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360" windowWidth="19410" windowHeight="10890" tabRatio="735" activeTab="8"/>
  </bookViews>
  <sheets>
    <sheet name="ORIENTAÇÕES" sheetId="11" r:id="rId1"/>
    <sheet name="Alocação 1q" sheetId="2" r:id="rId2"/>
    <sheet name="Alocação 2q" sheetId="3" r:id="rId3"/>
    <sheet name="Alocação 3q" sheetId="4" r:id="rId4"/>
    <sheet name="PROGRAD_1Q" sheetId="13" state="hidden" r:id="rId5"/>
    <sheet name="PROGRAD_2Q" sheetId="14" state="hidden" r:id="rId6"/>
    <sheet name="PROGRAD_3Q" sheetId="15" state="hidden" r:id="rId7"/>
    <sheet name="Coordenadores disciplinas" sheetId="7" r:id="rId8"/>
    <sheet name="Controle" sheetId="1" r:id="rId9"/>
    <sheet name="Docentes" sheetId="5" r:id="rId10"/>
    <sheet name="Disciplinas" sheetId="6" r:id="rId11"/>
    <sheet name="lista dias horarios" sheetId="12" state="hidden" r:id="rId12"/>
    <sheet name="Prograd 1Q" sheetId="16" state="hidden" r:id="rId13"/>
    <sheet name="Prograd 2Q" sheetId="17" state="hidden" r:id="rId14"/>
    <sheet name="Prograd 3Q" sheetId="18" state="hidden" r:id="rId15"/>
    <sheet name="Plan1" sheetId="19" r:id="rId16"/>
  </sheets>
  <externalReferences>
    <externalReference r:id="rId17"/>
    <externalReference r:id="rId18"/>
  </externalReferences>
  <definedNames>
    <definedName name="Campus">'[1]Banco de Dados'!$J$1:$J$2</definedName>
    <definedName name="CodigosF">'[1]Banco de Dados'!$L$2:$L$1035</definedName>
    <definedName name="Curs">'[1]Banco de Dados'!$H$1:$H$27</definedName>
    <definedName name="Dia">'[1]Banco de Dados'!$A$1:$A$6</definedName>
    <definedName name="dias">'lista dias horarios'!$A$1:$A$6</definedName>
    <definedName name="Disciplina">Disciplinas!$A$2:$A$1048576</definedName>
    <definedName name="Docentes" localSheetId="6">[2]!Tabela1[Lista dos Docentes do Curso de Bacharelado em Física]</definedName>
    <definedName name="Docentes">Tabela1[Lista dos Docentes do Curso de Bacharelado em Filosofia]</definedName>
    <definedName name="Horario">'[1]Banco de Dados'!$B$1:$B$31</definedName>
    <definedName name="horas">'lista dias horarios'!$D$1:$D$37</definedName>
    <definedName name="Labs">'[1]Banco de Dados'!$F$1:$F$101</definedName>
    <definedName name="Labscom">'[1]Banco de Dados'!$F$1:$G$101</definedName>
    <definedName name="Salas">'[1]Banco de Dados'!$D$1:$D$149</definedName>
    <definedName name="Semanas">'[1]Banco de Dados'!$C$1:$C$3</definedName>
    <definedName name="sq">'lista dias horarios'!$F$1:$F$3</definedName>
    <definedName name="Tabela1q" localSheetId="6">[2]!Tabela3[#Data]</definedName>
    <definedName name="Tabela1q">Tabela3[]</definedName>
    <definedName name="Tabela2q" localSheetId="6">[2]!Tabela35[#Data]</definedName>
    <definedName name="Tabela2q">Tabela35[]</definedName>
    <definedName name="Tabela3q" localSheetId="6">[2]!Tabela36[#Data]</definedName>
    <definedName name="Tabela3q">Tabela36[]</definedName>
    <definedName name="TabeladisciplinasF">'[1]Banco de Dados'!$L$2:$Q$1167</definedName>
    <definedName name="Turno">'[1]Banco de Dados'!$K$1:$K$2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C7" i="1" s="1"/>
  <c r="F7" i="1"/>
  <c r="J7" i="1"/>
  <c r="S7" i="1"/>
  <c r="T7" i="1"/>
  <c r="AC7" i="1"/>
  <c r="A25" i="1"/>
  <c r="B25" i="1" s="1"/>
  <c r="AC25" i="1"/>
  <c r="P7" i="1" l="1"/>
  <c r="E7" i="1"/>
  <c r="K7" i="1"/>
  <c r="B7" i="1"/>
  <c r="R7" i="1"/>
  <c r="M7" i="1"/>
  <c r="AB7" i="1" s="1"/>
  <c r="I7" i="1"/>
  <c r="D7" i="1"/>
  <c r="Q7" i="1"/>
  <c r="X7" i="1" s="1"/>
  <c r="L7" i="1"/>
  <c r="Z7" i="1" s="1"/>
  <c r="E25" i="1"/>
  <c r="S25" i="1"/>
  <c r="J25" i="1"/>
  <c r="R25" i="1"/>
  <c r="M25" i="1"/>
  <c r="I25" i="1"/>
  <c r="D25" i="1"/>
  <c r="Q25" i="1"/>
  <c r="L25" i="1"/>
  <c r="C25" i="1"/>
  <c r="T25" i="1"/>
  <c r="K25" i="1"/>
  <c r="F25" i="1"/>
  <c r="AB25" i="1" l="1"/>
  <c r="Z25" i="1"/>
  <c r="W7" i="1"/>
  <c r="Y7" i="1"/>
  <c r="H7" i="1"/>
  <c r="V25" i="1"/>
  <c r="X25" i="1"/>
  <c r="V7" i="1"/>
  <c r="O7" i="1"/>
  <c r="O25" i="1"/>
  <c r="Y25" i="1"/>
  <c r="W25" i="1"/>
  <c r="H25" i="1"/>
  <c r="AA7" i="1" l="1"/>
  <c r="AD7" i="1" s="1"/>
  <c r="AF7" i="1" s="1"/>
  <c r="AH7" i="1" s="1"/>
  <c r="AA25" i="1"/>
  <c r="AD25" i="1" s="1"/>
  <c r="AF25" i="1" s="1"/>
  <c r="AH25" i="1" s="1"/>
  <c r="AN41" i="18" l="1"/>
  <c r="AK41" i="18"/>
  <c r="AJ41" i="18"/>
  <c r="AI41" i="18"/>
  <c r="AH41" i="18"/>
  <c r="AE41" i="18"/>
  <c r="AD41" i="18"/>
  <c r="AC41" i="18"/>
  <c r="AB41" i="18"/>
  <c r="AA41" i="18"/>
  <c r="Y41" i="18"/>
  <c r="X41" i="18"/>
  <c r="W41" i="18"/>
  <c r="V41" i="18"/>
  <c r="T41" i="18"/>
  <c r="S41" i="18"/>
  <c r="R41" i="18"/>
  <c r="Q41" i="18"/>
  <c r="O41" i="18"/>
  <c r="N41" i="18"/>
  <c r="M41" i="18"/>
  <c r="L41" i="18"/>
  <c r="K41" i="18"/>
  <c r="J41" i="18"/>
  <c r="I41" i="18"/>
  <c r="H41" i="18"/>
  <c r="C41" i="18"/>
  <c r="AN40" i="18"/>
  <c r="AK40" i="18"/>
  <c r="AJ40" i="18"/>
  <c r="AI40" i="18"/>
  <c r="AH40" i="18"/>
  <c r="AE40" i="18"/>
  <c r="AD40" i="18"/>
  <c r="AC40" i="18"/>
  <c r="AB40" i="18"/>
  <c r="AA40" i="18"/>
  <c r="Y40" i="18"/>
  <c r="X40" i="18"/>
  <c r="W40" i="18"/>
  <c r="V40" i="18"/>
  <c r="T40" i="18"/>
  <c r="S40" i="18"/>
  <c r="R40" i="18"/>
  <c r="Q40" i="18"/>
  <c r="O40" i="18"/>
  <c r="N40" i="18"/>
  <c r="M40" i="18"/>
  <c r="L40" i="18"/>
  <c r="K40" i="18"/>
  <c r="J40" i="18"/>
  <c r="I40" i="18"/>
  <c r="H40" i="18"/>
  <c r="C40" i="18"/>
  <c r="AN39" i="18"/>
  <c r="AK39" i="18"/>
  <c r="AJ39" i="18"/>
  <c r="AI39" i="18"/>
  <c r="AH39" i="18"/>
  <c r="AE39" i="18"/>
  <c r="AD39" i="18"/>
  <c r="AC39" i="18"/>
  <c r="AB39" i="18"/>
  <c r="AA39" i="18"/>
  <c r="Y39" i="18"/>
  <c r="X39" i="18"/>
  <c r="W39" i="18"/>
  <c r="V39" i="18"/>
  <c r="T39" i="18"/>
  <c r="S39" i="18"/>
  <c r="R39" i="18"/>
  <c r="Q39" i="18"/>
  <c r="O39" i="18"/>
  <c r="N39" i="18"/>
  <c r="M39" i="18"/>
  <c r="L39" i="18"/>
  <c r="K39" i="18"/>
  <c r="J39" i="18"/>
  <c r="I39" i="18"/>
  <c r="H39" i="18"/>
  <c r="C39" i="18"/>
  <c r="AN38" i="18"/>
  <c r="AK38" i="18"/>
  <c r="AJ38" i="18"/>
  <c r="AI38" i="18"/>
  <c r="AH38" i="18"/>
  <c r="AE38" i="18"/>
  <c r="AD38" i="18"/>
  <c r="AC38" i="18"/>
  <c r="AB38" i="18"/>
  <c r="AA38" i="18"/>
  <c r="Y38" i="18"/>
  <c r="X38" i="18"/>
  <c r="W38" i="18"/>
  <c r="V38" i="18"/>
  <c r="T38" i="18"/>
  <c r="S38" i="18"/>
  <c r="R38" i="18"/>
  <c r="Q38" i="18"/>
  <c r="O38" i="18"/>
  <c r="N38" i="18"/>
  <c r="M38" i="18"/>
  <c r="L38" i="18"/>
  <c r="K38" i="18"/>
  <c r="J38" i="18"/>
  <c r="I38" i="18"/>
  <c r="H38" i="18"/>
  <c r="C38" i="18"/>
  <c r="AN37" i="18"/>
  <c r="AK37" i="18"/>
  <c r="AJ37" i="18"/>
  <c r="AI37" i="18"/>
  <c r="AH37" i="18"/>
  <c r="AE37" i="18"/>
  <c r="AD37" i="18"/>
  <c r="AC37" i="18"/>
  <c r="AB37" i="18"/>
  <c r="AA37" i="18"/>
  <c r="Y37" i="18"/>
  <c r="X37" i="18"/>
  <c r="W37" i="18"/>
  <c r="V37" i="18"/>
  <c r="T37" i="18"/>
  <c r="S37" i="18"/>
  <c r="R37" i="18"/>
  <c r="Q37" i="18"/>
  <c r="O37" i="18"/>
  <c r="N37" i="18"/>
  <c r="M37" i="18"/>
  <c r="L37" i="18"/>
  <c r="K37" i="18"/>
  <c r="J37" i="18"/>
  <c r="I37" i="18"/>
  <c r="H37" i="18"/>
  <c r="C37" i="18"/>
  <c r="AN36" i="18"/>
  <c r="AK36" i="18"/>
  <c r="AJ36" i="18"/>
  <c r="AI36" i="18"/>
  <c r="AH36" i="18"/>
  <c r="AE36" i="18"/>
  <c r="AD36" i="18"/>
  <c r="AC36" i="18"/>
  <c r="AB36" i="18"/>
  <c r="AA36" i="18"/>
  <c r="Y36" i="18"/>
  <c r="X36" i="18"/>
  <c r="W36" i="18"/>
  <c r="V36" i="18"/>
  <c r="T36" i="18"/>
  <c r="S36" i="18"/>
  <c r="R36" i="18"/>
  <c r="Q36" i="18"/>
  <c r="O36" i="18"/>
  <c r="N36" i="18"/>
  <c r="M36" i="18"/>
  <c r="L36" i="18"/>
  <c r="K36" i="18"/>
  <c r="J36" i="18"/>
  <c r="I36" i="18"/>
  <c r="H36" i="18"/>
  <c r="C36" i="18"/>
  <c r="AN35" i="18"/>
  <c r="AK35" i="18"/>
  <c r="AJ35" i="18"/>
  <c r="AI35" i="18"/>
  <c r="AH35" i="18"/>
  <c r="AE35" i="18"/>
  <c r="AD35" i="18"/>
  <c r="AC35" i="18"/>
  <c r="AB35" i="18"/>
  <c r="AA35" i="18"/>
  <c r="Y35" i="18"/>
  <c r="X35" i="18"/>
  <c r="W35" i="18"/>
  <c r="V35" i="18"/>
  <c r="T35" i="18"/>
  <c r="S35" i="18"/>
  <c r="R35" i="18"/>
  <c r="Q35" i="18"/>
  <c r="O35" i="18"/>
  <c r="N35" i="18"/>
  <c r="M35" i="18"/>
  <c r="L35" i="18"/>
  <c r="K35" i="18"/>
  <c r="J35" i="18"/>
  <c r="I35" i="18"/>
  <c r="H35" i="18"/>
  <c r="C35" i="18"/>
  <c r="AN34" i="18"/>
  <c r="AK34" i="18"/>
  <c r="AJ34" i="18"/>
  <c r="AI34" i="18"/>
  <c r="AH34" i="18"/>
  <c r="AE34" i="18"/>
  <c r="AD34" i="18"/>
  <c r="AC34" i="18"/>
  <c r="AB34" i="18"/>
  <c r="AA34" i="18"/>
  <c r="Y34" i="18"/>
  <c r="X34" i="18"/>
  <c r="W34" i="18"/>
  <c r="V34" i="18"/>
  <c r="T34" i="18"/>
  <c r="S34" i="18"/>
  <c r="R34" i="18"/>
  <c r="Q34" i="18"/>
  <c r="O34" i="18"/>
  <c r="N34" i="18"/>
  <c r="M34" i="18"/>
  <c r="L34" i="18"/>
  <c r="K34" i="18"/>
  <c r="J34" i="18"/>
  <c r="I34" i="18"/>
  <c r="H34" i="18"/>
  <c r="C34" i="18"/>
  <c r="AN33" i="18"/>
  <c r="AK33" i="18"/>
  <c r="AJ33" i="18"/>
  <c r="AI33" i="18"/>
  <c r="AH33" i="18"/>
  <c r="AE33" i="18"/>
  <c r="AD33" i="18"/>
  <c r="AC33" i="18"/>
  <c r="AB33" i="18"/>
  <c r="AA33" i="18"/>
  <c r="Y33" i="18"/>
  <c r="X33" i="18"/>
  <c r="W33" i="18"/>
  <c r="V33" i="18"/>
  <c r="T33" i="18"/>
  <c r="S33" i="18"/>
  <c r="R33" i="18"/>
  <c r="Q33" i="18"/>
  <c r="O33" i="18"/>
  <c r="N33" i="18"/>
  <c r="M33" i="18"/>
  <c r="L33" i="18"/>
  <c r="K33" i="18"/>
  <c r="J33" i="18"/>
  <c r="I33" i="18"/>
  <c r="H33" i="18"/>
  <c r="C33" i="18"/>
  <c r="AN32" i="18"/>
  <c r="AK32" i="18"/>
  <c r="AJ32" i="18"/>
  <c r="AI32" i="18"/>
  <c r="AH32" i="18"/>
  <c r="AE32" i="18"/>
  <c r="AD32" i="18"/>
  <c r="AC32" i="18"/>
  <c r="AB32" i="18"/>
  <c r="AA32" i="18"/>
  <c r="Y32" i="18"/>
  <c r="X32" i="18"/>
  <c r="W32" i="18"/>
  <c r="V32" i="18"/>
  <c r="T32" i="18"/>
  <c r="S32" i="18"/>
  <c r="R32" i="18"/>
  <c r="Q32" i="18"/>
  <c r="O32" i="18"/>
  <c r="N32" i="18"/>
  <c r="M32" i="18"/>
  <c r="L32" i="18"/>
  <c r="K32" i="18"/>
  <c r="J32" i="18"/>
  <c r="I32" i="18"/>
  <c r="H32" i="18"/>
  <c r="C32" i="18"/>
  <c r="AN31" i="18"/>
  <c r="AK31" i="18"/>
  <c r="AJ31" i="18"/>
  <c r="AI31" i="18"/>
  <c r="AH31" i="18"/>
  <c r="AE31" i="18"/>
  <c r="AD31" i="18"/>
  <c r="AC31" i="18"/>
  <c r="AB31" i="18"/>
  <c r="AA31" i="18"/>
  <c r="Y31" i="18"/>
  <c r="X31" i="18"/>
  <c r="W31" i="18"/>
  <c r="V31" i="18"/>
  <c r="T31" i="18"/>
  <c r="S31" i="18"/>
  <c r="R31" i="18"/>
  <c r="Q31" i="18"/>
  <c r="O31" i="18"/>
  <c r="N31" i="18"/>
  <c r="M31" i="18"/>
  <c r="L31" i="18"/>
  <c r="K31" i="18"/>
  <c r="J31" i="18"/>
  <c r="I31" i="18"/>
  <c r="H31" i="18"/>
  <c r="C31" i="18"/>
  <c r="AN30" i="18"/>
  <c r="AK30" i="18"/>
  <c r="AJ30" i="18"/>
  <c r="AI30" i="18"/>
  <c r="AH30" i="18"/>
  <c r="AE30" i="18"/>
  <c r="AD30" i="18"/>
  <c r="AC30" i="18"/>
  <c r="AB30" i="18"/>
  <c r="AA30" i="18"/>
  <c r="Y30" i="18"/>
  <c r="X30" i="18"/>
  <c r="W30" i="18"/>
  <c r="V30" i="18"/>
  <c r="T30" i="18"/>
  <c r="S30" i="18"/>
  <c r="R30" i="18"/>
  <c r="Q30" i="18"/>
  <c r="O30" i="18"/>
  <c r="N30" i="18"/>
  <c r="M30" i="18"/>
  <c r="L30" i="18"/>
  <c r="K30" i="18"/>
  <c r="J30" i="18"/>
  <c r="I30" i="18"/>
  <c r="H30" i="18"/>
  <c r="C30" i="18"/>
  <c r="AN29" i="18"/>
  <c r="AK29" i="18"/>
  <c r="AJ29" i="18"/>
  <c r="AI29" i="18"/>
  <c r="AH29" i="18"/>
  <c r="AE29" i="18"/>
  <c r="AD29" i="18"/>
  <c r="AC29" i="18"/>
  <c r="AB29" i="18"/>
  <c r="AA29" i="18"/>
  <c r="Y29" i="18"/>
  <c r="X29" i="18"/>
  <c r="W29" i="18"/>
  <c r="V29" i="18"/>
  <c r="T29" i="18"/>
  <c r="S29" i="18"/>
  <c r="R29" i="18"/>
  <c r="Q29" i="18"/>
  <c r="O29" i="18"/>
  <c r="N29" i="18"/>
  <c r="M29" i="18"/>
  <c r="L29" i="18"/>
  <c r="K29" i="18"/>
  <c r="J29" i="18"/>
  <c r="I29" i="18"/>
  <c r="H29" i="18"/>
  <c r="C29" i="18"/>
  <c r="AN28" i="18"/>
  <c r="AK28" i="18"/>
  <c r="AJ28" i="18"/>
  <c r="AI28" i="18"/>
  <c r="AH28" i="18"/>
  <c r="AE28" i="18"/>
  <c r="AD28" i="18"/>
  <c r="AC28" i="18"/>
  <c r="AB28" i="18"/>
  <c r="AA28" i="18"/>
  <c r="Y28" i="18"/>
  <c r="X28" i="18"/>
  <c r="W28" i="18"/>
  <c r="V28" i="18"/>
  <c r="T28" i="18"/>
  <c r="S28" i="18"/>
  <c r="R28" i="18"/>
  <c r="Q28" i="18"/>
  <c r="O28" i="18"/>
  <c r="N28" i="18"/>
  <c r="M28" i="18"/>
  <c r="L28" i="18"/>
  <c r="K28" i="18"/>
  <c r="J28" i="18"/>
  <c r="I28" i="18"/>
  <c r="H28" i="18"/>
  <c r="C28" i="18"/>
  <c r="AN27" i="18"/>
  <c r="AK27" i="18"/>
  <c r="AJ27" i="18"/>
  <c r="AI27" i="18"/>
  <c r="AH27" i="18"/>
  <c r="AE27" i="18"/>
  <c r="AD27" i="18"/>
  <c r="AC27" i="18"/>
  <c r="AB27" i="18"/>
  <c r="AA27" i="18"/>
  <c r="Y27" i="18"/>
  <c r="X27" i="18"/>
  <c r="W27" i="18"/>
  <c r="V27" i="18"/>
  <c r="T27" i="18"/>
  <c r="S27" i="18"/>
  <c r="R27" i="18"/>
  <c r="Q27" i="18"/>
  <c r="O27" i="18"/>
  <c r="N27" i="18"/>
  <c r="M27" i="18"/>
  <c r="L27" i="18"/>
  <c r="K27" i="18"/>
  <c r="J27" i="18"/>
  <c r="I27" i="18"/>
  <c r="H27" i="18"/>
  <c r="C27" i="18"/>
  <c r="AN26" i="18"/>
  <c r="AK26" i="18"/>
  <c r="AJ26" i="18"/>
  <c r="AI26" i="18"/>
  <c r="AH26" i="18"/>
  <c r="AE26" i="18"/>
  <c r="AD26" i="18"/>
  <c r="AC26" i="18"/>
  <c r="AB26" i="18"/>
  <c r="AA26" i="18"/>
  <c r="Y26" i="18"/>
  <c r="X26" i="18"/>
  <c r="W26" i="18"/>
  <c r="V26" i="18"/>
  <c r="T26" i="18"/>
  <c r="S26" i="18"/>
  <c r="R26" i="18"/>
  <c r="Q26" i="18"/>
  <c r="O26" i="18"/>
  <c r="N26" i="18"/>
  <c r="M26" i="18"/>
  <c r="L26" i="18"/>
  <c r="K26" i="18"/>
  <c r="J26" i="18"/>
  <c r="I26" i="18"/>
  <c r="H26" i="18"/>
  <c r="C26" i="18"/>
  <c r="AN25" i="18"/>
  <c r="AK25" i="18"/>
  <c r="AJ25" i="18"/>
  <c r="AI25" i="18"/>
  <c r="AH25" i="18"/>
  <c r="AE25" i="18"/>
  <c r="AD25" i="18"/>
  <c r="AC25" i="18"/>
  <c r="AB25" i="18"/>
  <c r="AA25" i="18"/>
  <c r="Y25" i="18"/>
  <c r="X25" i="18"/>
  <c r="W25" i="18"/>
  <c r="V25" i="18"/>
  <c r="T25" i="18"/>
  <c r="S25" i="18"/>
  <c r="R25" i="18"/>
  <c r="Q25" i="18"/>
  <c r="O25" i="18"/>
  <c r="N25" i="18"/>
  <c r="M25" i="18"/>
  <c r="L25" i="18"/>
  <c r="K25" i="18"/>
  <c r="J25" i="18"/>
  <c r="I25" i="18"/>
  <c r="H25" i="18"/>
  <c r="C25" i="18"/>
  <c r="AN24" i="18"/>
  <c r="AK24" i="18"/>
  <c r="AJ24" i="18"/>
  <c r="AI24" i="18"/>
  <c r="AH24" i="18"/>
  <c r="AE24" i="18"/>
  <c r="AD24" i="18"/>
  <c r="AC24" i="18"/>
  <c r="AB24" i="18"/>
  <c r="AA24" i="18"/>
  <c r="Y24" i="18"/>
  <c r="X24" i="18"/>
  <c r="W24" i="18"/>
  <c r="V24" i="18"/>
  <c r="T24" i="18"/>
  <c r="S24" i="18"/>
  <c r="R24" i="18"/>
  <c r="Q24" i="18"/>
  <c r="O24" i="18"/>
  <c r="N24" i="18"/>
  <c r="M24" i="18"/>
  <c r="L24" i="18"/>
  <c r="K24" i="18"/>
  <c r="J24" i="18"/>
  <c r="I24" i="18"/>
  <c r="H24" i="18"/>
  <c r="C24" i="18"/>
  <c r="AN23" i="18"/>
  <c r="AK23" i="18"/>
  <c r="AJ23" i="18"/>
  <c r="AI23" i="18"/>
  <c r="AH23" i="18"/>
  <c r="AE23" i="18"/>
  <c r="AD23" i="18"/>
  <c r="AC23" i="18"/>
  <c r="AB23" i="18"/>
  <c r="AA23" i="18"/>
  <c r="Y23" i="18"/>
  <c r="X23" i="18"/>
  <c r="W23" i="18"/>
  <c r="V23" i="18"/>
  <c r="T23" i="18"/>
  <c r="S23" i="18"/>
  <c r="R23" i="18"/>
  <c r="Q23" i="18"/>
  <c r="O23" i="18"/>
  <c r="N23" i="18"/>
  <c r="M23" i="18"/>
  <c r="L23" i="18"/>
  <c r="K23" i="18"/>
  <c r="J23" i="18"/>
  <c r="I23" i="18"/>
  <c r="H23" i="18"/>
  <c r="C23" i="18"/>
  <c r="AN22" i="18"/>
  <c r="AK22" i="18"/>
  <c r="AJ22" i="18"/>
  <c r="AI22" i="18"/>
  <c r="AH22" i="18"/>
  <c r="AE22" i="18"/>
  <c r="AD22" i="18"/>
  <c r="AC22" i="18"/>
  <c r="AB22" i="18"/>
  <c r="AA22" i="18"/>
  <c r="Y22" i="18"/>
  <c r="X22" i="18"/>
  <c r="W22" i="18"/>
  <c r="V22" i="18"/>
  <c r="T22" i="18"/>
  <c r="S22" i="18"/>
  <c r="R22" i="18"/>
  <c r="Q22" i="18"/>
  <c r="O22" i="18"/>
  <c r="N22" i="18"/>
  <c r="M22" i="18"/>
  <c r="L22" i="18"/>
  <c r="K22" i="18"/>
  <c r="J22" i="18"/>
  <c r="I22" i="18"/>
  <c r="H22" i="18"/>
  <c r="C22" i="18"/>
  <c r="AN21" i="18"/>
  <c r="AK21" i="18"/>
  <c r="AJ21" i="18"/>
  <c r="AI21" i="18"/>
  <c r="AH21" i="18"/>
  <c r="AE21" i="18"/>
  <c r="AD21" i="18"/>
  <c r="AC21" i="18"/>
  <c r="AB21" i="18"/>
  <c r="AA21" i="18"/>
  <c r="Y21" i="18"/>
  <c r="X21" i="18"/>
  <c r="W21" i="18"/>
  <c r="V21" i="18"/>
  <c r="T21" i="18"/>
  <c r="S21" i="18"/>
  <c r="R21" i="18"/>
  <c r="Q21" i="18"/>
  <c r="O21" i="18"/>
  <c r="N21" i="18"/>
  <c r="M21" i="18"/>
  <c r="L21" i="18"/>
  <c r="K21" i="18"/>
  <c r="J21" i="18"/>
  <c r="I21" i="18"/>
  <c r="H21" i="18"/>
  <c r="C21" i="18"/>
  <c r="AN20" i="18"/>
  <c r="AK20" i="18"/>
  <c r="AJ20" i="18"/>
  <c r="AI20" i="18"/>
  <c r="AH20" i="18"/>
  <c r="AE20" i="18"/>
  <c r="AD20" i="18"/>
  <c r="AC20" i="18"/>
  <c r="AB20" i="18"/>
  <c r="AA20" i="18"/>
  <c r="Y20" i="18"/>
  <c r="X20" i="18"/>
  <c r="W20" i="18"/>
  <c r="V20" i="18"/>
  <c r="T20" i="18"/>
  <c r="S20" i="18"/>
  <c r="R20" i="18"/>
  <c r="Q20" i="18"/>
  <c r="O20" i="18"/>
  <c r="N20" i="18"/>
  <c r="M20" i="18"/>
  <c r="L20" i="18"/>
  <c r="K20" i="18"/>
  <c r="J20" i="18"/>
  <c r="I20" i="18"/>
  <c r="H20" i="18"/>
  <c r="C20" i="18"/>
  <c r="AN19" i="18"/>
  <c r="AK19" i="18"/>
  <c r="AJ19" i="18"/>
  <c r="AI19" i="18"/>
  <c r="AH19" i="18"/>
  <c r="AE19" i="18"/>
  <c r="AD19" i="18"/>
  <c r="AC19" i="18"/>
  <c r="AB19" i="18"/>
  <c r="AA19" i="18"/>
  <c r="Y19" i="18"/>
  <c r="X19" i="18"/>
  <c r="W19" i="18"/>
  <c r="V19" i="18"/>
  <c r="T19" i="18"/>
  <c r="S19" i="18"/>
  <c r="R19" i="18"/>
  <c r="Q19" i="18"/>
  <c r="O19" i="18"/>
  <c r="N19" i="18"/>
  <c r="M19" i="18"/>
  <c r="L19" i="18"/>
  <c r="K19" i="18"/>
  <c r="J19" i="18"/>
  <c r="I19" i="18"/>
  <c r="H19" i="18"/>
  <c r="C19" i="18"/>
  <c r="AN18" i="18"/>
  <c r="AK18" i="18"/>
  <c r="AJ18" i="18"/>
  <c r="AI18" i="18"/>
  <c r="AH18" i="18"/>
  <c r="AE18" i="18"/>
  <c r="AD18" i="18"/>
  <c r="AC18" i="18"/>
  <c r="AB18" i="18"/>
  <c r="AA18" i="18"/>
  <c r="Y18" i="18"/>
  <c r="X18" i="18"/>
  <c r="W18" i="18"/>
  <c r="V18" i="18"/>
  <c r="T18" i="18"/>
  <c r="S18" i="18"/>
  <c r="R18" i="18"/>
  <c r="Q18" i="18"/>
  <c r="O18" i="18"/>
  <c r="N18" i="18"/>
  <c r="M18" i="18"/>
  <c r="L18" i="18"/>
  <c r="K18" i="18"/>
  <c r="J18" i="18"/>
  <c r="I18" i="18"/>
  <c r="H18" i="18"/>
  <c r="C18" i="18"/>
  <c r="AN17" i="18"/>
  <c r="AK17" i="18"/>
  <c r="AJ17" i="18"/>
  <c r="AI17" i="18"/>
  <c r="AH17" i="18"/>
  <c r="AE17" i="18"/>
  <c r="AD17" i="18"/>
  <c r="AC17" i="18"/>
  <c r="AB17" i="18"/>
  <c r="AA17" i="18"/>
  <c r="Y17" i="18"/>
  <c r="X17" i="18"/>
  <c r="W17" i="18"/>
  <c r="V17" i="18"/>
  <c r="T17" i="18"/>
  <c r="S17" i="18"/>
  <c r="R17" i="18"/>
  <c r="Q17" i="18"/>
  <c r="O17" i="18"/>
  <c r="N17" i="18"/>
  <c r="M17" i="18"/>
  <c r="L17" i="18"/>
  <c r="K17" i="18"/>
  <c r="J17" i="18"/>
  <c r="I17" i="18"/>
  <c r="H17" i="18"/>
  <c r="C17" i="18"/>
  <c r="AN16" i="18"/>
  <c r="AK16" i="18"/>
  <c r="AJ16" i="18"/>
  <c r="AI16" i="18"/>
  <c r="AH16" i="18"/>
  <c r="AE16" i="18"/>
  <c r="AD16" i="18"/>
  <c r="AC16" i="18"/>
  <c r="AB16" i="18"/>
  <c r="AA16" i="18"/>
  <c r="Y16" i="18"/>
  <c r="X16" i="18"/>
  <c r="W16" i="18"/>
  <c r="V16" i="18"/>
  <c r="T16" i="18"/>
  <c r="S16" i="18"/>
  <c r="R16" i="18"/>
  <c r="Q16" i="18"/>
  <c r="O16" i="18"/>
  <c r="N16" i="18"/>
  <c r="M16" i="18"/>
  <c r="L16" i="18"/>
  <c r="K16" i="18"/>
  <c r="J16" i="18"/>
  <c r="I16" i="18"/>
  <c r="H16" i="18"/>
  <c r="C16" i="18"/>
  <c r="AN15" i="18"/>
  <c r="AK15" i="18"/>
  <c r="AJ15" i="18"/>
  <c r="AI15" i="18"/>
  <c r="AH15" i="18"/>
  <c r="AE15" i="18"/>
  <c r="AD15" i="18"/>
  <c r="AC15" i="18"/>
  <c r="AB15" i="18"/>
  <c r="AA15" i="18"/>
  <c r="Y15" i="18"/>
  <c r="X15" i="18"/>
  <c r="W15" i="18"/>
  <c r="V15" i="18"/>
  <c r="T15" i="18"/>
  <c r="S15" i="18"/>
  <c r="R15" i="18"/>
  <c r="Q15" i="18"/>
  <c r="O15" i="18"/>
  <c r="N15" i="18"/>
  <c r="M15" i="18"/>
  <c r="L15" i="18"/>
  <c r="K15" i="18"/>
  <c r="J15" i="18"/>
  <c r="I15" i="18"/>
  <c r="H15" i="18"/>
  <c r="C15" i="18"/>
  <c r="AN14" i="18"/>
  <c r="AK14" i="18"/>
  <c r="AJ14" i="18"/>
  <c r="AI14" i="18"/>
  <c r="AH14" i="18"/>
  <c r="AE14" i="18"/>
  <c r="AD14" i="18"/>
  <c r="AC14" i="18"/>
  <c r="AB14" i="18"/>
  <c r="AA14" i="18"/>
  <c r="Y14" i="18"/>
  <c r="X14" i="18"/>
  <c r="W14" i="18"/>
  <c r="V14" i="18"/>
  <c r="T14" i="18"/>
  <c r="S14" i="18"/>
  <c r="R14" i="18"/>
  <c r="Q14" i="18"/>
  <c r="O14" i="18"/>
  <c r="N14" i="18"/>
  <c r="M14" i="18"/>
  <c r="L14" i="18"/>
  <c r="K14" i="18"/>
  <c r="J14" i="18"/>
  <c r="I14" i="18"/>
  <c r="H14" i="18"/>
  <c r="C14" i="18"/>
  <c r="AN13" i="18"/>
  <c r="AK13" i="18"/>
  <c r="AJ13" i="18"/>
  <c r="AI13" i="18"/>
  <c r="AH13" i="18"/>
  <c r="AE13" i="18"/>
  <c r="AD13" i="18"/>
  <c r="AC13" i="18"/>
  <c r="AB13" i="18"/>
  <c r="AA13" i="18"/>
  <c r="Y13" i="18"/>
  <c r="X13" i="18"/>
  <c r="W13" i="18"/>
  <c r="V13" i="18"/>
  <c r="T13" i="18"/>
  <c r="S13" i="18"/>
  <c r="R13" i="18"/>
  <c r="Q13" i="18"/>
  <c r="O13" i="18"/>
  <c r="N13" i="18"/>
  <c r="M13" i="18"/>
  <c r="L13" i="18"/>
  <c r="K13" i="18"/>
  <c r="J13" i="18"/>
  <c r="I13" i="18"/>
  <c r="H13" i="18"/>
  <c r="C13" i="18"/>
  <c r="AN12" i="18"/>
  <c r="AK12" i="18"/>
  <c r="AJ12" i="18"/>
  <c r="AI12" i="18"/>
  <c r="AH12" i="18"/>
  <c r="AE12" i="18"/>
  <c r="AD12" i="18"/>
  <c r="AC12" i="18"/>
  <c r="AB12" i="18"/>
  <c r="AA12" i="18"/>
  <c r="Y12" i="18"/>
  <c r="X12" i="18"/>
  <c r="W12" i="18"/>
  <c r="V12" i="18"/>
  <c r="T12" i="18"/>
  <c r="S12" i="18"/>
  <c r="R12" i="18"/>
  <c r="Q12" i="18"/>
  <c r="O12" i="18"/>
  <c r="N12" i="18"/>
  <c r="M12" i="18"/>
  <c r="L12" i="18"/>
  <c r="K12" i="18"/>
  <c r="J12" i="18"/>
  <c r="I12" i="18"/>
  <c r="H12" i="18"/>
  <c r="C12" i="18"/>
  <c r="AN11" i="18"/>
  <c r="AK11" i="18"/>
  <c r="AJ11" i="18"/>
  <c r="AI11" i="18"/>
  <c r="AH11" i="18"/>
  <c r="AE11" i="18"/>
  <c r="AD11" i="18"/>
  <c r="AC11" i="18"/>
  <c r="AB11" i="18"/>
  <c r="AA11" i="18"/>
  <c r="Y11" i="18"/>
  <c r="X11" i="18"/>
  <c r="W11" i="18"/>
  <c r="V11" i="18"/>
  <c r="T11" i="18"/>
  <c r="S11" i="18"/>
  <c r="R11" i="18"/>
  <c r="Q11" i="18"/>
  <c r="O11" i="18"/>
  <c r="N11" i="18"/>
  <c r="M11" i="18"/>
  <c r="L11" i="18"/>
  <c r="K11" i="18"/>
  <c r="J11" i="18"/>
  <c r="I11" i="18"/>
  <c r="H11" i="18"/>
  <c r="C11" i="18"/>
  <c r="AN10" i="18"/>
  <c r="AK10" i="18"/>
  <c r="AJ10" i="18"/>
  <c r="AI10" i="18"/>
  <c r="AH10" i="18"/>
  <c r="AE10" i="18"/>
  <c r="AD10" i="18"/>
  <c r="AC10" i="18"/>
  <c r="AB10" i="18"/>
  <c r="AA10" i="18"/>
  <c r="Y10" i="18"/>
  <c r="X10" i="18"/>
  <c r="W10" i="18"/>
  <c r="V10" i="18"/>
  <c r="T10" i="18"/>
  <c r="S10" i="18"/>
  <c r="R10" i="18"/>
  <c r="Q10" i="18"/>
  <c r="O10" i="18"/>
  <c r="N10" i="18"/>
  <c r="M10" i="18"/>
  <c r="L10" i="18"/>
  <c r="K10" i="18"/>
  <c r="J10" i="18"/>
  <c r="I10" i="18"/>
  <c r="H10" i="18"/>
  <c r="C10" i="18"/>
  <c r="AN9" i="18"/>
  <c r="AK9" i="18"/>
  <c r="AJ9" i="18"/>
  <c r="AI9" i="18"/>
  <c r="AH9" i="18"/>
  <c r="AE9" i="18"/>
  <c r="AD9" i="18"/>
  <c r="AC9" i="18"/>
  <c r="AB9" i="18"/>
  <c r="AA9" i="18"/>
  <c r="Y9" i="18"/>
  <c r="X9" i="18"/>
  <c r="W9" i="18"/>
  <c r="V9" i="18"/>
  <c r="T9" i="18"/>
  <c r="S9" i="18"/>
  <c r="R9" i="18"/>
  <c r="Q9" i="18"/>
  <c r="O9" i="18"/>
  <c r="N9" i="18"/>
  <c r="M9" i="18"/>
  <c r="L9" i="18"/>
  <c r="K9" i="18"/>
  <c r="J9" i="18"/>
  <c r="I9" i="18"/>
  <c r="H9" i="18"/>
  <c r="C9" i="18"/>
  <c r="AN8" i="18"/>
  <c r="AK8" i="18"/>
  <c r="AJ8" i="18"/>
  <c r="AI8" i="18"/>
  <c r="AH8" i="18"/>
  <c r="AE8" i="18"/>
  <c r="AD8" i="18"/>
  <c r="AC8" i="18"/>
  <c r="AB8" i="18"/>
  <c r="AA8" i="18"/>
  <c r="Y8" i="18"/>
  <c r="X8" i="18"/>
  <c r="W8" i="18"/>
  <c r="V8" i="18"/>
  <c r="T8" i="18"/>
  <c r="S8" i="18"/>
  <c r="R8" i="18"/>
  <c r="Q8" i="18"/>
  <c r="O8" i="18"/>
  <c r="N8" i="18"/>
  <c r="M8" i="18"/>
  <c r="L8" i="18"/>
  <c r="K8" i="18"/>
  <c r="J8" i="18"/>
  <c r="I8" i="18"/>
  <c r="H8" i="18"/>
  <c r="C8" i="18"/>
  <c r="AN7" i="18"/>
  <c r="AK7" i="18"/>
  <c r="AJ7" i="18"/>
  <c r="AI7" i="18"/>
  <c r="AH7" i="18"/>
  <c r="AE7" i="18"/>
  <c r="AD7" i="18"/>
  <c r="AC7" i="18"/>
  <c r="AB7" i="18"/>
  <c r="AA7" i="18"/>
  <c r="Y7" i="18"/>
  <c r="X7" i="18"/>
  <c r="W7" i="18"/>
  <c r="V7" i="18"/>
  <c r="T7" i="18"/>
  <c r="S7" i="18"/>
  <c r="R7" i="18"/>
  <c r="Q7" i="18"/>
  <c r="O7" i="18"/>
  <c r="N7" i="18"/>
  <c r="M7" i="18"/>
  <c r="L7" i="18"/>
  <c r="K7" i="18"/>
  <c r="J7" i="18"/>
  <c r="I7" i="18"/>
  <c r="H7" i="18"/>
  <c r="C7" i="18"/>
  <c r="AN6" i="18"/>
  <c r="AK6" i="18"/>
  <c r="AJ6" i="18"/>
  <c r="AI6" i="18"/>
  <c r="AH6" i="18"/>
  <c r="AE6" i="18"/>
  <c r="AD6" i="18"/>
  <c r="AC6" i="18"/>
  <c r="AB6" i="18"/>
  <c r="AA6" i="18"/>
  <c r="Y6" i="18"/>
  <c r="X6" i="18"/>
  <c r="W6" i="18"/>
  <c r="V6" i="18"/>
  <c r="T6" i="18"/>
  <c r="S6" i="18"/>
  <c r="R6" i="18"/>
  <c r="Q6" i="18"/>
  <c r="O6" i="18"/>
  <c r="N6" i="18"/>
  <c r="M6" i="18"/>
  <c r="L6" i="18"/>
  <c r="K6" i="18"/>
  <c r="J6" i="18"/>
  <c r="I6" i="18"/>
  <c r="H6" i="18"/>
  <c r="C6" i="18"/>
  <c r="AN5" i="18"/>
  <c r="AK5" i="18"/>
  <c r="AJ5" i="18"/>
  <c r="AI5" i="18"/>
  <c r="AH5" i="18"/>
  <c r="AE5" i="18"/>
  <c r="AD5" i="18"/>
  <c r="AC5" i="18"/>
  <c r="AB5" i="18"/>
  <c r="AA5" i="18"/>
  <c r="Y5" i="18"/>
  <c r="X5" i="18"/>
  <c r="W5" i="18"/>
  <c r="V5" i="18"/>
  <c r="T5" i="18"/>
  <c r="S5" i="18"/>
  <c r="R5" i="18"/>
  <c r="Q5" i="18"/>
  <c r="O5" i="18"/>
  <c r="N5" i="18"/>
  <c r="M5" i="18"/>
  <c r="L5" i="18"/>
  <c r="K5" i="18"/>
  <c r="J5" i="18"/>
  <c r="I5" i="18"/>
  <c r="H5" i="18"/>
  <c r="C5" i="18"/>
  <c r="AN4" i="18"/>
  <c r="AK4" i="18"/>
  <c r="AJ4" i="18"/>
  <c r="AI4" i="18"/>
  <c r="AH4" i="18"/>
  <c r="AE4" i="18"/>
  <c r="AD4" i="18"/>
  <c r="AC4" i="18"/>
  <c r="AB4" i="18"/>
  <c r="AA4" i="18"/>
  <c r="Y4" i="18"/>
  <c r="X4" i="18"/>
  <c r="W4" i="18"/>
  <c r="V4" i="18"/>
  <c r="T4" i="18"/>
  <c r="S4" i="18"/>
  <c r="R4" i="18"/>
  <c r="Q4" i="18"/>
  <c r="O4" i="18"/>
  <c r="N4" i="18"/>
  <c r="M4" i="18"/>
  <c r="L4" i="18"/>
  <c r="K4" i="18"/>
  <c r="J4" i="18"/>
  <c r="I4" i="18"/>
  <c r="H4" i="18"/>
  <c r="C4" i="18"/>
  <c r="AN3" i="18"/>
  <c r="AK3" i="18"/>
  <c r="AJ3" i="18"/>
  <c r="AI3" i="18"/>
  <c r="AH3" i="18"/>
  <c r="AE3" i="18"/>
  <c r="AD3" i="18"/>
  <c r="AC3" i="18"/>
  <c r="AB3" i="18"/>
  <c r="AA3" i="18"/>
  <c r="Y3" i="18"/>
  <c r="X3" i="18"/>
  <c r="W3" i="18"/>
  <c r="V3" i="18"/>
  <c r="T3" i="18"/>
  <c r="S3" i="18"/>
  <c r="R3" i="18"/>
  <c r="Q3" i="18"/>
  <c r="O3" i="18"/>
  <c r="N3" i="18"/>
  <c r="M3" i="18"/>
  <c r="L3" i="18"/>
  <c r="K3" i="18"/>
  <c r="J3" i="18"/>
  <c r="I3" i="18"/>
  <c r="H3" i="18"/>
  <c r="C3" i="18"/>
  <c r="AN38" i="17"/>
  <c r="AK38" i="17"/>
  <c r="AJ38" i="17"/>
  <c r="AI38" i="17"/>
  <c r="AH38" i="17"/>
  <c r="AE38" i="17"/>
  <c r="AD38" i="17"/>
  <c r="AC38" i="17"/>
  <c r="AB38" i="17"/>
  <c r="AA38" i="17"/>
  <c r="Y38" i="17"/>
  <c r="X38" i="17"/>
  <c r="W38" i="17"/>
  <c r="V38" i="17"/>
  <c r="T38" i="17"/>
  <c r="S38" i="17"/>
  <c r="R38" i="17"/>
  <c r="Q38" i="17"/>
  <c r="O38" i="17"/>
  <c r="N38" i="17"/>
  <c r="M38" i="17"/>
  <c r="L38" i="17"/>
  <c r="K38" i="17"/>
  <c r="J38" i="17"/>
  <c r="I38" i="17"/>
  <c r="H38" i="17"/>
  <c r="C38" i="17"/>
  <c r="AN37" i="17"/>
  <c r="AK37" i="17"/>
  <c r="AJ37" i="17"/>
  <c r="AI37" i="17"/>
  <c r="AH37" i="17"/>
  <c r="AE37" i="17"/>
  <c r="AD37" i="17"/>
  <c r="AC37" i="17"/>
  <c r="AB37" i="17"/>
  <c r="AA37" i="17"/>
  <c r="Y37" i="17"/>
  <c r="X37" i="17"/>
  <c r="W37" i="17"/>
  <c r="V37" i="17"/>
  <c r="T37" i="17"/>
  <c r="S37" i="17"/>
  <c r="R37" i="17"/>
  <c r="Q37" i="17"/>
  <c r="O37" i="17"/>
  <c r="N37" i="17"/>
  <c r="M37" i="17"/>
  <c r="L37" i="17"/>
  <c r="K37" i="17"/>
  <c r="J37" i="17"/>
  <c r="I37" i="17"/>
  <c r="H37" i="17"/>
  <c r="C37" i="17"/>
  <c r="AN36" i="17"/>
  <c r="AK36" i="17"/>
  <c r="AJ36" i="17"/>
  <c r="AI36" i="17"/>
  <c r="AH36" i="17"/>
  <c r="AE36" i="17"/>
  <c r="AD36" i="17"/>
  <c r="AC36" i="17"/>
  <c r="AB36" i="17"/>
  <c r="AA36" i="17"/>
  <c r="Y36" i="17"/>
  <c r="X36" i="17"/>
  <c r="W36" i="17"/>
  <c r="V36" i="17"/>
  <c r="T36" i="17"/>
  <c r="S36" i="17"/>
  <c r="R36" i="17"/>
  <c r="Q36" i="17"/>
  <c r="O36" i="17"/>
  <c r="N36" i="17"/>
  <c r="M36" i="17"/>
  <c r="L36" i="17"/>
  <c r="K36" i="17"/>
  <c r="J36" i="17"/>
  <c r="I36" i="17"/>
  <c r="H36" i="17"/>
  <c r="C36" i="17"/>
  <c r="AN35" i="17"/>
  <c r="AK35" i="17"/>
  <c r="AJ35" i="17"/>
  <c r="AI35" i="17"/>
  <c r="AH35" i="17"/>
  <c r="AE35" i="17"/>
  <c r="AD35" i="17"/>
  <c r="AC35" i="17"/>
  <c r="AB35" i="17"/>
  <c r="AA35" i="17"/>
  <c r="Y35" i="17"/>
  <c r="X35" i="17"/>
  <c r="W35" i="17"/>
  <c r="V35" i="17"/>
  <c r="T35" i="17"/>
  <c r="S35" i="17"/>
  <c r="R35" i="17"/>
  <c r="Q35" i="17"/>
  <c r="O35" i="17"/>
  <c r="N35" i="17"/>
  <c r="M35" i="17"/>
  <c r="L35" i="17"/>
  <c r="K35" i="17"/>
  <c r="J35" i="17"/>
  <c r="I35" i="17"/>
  <c r="H35" i="17"/>
  <c r="C35" i="17"/>
  <c r="AN34" i="17"/>
  <c r="AK34" i="17"/>
  <c r="AJ34" i="17"/>
  <c r="AI34" i="17"/>
  <c r="AH34" i="17"/>
  <c r="AE34" i="17"/>
  <c r="AD34" i="17"/>
  <c r="AC34" i="17"/>
  <c r="AB34" i="17"/>
  <c r="AA34" i="17"/>
  <c r="Y34" i="17"/>
  <c r="X34" i="17"/>
  <c r="W34" i="17"/>
  <c r="V34" i="17"/>
  <c r="T34" i="17"/>
  <c r="S34" i="17"/>
  <c r="R34" i="17"/>
  <c r="Q34" i="17"/>
  <c r="O34" i="17"/>
  <c r="N34" i="17"/>
  <c r="M34" i="17"/>
  <c r="L34" i="17"/>
  <c r="K34" i="17"/>
  <c r="J34" i="17"/>
  <c r="I34" i="17"/>
  <c r="H34" i="17"/>
  <c r="C34" i="17"/>
  <c r="AN33" i="17"/>
  <c r="AK33" i="17"/>
  <c r="AJ33" i="17"/>
  <c r="AI33" i="17"/>
  <c r="AH33" i="17"/>
  <c r="AE33" i="17"/>
  <c r="AD33" i="17"/>
  <c r="AC33" i="17"/>
  <c r="AB33" i="17"/>
  <c r="AA33" i="17"/>
  <c r="Y33" i="17"/>
  <c r="X33" i="17"/>
  <c r="W33" i="17"/>
  <c r="V33" i="17"/>
  <c r="T33" i="17"/>
  <c r="S33" i="17"/>
  <c r="R33" i="17"/>
  <c r="Q33" i="17"/>
  <c r="O33" i="17"/>
  <c r="N33" i="17"/>
  <c r="M33" i="17"/>
  <c r="L33" i="17"/>
  <c r="K33" i="17"/>
  <c r="J33" i="17"/>
  <c r="I33" i="17"/>
  <c r="H33" i="17"/>
  <c r="C33" i="17"/>
  <c r="AN32" i="17"/>
  <c r="AK32" i="17"/>
  <c r="AJ32" i="17"/>
  <c r="AI32" i="17"/>
  <c r="AH32" i="17"/>
  <c r="AE32" i="17"/>
  <c r="AD32" i="17"/>
  <c r="AC32" i="17"/>
  <c r="AB32" i="17"/>
  <c r="AA32" i="17"/>
  <c r="Y32" i="17"/>
  <c r="X32" i="17"/>
  <c r="W32" i="17"/>
  <c r="V32" i="17"/>
  <c r="T32" i="17"/>
  <c r="S32" i="17"/>
  <c r="R32" i="17"/>
  <c r="Q32" i="17"/>
  <c r="O32" i="17"/>
  <c r="N32" i="17"/>
  <c r="M32" i="17"/>
  <c r="L32" i="17"/>
  <c r="K32" i="17"/>
  <c r="J32" i="17"/>
  <c r="I32" i="17"/>
  <c r="H32" i="17"/>
  <c r="C32" i="17"/>
  <c r="AN31" i="17"/>
  <c r="AK31" i="17"/>
  <c r="AJ31" i="17"/>
  <c r="AI31" i="17"/>
  <c r="AH31" i="17"/>
  <c r="AE31" i="17"/>
  <c r="AD31" i="17"/>
  <c r="AC31" i="17"/>
  <c r="AB31" i="17"/>
  <c r="AA31" i="17"/>
  <c r="Y31" i="17"/>
  <c r="X31" i="17"/>
  <c r="W31" i="17"/>
  <c r="V31" i="17"/>
  <c r="T31" i="17"/>
  <c r="S31" i="17"/>
  <c r="R31" i="17"/>
  <c r="Q31" i="17"/>
  <c r="O31" i="17"/>
  <c r="N31" i="17"/>
  <c r="M31" i="17"/>
  <c r="L31" i="17"/>
  <c r="K31" i="17"/>
  <c r="J31" i="17"/>
  <c r="I31" i="17"/>
  <c r="H31" i="17"/>
  <c r="C31" i="17"/>
  <c r="AN30" i="17"/>
  <c r="AK30" i="17"/>
  <c r="AJ30" i="17"/>
  <c r="AI30" i="17"/>
  <c r="AH30" i="17"/>
  <c r="AE30" i="17"/>
  <c r="AD30" i="17"/>
  <c r="AC30" i="17"/>
  <c r="AB30" i="17"/>
  <c r="AA30" i="17"/>
  <c r="Y30" i="17"/>
  <c r="X30" i="17"/>
  <c r="W30" i="17"/>
  <c r="V30" i="17"/>
  <c r="T30" i="17"/>
  <c r="S30" i="17"/>
  <c r="R30" i="17"/>
  <c r="Q30" i="17"/>
  <c r="O30" i="17"/>
  <c r="N30" i="17"/>
  <c r="M30" i="17"/>
  <c r="L30" i="17"/>
  <c r="K30" i="17"/>
  <c r="J30" i="17"/>
  <c r="I30" i="17"/>
  <c r="H30" i="17"/>
  <c r="C30" i="17"/>
  <c r="AN29" i="17"/>
  <c r="AK29" i="17"/>
  <c r="AJ29" i="17"/>
  <c r="AI29" i="17"/>
  <c r="AH29" i="17"/>
  <c r="AE29" i="17"/>
  <c r="AD29" i="17"/>
  <c r="AC29" i="17"/>
  <c r="AB29" i="17"/>
  <c r="AA29" i="17"/>
  <c r="Y29" i="17"/>
  <c r="X29" i="17"/>
  <c r="W29" i="17"/>
  <c r="V29" i="17"/>
  <c r="T29" i="17"/>
  <c r="S29" i="17"/>
  <c r="AQ29" i="17" s="1"/>
  <c r="AS29" i="17" s="1"/>
  <c r="R29" i="17"/>
  <c r="Q29" i="17"/>
  <c r="O29" i="17"/>
  <c r="N29" i="17"/>
  <c r="M29" i="17"/>
  <c r="L29" i="17"/>
  <c r="K29" i="17"/>
  <c r="J29" i="17"/>
  <c r="I29" i="17"/>
  <c r="H29" i="17"/>
  <c r="C29" i="17"/>
  <c r="AN28" i="17"/>
  <c r="AK28" i="17"/>
  <c r="AJ28" i="17"/>
  <c r="AI28" i="17"/>
  <c r="AH28" i="17"/>
  <c r="AE28" i="17"/>
  <c r="AD28" i="17"/>
  <c r="AC28" i="17"/>
  <c r="AB28" i="17"/>
  <c r="AA28" i="17"/>
  <c r="Y28" i="17"/>
  <c r="X28" i="17"/>
  <c r="W28" i="17"/>
  <c r="V28" i="17"/>
  <c r="T28" i="17"/>
  <c r="S28" i="17"/>
  <c r="R28" i="17"/>
  <c r="Q28" i="17"/>
  <c r="O28" i="17"/>
  <c r="N28" i="17"/>
  <c r="M28" i="17"/>
  <c r="L28" i="17"/>
  <c r="K28" i="17"/>
  <c r="J28" i="17"/>
  <c r="I28" i="17"/>
  <c r="H28" i="17"/>
  <c r="C28" i="17"/>
  <c r="AN27" i="17"/>
  <c r="AK27" i="17"/>
  <c r="AJ27" i="17"/>
  <c r="AI27" i="17"/>
  <c r="AH27" i="17"/>
  <c r="AE27" i="17"/>
  <c r="AD27" i="17"/>
  <c r="AC27" i="17"/>
  <c r="AB27" i="17"/>
  <c r="AA27" i="17"/>
  <c r="Y27" i="17"/>
  <c r="X27" i="17"/>
  <c r="W27" i="17"/>
  <c r="V27" i="17"/>
  <c r="T27" i="17"/>
  <c r="S27" i="17"/>
  <c r="R27" i="17"/>
  <c r="Q27" i="17"/>
  <c r="O27" i="17"/>
  <c r="N27" i="17"/>
  <c r="M27" i="17"/>
  <c r="L27" i="17"/>
  <c r="K27" i="17"/>
  <c r="J27" i="17"/>
  <c r="I27" i="17"/>
  <c r="H27" i="17"/>
  <c r="C27" i="17"/>
  <c r="AN26" i="17"/>
  <c r="AK26" i="17"/>
  <c r="AJ26" i="17"/>
  <c r="AI26" i="17"/>
  <c r="AH26" i="17"/>
  <c r="AE26" i="17"/>
  <c r="AD26" i="17"/>
  <c r="AC26" i="17"/>
  <c r="AB26" i="17"/>
  <c r="AA26" i="17"/>
  <c r="Y26" i="17"/>
  <c r="X26" i="17"/>
  <c r="W26" i="17"/>
  <c r="V26" i="17"/>
  <c r="T26" i="17"/>
  <c r="S26" i="17"/>
  <c r="R26" i="17"/>
  <c r="Q26" i="17"/>
  <c r="O26" i="17"/>
  <c r="N26" i="17"/>
  <c r="M26" i="17"/>
  <c r="L26" i="17"/>
  <c r="K26" i="17"/>
  <c r="J26" i="17"/>
  <c r="I26" i="17"/>
  <c r="H26" i="17"/>
  <c r="C26" i="17"/>
  <c r="AN25" i="17"/>
  <c r="AK25" i="17"/>
  <c r="AJ25" i="17"/>
  <c r="AI25" i="17"/>
  <c r="AH25" i="17"/>
  <c r="AE25" i="17"/>
  <c r="AD25" i="17"/>
  <c r="AC25" i="17"/>
  <c r="AB25" i="17"/>
  <c r="AA25" i="17"/>
  <c r="Y25" i="17"/>
  <c r="X25" i="17"/>
  <c r="W25" i="17"/>
  <c r="V25" i="17"/>
  <c r="T25" i="17"/>
  <c r="S25" i="17"/>
  <c r="R25" i="17"/>
  <c r="Q25" i="17"/>
  <c r="O25" i="17"/>
  <c r="N25" i="17"/>
  <c r="M25" i="17"/>
  <c r="L25" i="17"/>
  <c r="K25" i="17"/>
  <c r="J25" i="17"/>
  <c r="I25" i="17"/>
  <c r="H25" i="17"/>
  <c r="C25" i="17"/>
  <c r="AN24" i="17"/>
  <c r="AK24" i="17"/>
  <c r="AJ24" i="17"/>
  <c r="AI24" i="17"/>
  <c r="AH24" i="17"/>
  <c r="AE24" i="17"/>
  <c r="AD24" i="17"/>
  <c r="AC24" i="17"/>
  <c r="AB24" i="17"/>
  <c r="AA24" i="17"/>
  <c r="Y24" i="17"/>
  <c r="X24" i="17"/>
  <c r="W24" i="17"/>
  <c r="V24" i="17"/>
  <c r="T24" i="17"/>
  <c r="S24" i="17"/>
  <c r="R24" i="17"/>
  <c r="Q24" i="17"/>
  <c r="O24" i="17"/>
  <c r="N24" i="17"/>
  <c r="M24" i="17"/>
  <c r="L24" i="17"/>
  <c r="K24" i="17"/>
  <c r="J24" i="17"/>
  <c r="I24" i="17"/>
  <c r="H24" i="17"/>
  <c r="C24" i="17"/>
  <c r="AN23" i="17"/>
  <c r="AK23" i="17"/>
  <c r="AJ23" i="17"/>
  <c r="AI23" i="17"/>
  <c r="AH23" i="17"/>
  <c r="AE23" i="17"/>
  <c r="AD23" i="17"/>
  <c r="AC23" i="17"/>
  <c r="AB23" i="17"/>
  <c r="AA23" i="17"/>
  <c r="Y23" i="17"/>
  <c r="X23" i="17"/>
  <c r="W23" i="17"/>
  <c r="V23" i="17"/>
  <c r="T23" i="17"/>
  <c r="S23" i="17"/>
  <c r="R23" i="17"/>
  <c r="Q23" i="17"/>
  <c r="O23" i="17"/>
  <c r="N23" i="17"/>
  <c r="M23" i="17"/>
  <c r="L23" i="17"/>
  <c r="K23" i="17"/>
  <c r="J23" i="17"/>
  <c r="I23" i="17"/>
  <c r="H23" i="17"/>
  <c r="C23" i="17"/>
  <c r="AN22" i="17"/>
  <c r="AK22" i="17"/>
  <c r="AJ22" i="17"/>
  <c r="AI22" i="17"/>
  <c r="AH22" i="17"/>
  <c r="AE22" i="17"/>
  <c r="AD22" i="17"/>
  <c r="AC22" i="17"/>
  <c r="AB22" i="17"/>
  <c r="AA22" i="17"/>
  <c r="Y22" i="17"/>
  <c r="X22" i="17"/>
  <c r="W22" i="17"/>
  <c r="V22" i="17"/>
  <c r="T22" i="17"/>
  <c r="S22" i="17"/>
  <c r="R22" i="17"/>
  <c r="Q22" i="17"/>
  <c r="O22" i="17"/>
  <c r="N22" i="17"/>
  <c r="M22" i="17"/>
  <c r="L22" i="17"/>
  <c r="K22" i="17"/>
  <c r="J22" i="17"/>
  <c r="I22" i="17"/>
  <c r="H22" i="17"/>
  <c r="C22" i="17"/>
  <c r="AN21" i="17"/>
  <c r="AK21" i="17"/>
  <c r="AJ21" i="17"/>
  <c r="AI21" i="17"/>
  <c r="AH21" i="17"/>
  <c r="AE21" i="17"/>
  <c r="AD21" i="17"/>
  <c r="AC21" i="17"/>
  <c r="AB21" i="17"/>
  <c r="AA21" i="17"/>
  <c r="Y21" i="17"/>
  <c r="X21" i="17"/>
  <c r="W21" i="17"/>
  <c r="V21" i="17"/>
  <c r="T21" i="17"/>
  <c r="S21" i="17"/>
  <c r="R21" i="17"/>
  <c r="Q21" i="17"/>
  <c r="O21" i="17"/>
  <c r="N21" i="17"/>
  <c r="M21" i="17"/>
  <c r="L21" i="17"/>
  <c r="K21" i="17"/>
  <c r="J21" i="17"/>
  <c r="I21" i="17"/>
  <c r="H21" i="17"/>
  <c r="C21" i="17"/>
  <c r="AN20" i="17"/>
  <c r="AK20" i="17"/>
  <c r="AJ20" i="17"/>
  <c r="AI20" i="17"/>
  <c r="AH20" i="17"/>
  <c r="AE20" i="17"/>
  <c r="AD20" i="17"/>
  <c r="AC20" i="17"/>
  <c r="AB20" i="17"/>
  <c r="AA20" i="17"/>
  <c r="Y20" i="17"/>
  <c r="X20" i="17"/>
  <c r="W20" i="17"/>
  <c r="V20" i="17"/>
  <c r="T20" i="17"/>
  <c r="S20" i="17"/>
  <c r="R20" i="17"/>
  <c r="Q20" i="17"/>
  <c r="O20" i="17"/>
  <c r="N20" i="17"/>
  <c r="M20" i="17"/>
  <c r="L20" i="17"/>
  <c r="K20" i="17"/>
  <c r="J20" i="17"/>
  <c r="I20" i="17"/>
  <c r="H20" i="17"/>
  <c r="C20" i="17"/>
  <c r="AN19" i="17"/>
  <c r="AK19" i="17"/>
  <c r="AJ19" i="17"/>
  <c r="AI19" i="17"/>
  <c r="AH19" i="17"/>
  <c r="AE19" i="17"/>
  <c r="AD19" i="17"/>
  <c r="AC19" i="17"/>
  <c r="AB19" i="17"/>
  <c r="AA19" i="17"/>
  <c r="Y19" i="17"/>
  <c r="X19" i="17"/>
  <c r="W19" i="17"/>
  <c r="V19" i="17"/>
  <c r="T19" i="17"/>
  <c r="S19" i="17"/>
  <c r="R19" i="17"/>
  <c r="Q19" i="17"/>
  <c r="O19" i="17"/>
  <c r="N19" i="17"/>
  <c r="M19" i="17"/>
  <c r="L19" i="17"/>
  <c r="K19" i="17"/>
  <c r="J19" i="17"/>
  <c r="I19" i="17"/>
  <c r="H19" i="17"/>
  <c r="C19" i="17"/>
  <c r="AN18" i="17"/>
  <c r="AK18" i="17"/>
  <c r="AJ18" i="17"/>
  <c r="AI18" i="17"/>
  <c r="AH18" i="17"/>
  <c r="AE18" i="17"/>
  <c r="AD18" i="17"/>
  <c r="AC18" i="17"/>
  <c r="AB18" i="17"/>
  <c r="AA18" i="17"/>
  <c r="Y18" i="17"/>
  <c r="X18" i="17"/>
  <c r="W18" i="17"/>
  <c r="V18" i="17"/>
  <c r="T18" i="17"/>
  <c r="S18" i="17"/>
  <c r="R18" i="17"/>
  <c r="Q18" i="17"/>
  <c r="O18" i="17"/>
  <c r="N18" i="17"/>
  <c r="M18" i="17"/>
  <c r="L18" i="17"/>
  <c r="K18" i="17"/>
  <c r="J18" i="17"/>
  <c r="I18" i="17"/>
  <c r="H18" i="17"/>
  <c r="C18" i="17"/>
  <c r="AN17" i="17"/>
  <c r="AK17" i="17"/>
  <c r="AJ17" i="17"/>
  <c r="AI17" i="17"/>
  <c r="AH17" i="17"/>
  <c r="AE17" i="17"/>
  <c r="AD17" i="17"/>
  <c r="AC17" i="17"/>
  <c r="AB17" i="17"/>
  <c r="AA17" i="17"/>
  <c r="Y17" i="17"/>
  <c r="X17" i="17"/>
  <c r="W17" i="17"/>
  <c r="V17" i="17"/>
  <c r="T17" i="17"/>
  <c r="S17" i="17"/>
  <c r="R17" i="17"/>
  <c r="Q17" i="17"/>
  <c r="O17" i="17"/>
  <c r="N17" i="17"/>
  <c r="M17" i="17"/>
  <c r="L17" i="17"/>
  <c r="K17" i="17"/>
  <c r="J17" i="17"/>
  <c r="I17" i="17"/>
  <c r="H17" i="17"/>
  <c r="C17" i="17"/>
  <c r="AN16" i="17"/>
  <c r="AK16" i="17"/>
  <c r="AJ16" i="17"/>
  <c r="AI16" i="17"/>
  <c r="AH16" i="17"/>
  <c r="AE16" i="17"/>
  <c r="AD16" i="17"/>
  <c r="AC16" i="17"/>
  <c r="AB16" i="17"/>
  <c r="AA16" i="17"/>
  <c r="Y16" i="17"/>
  <c r="X16" i="17"/>
  <c r="W16" i="17"/>
  <c r="V16" i="17"/>
  <c r="T16" i="17"/>
  <c r="S16" i="17"/>
  <c r="R16" i="17"/>
  <c r="Q16" i="17"/>
  <c r="O16" i="17"/>
  <c r="N16" i="17"/>
  <c r="AQ16" i="17" s="1"/>
  <c r="AS16" i="17" s="1"/>
  <c r="M16" i="17"/>
  <c r="L16" i="17"/>
  <c r="K16" i="17"/>
  <c r="J16" i="17"/>
  <c r="I16" i="17"/>
  <c r="H16" i="17"/>
  <c r="C16" i="17"/>
  <c r="AN15" i="17"/>
  <c r="AK15" i="17"/>
  <c r="AJ15" i="17"/>
  <c r="AI15" i="17"/>
  <c r="AH15" i="17"/>
  <c r="AE15" i="17"/>
  <c r="AD15" i="17"/>
  <c r="AC15" i="17"/>
  <c r="AB15" i="17"/>
  <c r="AA15" i="17"/>
  <c r="Y15" i="17"/>
  <c r="X15" i="17"/>
  <c r="W15" i="17"/>
  <c r="V15" i="17"/>
  <c r="T15" i="17"/>
  <c r="S15" i="17"/>
  <c r="R15" i="17"/>
  <c r="Q15" i="17"/>
  <c r="O15" i="17"/>
  <c r="N15" i="17"/>
  <c r="M15" i="17"/>
  <c r="L15" i="17"/>
  <c r="K15" i="17"/>
  <c r="J15" i="17"/>
  <c r="I15" i="17"/>
  <c r="H15" i="17"/>
  <c r="C15" i="17"/>
  <c r="AN14" i="17"/>
  <c r="AK14" i="17"/>
  <c r="AJ14" i="17"/>
  <c r="AI14" i="17"/>
  <c r="AH14" i="17"/>
  <c r="AE14" i="17"/>
  <c r="AD14" i="17"/>
  <c r="AC14" i="17"/>
  <c r="AB14" i="17"/>
  <c r="AA14" i="17"/>
  <c r="Y14" i="17"/>
  <c r="X14" i="17"/>
  <c r="W14" i="17"/>
  <c r="V14" i="17"/>
  <c r="T14" i="17"/>
  <c r="S14" i="17"/>
  <c r="R14" i="17"/>
  <c r="Q14" i="17"/>
  <c r="O14" i="17"/>
  <c r="N14" i="17"/>
  <c r="M14" i="17"/>
  <c r="L14" i="17"/>
  <c r="K14" i="17"/>
  <c r="J14" i="17"/>
  <c r="I14" i="17"/>
  <c r="H14" i="17"/>
  <c r="C14" i="17"/>
  <c r="AN13" i="17"/>
  <c r="AK13" i="17"/>
  <c r="AJ13" i="17"/>
  <c r="AI13" i="17"/>
  <c r="AH13" i="17"/>
  <c r="AE13" i="17"/>
  <c r="AD13" i="17"/>
  <c r="AC13" i="17"/>
  <c r="AB13" i="17"/>
  <c r="AA13" i="17"/>
  <c r="Y13" i="17"/>
  <c r="X13" i="17"/>
  <c r="W13" i="17"/>
  <c r="V13" i="17"/>
  <c r="T13" i="17"/>
  <c r="S13" i="17"/>
  <c r="R13" i="17"/>
  <c r="Q13" i="17"/>
  <c r="O13" i="17"/>
  <c r="N13" i="17"/>
  <c r="M13" i="17"/>
  <c r="L13" i="17"/>
  <c r="K13" i="17"/>
  <c r="J13" i="17"/>
  <c r="I13" i="17"/>
  <c r="H13" i="17"/>
  <c r="C13" i="17"/>
  <c r="AN12" i="17"/>
  <c r="AK12" i="17"/>
  <c r="AJ12" i="17"/>
  <c r="AI12" i="17"/>
  <c r="AH12" i="17"/>
  <c r="AE12" i="17"/>
  <c r="AD12" i="17"/>
  <c r="AC12" i="17"/>
  <c r="AB12" i="17"/>
  <c r="AA12" i="17"/>
  <c r="Y12" i="17"/>
  <c r="X12" i="17"/>
  <c r="W12" i="17"/>
  <c r="V12" i="17"/>
  <c r="T12" i="17"/>
  <c r="S12" i="17"/>
  <c r="R12" i="17"/>
  <c r="Q12" i="17"/>
  <c r="O12" i="17"/>
  <c r="N12" i="17"/>
  <c r="M12" i="17"/>
  <c r="L12" i="17"/>
  <c r="K12" i="17"/>
  <c r="J12" i="17"/>
  <c r="I12" i="17"/>
  <c r="H12" i="17"/>
  <c r="C12" i="17"/>
  <c r="AN11" i="17"/>
  <c r="AK11" i="17"/>
  <c r="AJ11" i="17"/>
  <c r="AI11" i="17"/>
  <c r="AH11" i="17"/>
  <c r="AE11" i="17"/>
  <c r="AD11" i="17"/>
  <c r="AC11" i="17"/>
  <c r="AB11" i="17"/>
  <c r="AA11" i="17"/>
  <c r="Y11" i="17"/>
  <c r="X11" i="17"/>
  <c r="W11" i="17"/>
  <c r="V11" i="17"/>
  <c r="T11" i="17"/>
  <c r="S11" i="17"/>
  <c r="R11" i="17"/>
  <c r="Q11" i="17"/>
  <c r="O11" i="17"/>
  <c r="N11" i="17"/>
  <c r="M11" i="17"/>
  <c r="L11" i="17"/>
  <c r="K11" i="17"/>
  <c r="J11" i="17"/>
  <c r="I11" i="17"/>
  <c r="H11" i="17"/>
  <c r="C11" i="17"/>
  <c r="AN10" i="17"/>
  <c r="AK10" i="17"/>
  <c r="AJ10" i="17"/>
  <c r="AI10" i="17"/>
  <c r="AH10" i="17"/>
  <c r="AE10" i="17"/>
  <c r="AD10" i="17"/>
  <c r="AC10" i="17"/>
  <c r="AB10" i="17"/>
  <c r="AA10" i="17"/>
  <c r="Y10" i="17"/>
  <c r="X10" i="17"/>
  <c r="W10" i="17"/>
  <c r="V10" i="17"/>
  <c r="T10" i="17"/>
  <c r="S10" i="17"/>
  <c r="R10" i="17"/>
  <c r="Q10" i="17"/>
  <c r="O10" i="17"/>
  <c r="N10" i="17"/>
  <c r="M10" i="17"/>
  <c r="L10" i="17"/>
  <c r="K10" i="17"/>
  <c r="J10" i="17"/>
  <c r="I10" i="17"/>
  <c r="H10" i="17"/>
  <c r="C10" i="17"/>
  <c r="AN9" i="17"/>
  <c r="AK9" i="17"/>
  <c r="AJ9" i="17"/>
  <c r="AI9" i="17"/>
  <c r="AH9" i="17"/>
  <c r="AE9" i="17"/>
  <c r="AD9" i="17"/>
  <c r="AC9" i="17"/>
  <c r="AB9" i="17"/>
  <c r="AA9" i="17"/>
  <c r="Y9" i="17"/>
  <c r="X9" i="17"/>
  <c r="W9" i="17"/>
  <c r="V9" i="17"/>
  <c r="T9" i="17"/>
  <c r="S9" i="17"/>
  <c r="R9" i="17"/>
  <c r="Q9" i="17"/>
  <c r="O9" i="17"/>
  <c r="N9" i="17"/>
  <c r="M9" i="17"/>
  <c r="L9" i="17"/>
  <c r="K9" i="17"/>
  <c r="J9" i="17"/>
  <c r="I9" i="17"/>
  <c r="H9" i="17"/>
  <c r="C9" i="17"/>
  <c r="AN8" i="17"/>
  <c r="AK8" i="17"/>
  <c r="AJ8" i="17"/>
  <c r="AI8" i="17"/>
  <c r="AH8" i="17"/>
  <c r="AE8" i="17"/>
  <c r="AD8" i="17"/>
  <c r="AC8" i="17"/>
  <c r="AB8" i="17"/>
  <c r="AA8" i="17"/>
  <c r="Y8" i="17"/>
  <c r="X8" i="17"/>
  <c r="W8" i="17"/>
  <c r="V8" i="17"/>
  <c r="T8" i="17"/>
  <c r="S8" i="17"/>
  <c r="R8" i="17"/>
  <c r="Q8" i="17"/>
  <c r="O8" i="17"/>
  <c r="N8" i="17"/>
  <c r="M8" i="17"/>
  <c r="L8" i="17"/>
  <c r="K8" i="17"/>
  <c r="J8" i="17"/>
  <c r="I8" i="17"/>
  <c r="H8" i="17"/>
  <c r="C8" i="17"/>
  <c r="AN7" i="17"/>
  <c r="AK7" i="17"/>
  <c r="AJ7" i="17"/>
  <c r="AI7" i="17"/>
  <c r="AH7" i="17"/>
  <c r="AE7" i="17"/>
  <c r="AD7" i="17"/>
  <c r="AC7" i="17"/>
  <c r="AB7" i="17"/>
  <c r="AA7" i="17"/>
  <c r="Y7" i="17"/>
  <c r="X7" i="17"/>
  <c r="W7" i="17"/>
  <c r="V7" i="17"/>
  <c r="T7" i="17"/>
  <c r="S7" i="17"/>
  <c r="R7" i="17"/>
  <c r="Q7" i="17"/>
  <c r="O7" i="17"/>
  <c r="N7" i="17"/>
  <c r="M7" i="17"/>
  <c r="L7" i="17"/>
  <c r="K7" i="17"/>
  <c r="J7" i="17"/>
  <c r="I7" i="17"/>
  <c r="H7" i="17"/>
  <c r="C7" i="17"/>
  <c r="AN6" i="17"/>
  <c r="AK6" i="17"/>
  <c r="AJ6" i="17"/>
  <c r="AI6" i="17"/>
  <c r="AH6" i="17"/>
  <c r="AE6" i="17"/>
  <c r="AD6" i="17"/>
  <c r="AC6" i="17"/>
  <c r="AB6" i="17"/>
  <c r="AA6" i="17"/>
  <c r="Y6" i="17"/>
  <c r="X6" i="17"/>
  <c r="W6" i="17"/>
  <c r="V6" i="17"/>
  <c r="T6" i="17"/>
  <c r="S6" i="17"/>
  <c r="R6" i="17"/>
  <c r="Q6" i="17"/>
  <c r="O6" i="17"/>
  <c r="N6" i="17"/>
  <c r="M6" i="17"/>
  <c r="L6" i="17"/>
  <c r="K6" i="17"/>
  <c r="J6" i="17"/>
  <c r="I6" i="17"/>
  <c r="H6" i="17"/>
  <c r="C6" i="17"/>
  <c r="AN5" i="17"/>
  <c r="AK5" i="17"/>
  <c r="AJ5" i="17"/>
  <c r="AI5" i="17"/>
  <c r="AH5" i="17"/>
  <c r="AE5" i="17"/>
  <c r="AD5" i="17"/>
  <c r="AC5" i="17"/>
  <c r="AB5" i="17"/>
  <c r="AA5" i="17"/>
  <c r="Y5" i="17"/>
  <c r="X5" i="17"/>
  <c r="W5" i="17"/>
  <c r="V5" i="17"/>
  <c r="T5" i="17"/>
  <c r="S5" i="17"/>
  <c r="R5" i="17"/>
  <c r="Q5" i="17"/>
  <c r="O5" i="17"/>
  <c r="N5" i="17"/>
  <c r="M5" i="17"/>
  <c r="L5" i="17"/>
  <c r="K5" i="17"/>
  <c r="J5" i="17"/>
  <c r="I5" i="17"/>
  <c r="H5" i="17"/>
  <c r="C5" i="17"/>
  <c r="AN4" i="17"/>
  <c r="AK4" i="17"/>
  <c r="AJ4" i="17"/>
  <c r="AI4" i="17"/>
  <c r="AH4" i="17"/>
  <c r="AE4" i="17"/>
  <c r="AD4" i="17"/>
  <c r="AC4" i="17"/>
  <c r="AB4" i="17"/>
  <c r="AA4" i="17"/>
  <c r="Y4" i="17"/>
  <c r="X4" i="17"/>
  <c r="W4" i="17"/>
  <c r="V4" i="17"/>
  <c r="T4" i="17"/>
  <c r="S4" i="17"/>
  <c r="R4" i="17"/>
  <c r="Q4" i="17"/>
  <c r="O4" i="17"/>
  <c r="N4" i="17"/>
  <c r="M4" i="17"/>
  <c r="L4" i="17"/>
  <c r="K4" i="17"/>
  <c r="J4" i="17"/>
  <c r="I4" i="17"/>
  <c r="H4" i="17"/>
  <c r="C4" i="17"/>
  <c r="AN3" i="17"/>
  <c r="AK3" i="17"/>
  <c r="AJ3" i="17"/>
  <c r="AI3" i="17"/>
  <c r="AH3" i="17"/>
  <c r="AE3" i="17"/>
  <c r="AD3" i="17"/>
  <c r="AC3" i="17"/>
  <c r="AB3" i="17"/>
  <c r="AA3" i="17"/>
  <c r="Y3" i="17"/>
  <c r="X3" i="17"/>
  <c r="W3" i="17"/>
  <c r="V3" i="17"/>
  <c r="T3" i="17"/>
  <c r="S3" i="17"/>
  <c r="R3" i="17"/>
  <c r="Q3" i="17"/>
  <c r="O3" i="17"/>
  <c r="N3" i="17"/>
  <c r="M3" i="17"/>
  <c r="L3" i="17"/>
  <c r="K3" i="17"/>
  <c r="J3" i="17"/>
  <c r="I3" i="17"/>
  <c r="H3" i="17"/>
  <c r="C3" i="17"/>
  <c r="AN81" i="16"/>
  <c r="AK81" i="16"/>
  <c r="AJ81" i="16"/>
  <c r="AI81" i="16"/>
  <c r="AH81" i="16"/>
  <c r="AE81" i="16"/>
  <c r="AD81" i="16"/>
  <c r="AC81" i="16"/>
  <c r="AB81" i="16"/>
  <c r="AA81" i="16"/>
  <c r="Y81" i="16"/>
  <c r="X81" i="16"/>
  <c r="W81" i="16"/>
  <c r="V81" i="16"/>
  <c r="T81" i="16"/>
  <c r="S81" i="16"/>
  <c r="R81" i="16"/>
  <c r="Q81" i="16"/>
  <c r="O81" i="16"/>
  <c r="N81" i="16"/>
  <c r="M81" i="16"/>
  <c r="L81" i="16"/>
  <c r="K81" i="16"/>
  <c r="J81" i="16"/>
  <c r="I81" i="16"/>
  <c r="H81" i="16"/>
  <c r="C81" i="16"/>
  <c r="AN80" i="16"/>
  <c r="AK80" i="16"/>
  <c r="AJ80" i="16"/>
  <c r="AI80" i="16"/>
  <c r="AH80" i="16"/>
  <c r="AE80" i="16"/>
  <c r="AD80" i="16"/>
  <c r="AC80" i="16"/>
  <c r="AB80" i="16"/>
  <c r="AA80" i="16"/>
  <c r="Y80" i="16"/>
  <c r="X80" i="16"/>
  <c r="W80" i="16"/>
  <c r="V80" i="16"/>
  <c r="T80" i="16"/>
  <c r="S80" i="16"/>
  <c r="R80" i="16"/>
  <c r="Q80" i="16"/>
  <c r="O80" i="16"/>
  <c r="N80" i="16"/>
  <c r="M80" i="16"/>
  <c r="L80" i="16"/>
  <c r="K80" i="16"/>
  <c r="J80" i="16"/>
  <c r="I80" i="16"/>
  <c r="H80" i="16"/>
  <c r="C80" i="16"/>
  <c r="AN79" i="16"/>
  <c r="AK79" i="16"/>
  <c r="AJ79" i="16"/>
  <c r="AI79" i="16"/>
  <c r="AH79" i="16"/>
  <c r="AE79" i="16"/>
  <c r="AD79" i="16"/>
  <c r="AC79" i="16"/>
  <c r="AB79" i="16"/>
  <c r="AA79" i="16"/>
  <c r="Y79" i="16"/>
  <c r="X79" i="16"/>
  <c r="W79" i="16"/>
  <c r="V79" i="16"/>
  <c r="T79" i="16"/>
  <c r="S79" i="16"/>
  <c r="R79" i="16"/>
  <c r="Q79" i="16"/>
  <c r="O79" i="16"/>
  <c r="N79" i="16"/>
  <c r="M79" i="16"/>
  <c r="L79" i="16"/>
  <c r="K79" i="16"/>
  <c r="J79" i="16"/>
  <c r="I79" i="16"/>
  <c r="H79" i="16"/>
  <c r="C79" i="16"/>
  <c r="AN78" i="16"/>
  <c r="AK78" i="16"/>
  <c r="AJ78" i="16"/>
  <c r="AI78" i="16"/>
  <c r="AH78" i="16"/>
  <c r="AE78" i="16"/>
  <c r="AD78" i="16"/>
  <c r="AC78" i="16"/>
  <c r="AB78" i="16"/>
  <c r="AA78" i="16"/>
  <c r="Y78" i="16"/>
  <c r="X78" i="16"/>
  <c r="W78" i="16"/>
  <c r="V78" i="16"/>
  <c r="T78" i="16"/>
  <c r="S78" i="16"/>
  <c r="R78" i="16"/>
  <c r="Q78" i="16"/>
  <c r="O78" i="16"/>
  <c r="N78" i="16"/>
  <c r="M78" i="16"/>
  <c r="L78" i="16"/>
  <c r="K78" i="16"/>
  <c r="J78" i="16"/>
  <c r="I78" i="16"/>
  <c r="H78" i="16"/>
  <c r="C78" i="16"/>
  <c r="AN77" i="16"/>
  <c r="AK77" i="16"/>
  <c r="AJ77" i="16"/>
  <c r="AI77" i="16"/>
  <c r="AH77" i="16"/>
  <c r="AE77" i="16"/>
  <c r="AD77" i="16"/>
  <c r="AC77" i="16"/>
  <c r="AB77" i="16"/>
  <c r="AA77" i="16"/>
  <c r="Y77" i="16"/>
  <c r="X77" i="16"/>
  <c r="W77" i="16"/>
  <c r="V77" i="16"/>
  <c r="T77" i="16"/>
  <c r="S77" i="16"/>
  <c r="R77" i="16"/>
  <c r="Q77" i="16"/>
  <c r="O77" i="16"/>
  <c r="N77" i="16"/>
  <c r="M77" i="16"/>
  <c r="L77" i="16"/>
  <c r="K77" i="16"/>
  <c r="J77" i="16"/>
  <c r="I77" i="16"/>
  <c r="H77" i="16"/>
  <c r="C77" i="16"/>
  <c r="AN76" i="16"/>
  <c r="AK76" i="16"/>
  <c r="AJ76" i="16"/>
  <c r="AI76" i="16"/>
  <c r="AH76" i="16"/>
  <c r="AE76" i="16"/>
  <c r="AD76" i="16"/>
  <c r="AC76" i="16"/>
  <c r="AB76" i="16"/>
  <c r="AA76" i="16"/>
  <c r="Y76" i="16"/>
  <c r="X76" i="16"/>
  <c r="W76" i="16"/>
  <c r="V76" i="16"/>
  <c r="T76" i="16"/>
  <c r="S76" i="16"/>
  <c r="R76" i="16"/>
  <c r="Q76" i="16"/>
  <c r="O76" i="16"/>
  <c r="N76" i="16"/>
  <c r="M76" i="16"/>
  <c r="L76" i="16"/>
  <c r="K76" i="16"/>
  <c r="J76" i="16"/>
  <c r="I76" i="16"/>
  <c r="H76" i="16"/>
  <c r="C76" i="16"/>
  <c r="AN75" i="16"/>
  <c r="AK75" i="16"/>
  <c r="AJ75" i="16"/>
  <c r="AI75" i="16"/>
  <c r="AH75" i="16"/>
  <c r="AE75" i="16"/>
  <c r="AD75" i="16"/>
  <c r="AC75" i="16"/>
  <c r="AB75" i="16"/>
  <c r="AA75" i="16"/>
  <c r="Y75" i="16"/>
  <c r="X75" i="16"/>
  <c r="W75" i="16"/>
  <c r="V75" i="16"/>
  <c r="T75" i="16"/>
  <c r="S75" i="16"/>
  <c r="R75" i="16"/>
  <c r="Q75" i="16"/>
  <c r="O75" i="16"/>
  <c r="N75" i="16"/>
  <c r="M75" i="16"/>
  <c r="L75" i="16"/>
  <c r="K75" i="16"/>
  <c r="J75" i="16"/>
  <c r="I75" i="16"/>
  <c r="H75" i="16"/>
  <c r="C75" i="16"/>
  <c r="AN74" i="16"/>
  <c r="AK74" i="16"/>
  <c r="AJ74" i="16"/>
  <c r="AI74" i="16"/>
  <c r="AH74" i="16"/>
  <c r="AE74" i="16"/>
  <c r="AD74" i="16"/>
  <c r="AC74" i="16"/>
  <c r="AB74" i="16"/>
  <c r="AA74" i="16"/>
  <c r="Y74" i="16"/>
  <c r="X74" i="16"/>
  <c r="W74" i="16"/>
  <c r="V74" i="16"/>
  <c r="T74" i="16"/>
  <c r="S74" i="16"/>
  <c r="R74" i="16"/>
  <c r="Q74" i="16"/>
  <c r="O74" i="16"/>
  <c r="N74" i="16"/>
  <c r="M74" i="16"/>
  <c r="L74" i="16"/>
  <c r="K74" i="16"/>
  <c r="J74" i="16"/>
  <c r="I74" i="16"/>
  <c r="H74" i="16"/>
  <c r="C74" i="16"/>
  <c r="AN73" i="16"/>
  <c r="AK73" i="16"/>
  <c r="AJ73" i="16"/>
  <c r="AI73" i="16"/>
  <c r="AH73" i="16"/>
  <c r="AE73" i="16"/>
  <c r="AD73" i="16"/>
  <c r="AC73" i="16"/>
  <c r="AB73" i="16"/>
  <c r="AA73" i="16"/>
  <c r="Y73" i="16"/>
  <c r="X73" i="16"/>
  <c r="W73" i="16"/>
  <c r="V73" i="16"/>
  <c r="T73" i="16"/>
  <c r="S73" i="16"/>
  <c r="R73" i="16"/>
  <c r="Q73" i="16"/>
  <c r="O73" i="16"/>
  <c r="N73" i="16"/>
  <c r="M73" i="16"/>
  <c r="L73" i="16"/>
  <c r="K73" i="16"/>
  <c r="J73" i="16"/>
  <c r="I73" i="16"/>
  <c r="H73" i="16"/>
  <c r="C73" i="16"/>
  <c r="AN72" i="16"/>
  <c r="AK72" i="16"/>
  <c r="AJ72" i="16"/>
  <c r="AI72" i="16"/>
  <c r="AH72" i="16"/>
  <c r="AE72" i="16"/>
  <c r="AD72" i="16"/>
  <c r="AC72" i="16"/>
  <c r="AB72" i="16"/>
  <c r="AA72" i="16"/>
  <c r="Y72" i="16"/>
  <c r="X72" i="16"/>
  <c r="W72" i="16"/>
  <c r="V72" i="16"/>
  <c r="T72" i="16"/>
  <c r="S72" i="16"/>
  <c r="R72" i="16"/>
  <c r="Q72" i="16"/>
  <c r="O72" i="16"/>
  <c r="N72" i="16"/>
  <c r="M72" i="16"/>
  <c r="L72" i="16"/>
  <c r="K72" i="16"/>
  <c r="J72" i="16"/>
  <c r="I72" i="16"/>
  <c r="H72" i="16"/>
  <c r="C72" i="16"/>
  <c r="AN71" i="16"/>
  <c r="AK71" i="16"/>
  <c r="AJ71" i="16"/>
  <c r="AI71" i="16"/>
  <c r="AH71" i="16"/>
  <c r="AE71" i="16"/>
  <c r="AD71" i="16"/>
  <c r="AC71" i="16"/>
  <c r="AB71" i="16"/>
  <c r="AA71" i="16"/>
  <c r="Y71" i="16"/>
  <c r="X71" i="16"/>
  <c r="W71" i="16"/>
  <c r="V71" i="16"/>
  <c r="T71" i="16"/>
  <c r="S71" i="16"/>
  <c r="R71" i="16"/>
  <c r="Q71" i="16"/>
  <c r="O71" i="16"/>
  <c r="N71" i="16"/>
  <c r="M71" i="16"/>
  <c r="L71" i="16"/>
  <c r="K71" i="16"/>
  <c r="J71" i="16"/>
  <c r="I71" i="16"/>
  <c r="H71" i="16"/>
  <c r="C71" i="16"/>
  <c r="AN70" i="16"/>
  <c r="AK70" i="16"/>
  <c r="AJ70" i="16"/>
  <c r="AI70" i="16"/>
  <c r="AH70" i="16"/>
  <c r="AE70" i="16"/>
  <c r="AD70" i="16"/>
  <c r="AC70" i="16"/>
  <c r="AB70" i="16"/>
  <c r="AA70" i="16"/>
  <c r="Y70" i="16"/>
  <c r="X70" i="16"/>
  <c r="W70" i="16"/>
  <c r="V70" i="16"/>
  <c r="T70" i="16"/>
  <c r="S70" i="16"/>
  <c r="R70" i="16"/>
  <c r="Q70" i="16"/>
  <c r="O70" i="16"/>
  <c r="N70" i="16"/>
  <c r="M70" i="16"/>
  <c r="L70" i="16"/>
  <c r="K70" i="16"/>
  <c r="J70" i="16"/>
  <c r="I70" i="16"/>
  <c r="H70" i="16"/>
  <c r="C70" i="16"/>
  <c r="AN69" i="16"/>
  <c r="AK69" i="16"/>
  <c r="AJ69" i="16"/>
  <c r="AI69" i="16"/>
  <c r="AH69" i="16"/>
  <c r="AE69" i="16"/>
  <c r="AD69" i="16"/>
  <c r="AC69" i="16"/>
  <c r="AB69" i="16"/>
  <c r="AA69" i="16"/>
  <c r="Y69" i="16"/>
  <c r="X69" i="16"/>
  <c r="W69" i="16"/>
  <c r="V69" i="16"/>
  <c r="T69" i="16"/>
  <c r="S69" i="16"/>
  <c r="R69" i="16"/>
  <c r="Q69" i="16"/>
  <c r="O69" i="16"/>
  <c r="N69" i="16"/>
  <c r="M69" i="16"/>
  <c r="L69" i="16"/>
  <c r="K69" i="16"/>
  <c r="J69" i="16"/>
  <c r="I69" i="16"/>
  <c r="H69" i="16"/>
  <c r="C69" i="16"/>
  <c r="AN68" i="16"/>
  <c r="AK68" i="16"/>
  <c r="AJ68" i="16"/>
  <c r="AI68" i="16"/>
  <c r="AH68" i="16"/>
  <c r="AE68" i="16"/>
  <c r="AD68" i="16"/>
  <c r="AC68" i="16"/>
  <c r="AB68" i="16"/>
  <c r="AA68" i="16"/>
  <c r="Y68" i="16"/>
  <c r="X68" i="16"/>
  <c r="W68" i="16"/>
  <c r="V68" i="16"/>
  <c r="T68" i="16"/>
  <c r="S68" i="16"/>
  <c r="R68" i="16"/>
  <c r="Q68" i="16"/>
  <c r="O68" i="16"/>
  <c r="N68" i="16"/>
  <c r="M68" i="16"/>
  <c r="L68" i="16"/>
  <c r="K68" i="16"/>
  <c r="J68" i="16"/>
  <c r="I68" i="16"/>
  <c r="H68" i="16"/>
  <c r="C68" i="16"/>
  <c r="AN67" i="16"/>
  <c r="AK67" i="16"/>
  <c r="AJ67" i="16"/>
  <c r="AI67" i="16"/>
  <c r="AH67" i="16"/>
  <c r="AE67" i="16"/>
  <c r="AD67" i="16"/>
  <c r="AC67" i="16"/>
  <c r="AB67" i="16"/>
  <c r="AA67" i="16"/>
  <c r="Y67" i="16"/>
  <c r="X67" i="16"/>
  <c r="W67" i="16"/>
  <c r="V67" i="16"/>
  <c r="T67" i="16"/>
  <c r="S67" i="16"/>
  <c r="R67" i="16"/>
  <c r="Q67" i="16"/>
  <c r="O67" i="16"/>
  <c r="N67" i="16"/>
  <c r="M67" i="16"/>
  <c r="L67" i="16"/>
  <c r="K67" i="16"/>
  <c r="J67" i="16"/>
  <c r="I67" i="16"/>
  <c r="H67" i="16"/>
  <c r="C67" i="16"/>
  <c r="AN66" i="16"/>
  <c r="AK66" i="16"/>
  <c r="AJ66" i="16"/>
  <c r="AI66" i="16"/>
  <c r="AH66" i="16"/>
  <c r="AE66" i="16"/>
  <c r="AD66" i="16"/>
  <c r="AC66" i="16"/>
  <c r="AB66" i="16"/>
  <c r="AA66" i="16"/>
  <c r="Y66" i="16"/>
  <c r="X66" i="16"/>
  <c r="W66" i="16"/>
  <c r="V66" i="16"/>
  <c r="T66" i="16"/>
  <c r="S66" i="16"/>
  <c r="R66" i="16"/>
  <c r="Q66" i="16"/>
  <c r="O66" i="16"/>
  <c r="N66" i="16"/>
  <c r="M66" i="16"/>
  <c r="L66" i="16"/>
  <c r="K66" i="16"/>
  <c r="J66" i="16"/>
  <c r="I66" i="16"/>
  <c r="H66" i="16"/>
  <c r="C66" i="16"/>
  <c r="AN65" i="16"/>
  <c r="AK65" i="16"/>
  <c r="AJ65" i="16"/>
  <c r="AI65" i="16"/>
  <c r="AH65" i="16"/>
  <c r="AE65" i="16"/>
  <c r="AD65" i="16"/>
  <c r="AC65" i="16"/>
  <c r="AB65" i="16"/>
  <c r="AA65" i="16"/>
  <c r="Y65" i="16"/>
  <c r="X65" i="16"/>
  <c r="W65" i="16"/>
  <c r="V65" i="16"/>
  <c r="T65" i="16"/>
  <c r="S65" i="16"/>
  <c r="R65" i="16"/>
  <c r="Q65" i="16"/>
  <c r="O65" i="16"/>
  <c r="N65" i="16"/>
  <c r="M65" i="16"/>
  <c r="L65" i="16"/>
  <c r="K65" i="16"/>
  <c r="J65" i="16"/>
  <c r="I65" i="16"/>
  <c r="H65" i="16"/>
  <c r="C65" i="16"/>
  <c r="AN64" i="16"/>
  <c r="AK64" i="16"/>
  <c r="AJ64" i="16"/>
  <c r="AI64" i="16"/>
  <c r="AH64" i="16"/>
  <c r="AE64" i="16"/>
  <c r="AD64" i="16"/>
  <c r="AC64" i="16"/>
  <c r="AB64" i="16"/>
  <c r="AA64" i="16"/>
  <c r="Y64" i="16"/>
  <c r="X64" i="16"/>
  <c r="W64" i="16"/>
  <c r="V64" i="16"/>
  <c r="T64" i="16"/>
  <c r="S64" i="16"/>
  <c r="R64" i="16"/>
  <c r="Q64" i="16"/>
  <c r="O64" i="16"/>
  <c r="N64" i="16"/>
  <c r="M64" i="16"/>
  <c r="L64" i="16"/>
  <c r="K64" i="16"/>
  <c r="J64" i="16"/>
  <c r="I64" i="16"/>
  <c r="H64" i="16"/>
  <c r="C64" i="16"/>
  <c r="AN63" i="16"/>
  <c r="AK63" i="16"/>
  <c r="AJ63" i="16"/>
  <c r="AI63" i="16"/>
  <c r="AH63" i="16"/>
  <c r="AE63" i="16"/>
  <c r="AD63" i="16"/>
  <c r="AC63" i="16"/>
  <c r="AB63" i="16"/>
  <c r="AA63" i="16"/>
  <c r="Y63" i="16"/>
  <c r="X63" i="16"/>
  <c r="W63" i="16"/>
  <c r="V63" i="16"/>
  <c r="T63" i="16"/>
  <c r="S63" i="16"/>
  <c r="R63" i="16"/>
  <c r="Q63" i="16"/>
  <c r="O63" i="16"/>
  <c r="N63" i="16"/>
  <c r="M63" i="16"/>
  <c r="L63" i="16"/>
  <c r="K63" i="16"/>
  <c r="J63" i="16"/>
  <c r="I63" i="16"/>
  <c r="H63" i="16"/>
  <c r="C63" i="16"/>
  <c r="AN62" i="16"/>
  <c r="AK62" i="16"/>
  <c r="AJ62" i="16"/>
  <c r="AI62" i="16"/>
  <c r="AH62" i="16"/>
  <c r="AE62" i="16"/>
  <c r="AD62" i="16"/>
  <c r="AC62" i="16"/>
  <c r="AB62" i="16"/>
  <c r="AA62" i="16"/>
  <c r="Y62" i="16"/>
  <c r="X62" i="16"/>
  <c r="W62" i="16"/>
  <c r="V62" i="16"/>
  <c r="T62" i="16"/>
  <c r="S62" i="16"/>
  <c r="R62" i="16"/>
  <c r="Q62" i="16"/>
  <c r="O62" i="16"/>
  <c r="N62" i="16"/>
  <c r="M62" i="16"/>
  <c r="L62" i="16"/>
  <c r="K62" i="16"/>
  <c r="J62" i="16"/>
  <c r="I62" i="16"/>
  <c r="H62" i="16"/>
  <c r="C62" i="16"/>
  <c r="AN61" i="16"/>
  <c r="AK61" i="16"/>
  <c r="AJ61" i="16"/>
  <c r="AI61" i="16"/>
  <c r="AH61" i="16"/>
  <c r="AE61" i="16"/>
  <c r="AD61" i="16"/>
  <c r="AC61" i="16"/>
  <c r="AB61" i="16"/>
  <c r="AA61" i="16"/>
  <c r="Y61" i="16"/>
  <c r="X61" i="16"/>
  <c r="W61" i="16"/>
  <c r="V61" i="16"/>
  <c r="T61" i="16"/>
  <c r="S61" i="16"/>
  <c r="R61" i="16"/>
  <c r="Q61" i="16"/>
  <c r="O61" i="16"/>
  <c r="N61" i="16"/>
  <c r="M61" i="16"/>
  <c r="L61" i="16"/>
  <c r="K61" i="16"/>
  <c r="J61" i="16"/>
  <c r="I61" i="16"/>
  <c r="H61" i="16"/>
  <c r="C61" i="16"/>
  <c r="AN60" i="16"/>
  <c r="AK60" i="16"/>
  <c r="AJ60" i="16"/>
  <c r="AI60" i="16"/>
  <c r="AH60" i="16"/>
  <c r="AE60" i="16"/>
  <c r="AD60" i="16"/>
  <c r="AC60" i="16"/>
  <c r="AB60" i="16"/>
  <c r="AA60" i="16"/>
  <c r="Y60" i="16"/>
  <c r="X60" i="16"/>
  <c r="W60" i="16"/>
  <c r="V60" i="16"/>
  <c r="T60" i="16"/>
  <c r="S60" i="16"/>
  <c r="R60" i="16"/>
  <c r="Q60" i="16"/>
  <c r="O60" i="16"/>
  <c r="N60" i="16"/>
  <c r="M60" i="16"/>
  <c r="L60" i="16"/>
  <c r="K60" i="16"/>
  <c r="J60" i="16"/>
  <c r="I60" i="16"/>
  <c r="H60" i="16"/>
  <c r="C60" i="16"/>
  <c r="AN59" i="16"/>
  <c r="AK59" i="16"/>
  <c r="AJ59" i="16"/>
  <c r="AI59" i="16"/>
  <c r="AH59" i="16"/>
  <c r="AE59" i="16"/>
  <c r="AD59" i="16"/>
  <c r="AC59" i="16"/>
  <c r="AB59" i="16"/>
  <c r="AA59" i="16"/>
  <c r="Y59" i="16"/>
  <c r="X59" i="16"/>
  <c r="W59" i="16"/>
  <c r="V59" i="16"/>
  <c r="T59" i="16"/>
  <c r="S59" i="16"/>
  <c r="R59" i="16"/>
  <c r="Q59" i="16"/>
  <c r="O59" i="16"/>
  <c r="N59" i="16"/>
  <c r="M59" i="16"/>
  <c r="L59" i="16"/>
  <c r="K59" i="16"/>
  <c r="J59" i="16"/>
  <c r="I59" i="16"/>
  <c r="H59" i="16"/>
  <c r="C59" i="16"/>
  <c r="AN58" i="16"/>
  <c r="AK58" i="16"/>
  <c r="AJ58" i="16"/>
  <c r="AI58" i="16"/>
  <c r="AH58" i="16"/>
  <c r="AE58" i="16"/>
  <c r="AD58" i="16"/>
  <c r="AC58" i="16"/>
  <c r="AB58" i="16"/>
  <c r="AA58" i="16"/>
  <c r="Y58" i="16"/>
  <c r="X58" i="16"/>
  <c r="W58" i="16"/>
  <c r="V58" i="16"/>
  <c r="T58" i="16"/>
  <c r="S58" i="16"/>
  <c r="R58" i="16"/>
  <c r="Q58" i="16"/>
  <c r="O58" i="16"/>
  <c r="N58" i="16"/>
  <c r="M58" i="16"/>
  <c r="L58" i="16"/>
  <c r="K58" i="16"/>
  <c r="J58" i="16"/>
  <c r="I58" i="16"/>
  <c r="H58" i="16"/>
  <c r="C58" i="16"/>
  <c r="AN57" i="16"/>
  <c r="AK57" i="16"/>
  <c r="AJ57" i="16"/>
  <c r="AI57" i="16"/>
  <c r="AH57" i="16"/>
  <c r="AE57" i="16"/>
  <c r="AD57" i="16"/>
  <c r="AC57" i="16"/>
  <c r="AB57" i="16"/>
  <c r="AA57" i="16"/>
  <c r="Y57" i="16"/>
  <c r="X57" i="16"/>
  <c r="W57" i="16"/>
  <c r="V57" i="16"/>
  <c r="T57" i="16"/>
  <c r="S57" i="16"/>
  <c r="R57" i="16"/>
  <c r="Q57" i="16"/>
  <c r="O57" i="16"/>
  <c r="N57" i="16"/>
  <c r="M57" i="16"/>
  <c r="L57" i="16"/>
  <c r="K57" i="16"/>
  <c r="J57" i="16"/>
  <c r="I57" i="16"/>
  <c r="H57" i="16"/>
  <c r="C57" i="16"/>
  <c r="AN56" i="16"/>
  <c r="AK56" i="16"/>
  <c r="AJ56" i="16"/>
  <c r="AI56" i="16"/>
  <c r="AH56" i="16"/>
  <c r="AE56" i="16"/>
  <c r="AD56" i="16"/>
  <c r="AC56" i="16"/>
  <c r="AB56" i="16"/>
  <c r="AA56" i="16"/>
  <c r="Y56" i="16"/>
  <c r="X56" i="16"/>
  <c r="W56" i="16"/>
  <c r="V56" i="16"/>
  <c r="T56" i="16"/>
  <c r="S56" i="16"/>
  <c r="R56" i="16"/>
  <c r="Q56" i="16"/>
  <c r="O56" i="16"/>
  <c r="N56" i="16"/>
  <c r="M56" i="16"/>
  <c r="L56" i="16"/>
  <c r="K56" i="16"/>
  <c r="J56" i="16"/>
  <c r="I56" i="16"/>
  <c r="H56" i="16"/>
  <c r="C56" i="16"/>
  <c r="AN55" i="16"/>
  <c r="AK55" i="16"/>
  <c r="AJ55" i="16"/>
  <c r="AI55" i="16"/>
  <c r="AH55" i="16"/>
  <c r="AE55" i="16"/>
  <c r="AD55" i="16"/>
  <c r="AC55" i="16"/>
  <c r="AB55" i="16"/>
  <c r="AA55" i="16"/>
  <c r="Y55" i="16"/>
  <c r="X55" i="16"/>
  <c r="W55" i="16"/>
  <c r="V55" i="16"/>
  <c r="T55" i="16"/>
  <c r="S55" i="16"/>
  <c r="R55" i="16"/>
  <c r="Q55" i="16"/>
  <c r="O55" i="16"/>
  <c r="N55" i="16"/>
  <c r="M55" i="16"/>
  <c r="L55" i="16"/>
  <c r="K55" i="16"/>
  <c r="J55" i="16"/>
  <c r="I55" i="16"/>
  <c r="H55" i="16"/>
  <c r="C55" i="16"/>
  <c r="AN54" i="16"/>
  <c r="AK54" i="16"/>
  <c r="AJ54" i="16"/>
  <c r="AI54" i="16"/>
  <c r="AH54" i="16"/>
  <c r="AE54" i="16"/>
  <c r="AD54" i="16"/>
  <c r="AC54" i="16"/>
  <c r="AB54" i="16"/>
  <c r="AA54" i="16"/>
  <c r="Y54" i="16"/>
  <c r="X54" i="16"/>
  <c r="W54" i="16"/>
  <c r="V54" i="16"/>
  <c r="T54" i="16"/>
  <c r="S54" i="16"/>
  <c r="R54" i="16"/>
  <c r="Q54" i="16"/>
  <c r="O54" i="16"/>
  <c r="N54" i="16"/>
  <c r="M54" i="16"/>
  <c r="L54" i="16"/>
  <c r="K54" i="16"/>
  <c r="J54" i="16"/>
  <c r="I54" i="16"/>
  <c r="H54" i="16"/>
  <c r="C54" i="16"/>
  <c r="AN53" i="16"/>
  <c r="AK53" i="16"/>
  <c r="AJ53" i="16"/>
  <c r="AI53" i="16"/>
  <c r="AH53" i="16"/>
  <c r="AE53" i="16"/>
  <c r="AD53" i="16"/>
  <c r="AC53" i="16"/>
  <c r="AB53" i="16"/>
  <c r="AA53" i="16"/>
  <c r="Y53" i="16"/>
  <c r="X53" i="16"/>
  <c r="W53" i="16"/>
  <c r="V53" i="16"/>
  <c r="T53" i="16"/>
  <c r="S53" i="16"/>
  <c r="R53" i="16"/>
  <c r="Q53" i="16"/>
  <c r="O53" i="16"/>
  <c r="N53" i="16"/>
  <c r="M53" i="16"/>
  <c r="L53" i="16"/>
  <c r="K53" i="16"/>
  <c r="J53" i="16"/>
  <c r="I53" i="16"/>
  <c r="H53" i="16"/>
  <c r="C53" i="16"/>
  <c r="AN52" i="16"/>
  <c r="AK52" i="16"/>
  <c r="AJ52" i="16"/>
  <c r="AI52" i="16"/>
  <c r="AH52" i="16"/>
  <c r="AE52" i="16"/>
  <c r="AD52" i="16"/>
  <c r="AC52" i="16"/>
  <c r="AB52" i="16"/>
  <c r="AA52" i="16"/>
  <c r="Y52" i="16"/>
  <c r="X52" i="16"/>
  <c r="W52" i="16"/>
  <c r="V52" i="16"/>
  <c r="T52" i="16"/>
  <c r="S52" i="16"/>
  <c r="R52" i="16"/>
  <c r="Q52" i="16"/>
  <c r="O52" i="16"/>
  <c r="N52" i="16"/>
  <c r="M52" i="16"/>
  <c r="L52" i="16"/>
  <c r="K52" i="16"/>
  <c r="J52" i="16"/>
  <c r="I52" i="16"/>
  <c r="H52" i="16"/>
  <c r="C52" i="16"/>
  <c r="AN51" i="16"/>
  <c r="AK51" i="16"/>
  <c r="AJ51" i="16"/>
  <c r="AI51" i="16"/>
  <c r="AH51" i="16"/>
  <c r="AE51" i="16"/>
  <c r="AD51" i="16"/>
  <c r="AC51" i="16"/>
  <c r="AB51" i="16"/>
  <c r="AA51" i="16"/>
  <c r="Y51" i="16"/>
  <c r="X51" i="16"/>
  <c r="W51" i="16"/>
  <c r="V51" i="16"/>
  <c r="T51" i="16"/>
  <c r="S51" i="16"/>
  <c r="R51" i="16"/>
  <c r="Q51" i="16"/>
  <c r="O51" i="16"/>
  <c r="N51" i="16"/>
  <c r="M51" i="16"/>
  <c r="L51" i="16"/>
  <c r="K51" i="16"/>
  <c r="J51" i="16"/>
  <c r="I51" i="16"/>
  <c r="H51" i="16"/>
  <c r="C51" i="16"/>
  <c r="AN50" i="16"/>
  <c r="AK50" i="16"/>
  <c r="AJ50" i="16"/>
  <c r="AI50" i="16"/>
  <c r="AH50" i="16"/>
  <c r="AE50" i="16"/>
  <c r="AD50" i="16"/>
  <c r="AC50" i="16"/>
  <c r="AB50" i="16"/>
  <c r="AA50" i="16"/>
  <c r="Y50" i="16"/>
  <c r="X50" i="16"/>
  <c r="W50" i="16"/>
  <c r="V50" i="16"/>
  <c r="T50" i="16"/>
  <c r="S50" i="16"/>
  <c r="R50" i="16"/>
  <c r="Q50" i="16"/>
  <c r="O50" i="16"/>
  <c r="N50" i="16"/>
  <c r="M50" i="16"/>
  <c r="L50" i="16"/>
  <c r="K50" i="16"/>
  <c r="J50" i="16"/>
  <c r="I50" i="16"/>
  <c r="H50" i="16"/>
  <c r="C50" i="16"/>
  <c r="AN49" i="16"/>
  <c r="AK49" i="16"/>
  <c r="AJ49" i="16"/>
  <c r="AI49" i="16"/>
  <c r="AH49" i="16"/>
  <c r="AE49" i="16"/>
  <c r="AD49" i="16"/>
  <c r="AC49" i="16"/>
  <c r="AB49" i="16"/>
  <c r="AA49" i="16"/>
  <c r="Y49" i="16"/>
  <c r="X49" i="16"/>
  <c r="W49" i="16"/>
  <c r="V49" i="16"/>
  <c r="T49" i="16"/>
  <c r="S49" i="16"/>
  <c r="R49" i="16"/>
  <c r="Q49" i="16"/>
  <c r="O49" i="16"/>
  <c r="N49" i="16"/>
  <c r="M49" i="16"/>
  <c r="L49" i="16"/>
  <c r="K49" i="16"/>
  <c r="J49" i="16"/>
  <c r="I49" i="16"/>
  <c r="H49" i="16"/>
  <c r="C49" i="16"/>
  <c r="AN48" i="16"/>
  <c r="AK48" i="16"/>
  <c r="AJ48" i="16"/>
  <c r="AI48" i="16"/>
  <c r="AH48" i="16"/>
  <c r="AE48" i="16"/>
  <c r="AD48" i="16"/>
  <c r="AC48" i="16"/>
  <c r="AB48" i="16"/>
  <c r="AA48" i="16"/>
  <c r="Y48" i="16"/>
  <c r="X48" i="16"/>
  <c r="W48" i="16"/>
  <c r="V48" i="16"/>
  <c r="T48" i="16"/>
  <c r="S48" i="16"/>
  <c r="R48" i="16"/>
  <c r="Q48" i="16"/>
  <c r="O48" i="16"/>
  <c r="N48" i="16"/>
  <c r="M48" i="16"/>
  <c r="L48" i="16"/>
  <c r="K48" i="16"/>
  <c r="J48" i="16"/>
  <c r="I48" i="16"/>
  <c r="H48" i="16"/>
  <c r="C48" i="16"/>
  <c r="AN47" i="16"/>
  <c r="AK47" i="16"/>
  <c r="AJ47" i="16"/>
  <c r="AI47" i="16"/>
  <c r="AH47" i="16"/>
  <c r="AE47" i="16"/>
  <c r="AD47" i="16"/>
  <c r="AC47" i="16"/>
  <c r="AB47" i="16"/>
  <c r="AA47" i="16"/>
  <c r="Y47" i="16"/>
  <c r="X47" i="16"/>
  <c r="W47" i="16"/>
  <c r="V47" i="16"/>
  <c r="T47" i="16"/>
  <c r="S47" i="16"/>
  <c r="R47" i="16"/>
  <c r="Q47" i="16"/>
  <c r="O47" i="16"/>
  <c r="N47" i="16"/>
  <c r="M47" i="16"/>
  <c r="L47" i="16"/>
  <c r="K47" i="16"/>
  <c r="J47" i="16"/>
  <c r="I47" i="16"/>
  <c r="H47" i="16"/>
  <c r="C47" i="16"/>
  <c r="AN46" i="16"/>
  <c r="AK46" i="16"/>
  <c r="AJ46" i="16"/>
  <c r="AI46" i="16"/>
  <c r="AH46" i="16"/>
  <c r="AE46" i="16"/>
  <c r="AD46" i="16"/>
  <c r="AC46" i="16"/>
  <c r="AB46" i="16"/>
  <c r="AA46" i="16"/>
  <c r="Y46" i="16"/>
  <c r="X46" i="16"/>
  <c r="W46" i="16"/>
  <c r="V46" i="16"/>
  <c r="T46" i="16"/>
  <c r="S46" i="16"/>
  <c r="R46" i="16"/>
  <c r="Q46" i="16"/>
  <c r="O46" i="16"/>
  <c r="N46" i="16"/>
  <c r="M46" i="16"/>
  <c r="L46" i="16"/>
  <c r="K46" i="16"/>
  <c r="J46" i="16"/>
  <c r="I46" i="16"/>
  <c r="H46" i="16"/>
  <c r="C46" i="16"/>
  <c r="AN45" i="16"/>
  <c r="AK45" i="16"/>
  <c r="AJ45" i="16"/>
  <c r="AI45" i="16"/>
  <c r="AH45" i="16"/>
  <c r="AE45" i="16"/>
  <c r="AD45" i="16"/>
  <c r="AC45" i="16"/>
  <c r="AB45" i="16"/>
  <c r="AA45" i="16"/>
  <c r="Y45" i="16"/>
  <c r="X45" i="16"/>
  <c r="W45" i="16"/>
  <c r="V45" i="16"/>
  <c r="T45" i="16"/>
  <c r="S45" i="16"/>
  <c r="R45" i="16"/>
  <c r="Q45" i="16"/>
  <c r="O45" i="16"/>
  <c r="N45" i="16"/>
  <c r="M45" i="16"/>
  <c r="L45" i="16"/>
  <c r="K45" i="16"/>
  <c r="J45" i="16"/>
  <c r="I45" i="16"/>
  <c r="H45" i="16"/>
  <c r="C45" i="16"/>
  <c r="AN44" i="16"/>
  <c r="AK44" i="16"/>
  <c r="AJ44" i="16"/>
  <c r="AI44" i="16"/>
  <c r="AH44" i="16"/>
  <c r="AE44" i="16"/>
  <c r="AD44" i="16"/>
  <c r="AC44" i="16"/>
  <c r="AB44" i="16"/>
  <c r="AA44" i="16"/>
  <c r="Y44" i="16"/>
  <c r="X44" i="16"/>
  <c r="W44" i="16"/>
  <c r="V44" i="16"/>
  <c r="T44" i="16"/>
  <c r="S44" i="16"/>
  <c r="R44" i="16"/>
  <c r="Q44" i="16"/>
  <c r="O44" i="16"/>
  <c r="N44" i="16"/>
  <c r="M44" i="16"/>
  <c r="L44" i="16"/>
  <c r="K44" i="16"/>
  <c r="J44" i="16"/>
  <c r="I44" i="16"/>
  <c r="H44" i="16"/>
  <c r="C44" i="16"/>
  <c r="AN43" i="16"/>
  <c r="AK43" i="16"/>
  <c r="AJ43" i="16"/>
  <c r="AI43" i="16"/>
  <c r="AH43" i="16"/>
  <c r="AE43" i="16"/>
  <c r="AD43" i="16"/>
  <c r="AC43" i="16"/>
  <c r="AB43" i="16"/>
  <c r="AA43" i="16"/>
  <c r="Y43" i="16"/>
  <c r="X43" i="16"/>
  <c r="W43" i="16"/>
  <c r="V43" i="16"/>
  <c r="T43" i="16"/>
  <c r="S43" i="16"/>
  <c r="R43" i="16"/>
  <c r="Q43" i="16"/>
  <c r="O43" i="16"/>
  <c r="N43" i="16"/>
  <c r="M43" i="16"/>
  <c r="L43" i="16"/>
  <c r="K43" i="16"/>
  <c r="J43" i="16"/>
  <c r="I43" i="16"/>
  <c r="H43" i="16"/>
  <c r="C43" i="16"/>
  <c r="AN42" i="16"/>
  <c r="AK42" i="16"/>
  <c r="AJ42" i="16"/>
  <c r="AI42" i="16"/>
  <c r="AH42" i="16"/>
  <c r="AE42" i="16"/>
  <c r="AD42" i="16"/>
  <c r="AC42" i="16"/>
  <c r="AB42" i="16"/>
  <c r="AA42" i="16"/>
  <c r="Y42" i="16"/>
  <c r="X42" i="16"/>
  <c r="W42" i="16"/>
  <c r="V42" i="16"/>
  <c r="T42" i="16"/>
  <c r="S42" i="16"/>
  <c r="R42" i="16"/>
  <c r="Q42" i="16"/>
  <c r="O42" i="16"/>
  <c r="N42" i="16"/>
  <c r="M42" i="16"/>
  <c r="L42" i="16"/>
  <c r="K42" i="16"/>
  <c r="J42" i="16"/>
  <c r="I42" i="16"/>
  <c r="H42" i="16"/>
  <c r="C42" i="16"/>
  <c r="AN41" i="16"/>
  <c r="AK41" i="16"/>
  <c r="AJ41" i="16"/>
  <c r="AI41" i="16"/>
  <c r="AH41" i="16"/>
  <c r="AE41" i="16"/>
  <c r="AD41" i="16"/>
  <c r="AC41" i="16"/>
  <c r="AB41" i="16"/>
  <c r="AA41" i="16"/>
  <c r="Y41" i="16"/>
  <c r="X41" i="16"/>
  <c r="W41" i="16"/>
  <c r="V41" i="16"/>
  <c r="T41" i="16"/>
  <c r="S41" i="16"/>
  <c r="R41" i="16"/>
  <c r="Q41" i="16"/>
  <c r="O41" i="16"/>
  <c r="N41" i="16"/>
  <c r="M41" i="16"/>
  <c r="L41" i="16"/>
  <c r="K41" i="16"/>
  <c r="J41" i="16"/>
  <c r="I41" i="16"/>
  <c r="H41" i="16"/>
  <c r="C41" i="16"/>
  <c r="AN40" i="16"/>
  <c r="AK40" i="16"/>
  <c r="AJ40" i="16"/>
  <c r="AI40" i="16"/>
  <c r="AH40" i="16"/>
  <c r="AE40" i="16"/>
  <c r="AD40" i="16"/>
  <c r="AC40" i="16"/>
  <c r="AB40" i="16"/>
  <c r="AA40" i="16"/>
  <c r="Y40" i="16"/>
  <c r="X40" i="16"/>
  <c r="W40" i="16"/>
  <c r="V40" i="16"/>
  <c r="T40" i="16"/>
  <c r="S40" i="16"/>
  <c r="R40" i="16"/>
  <c r="Q40" i="16"/>
  <c r="O40" i="16"/>
  <c r="N40" i="16"/>
  <c r="M40" i="16"/>
  <c r="L40" i="16"/>
  <c r="K40" i="16"/>
  <c r="J40" i="16"/>
  <c r="I40" i="16"/>
  <c r="H40" i="16"/>
  <c r="C40" i="16"/>
  <c r="AN39" i="16"/>
  <c r="AK39" i="16"/>
  <c r="AJ39" i="16"/>
  <c r="AI39" i="16"/>
  <c r="AH39" i="16"/>
  <c r="AE39" i="16"/>
  <c r="AD39" i="16"/>
  <c r="AC39" i="16"/>
  <c r="AB39" i="16"/>
  <c r="AA39" i="16"/>
  <c r="Y39" i="16"/>
  <c r="X39" i="16"/>
  <c r="W39" i="16"/>
  <c r="V39" i="16"/>
  <c r="T39" i="16"/>
  <c r="S39" i="16"/>
  <c r="R39" i="16"/>
  <c r="Q39" i="16"/>
  <c r="O39" i="16"/>
  <c r="N39" i="16"/>
  <c r="M39" i="16"/>
  <c r="L39" i="16"/>
  <c r="K39" i="16"/>
  <c r="J39" i="16"/>
  <c r="I39" i="16"/>
  <c r="H39" i="16"/>
  <c r="C39" i="16"/>
  <c r="AN38" i="16"/>
  <c r="AK38" i="16"/>
  <c r="AJ38" i="16"/>
  <c r="AI38" i="16"/>
  <c r="AH38" i="16"/>
  <c r="AE38" i="16"/>
  <c r="AD38" i="16"/>
  <c r="AC38" i="16"/>
  <c r="AB38" i="16"/>
  <c r="AA38" i="16"/>
  <c r="Y38" i="16"/>
  <c r="X38" i="16"/>
  <c r="W38" i="16"/>
  <c r="V38" i="16"/>
  <c r="T38" i="16"/>
  <c r="S38" i="16"/>
  <c r="R38" i="16"/>
  <c r="Q38" i="16"/>
  <c r="O38" i="16"/>
  <c r="N38" i="16"/>
  <c r="M38" i="16"/>
  <c r="L38" i="16"/>
  <c r="K38" i="16"/>
  <c r="J38" i="16"/>
  <c r="I38" i="16"/>
  <c r="H38" i="16"/>
  <c r="C38" i="16"/>
  <c r="AN37" i="16"/>
  <c r="AK37" i="16"/>
  <c r="AJ37" i="16"/>
  <c r="AI37" i="16"/>
  <c r="AH37" i="16"/>
  <c r="AE37" i="16"/>
  <c r="AD37" i="16"/>
  <c r="AC37" i="16"/>
  <c r="AB37" i="16"/>
  <c r="AA37" i="16"/>
  <c r="Y37" i="16"/>
  <c r="X37" i="16"/>
  <c r="W37" i="16"/>
  <c r="V37" i="16"/>
  <c r="T37" i="16"/>
  <c r="S37" i="16"/>
  <c r="R37" i="16"/>
  <c r="Q37" i="16"/>
  <c r="O37" i="16"/>
  <c r="N37" i="16"/>
  <c r="M37" i="16"/>
  <c r="L37" i="16"/>
  <c r="K37" i="16"/>
  <c r="J37" i="16"/>
  <c r="I37" i="16"/>
  <c r="H37" i="16"/>
  <c r="C37" i="16"/>
  <c r="AN36" i="16"/>
  <c r="AK36" i="16"/>
  <c r="AJ36" i="16"/>
  <c r="AI36" i="16"/>
  <c r="AH36" i="16"/>
  <c r="AE36" i="16"/>
  <c r="AD36" i="16"/>
  <c r="AC36" i="16"/>
  <c r="AB36" i="16"/>
  <c r="AA36" i="16"/>
  <c r="Y36" i="16"/>
  <c r="X36" i="16"/>
  <c r="W36" i="16"/>
  <c r="V36" i="16"/>
  <c r="T36" i="16"/>
  <c r="S36" i="16"/>
  <c r="R36" i="16"/>
  <c r="Q36" i="16"/>
  <c r="O36" i="16"/>
  <c r="N36" i="16"/>
  <c r="M36" i="16"/>
  <c r="L36" i="16"/>
  <c r="K36" i="16"/>
  <c r="J36" i="16"/>
  <c r="I36" i="16"/>
  <c r="H36" i="16"/>
  <c r="C36" i="16"/>
  <c r="AN35" i="16"/>
  <c r="AK35" i="16"/>
  <c r="AJ35" i="16"/>
  <c r="AI35" i="16"/>
  <c r="AH35" i="16"/>
  <c r="AE35" i="16"/>
  <c r="AD35" i="16"/>
  <c r="AC35" i="16"/>
  <c r="AB35" i="16"/>
  <c r="AA35" i="16"/>
  <c r="Y35" i="16"/>
  <c r="X35" i="16"/>
  <c r="W35" i="16"/>
  <c r="V35" i="16"/>
  <c r="T35" i="16"/>
  <c r="S35" i="16"/>
  <c r="R35" i="16"/>
  <c r="Q35" i="16"/>
  <c r="O35" i="16"/>
  <c r="N35" i="16"/>
  <c r="M35" i="16"/>
  <c r="L35" i="16"/>
  <c r="K35" i="16"/>
  <c r="J35" i="16"/>
  <c r="I35" i="16"/>
  <c r="H35" i="16"/>
  <c r="C35" i="16"/>
  <c r="AN34" i="16"/>
  <c r="AK34" i="16"/>
  <c r="AJ34" i="16"/>
  <c r="AI34" i="16"/>
  <c r="AH34" i="16"/>
  <c r="AE34" i="16"/>
  <c r="AD34" i="16"/>
  <c r="AC34" i="16"/>
  <c r="AB34" i="16"/>
  <c r="AA34" i="16"/>
  <c r="Y34" i="16"/>
  <c r="X34" i="16"/>
  <c r="W34" i="16"/>
  <c r="V34" i="16"/>
  <c r="T34" i="16"/>
  <c r="S34" i="16"/>
  <c r="R34" i="16"/>
  <c r="Q34" i="16"/>
  <c r="O34" i="16"/>
  <c r="N34" i="16"/>
  <c r="M34" i="16"/>
  <c r="L34" i="16"/>
  <c r="K34" i="16"/>
  <c r="J34" i="16"/>
  <c r="I34" i="16"/>
  <c r="H34" i="16"/>
  <c r="C34" i="16"/>
  <c r="AN33" i="16"/>
  <c r="AK33" i="16"/>
  <c r="AJ33" i="16"/>
  <c r="AI33" i="16"/>
  <c r="AH33" i="16"/>
  <c r="AE33" i="16"/>
  <c r="AD33" i="16"/>
  <c r="AC33" i="16"/>
  <c r="AB33" i="16"/>
  <c r="AA33" i="16"/>
  <c r="Y33" i="16"/>
  <c r="X33" i="16"/>
  <c r="W33" i="16"/>
  <c r="V33" i="16"/>
  <c r="T33" i="16"/>
  <c r="S33" i="16"/>
  <c r="R33" i="16"/>
  <c r="Q33" i="16"/>
  <c r="O33" i="16"/>
  <c r="N33" i="16"/>
  <c r="M33" i="16"/>
  <c r="L33" i="16"/>
  <c r="K33" i="16"/>
  <c r="J33" i="16"/>
  <c r="I33" i="16"/>
  <c r="H33" i="16"/>
  <c r="C33" i="16"/>
  <c r="AN32" i="16"/>
  <c r="AK32" i="16"/>
  <c r="AJ32" i="16"/>
  <c r="AI32" i="16"/>
  <c r="AH32" i="16"/>
  <c r="AE32" i="16"/>
  <c r="AD32" i="16"/>
  <c r="AC32" i="16"/>
  <c r="AB32" i="16"/>
  <c r="AA32" i="16"/>
  <c r="Y32" i="16"/>
  <c r="X32" i="16"/>
  <c r="W32" i="16"/>
  <c r="V32" i="16"/>
  <c r="T32" i="16"/>
  <c r="S32" i="16"/>
  <c r="R32" i="16"/>
  <c r="Q32" i="16"/>
  <c r="O32" i="16"/>
  <c r="N32" i="16"/>
  <c r="M32" i="16"/>
  <c r="L32" i="16"/>
  <c r="K32" i="16"/>
  <c r="J32" i="16"/>
  <c r="I32" i="16"/>
  <c r="H32" i="16"/>
  <c r="C32" i="16"/>
  <c r="AN31" i="16"/>
  <c r="AK31" i="16"/>
  <c r="AJ31" i="16"/>
  <c r="AI31" i="16"/>
  <c r="AH31" i="16"/>
  <c r="AE31" i="16"/>
  <c r="AD31" i="16"/>
  <c r="AC31" i="16"/>
  <c r="AR31" i="16"/>
  <c r="AB31" i="16"/>
  <c r="AA31" i="16"/>
  <c r="Y31" i="16"/>
  <c r="X31" i="16"/>
  <c r="W31" i="16"/>
  <c r="V31" i="16"/>
  <c r="T31" i="16"/>
  <c r="S31" i="16"/>
  <c r="R31" i="16"/>
  <c r="Q31" i="16"/>
  <c r="O31" i="16"/>
  <c r="N31" i="16"/>
  <c r="M31" i="16"/>
  <c r="L31" i="16"/>
  <c r="K31" i="16"/>
  <c r="J31" i="16"/>
  <c r="I31" i="16"/>
  <c r="H31" i="16"/>
  <c r="C31" i="16"/>
  <c r="AN30" i="16"/>
  <c r="AK30" i="16"/>
  <c r="AJ30" i="16"/>
  <c r="AI30" i="16"/>
  <c r="AH30" i="16"/>
  <c r="AE30" i="16"/>
  <c r="AD30" i="16"/>
  <c r="AC30" i="16"/>
  <c r="AB30" i="16"/>
  <c r="AA30" i="16"/>
  <c r="Y30" i="16"/>
  <c r="X30" i="16"/>
  <c r="W30" i="16"/>
  <c r="V30" i="16"/>
  <c r="T30" i="16"/>
  <c r="S30" i="16"/>
  <c r="R30" i="16"/>
  <c r="Q30" i="16"/>
  <c r="O30" i="16"/>
  <c r="N30" i="16"/>
  <c r="M30" i="16"/>
  <c r="L30" i="16"/>
  <c r="K30" i="16"/>
  <c r="J30" i="16"/>
  <c r="I30" i="16"/>
  <c r="H30" i="16"/>
  <c r="C30" i="16"/>
  <c r="AN29" i="16"/>
  <c r="AK29" i="16"/>
  <c r="AJ29" i="16"/>
  <c r="AI29" i="16"/>
  <c r="AH29" i="16"/>
  <c r="AE29" i="16"/>
  <c r="AD29" i="16"/>
  <c r="AC29" i="16"/>
  <c r="AB29" i="16"/>
  <c r="AA29" i="16"/>
  <c r="Y29" i="16"/>
  <c r="X29" i="16"/>
  <c r="W29" i="16"/>
  <c r="V29" i="16"/>
  <c r="T29" i="16"/>
  <c r="S29" i="16"/>
  <c r="R29" i="16"/>
  <c r="Q29" i="16"/>
  <c r="O29" i="16"/>
  <c r="N29" i="16"/>
  <c r="M29" i="16"/>
  <c r="L29" i="16"/>
  <c r="K29" i="16"/>
  <c r="J29" i="16"/>
  <c r="I29" i="16"/>
  <c r="H29" i="16"/>
  <c r="C29" i="16"/>
  <c r="AN28" i="16"/>
  <c r="AK28" i="16"/>
  <c r="AJ28" i="16"/>
  <c r="AI28" i="16"/>
  <c r="AH28" i="16"/>
  <c r="AE28" i="16"/>
  <c r="AD28" i="16"/>
  <c r="AC28" i="16"/>
  <c r="AB28" i="16"/>
  <c r="AA28" i="16"/>
  <c r="Y28" i="16"/>
  <c r="X28" i="16"/>
  <c r="W28" i="16"/>
  <c r="V28" i="16"/>
  <c r="T28" i="16"/>
  <c r="S28" i="16"/>
  <c r="R28" i="16"/>
  <c r="Q28" i="16"/>
  <c r="O28" i="16"/>
  <c r="AQ28" i="16" s="1"/>
  <c r="AS28" i="16" s="1"/>
  <c r="M28" i="16"/>
  <c r="N28" i="16"/>
  <c r="AR28" i="16"/>
  <c r="L28" i="16"/>
  <c r="K28" i="16"/>
  <c r="J28" i="16"/>
  <c r="I28" i="16"/>
  <c r="H28" i="16"/>
  <c r="C28" i="16"/>
  <c r="AN27" i="16"/>
  <c r="AK27" i="16"/>
  <c r="AJ27" i="16"/>
  <c r="AI27" i="16"/>
  <c r="AH27" i="16"/>
  <c r="AE27" i="16"/>
  <c r="AD27" i="16"/>
  <c r="AC27" i="16"/>
  <c r="AB27" i="16"/>
  <c r="AA27" i="16"/>
  <c r="Y27" i="16"/>
  <c r="X27" i="16"/>
  <c r="W27" i="16"/>
  <c r="V27" i="16"/>
  <c r="T27" i="16"/>
  <c r="S27" i="16"/>
  <c r="R27" i="16"/>
  <c r="Q27" i="16"/>
  <c r="O27" i="16"/>
  <c r="N27" i="16"/>
  <c r="M27" i="16"/>
  <c r="AQ27" i="16" s="1"/>
  <c r="AS27" i="16" s="1"/>
  <c r="L27" i="16"/>
  <c r="K27" i="16"/>
  <c r="J27" i="16"/>
  <c r="I27" i="16"/>
  <c r="H27" i="16"/>
  <c r="C27" i="16"/>
  <c r="AN26" i="16"/>
  <c r="AK26" i="16"/>
  <c r="AJ26" i="16"/>
  <c r="AI26" i="16"/>
  <c r="AH26" i="16"/>
  <c r="AE26" i="16"/>
  <c r="AD26" i="16"/>
  <c r="AC26" i="16"/>
  <c r="AB26" i="16"/>
  <c r="AA26" i="16"/>
  <c r="Y26" i="16"/>
  <c r="X26" i="16"/>
  <c r="W26" i="16"/>
  <c r="V26" i="16"/>
  <c r="T26" i="16"/>
  <c r="S26" i="16"/>
  <c r="R26" i="16"/>
  <c r="Q26" i="16"/>
  <c r="O26" i="16"/>
  <c r="N26" i="16"/>
  <c r="M26" i="16"/>
  <c r="AQ26" i="16" s="1"/>
  <c r="AS26" i="16" s="1"/>
  <c r="L26" i="16"/>
  <c r="K26" i="16"/>
  <c r="J26" i="16"/>
  <c r="I26" i="16"/>
  <c r="H26" i="16"/>
  <c r="C26" i="16"/>
  <c r="AN25" i="16"/>
  <c r="AK25" i="16"/>
  <c r="AJ25" i="16"/>
  <c r="AI25" i="16"/>
  <c r="AH25" i="16"/>
  <c r="AE25" i="16"/>
  <c r="AD25" i="16"/>
  <c r="AC25" i="16"/>
  <c r="AR25" i="16"/>
  <c r="AB25" i="16"/>
  <c r="AA25" i="16"/>
  <c r="Y25" i="16"/>
  <c r="X25" i="16"/>
  <c r="W25" i="16"/>
  <c r="V25" i="16"/>
  <c r="T25" i="16"/>
  <c r="S25" i="16"/>
  <c r="R25" i="16"/>
  <c r="Q25" i="16"/>
  <c r="O25" i="16"/>
  <c r="N25" i="16"/>
  <c r="M25" i="16"/>
  <c r="L25" i="16"/>
  <c r="K25" i="16"/>
  <c r="J25" i="16"/>
  <c r="I25" i="16"/>
  <c r="H25" i="16"/>
  <c r="C25" i="16"/>
  <c r="AN24" i="16"/>
  <c r="AK24" i="16"/>
  <c r="AJ24" i="16"/>
  <c r="AI24" i="16"/>
  <c r="AH24" i="16"/>
  <c r="AE24" i="16"/>
  <c r="AD24" i="16"/>
  <c r="AC24" i="16"/>
  <c r="AR24" i="16"/>
  <c r="AB24" i="16"/>
  <c r="AA24" i="16"/>
  <c r="Y24" i="16"/>
  <c r="X24" i="16"/>
  <c r="W24" i="16"/>
  <c r="V24" i="16"/>
  <c r="T24" i="16"/>
  <c r="S24" i="16"/>
  <c r="R24" i="16"/>
  <c r="Q24" i="16"/>
  <c r="O24" i="16"/>
  <c r="N24" i="16"/>
  <c r="M24" i="16"/>
  <c r="L24" i="16"/>
  <c r="K24" i="16"/>
  <c r="J24" i="16"/>
  <c r="I24" i="16"/>
  <c r="H24" i="16"/>
  <c r="C24" i="16"/>
  <c r="AN23" i="16"/>
  <c r="AK23" i="16"/>
  <c r="AJ23" i="16"/>
  <c r="AI23" i="16"/>
  <c r="AH23" i="16"/>
  <c r="AE23" i="16"/>
  <c r="AD23" i="16"/>
  <c r="AC23" i="16"/>
  <c r="AB23" i="16"/>
  <c r="AA23" i="16"/>
  <c r="Y23" i="16"/>
  <c r="X23" i="16"/>
  <c r="W23" i="16"/>
  <c r="V23" i="16"/>
  <c r="T23" i="16"/>
  <c r="S23" i="16"/>
  <c r="R23" i="16"/>
  <c r="Q23" i="16"/>
  <c r="O23" i="16"/>
  <c r="N23" i="16"/>
  <c r="M23" i="16"/>
  <c r="L23" i="16"/>
  <c r="K23" i="16"/>
  <c r="J23" i="16"/>
  <c r="I23" i="16"/>
  <c r="H23" i="16"/>
  <c r="C23" i="16"/>
  <c r="AN22" i="16"/>
  <c r="AK22" i="16"/>
  <c r="AJ22" i="16"/>
  <c r="AI22" i="16"/>
  <c r="AH22" i="16"/>
  <c r="AE22" i="16"/>
  <c r="AD22" i="16"/>
  <c r="AC22" i="16"/>
  <c r="AB22" i="16"/>
  <c r="AA22" i="16"/>
  <c r="Y22" i="16"/>
  <c r="X22" i="16"/>
  <c r="W22" i="16"/>
  <c r="V22" i="16"/>
  <c r="T22" i="16"/>
  <c r="S22" i="16"/>
  <c r="R22" i="16"/>
  <c r="Q22" i="16"/>
  <c r="O22" i="16"/>
  <c r="N22" i="16"/>
  <c r="M22" i="16"/>
  <c r="L22" i="16"/>
  <c r="K22" i="16"/>
  <c r="J22" i="16"/>
  <c r="I22" i="16"/>
  <c r="H22" i="16"/>
  <c r="C22" i="16"/>
  <c r="AN21" i="16"/>
  <c r="AK21" i="16"/>
  <c r="AJ21" i="16"/>
  <c r="AI21" i="16"/>
  <c r="AH21" i="16"/>
  <c r="AE21" i="16"/>
  <c r="AD21" i="16"/>
  <c r="AR21" i="16" s="1"/>
  <c r="AC21" i="16"/>
  <c r="AB21" i="16"/>
  <c r="AA21" i="16"/>
  <c r="Y21" i="16"/>
  <c r="X21" i="16"/>
  <c r="W21" i="16"/>
  <c r="V21" i="16"/>
  <c r="T21" i="16"/>
  <c r="S21" i="16"/>
  <c r="R21" i="16"/>
  <c r="M21" i="16"/>
  <c r="AQ21" i="16" s="1"/>
  <c r="O21" i="16"/>
  <c r="N21" i="16"/>
  <c r="Q21" i="16"/>
  <c r="L21" i="16"/>
  <c r="K21" i="16"/>
  <c r="J21" i="16"/>
  <c r="I21" i="16"/>
  <c r="H21" i="16"/>
  <c r="C21" i="16"/>
  <c r="AN20" i="16"/>
  <c r="AK20" i="16"/>
  <c r="AJ20" i="16"/>
  <c r="AI20" i="16"/>
  <c r="AH20" i="16"/>
  <c r="AE20" i="16"/>
  <c r="AR20" i="16" s="1"/>
  <c r="AS20" i="16" s="1"/>
  <c r="AD20" i="16"/>
  <c r="AC20" i="16"/>
  <c r="AB20" i="16"/>
  <c r="AA20" i="16"/>
  <c r="Y20" i="16"/>
  <c r="X20" i="16"/>
  <c r="W20" i="16"/>
  <c r="V20" i="16"/>
  <c r="T20" i="16"/>
  <c r="S20" i="16"/>
  <c r="R20" i="16"/>
  <c r="Q20" i="16"/>
  <c r="O20" i="16"/>
  <c r="N20" i="16"/>
  <c r="M20" i="16"/>
  <c r="L20" i="16"/>
  <c r="K20" i="16"/>
  <c r="J20" i="16"/>
  <c r="I20" i="16"/>
  <c r="H20" i="16"/>
  <c r="C20" i="16"/>
  <c r="AN19" i="16"/>
  <c r="AK19" i="16"/>
  <c r="AJ19" i="16"/>
  <c r="AI19" i="16"/>
  <c r="AH19" i="16"/>
  <c r="AE19" i="16"/>
  <c r="AD19" i="16"/>
  <c r="AC19" i="16"/>
  <c r="AB19" i="16"/>
  <c r="AA19" i="16"/>
  <c r="Y19" i="16"/>
  <c r="X19" i="16"/>
  <c r="W19" i="16"/>
  <c r="V19" i="16"/>
  <c r="T19" i="16"/>
  <c r="S19" i="16"/>
  <c r="R19" i="16"/>
  <c r="Q19" i="16"/>
  <c r="O19" i="16"/>
  <c r="N19" i="16"/>
  <c r="M19" i="16"/>
  <c r="L19" i="16"/>
  <c r="K19" i="16"/>
  <c r="J19" i="16"/>
  <c r="I19" i="16"/>
  <c r="H19" i="16"/>
  <c r="C19" i="16"/>
  <c r="AN18" i="16"/>
  <c r="AK18" i="16"/>
  <c r="AJ18" i="16"/>
  <c r="AI18" i="16"/>
  <c r="AH18" i="16"/>
  <c r="AE18" i="16"/>
  <c r="AD18" i="16"/>
  <c r="AC18" i="16"/>
  <c r="AB18" i="16"/>
  <c r="AA18" i="16"/>
  <c r="Y18" i="16"/>
  <c r="X18" i="16"/>
  <c r="W18" i="16"/>
  <c r="V18" i="16"/>
  <c r="T18" i="16"/>
  <c r="S18" i="16"/>
  <c r="R18" i="16"/>
  <c r="Q18" i="16"/>
  <c r="O18" i="16"/>
  <c r="N18" i="16"/>
  <c r="M18" i="16"/>
  <c r="L18" i="16"/>
  <c r="K18" i="16"/>
  <c r="J18" i="16"/>
  <c r="I18" i="16"/>
  <c r="H18" i="16"/>
  <c r="C18" i="16"/>
  <c r="AN17" i="16"/>
  <c r="AK17" i="16"/>
  <c r="AJ17" i="16"/>
  <c r="AI17" i="16"/>
  <c r="AH17" i="16"/>
  <c r="AE17" i="16"/>
  <c r="AD17" i="16"/>
  <c r="AR17" i="16" s="1"/>
  <c r="AS17" i="16" s="1"/>
  <c r="AC17" i="16"/>
  <c r="AB17" i="16"/>
  <c r="AA17" i="16"/>
  <c r="Y17" i="16"/>
  <c r="X17" i="16"/>
  <c r="W17" i="16"/>
  <c r="V17" i="16"/>
  <c r="T17" i="16"/>
  <c r="S17" i="16"/>
  <c r="R17" i="16"/>
  <c r="Q17" i="16"/>
  <c r="O17" i="16"/>
  <c r="N17" i="16"/>
  <c r="M17" i="16"/>
  <c r="L17" i="16"/>
  <c r="K17" i="16"/>
  <c r="J17" i="16"/>
  <c r="I17" i="16"/>
  <c r="H17" i="16"/>
  <c r="C17" i="16"/>
  <c r="AN16" i="16"/>
  <c r="AK16" i="16"/>
  <c r="AJ16" i="16"/>
  <c r="AI16" i="16"/>
  <c r="AH16" i="16"/>
  <c r="AE16" i="16"/>
  <c r="AD16" i="16"/>
  <c r="AR16" i="16" s="1"/>
  <c r="AS16" i="16" s="1"/>
  <c r="AC16" i="16"/>
  <c r="AB16" i="16"/>
  <c r="AA16" i="16"/>
  <c r="Y16" i="16"/>
  <c r="X16" i="16"/>
  <c r="W16" i="16"/>
  <c r="V16" i="16"/>
  <c r="T16" i="16"/>
  <c r="S16" i="16"/>
  <c r="R16" i="16"/>
  <c r="Q16" i="16"/>
  <c r="O16" i="16"/>
  <c r="N16" i="16"/>
  <c r="M16" i="16"/>
  <c r="L16" i="16"/>
  <c r="K16" i="16"/>
  <c r="J16" i="16"/>
  <c r="I16" i="16"/>
  <c r="H16" i="16"/>
  <c r="C16" i="16"/>
  <c r="AN15" i="16"/>
  <c r="AK15" i="16"/>
  <c r="AJ15" i="16"/>
  <c r="AI15" i="16"/>
  <c r="AH15" i="16"/>
  <c r="AE15" i="16"/>
  <c r="AD15" i="16"/>
  <c r="AC15" i="16"/>
  <c r="AB15" i="16"/>
  <c r="AA15" i="16"/>
  <c r="Y15" i="16"/>
  <c r="X15" i="16"/>
  <c r="W15" i="16"/>
  <c r="V15" i="16"/>
  <c r="T15" i="16"/>
  <c r="S15" i="16"/>
  <c r="R15" i="16"/>
  <c r="Q15" i="16"/>
  <c r="O15" i="16"/>
  <c r="N15" i="16"/>
  <c r="M15" i="16"/>
  <c r="L15" i="16"/>
  <c r="K15" i="16"/>
  <c r="J15" i="16"/>
  <c r="I15" i="16"/>
  <c r="H15" i="16"/>
  <c r="C15" i="16"/>
  <c r="AN14" i="16"/>
  <c r="AK14" i="16"/>
  <c r="AJ14" i="16"/>
  <c r="AI14" i="16"/>
  <c r="AH14" i="16"/>
  <c r="AE14" i="16"/>
  <c r="AD14" i="16"/>
  <c r="AC14" i="16"/>
  <c r="AB14" i="16"/>
  <c r="AA14" i="16"/>
  <c r="Y14" i="16"/>
  <c r="X14" i="16"/>
  <c r="W14" i="16"/>
  <c r="V14" i="16"/>
  <c r="T14" i="16"/>
  <c r="S14" i="16"/>
  <c r="R14" i="16"/>
  <c r="Q14" i="16"/>
  <c r="O14" i="16"/>
  <c r="N14" i="16"/>
  <c r="M14" i="16"/>
  <c r="L14" i="16"/>
  <c r="K14" i="16"/>
  <c r="J14" i="16"/>
  <c r="I14" i="16"/>
  <c r="H14" i="16"/>
  <c r="C14" i="16"/>
  <c r="AN13" i="16"/>
  <c r="AK13" i="16"/>
  <c r="AJ13" i="16"/>
  <c r="AI13" i="16"/>
  <c r="AH13" i="16"/>
  <c r="AE13" i="16"/>
  <c r="AR13" i="16" s="1"/>
  <c r="AD13" i="16"/>
  <c r="AC13" i="16"/>
  <c r="AB13" i="16"/>
  <c r="AA13" i="16"/>
  <c r="Y13" i="16"/>
  <c r="X13" i="16"/>
  <c r="W13" i="16"/>
  <c r="V13" i="16"/>
  <c r="T13" i="16"/>
  <c r="S13" i="16"/>
  <c r="R13" i="16"/>
  <c r="Q13" i="16"/>
  <c r="O13" i="16"/>
  <c r="N13" i="16"/>
  <c r="M13" i="16"/>
  <c r="AQ13" i="16" s="1"/>
  <c r="AS13" i="16" s="1"/>
  <c r="L13" i="16"/>
  <c r="K13" i="16"/>
  <c r="J13" i="16"/>
  <c r="I13" i="16"/>
  <c r="H13" i="16"/>
  <c r="C13" i="16"/>
  <c r="AN12" i="16"/>
  <c r="AK12" i="16"/>
  <c r="AJ12" i="16"/>
  <c r="AI12" i="16"/>
  <c r="AH12" i="16"/>
  <c r="AE12" i="16"/>
  <c r="AD12" i="16"/>
  <c r="AC12" i="16"/>
  <c r="AR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K12" i="16"/>
  <c r="J12" i="16"/>
  <c r="I12" i="16"/>
  <c r="H12" i="16"/>
  <c r="C12" i="16"/>
  <c r="AN11" i="16"/>
  <c r="AK11" i="16"/>
  <c r="AJ11" i="16"/>
  <c r="AI11" i="16"/>
  <c r="AH11" i="16"/>
  <c r="AE11" i="16"/>
  <c r="AD11" i="16"/>
  <c r="AC11" i="16"/>
  <c r="AB11" i="16"/>
  <c r="AA11" i="16"/>
  <c r="Y11" i="16"/>
  <c r="X11" i="16"/>
  <c r="W11" i="16"/>
  <c r="V11" i="16"/>
  <c r="T11" i="16"/>
  <c r="S11" i="16"/>
  <c r="R11" i="16"/>
  <c r="Q11" i="16"/>
  <c r="O11" i="16"/>
  <c r="N11" i="16"/>
  <c r="M11" i="16"/>
  <c r="L11" i="16"/>
  <c r="K11" i="16"/>
  <c r="J11" i="16"/>
  <c r="I11" i="16"/>
  <c r="H11" i="16"/>
  <c r="C11" i="16"/>
  <c r="AN10" i="16"/>
  <c r="AK10" i="16"/>
  <c r="AJ10" i="16"/>
  <c r="AI10" i="16"/>
  <c r="AH10" i="16"/>
  <c r="AE10" i="16"/>
  <c r="AD10" i="16"/>
  <c r="AC10" i="16"/>
  <c r="AB10" i="16"/>
  <c r="AA10" i="16"/>
  <c r="Y10" i="16"/>
  <c r="X10" i="16"/>
  <c r="W10" i="16"/>
  <c r="V10" i="16"/>
  <c r="T10" i="16"/>
  <c r="S10" i="16"/>
  <c r="R10" i="16"/>
  <c r="Q10" i="16"/>
  <c r="O10" i="16"/>
  <c r="N10" i="16"/>
  <c r="M10" i="16"/>
  <c r="L10" i="16"/>
  <c r="K10" i="16"/>
  <c r="J10" i="16"/>
  <c r="I10" i="16"/>
  <c r="H10" i="16"/>
  <c r="C10" i="16"/>
  <c r="AN9" i="16"/>
  <c r="AK9" i="16"/>
  <c r="AJ9" i="16"/>
  <c r="AI9" i="16"/>
  <c r="AH9" i="16"/>
  <c r="AE9" i="16"/>
  <c r="AD9" i="16"/>
  <c r="AR9" i="16" s="1"/>
  <c r="AS9" i="16" s="1"/>
  <c r="AC9" i="16"/>
  <c r="AB9" i="16"/>
  <c r="AA9" i="16"/>
  <c r="Y9" i="16"/>
  <c r="X9" i="16"/>
  <c r="W9" i="16"/>
  <c r="V9" i="16"/>
  <c r="T9" i="16"/>
  <c r="S9" i="16"/>
  <c r="R9" i="16"/>
  <c r="Q9" i="16"/>
  <c r="O9" i="16"/>
  <c r="N9" i="16"/>
  <c r="M9" i="16"/>
  <c r="L9" i="16"/>
  <c r="K9" i="16"/>
  <c r="J9" i="16"/>
  <c r="I9" i="16"/>
  <c r="H9" i="16"/>
  <c r="C9" i="16"/>
  <c r="AN8" i="16"/>
  <c r="AK8" i="16"/>
  <c r="AJ8" i="16"/>
  <c r="AI8" i="16"/>
  <c r="AH8" i="16"/>
  <c r="AE8" i="16"/>
  <c r="AD8" i="16"/>
  <c r="AR8" i="16" s="1"/>
  <c r="AS8" i="16" s="1"/>
  <c r="AC8" i="16"/>
  <c r="AB8" i="16"/>
  <c r="AA8" i="16"/>
  <c r="Y8" i="16"/>
  <c r="X8" i="16"/>
  <c r="W8" i="16"/>
  <c r="V8" i="16"/>
  <c r="T8" i="16"/>
  <c r="S8" i="16"/>
  <c r="R8" i="16"/>
  <c r="Q8" i="16"/>
  <c r="O8" i="16"/>
  <c r="N8" i="16"/>
  <c r="M8" i="16"/>
  <c r="L8" i="16"/>
  <c r="K8" i="16"/>
  <c r="J8" i="16"/>
  <c r="I8" i="16"/>
  <c r="H8" i="16"/>
  <c r="C8" i="16"/>
  <c r="AN7" i="16"/>
  <c r="AK7" i="16"/>
  <c r="AJ7" i="16"/>
  <c r="AI7" i="16"/>
  <c r="AH7" i="16"/>
  <c r="AE7" i="16"/>
  <c r="AD7" i="16"/>
  <c r="AC7" i="16"/>
  <c r="AB7" i="16"/>
  <c r="AA7" i="16"/>
  <c r="Y7" i="16"/>
  <c r="X7" i="16"/>
  <c r="W7" i="16"/>
  <c r="V7" i="16"/>
  <c r="T7" i="16"/>
  <c r="S7" i="16"/>
  <c r="R7" i="16"/>
  <c r="Q7" i="16"/>
  <c r="O7" i="16"/>
  <c r="AQ7" i="16" s="1"/>
  <c r="AS7" i="16" s="1"/>
  <c r="N7" i="16"/>
  <c r="M7" i="16"/>
  <c r="AR7" i="16"/>
  <c r="L7" i="16"/>
  <c r="K7" i="16"/>
  <c r="J7" i="16"/>
  <c r="I7" i="16"/>
  <c r="H7" i="16"/>
  <c r="C7" i="16"/>
  <c r="AN6" i="16"/>
  <c r="AK6" i="16"/>
  <c r="AJ6" i="16"/>
  <c r="AI6" i="16"/>
  <c r="AH6" i="16"/>
  <c r="AE6" i="16"/>
  <c r="AD6" i="16"/>
  <c r="AC6" i="16"/>
  <c r="AB6" i="16"/>
  <c r="AA6" i="16"/>
  <c r="Y6" i="16"/>
  <c r="X6" i="16"/>
  <c r="W6" i="16"/>
  <c r="V6" i="16"/>
  <c r="T6" i="16"/>
  <c r="S6" i="16"/>
  <c r="R6" i="16"/>
  <c r="Q6" i="16"/>
  <c r="O6" i="16"/>
  <c r="N6" i="16"/>
  <c r="M6" i="16"/>
  <c r="L6" i="16"/>
  <c r="K6" i="16"/>
  <c r="J6" i="16"/>
  <c r="I6" i="16"/>
  <c r="H6" i="16"/>
  <c r="C6" i="16"/>
  <c r="AN5" i="16"/>
  <c r="AK5" i="16"/>
  <c r="AJ5" i="16"/>
  <c r="AI5" i="16"/>
  <c r="AH5" i="16"/>
  <c r="AE5" i="16"/>
  <c r="AR5" i="16" s="1"/>
  <c r="AS5" i="16" s="1"/>
  <c r="AD5" i="16"/>
  <c r="AC5" i="16"/>
  <c r="AB5" i="16"/>
  <c r="AA5" i="16"/>
  <c r="Y5" i="16"/>
  <c r="X5" i="16"/>
  <c r="W5" i="16"/>
  <c r="V5" i="16"/>
  <c r="T5" i="16"/>
  <c r="S5" i="16"/>
  <c r="R5" i="16"/>
  <c r="Q5" i="16"/>
  <c r="O5" i="16"/>
  <c r="N5" i="16"/>
  <c r="M5" i="16"/>
  <c r="L5" i="16"/>
  <c r="K5" i="16"/>
  <c r="J5" i="16"/>
  <c r="I5" i="16"/>
  <c r="H5" i="16"/>
  <c r="C5" i="16"/>
  <c r="AN4" i="16"/>
  <c r="AK4" i="16"/>
  <c r="AJ4" i="16"/>
  <c r="AI4" i="16"/>
  <c r="AH4" i="16"/>
  <c r="AE4" i="16"/>
  <c r="AD4" i="16"/>
  <c r="AR4" i="16" s="1"/>
  <c r="AS4" i="16" s="1"/>
  <c r="AC4" i="16"/>
  <c r="AB4" i="16"/>
  <c r="AA4" i="16"/>
  <c r="Y4" i="16"/>
  <c r="X4" i="16"/>
  <c r="W4" i="16"/>
  <c r="V4" i="16"/>
  <c r="T4" i="16"/>
  <c r="S4" i="16"/>
  <c r="R4" i="16"/>
  <c r="Q4" i="16"/>
  <c r="O4" i="16"/>
  <c r="N4" i="16"/>
  <c r="M4" i="16"/>
  <c r="L4" i="16"/>
  <c r="K4" i="16"/>
  <c r="J4" i="16"/>
  <c r="I4" i="16"/>
  <c r="H4" i="16"/>
  <c r="C4" i="16"/>
  <c r="AN3" i="16"/>
  <c r="AK3" i="16"/>
  <c r="AJ3" i="16"/>
  <c r="AI3" i="16"/>
  <c r="AH3" i="16"/>
  <c r="AE3" i="16"/>
  <c r="AD3" i="16"/>
  <c r="AC3" i="16"/>
  <c r="AB3" i="16"/>
  <c r="AA3" i="16"/>
  <c r="Y3" i="16"/>
  <c r="X3" i="16"/>
  <c r="W3" i="16"/>
  <c r="V3" i="16"/>
  <c r="T3" i="16"/>
  <c r="S3" i="16"/>
  <c r="R3" i="16"/>
  <c r="Q3" i="16"/>
  <c r="O3" i="16"/>
  <c r="N3" i="16"/>
  <c r="M3" i="16"/>
  <c r="L3" i="16"/>
  <c r="K3" i="16"/>
  <c r="J3" i="16"/>
  <c r="I3" i="16"/>
  <c r="H3" i="16"/>
  <c r="C3" i="16"/>
  <c r="AR41" i="18"/>
  <c r="AQ41" i="18"/>
  <c r="AR40" i="18"/>
  <c r="AQ40" i="18"/>
  <c r="AR39" i="18"/>
  <c r="AQ39" i="18"/>
  <c r="AR38" i="18"/>
  <c r="AQ38" i="18"/>
  <c r="AS38" i="18" s="1"/>
  <c r="AQ37" i="18"/>
  <c r="AR36" i="18"/>
  <c r="AQ36" i="18"/>
  <c r="AR35" i="18"/>
  <c r="AQ35" i="18"/>
  <c r="AS35" i="18" s="1"/>
  <c r="AR34" i="18"/>
  <c r="AQ34" i="18"/>
  <c r="AR33" i="18"/>
  <c r="AQ33" i="18"/>
  <c r="AR32" i="18"/>
  <c r="AQ32" i="18"/>
  <c r="AR31" i="18"/>
  <c r="AQ31" i="18"/>
  <c r="AR30" i="18"/>
  <c r="AQ30" i="18"/>
  <c r="AR29" i="18"/>
  <c r="AQ29" i="18"/>
  <c r="AR28" i="18"/>
  <c r="AQ28" i="18"/>
  <c r="AR27" i="18"/>
  <c r="AQ27" i="18"/>
  <c r="AR26" i="18"/>
  <c r="AQ26" i="18"/>
  <c r="AR25" i="18"/>
  <c r="AQ25" i="18"/>
  <c r="AR24" i="18"/>
  <c r="AQ24" i="18"/>
  <c r="AR23" i="18"/>
  <c r="AQ23" i="18"/>
  <c r="AR22" i="18"/>
  <c r="AQ22" i="18"/>
  <c r="AR21" i="18"/>
  <c r="AQ21" i="18"/>
  <c r="AR20" i="18"/>
  <c r="AQ20" i="18"/>
  <c r="AR19" i="18"/>
  <c r="AQ19" i="18"/>
  <c r="AS19" i="18" s="1"/>
  <c r="AR18" i="18"/>
  <c r="AQ18" i="18"/>
  <c r="AR17" i="18"/>
  <c r="AQ17" i="18"/>
  <c r="AR16" i="18"/>
  <c r="AQ16" i="18"/>
  <c r="AR15" i="18"/>
  <c r="AQ15" i="18"/>
  <c r="AR14" i="18"/>
  <c r="AQ14" i="18"/>
  <c r="AS14" i="18"/>
  <c r="AR13" i="18"/>
  <c r="AR12" i="18"/>
  <c r="AQ12" i="18"/>
  <c r="AR11" i="18"/>
  <c r="AQ11" i="18"/>
  <c r="AR10" i="18"/>
  <c r="AQ10" i="18"/>
  <c r="AS10" i="18"/>
  <c r="AR9" i="18"/>
  <c r="AQ9" i="18"/>
  <c r="AQ8" i="18"/>
  <c r="AR7" i="18"/>
  <c r="AQ7" i="18"/>
  <c r="AS7" i="18"/>
  <c r="AR6" i="18"/>
  <c r="AQ6" i="18"/>
  <c r="AR5" i="18"/>
  <c r="AR4" i="18"/>
  <c r="AQ4" i="18"/>
  <c r="AS4" i="18" s="1"/>
  <c r="AR3" i="18"/>
  <c r="AQ3" i="18"/>
  <c r="AR38" i="17"/>
  <c r="AQ38" i="17"/>
  <c r="AQ37" i="17"/>
  <c r="AR37" i="17"/>
  <c r="AR36" i="17"/>
  <c r="AQ36" i="17"/>
  <c r="AS36" i="17" s="1"/>
  <c r="AR35" i="17"/>
  <c r="AQ35" i="17"/>
  <c r="AR34" i="17"/>
  <c r="AQ33" i="17"/>
  <c r="AR32" i="17"/>
  <c r="AQ32" i="17"/>
  <c r="AR31" i="17"/>
  <c r="AQ31" i="17"/>
  <c r="AR30" i="17"/>
  <c r="AR28" i="17"/>
  <c r="AQ28" i="17"/>
  <c r="AR27" i="17"/>
  <c r="AQ27" i="17"/>
  <c r="AQ26" i="17"/>
  <c r="AR26" i="17"/>
  <c r="AR25" i="17"/>
  <c r="AQ25" i="17"/>
  <c r="AR24" i="17"/>
  <c r="AQ24" i="17"/>
  <c r="AR23" i="17"/>
  <c r="AQ23" i="17"/>
  <c r="AQ22" i="17"/>
  <c r="AR22" i="17"/>
  <c r="AR21" i="17"/>
  <c r="AQ21" i="17"/>
  <c r="AR20" i="17"/>
  <c r="AQ20" i="17"/>
  <c r="AS20" i="17" s="1"/>
  <c r="AR19" i="17"/>
  <c r="AQ18" i="17"/>
  <c r="AR18" i="17"/>
  <c r="AR17" i="17"/>
  <c r="AQ17" i="17"/>
  <c r="AR16" i="17"/>
  <c r="AR15" i="17"/>
  <c r="AQ15" i="17"/>
  <c r="AQ14" i="17"/>
  <c r="AR14" i="17"/>
  <c r="AR13" i="17"/>
  <c r="AQ13" i="17"/>
  <c r="AR12" i="17"/>
  <c r="AQ12" i="17"/>
  <c r="AR11" i="17"/>
  <c r="AQ11" i="17"/>
  <c r="AQ10" i="17"/>
  <c r="AR10" i="17"/>
  <c r="AR9" i="17"/>
  <c r="AQ9" i="17"/>
  <c r="AR8" i="17"/>
  <c r="AQ8" i="17"/>
  <c r="AR7" i="17"/>
  <c r="AQ7" i="17"/>
  <c r="AQ6" i="17"/>
  <c r="AR6" i="17"/>
  <c r="AR5" i="17"/>
  <c r="AQ5" i="17"/>
  <c r="AR4" i="17"/>
  <c r="AQ4" i="17"/>
  <c r="AR3" i="17"/>
  <c r="AQ3" i="17"/>
  <c r="AR81" i="16"/>
  <c r="AQ81" i="16"/>
  <c r="AQ80" i="16"/>
  <c r="AR80" i="16"/>
  <c r="AR79" i="16"/>
  <c r="AQ79" i="16"/>
  <c r="AR78" i="16"/>
  <c r="AR77" i="16"/>
  <c r="AQ76" i="16"/>
  <c r="AR75" i="16"/>
  <c r="AQ75" i="16"/>
  <c r="AR74" i="16"/>
  <c r="AQ74" i="16"/>
  <c r="AS74" i="16" s="1"/>
  <c r="AR73" i="16"/>
  <c r="AQ73" i="16"/>
  <c r="AQ72" i="16"/>
  <c r="AR72" i="16"/>
  <c r="AR71" i="16"/>
  <c r="AQ71" i="16"/>
  <c r="AR70" i="16"/>
  <c r="AR69" i="16"/>
  <c r="AQ68" i="16"/>
  <c r="AR67" i="16"/>
  <c r="AQ67" i="16"/>
  <c r="AR66" i="16"/>
  <c r="AQ66" i="16"/>
  <c r="AR65" i="16"/>
  <c r="AQ65" i="16"/>
  <c r="AQ64" i="16"/>
  <c r="AR64" i="16"/>
  <c r="AR63" i="16"/>
  <c r="AQ63" i="16"/>
  <c r="AR62" i="16"/>
  <c r="AR61" i="16"/>
  <c r="AQ60" i="16"/>
  <c r="AR59" i="16"/>
  <c r="AQ59" i="16"/>
  <c r="AQ58" i="16"/>
  <c r="AR57" i="16"/>
  <c r="AQ57" i="16"/>
  <c r="AQ56" i="16"/>
  <c r="AR56" i="16"/>
  <c r="AR55" i="16"/>
  <c r="AQ55" i="16"/>
  <c r="AR54" i="16"/>
  <c r="AR53" i="16"/>
  <c r="AQ53" i="16"/>
  <c r="AQ52" i="16"/>
  <c r="AR52" i="16"/>
  <c r="AR51" i="16"/>
  <c r="AQ51" i="16"/>
  <c r="AS51" i="16" s="1"/>
  <c r="AR49" i="16"/>
  <c r="AQ49" i="16"/>
  <c r="AS49" i="16"/>
  <c r="AQ48" i="16"/>
  <c r="AR48" i="16"/>
  <c r="AR47" i="16"/>
  <c r="AQ47" i="16"/>
  <c r="AQ46" i="16"/>
  <c r="AR45" i="16"/>
  <c r="AQ45" i="16"/>
  <c r="AR44" i="16"/>
  <c r="AR43" i="16"/>
  <c r="AQ43" i="16"/>
  <c r="AR42" i="16"/>
  <c r="AR41" i="16"/>
  <c r="AQ40" i="16"/>
  <c r="AR40" i="16"/>
  <c r="AR39" i="16"/>
  <c r="AQ39" i="16"/>
  <c r="AR37" i="16"/>
  <c r="AQ37" i="16"/>
  <c r="AQ36" i="16"/>
  <c r="AR36" i="16"/>
  <c r="AR35" i="16"/>
  <c r="AQ35" i="16"/>
  <c r="AR34" i="16"/>
  <c r="AQ34" i="16"/>
  <c r="AR33" i="16"/>
  <c r="AQ32" i="16"/>
  <c r="AR32" i="16"/>
  <c r="AQ31" i="16"/>
  <c r="AQ30" i="16"/>
  <c r="AR29" i="16"/>
  <c r="AQ29" i="16"/>
  <c r="AS29" i="16" s="1"/>
  <c r="AR27" i="16"/>
  <c r="AQ25" i="16"/>
  <c r="AQ24" i="16"/>
  <c r="AR23" i="16"/>
  <c r="AR22" i="16"/>
  <c r="AQ22" i="16"/>
  <c r="AR19" i="16"/>
  <c r="AQ19" i="16"/>
  <c r="AS19" i="16" s="1"/>
  <c r="AR18" i="16"/>
  <c r="AQ17" i="16"/>
  <c r="AR15" i="16"/>
  <c r="AS15" i="16" s="1"/>
  <c r="AQ15" i="16"/>
  <c r="AR14" i="16"/>
  <c r="AQ14" i="16"/>
  <c r="AS14" i="16" s="1"/>
  <c r="AR11" i="16"/>
  <c r="AQ11" i="16"/>
  <c r="AS11" i="16" s="1"/>
  <c r="AR10" i="16"/>
  <c r="AQ9" i="16"/>
  <c r="AQ8" i="16"/>
  <c r="AR6" i="16"/>
  <c r="AQ6" i="16"/>
  <c r="AR3" i="16"/>
  <c r="AQ3" i="16"/>
  <c r="AS3" i="16" s="1"/>
  <c r="AQ23" i="16"/>
  <c r="AS23" i="16"/>
  <c r="AQ20" i="16"/>
  <c r="AQ18" i="16"/>
  <c r="AS18" i="16" s="1"/>
  <c r="AQ16" i="16"/>
  <c r="AQ12" i="16"/>
  <c r="AS12" i="16" s="1"/>
  <c r="AQ10" i="16"/>
  <c r="AS10" i="16"/>
  <c r="AQ5" i="16"/>
  <c r="AQ4" i="16"/>
  <c r="AS3" i="18"/>
  <c r="AS18" i="18"/>
  <c r="AS30" i="18"/>
  <c r="AS23" i="18"/>
  <c r="AS36" i="18"/>
  <c r="AS39" i="18"/>
  <c r="AS32" i="17"/>
  <c r="AS34" i="16"/>
  <c r="AS37" i="16"/>
  <c r="AS39" i="16"/>
  <c r="AS73" i="16"/>
  <c r="AS25" i="16"/>
  <c r="AS45" i="16"/>
  <c r="AS57" i="16"/>
  <c r="AS72" i="16"/>
  <c r="AS75" i="16"/>
  <c r="AS81" i="16"/>
  <c r="AS56" i="16"/>
  <c r="AS20" i="18"/>
  <c r="AS24" i="18"/>
  <c r="AS34" i="18"/>
  <c r="AS40" i="18"/>
  <c r="AS3" i="17"/>
  <c r="AS15" i="17"/>
  <c r="AS27" i="17"/>
  <c r="AS35" i="17"/>
  <c r="AS37" i="17"/>
  <c r="AS31" i="16"/>
  <c r="AS59" i="16"/>
  <c r="AS65" i="16"/>
  <c r="AS66" i="16"/>
  <c r="AS8" i="17"/>
  <c r="AS28" i="17"/>
  <c r="AS11" i="18"/>
  <c r="AS12" i="18"/>
  <c r="AS15" i="18"/>
  <c r="AS16" i="18"/>
  <c r="AS26" i="18"/>
  <c r="AS31" i="18"/>
  <c r="AS32" i="18"/>
  <c r="AS64" i="16"/>
  <c r="AS36" i="16"/>
  <c r="AS47" i="16"/>
  <c r="AS53" i="16"/>
  <c r="AS67" i="16"/>
  <c r="AS79" i="16"/>
  <c r="AS80" i="16"/>
  <c r="AS5" i="17"/>
  <c r="AS9" i="17"/>
  <c r="AS10" i="17"/>
  <c r="AS13" i="17"/>
  <c r="AS14" i="17"/>
  <c r="AS17" i="17"/>
  <c r="AS21" i="17"/>
  <c r="AS25" i="17"/>
  <c r="AS26" i="17"/>
  <c r="AS38" i="17"/>
  <c r="AS22" i="18"/>
  <c r="AS27" i="18"/>
  <c r="AS28" i="18"/>
  <c r="AS41" i="18"/>
  <c r="AS9" i="18"/>
  <c r="AS17" i="18"/>
  <c r="AS21" i="18"/>
  <c r="AS25" i="18"/>
  <c r="AS29" i="18"/>
  <c r="AS33" i="18"/>
  <c r="AS6" i="18"/>
  <c r="AQ13" i="18"/>
  <c r="AS13" i="18" s="1"/>
  <c r="AQ5" i="18"/>
  <c r="AS5" i="18"/>
  <c r="AR8" i="18"/>
  <c r="AS8" i="18" s="1"/>
  <c r="AR37" i="18"/>
  <c r="AS37" i="18"/>
  <c r="AS4" i="17"/>
  <c r="AS6" i="17"/>
  <c r="AS7" i="17"/>
  <c r="AS22" i="17"/>
  <c r="AS23" i="17"/>
  <c r="AS18" i="17"/>
  <c r="AS12" i="17"/>
  <c r="AS11" i="17"/>
  <c r="AS24" i="17"/>
  <c r="AS31" i="17"/>
  <c r="AQ30" i="17"/>
  <c r="AS30" i="17"/>
  <c r="AQ34" i="17"/>
  <c r="AS34" i="17" s="1"/>
  <c r="AR29" i="17"/>
  <c r="AR33" i="17"/>
  <c r="AS33" i="17" s="1"/>
  <c r="AS6" i="16"/>
  <c r="AS22" i="16"/>
  <c r="AS24" i="16"/>
  <c r="AR30" i="16"/>
  <c r="AS30" i="16" s="1"/>
  <c r="AS32" i="16"/>
  <c r="AQ33" i="16"/>
  <c r="AS33" i="16"/>
  <c r="AQ38" i="16"/>
  <c r="AR38" i="16"/>
  <c r="AS40" i="16"/>
  <c r="AQ41" i="16"/>
  <c r="AS41" i="16" s="1"/>
  <c r="AQ42" i="16"/>
  <c r="AS42" i="16"/>
  <c r="AR46" i="16"/>
  <c r="AS46" i="16" s="1"/>
  <c r="AS48" i="16"/>
  <c r="AQ54" i="16"/>
  <c r="AS54" i="16"/>
  <c r="AR58" i="16"/>
  <c r="AS58" i="16" s="1"/>
  <c r="AQ61" i="16"/>
  <c r="AS61" i="16"/>
  <c r="AQ62" i="16"/>
  <c r="AS62" i="16" s="1"/>
  <c r="AQ69" i="16"/>
  <c r="AS69" i="16"/>
  <c r="AQ70" i="16"/>
  <c r="AS70" i="16" s="1"/>
  <c r="AQ77" i="16"/>
  <c r="AS77" i="16" s="1"/>
  <c r="AQ78" i="16"/>
  <c r="AS78" i="16" s="1"/>
  <c r="AR26" i="16"/>
  <c r="AS35" i="16"/>
  <c r="AS43" i="16"/>
  <c r="AQ50" i="16"/>
  <c r="AS55" i="16"/>
  <c r="AR60" i="16"/>
  <c r="AS60" i="16"/>
  <c r="AS63" i="16"/>
  <c r="AR68" i="16"/>
  <c r="AS68" i="16" s="1"/>
  <c r="AS71" i="16"/>
  <c r="AR76" i="16"/>
  <c r="AS76" i="16" s="1"/>
  <c r="AR50" i="16"/>
  <c r="AS52" i="16"/>
  <c r="AS38" i="16"/>
  <c r="AS50" i="16"/>
  <c r="E2" i="4"/>
  <c r="F3" i="18" s="1"/>
  <c r="E3" i="4"/>
  <c r="F4" i="18" s="1"/>
  <c r="E4" i="4"/>
  <c r="F5" i="18" s="1"/>
  <c r="E5" i="4"/>
  <c r="F6" i="18" s="1"/>
  <c r="E6" i="4"/>
  <c r="F7" i="18" s="1"/>
  <c r="E7" i="4"/>
  <c r="F8" i="18" s="1"/>
  <c r="E8" i="4"/>
  <c r="F9" i="18" s="1"/>
  <c r="E9" i="4"/>
  <c r="F10" i="18" s="1"/>
  <c r="E10" i="4"/>
  <c r="F11" i="18" s="1"/>
  <c r="E11" i="4"/>
  <c r="F12" i="18" s="1"/>
  <c r="E12" i="4"/>
  <c r="F13" i="18" s="1"/>
  <c r="E13" i="4"/>
  <c r="F14" i="18" s="1"/>
  <c r="E14" i="4"/>
  <c r="F15" i="18" s="1"/>
  <c r="E15" i="4"/>
  <c r="F16" i="18" s="1"/>
  <c r="E16" i="4"/>
  <c r="F17" i="18" s="1"/>
  <c r="E17" i="4"/>
  <c r="F18" i="18" s="1"/>
  <c r="E18" i="4"/>
  <c r="F19" i="18" s="1"/>
  <c r="E19" i="4"/>
  <c r="F20" i="18" s="1"/>
  <c r="E20" i="4"/>
  <c r="F21" i="18" s="1"/>
  <c r="E21" i="4"/>
  <c r="F22" i="18" s="1"/>
  <c r="E22" i="4"/>
  <c r="F23" i="18" s="1"/>
  <c r="E23" i="4"/>
  <c r="F24" i="18" s="1"/>
  <c r="E24" i="4"/>
  <c r="F25" i="18" s="1"/>
  <c r="E25" i="4"/>
  <c r="F26" i="18" s="1"/>
  <c r="E26" i="4"/>
  <c r="F27" i="18" s="1"/>
  <c r="E27" i="4"/>
  <c r="F28" i="18" s="1"/>
  <c r="E28" i="4"/>
  <c r="F29" i="18" s="1"/>
  <c r="E29" i="4"/>
  <c r="F30" i="18" s="1"/>
  <c r="E30" i="4"/>
  <c r="F31" i="18" s="1"/>
  <c r="E31" i="4"/>
  <c r="F32" i="18" s="1"/>
  <c r="E32" i="4"/>
  <c r="F33" i="18" s="1"/>
  <c r="E33" i="4"/>
  <c r="F34" i="18" s="1"/>
  <c r="E34" i="4"/>
  <c r="F35" i="18" s="1"/>
  <c r="E35" i="4"/>
  <c r="F36" i="18" s="1"/>
  <c r="E36" i="4"/>
  <c r="F37" i="18" s="1"/>
  <c r="E37" i="4"/>
  <c r="F38" i="18" s="1"/>
  <c r="E38" i="4"/>
  <c r="F39" i="18" s="1"/>
  <c r="E39" i="4"/>
  <c r="F40" i="18" s="1"/>
  <c r="E40" i="4"/>
  <c r="F41" i="18" s="1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2" i="3"/>
  <c r="F3" i="17" s="1"/>
  <c r="E3" i="3"/>
  <c r="F4" i="17" s="1"/>
  <c r="E4" i="3"/>
  <c r="F5" i="17" s="1"/>
  <c r="E5" i="3"/>
  <c r="F6" i="17" s="1"/>
  <c r="E6" i="3"/>
  <c r="F7" i="17" s="1"/>
  <c r="E7" i="3"/>
  <c r="F8" i="17" s="1"/>
  <c r="E8" i="3"/>
  <c r="F9" i="17" s="1"/>
  <c r="E9" i="3"/>
  <c r="F10" i="17" s="1"/>
  <c r="E10" i="3"/>
  <c r="F11" i="17" s="1"/>
  <c r="E11" i="3"/>
  <c r="F12" i="17" s="1"/>
  <c r="E12" i="3"/>
  <c r="F13" i="17" s="1"/>
  <c r="E13" i="3"/>
  <c r="F14" i="17" s="1"/>
  <c r="E14" i="3"/>
  <c r="F15" i="17" s="1"/>
  <c r="E15" i="3"/>
  <c r="F16" i="17" s="1"/>
  <c r="E16" i="3"/>
  <c r="F17" i="17" s="1"/>
  <c r="E17" i="3"/>
  <c r="F18" i="17" s="1"/>
  <c r="E18" i="3"/>
  <c r="F19" i="17" s="1"/>
  <c r="E19" i="3"/>
  <c r="F20" i="17" s="1"/>
  <c r="E20" i="3"/>
  <c r="F21" i="17" s="1"/>
  <c r="E21" i="3"/>
  <c r="F22" i="17" s="1"/>
  <c r="E22" i="3"/>
  <c r="F23" i="17" s="1"/>
  <c r="E23" i="3"/>
  <c r="F24" i="17" s="1"/>
  <c r="E24" i="3"/>
  <c r="F25" i="17" s="1"/>
  <c r="E25" i="3"/>
  <c r="F26" i="17" s="1"/>
  <c r="E26" i="3"/>
  <c r="F27" i="17" s="1"/>
  <c r="E27" i="3"/>
  <c r="F28" i="17" s="1"/>
  <c r="E28" i="3"/>
  <c r="F29" i="17" s="1"/>
  <c r="E29" i="3"/>
  <c r="F30" i="17" s="1"/>
  <c r="E30" i="3"/>
  <c r="F31" i="17" s="1"/>
  <c r="E31" i="3"/>
  <c r="F32" i="17" s="1"/>
  <c r="E32" i="3"/>
  <c r="F33" i="17" s="1"/>
  <c r="E33" i="3"/>
  <c r="F34" i="17" s="1"/>
  <c r="E34" i="3"/>
  <c r="F35" i="17" s="1"/>
  <c r="E35" i="3"/>
  <c r="F36" i="17" s="1"/>
  <c r="E36" i="3"/>
  <c r="F37" i="17" s="1"/>
  <c r="E37" i="3"/>
  <c r="F38" i="17" s="1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2" i="2"/>
  <c r="F3" i="16"/>
  <c r="E3" i="2"/>
  <c r="F4" i="16" s="1"/>
  <c r="E4" i="2"/>
  <c r="F5" i="16" s="1"/>
  <c r="E5" i="2"/>
  <c r="F6" i="16" s="1"/>
  <c r="E6" i="2"/>
  <c r="F7" i="16" s="1"/>
  <c r="E7" i="2"/>
  <c r="F8" i="16" s="1"/>
  <c r="E8" i="2"/>
  <c r="F9" i="16" s="1"/>
  <c r="E9" i="2"/>
  <c r="F10" i="16" s="1"/>
  <c r="E10" i="2"/>
  <c r="F11" i="16" s="1"/>
  <c r="E11" i="2"/>
  <c r="F12" i="16" s="1"/>
  <c r="E12" i="2"/>
  <c r="F13" i="16" s="1"/>
  <c r="E13" i="2"/>
  <c r="F14" i="16" s="1"/>
  <c r="E14" i="2"/>
  <c r="F15" i="16" s="1"/>
  <c r="E15" i="2"/>
  <c r="F16" i="16" s="1"/>
  <c r="E16" i="2"/>
  <c r="F17" i="16" s="1"/>
  <c r="E17" i="2"/>
  <c r="F18" i="16" s="1"/>
  <c r="E18" i="2"/>
  <c r="F19" i="16" s="1"/>
  <c r="E19" i="2"/>
  <c r="F20" i="16" s="1"/>
  <c r="E20" i="2"/>
  <c r="F21" i="16" s="1"/>
  <c r="E21" i="2"/>
  <c r="F22" i="16" s="1"/>
  <c r="E22" i="2"/>
  <c r="F23" i="16" s="1"/>
  <c r="E23" i="2"/>
  <c r="F24" i="16" s="1"/>
  <c r="E24" i="2"/>
  <c r="F25" i="16" s="1"/>
  <c r="E25" i="2"/>
  <c r="F26" i="16" s="1"/>
  <c r="E26" i="2"/>
  <c r="F27" i="16" s="1"/>
  <c r="E27" i="2"/>
  <c r="F28" i="16" s="1"/>
  <c r="E28" i="2"/>
  <c r="F29" i="16" s="1"/>
  <c r="E29" i="2"/>
  <c r="F30" i="16" s="1"/>
  <c r="E30" i="2"/>
  <c r="F31" i="16" s="1"/>
  <c r="E31" i="2"/>
  <c r="F32" i="16" s="1"/>
  <c r="E32" i="2"/>
  <c r="F33" i="16" s="1"/>
  <c r="E33" i="2"/>
  <c r="F34" i="16" s="1"/>
  <c r="E34" i="2"/>
  <c r="F35" i="16" s="1"/>
  <c r="E35" i="2"/>
  <c r="F36" i="16" s="1"/>
  <c r="E36" i="2"/>
  <c r="F37" i="16" s="1"/>
  <c r="E37" i="2"/>
  <c r="F38" i="16" s="1"/>
  <c r="E38" i="2"/>
  <c r="F39" i="16" s="1"/>
  <c r="E39" i="2"/>
  <c r="F40" i="16" s="1"/>
  <c r="E40" i="2"/>
  <c r="F41" i="16" s="1"/>
  <c r="E41" i="2"/>
  <c r="F42" i="16" s="1"/>
  <c r="E42" i="2"/>
  <c r="F43" i="16" s="1"/>
  <c r="E43" i="2"/>
  <c r="F44" i="16" s="1"/>
  <c r="E44" i="2"/>
  <c r="F45" i="16" s="1"/>
  <c r="E45" i="2"/>
  <c r="F46" i="16"/>
  <c r="E46" i="2"/>
  <c r="F47" i="16" s="1"/>
  <c r="E47" i="2"/>
  <c r="F48" i="16" s="1"/>
  <c r="E48" i="2"/>
  <c r="F49" i="16" s="1"/>
  <c r="E49" i="2"/>
  <c r="F50" i="16" s="1"/>
  <c r="E50" i="2"/>
  <c r="F51" i="16" s="1"/>
  <c r="E51" i="2"/>
  <c r="F52" i="16" s="1"/>
  <c r="E52" i="2"/>
  <c r="F53" i="16" s="1"/>
  <c r="E53" i="2"/>
  <c r="F54" i="16" s="1"/>
  <c r="E54" i="2"/>
  <c r="F55" i="16" s="1"/>
  <c r="E55" i="2"/>
  <c r="F56" i="16" s="1"/>
  <c r="E56" i="2"/>
  <c r="F57" i="16" s="1"/>
  <c r="E57" i="2"/>
  <c r="F58" i="16" s="1"/>
  <c r="E58" i="2"/>
  <c r="F59" i="16" s="1"/>
  <c r="E59" i="2"/>
  <c r="F60" i="16" s="1"/>
  <c r="E60" i="2"/>
  <c r="F61" i="16" s="1"/>
  <c r="E61" i="2"/>
  <c r="F62" i="16" s="1"/>
  <c r="E62" i="2"/>
  <c r="F63" i="16" s="1"/>
  <c r="E63" i="2"/>
  <c r="F64" i="16" s="1"/>
  <c r="E64" i="2"/>
  <c r="F65" i="16" s="1"/>
  <c r="E65" i="2"/>
  <c r="F66" i="16" s="1"/>
  <c r="E66" i="2"/>
  <c r="F67" i="16" s="1"/>
  <c r="E67" i="2"/>
  <c r="F68" i="16" s="1"/>
  <c r="E68" i="2"/>
  <c r="F69" i="16" s="1"/>
  <c r="E69" i="2"/>
  <c r="F70" i="16" s="1"/>
  <c r="E70" i="2"/>
  <c r="F71" i="16" s="1"/>
  <c r="E71" i="2"/>
  <c r="F72" i="16" s="1"/>
  <c r="E72" i="2"/>
  <c r="F73" i="16" s="1"/>
  <c r="E73" i="2"/>
  <c r="F74" i="16" s="1"/>
  <c r="E74" i="2"/>
  <c r="F75" i="16" s="1"/>
  <c r="E75" i="2"/>
  <c r="F76" i="16" s="1"/>
  <c r="E76" i="2"/>
  <c r="F77" i="16" s="1"/>
  <c r="E77" i="2"/>
  <c r="F78" i="16" s="1"/>
  <c r="E78" i="2"/>
  <c r="F79" i="16" s="1"/>
  <c r="E79" i="2"/>
  <c r="F80" i="16" s="1"/>
  <c r="E80" i="2"/>
  <c r="F81" i="16" s="1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AR81" i="15"/>
  <c r="AQ81" i="15"/>
  <c r="AS81" i="15" s="1"/>
  <c r="AM81" i="15"/>
  <c r="AG81" i="15"/>
  <c r="G81" i="15"/>
  <c r="AP81" i="15" s="1"/>
  <c r="AO81" i="15" s="1"/>
  <c r="F81" i="15"/>
  <c r="E81" i="15"/>
  <c r="D81" i="15"/>
  <c r="C81" i="15"/>
  <c r="AR80" i="15"/>
  <c r="AQ80" i="15"/>
  <c r="AS80" i="15" s="1"/>
  <c r="AM80" i="15"/>
  <c r="AG80" i="15"/>
  <c r="G80" i="15"/>
  <c r="AP80" i="15" s="1"/>
  <c r="AO80" i="15" s="1"/>
  <c r="F80" i="15"/>
  <c r="E80" i="15"/>
  <c r="D80" i="15"/>
  <c r="C80" i="15"/>
  <c r="AR79" i="15"/>
  <c r="AQ79" i="15"/>
  <c r="AS79" i="15" s="1"/>
  <c r="AM79" i="15"/>
  <c r="AG79" i="15"/>
  <c r="G79" i="15"/>
  <c r="AP79" i="15" s="1"/>
  <c r="AO79" i="15" s="1"/>
  <c r="F79" i="15"/>
  <c r="E79" i="15"/>
  <c r="D79" i="15"/>
  <c r="C79" i="15"/>
  <c r="AR78" i="15"/>
  <c r="AQ78" i="15"/>
  <c r="AS78" i="15" s="1"/>
  <c r="AM78" i="15"/>
  <c r="AG78" i="15"/>
  <c r="G78" i="15"/>
  <c r="AP78" i="15" s="1"/>
  <c r="AO78" i="15" s="1"/>
  <c r="F78" i="15"/>
  <c r="E78" i="15"/>
  <c r="D78" i="15"/>
  <c r="C78" i="15"/>
  <c r="AR77" i="15"/>
  <c r="AQ77" i="15"/>
  <c r="AS77" i="15" s="1"/>
  <c r="AM77" i="15"/>
  <c r="AG77" i="15"/>
  <c r="G77" i="15"/>
  <c r="AP77" i="15" s="1"/>
  <c r="AO77" i="15" s="1"/>
  <c r="F77" i="15"/>
  <c r="E77" i="15"/>
  <c r="D77" i="15"/>
  <c r="C77" i="15"/>
  <c r="AR76" i="15"/>
  <c r="AQ76" i="15"/>
  <c r="AS76" i="15" s="1"/>
  <c r="AM76" i="15"/>
  <c r="AG76" i="15"/>
  <c r="G76" i="15"/>
  <c r="AP76" i="15" s="1"/>
  <c r="AO76" i="15" s="1"/>
  <c r="F76" i="15"/>
  <c r="E76" i="15"/>
  <c r="D76" i="15"/>
  <c r="C76" i="15"/>
  <c r="AR75" i="15"/>
  <c r="AQ75" i="15"/>
  <c r="AS75" i="15" s="1"/>
  <c r="AM75" i="15"/>
  <c r="AG75" i="15"/>
  <c r="G75" i="15"/>
  <c r="AP75" i="15" s="1"/>
  <c r="AO75" i="15" s="1"/>
  <c r="F75" i="15"/>
  <c r="E75" i="15"/>
  <c r="D75" i="15"/>
  <c r="C75" i="15"/>
  <c r="AR74" i="15"/>
  <c r="AQ74" i="15"/>
  <c r="AM74" i="15"/>
  <c r="AG74" i="15"/>
  <c r="G74" i="15"/>
  <c r="AP74" i="15" s="1"/>
  <c r="AO74" i="15" s="1"/>
  <c r="F74" i="15"/>
  <c r="E74" i="15"/>
  <c r="D74" i="15"/>
  <c r="C74" i="15"/>
  <c r="AR73" i="15"/>
  <c r="AQ73" i="15"/>
  <c r="AM73" i="15"/>
  <c r="AG73" i="15"/>
  <c r="G73" i="15"/>
  <c r="AP73" i="15" s="1"/>
  <c r="AO73" i="15" s="1"/>
  <c r="F73" i="15"/>
  <c r="E73" i="15"/>
  <c r="D73" i="15"/>
  <c r="C73" i="15"/>
  <c r="AR72" i="15"/>
  <c r="AQ72" i="15"/>
  <c r="AM72" i="15"/>
  <c r="AG72" i="15"/>
  <c r="G72" i="15"/>
  <c r="AP72" i="15" s="1"/>
  <c r="AO72" i="15" s="1"/>
  <c r="F72" i="15"/>
  <c r="E72" i="15"/>
  <c r="D72" i="15"/>
  <c r="C72" i="15"/>
  <c r="AR71" i="15"/>
  <c r="AQ71" i="15"/>
  <c r="AM71" i="15"/>
  <c r="AG71" i="15"/>
  <c r="G71" i="15"/>
  <c r="AP71" i="15" s="1"/>
  <c r="AO71" i="15" s="1"/>
  <c r="F71" i="15"/>
  <c r="E71" i="15"/>
  <c r="D71" i="15"/>
  <c r="C71" i="15"/>
  <c r="AR70" i="15"/>
  <c r="AQ70" i="15"/>
  <c r="AM70" i="15"/>
  <c r="AG70" i="15"/>
  <c r="G70" i="15"/>
  <c r="AP70" i="15" s="1"/>
  <c r="AO70" i="15" s="1"/>
  <c r="F70" i="15"/>
  <c r="E70" i="15"/>
  <c r="D70" i="15"/>
  <c r="C70" i="15"/>
  <c r="AR69" i="15"/>
  <c r="AQ69" i="15"/>
  <c r="AM69" i="15"/>
  <c r="AG69" i="15"/>
  <c r="G69" i="15"/>
  <c r="AP69" i="15" s="1"/>
  <c r="AO69" i="15" s="1"/>
  <c r="F69" i="15"/>
  <c r="E69" i="15"/>
  <c r="D69" i="15"/>
  <c r="C69" i="15"/>
  <c r="AR68" i="15"/>
  <c r="AQ68" i="15"/>
  <c r="AM68" i="15"/>
  <c r="AG68" i="15"/>
  <c r="G68" i="15"/>
  <c r="AP68" i="15" s="1"/>
  <c r="AO68" i="15" s="1"/>
  <c r="F68" i="15"/>
  <c r="E68" i="15"/>
  <c r="D68" i="15"/>
  <c r="C68" i="15"/>
  <c r="AR67" i="15"/>
  <c r="AQ67" i="15"/>
  <c r="AM67" i="15"/>
  <c r="AG67" i="15"/>
  <c r="G67" i="15"/>
  <c r="AP67" i="15" s="1"/>
  <c r="AO67" i="15" s="1"/>
  <c r="F67" i="15"/>
  <c r="E67" i="15"/>
  <c r="D67" i="15"/>
  <c r="C67" i="15"/>
  <c r="AR66" i="15"/>
  <c r="AQ66" i="15"/>
  <c r="AM66" i="15"/>
  <c r="AG66" i="15"/>
  <c r="G66" i="15"/>
  <c r="AP66" i="15" s="1"/>
  <c r="AO66" i="15" s="1"/>
  <c r="F66" i="15"/>
  <c r="E66" i="15"/>
  <c r="D66" i="15"/>
  <c r="C66" i="15"/>
  <c r="AR65" i="15"/>
  <c r="AQ65" i="15"/>
  <c r="AM65" i="15"/>
  <c r="AG65" i="15"/>
  <c r="G65" i="15"/>
  <c r="AP65" i="15" s="1"/>
  <c r="AO65" i="15" s="1"/>
  <c r="F65" i="15"/>
  <c r="E65" i="15"/>
  <c r="D65" i="15"/>
  <c r="C65" i="15"/>
  <c r="AR64" i="15"/>
  <c r="AQ64" i="15"/>
  <c r="AS64" i="15" s="1"/>
  <c r="AM64" i="15"/>
  <c r="AG64" i="15"/>
  <c r="G64" i="15"/>
  <c r="AP64" i="15" s="1"/>
  <c r="AO64" i="15" s="1"/>
  <c r="F64" i="15"/>
  <c r="E64" i="15"/>
  <c r="D64" i="15"/>
  <c r="C64" i="15"/>
  <c r="AR63" i="15"/>
  <c r="AQ63" i="15"/>
  <c r="AM63" i="15"/>
  <c r="AG63" i="15"/>
  <c r="G63" i="15"/>
  <c r="AP63" i="15" s="1"/>
  <c r="AO63" i="15" s="1"/>
  <c r="F63" i="15"/>
  <c r="E63" i="15"/>
  <c r="D63" i="15"/>
  <c r="C63" i="15"/>
  <c r="AR62" i="15"/>
  <c r="AQ62" i="15"/>
  <c r="AM62" i="15"/>
  <c r="AG62" i="15"/>
  <c r="G62" i="15"/>
  <c r="AP62" i="15" s="1"/>
  <c r="AO62" i="15" s="1"/>
  <c r="F62" i="15"/>
  <c r="E62" i="15"/>
  <c r="D62" i="15"/>
  <c r="C62" i="15"/>
  <c r="AR61" i="15"/>
  <c r="AQ61" i="15"/>
  <c r="AM61" i="15"/>
  <c r="AG61" i="15"/>
  <c r="G61" i="15"/>
  <c r="AP61" i="15" s="1"/>
  <c r="AO61" i="15" s="1"/>
  <c r="F61" i="15"/>
  <c r="E61" i="15"/>
  <c r="D61" i="15"/>
  <c r="C61" i="15"/>
  <c r="AR60" i="15"/>
  <c r="AQ60" i="15"/>
  <c r="AS60" i="15" s="1"/>
  <c r="AM60" i="15"/>
  <c r="AG60" i="15"/>
  <c r="G60" i="15"/>
  <c r="AP60" i="15" s="1"/>
  <c r="AO60" i="15" s="1"/>
  <c r="F60" i="15"/>
  <c r="E60" i="15"/>
  <c r="D60" i="15"/>
  <c r="C60" i="15"/>
  <c r="AR59" i="15"/>
  <c r="AQ59" i="15"/>
  <c r="AM59" i="15"/>
  <c r="AG59" i="15"/>
  <c r="G59" i="15"/>
  <c r="AP59" i="15" s="1"/>
  <c r="AO59" i="15" s="1"/>
  <c r="F59" i="15"/>
  <c r="E59" i="15"/>
  <c r="D59" i="15"/>
  <c r="C59" i="15"/>
  <c r="AR58" i="15"/>
  <c r="AQ58" i="15"/>
  <c r="AM58" i="15"/>
  <c r="AG58" i="15"/>
  <c r="G58" i="15"/>
  <c r="AP58" i="15" s="1"/>
  <c r="AO58" i="15" s="1"/>
  <c r="F58" i="15"/>
  <c r="E58" i="15"/>
  <c r="D58" i="15"/>
  <c r="C58" i="15"/>
  <c r="AR57" i="15"/>
  <c r="AQ57" i="15"/>
  <c r="AM57" i="15"/>
  <c r="AG57" i="15"/>
  <c r="G57" i="15"/>
  <c r="AP57" i="15" s="1"/>
  <c r="AO57" i="15" s="1"/>
  <c r="F57" i="15"/>
  <c r="E57" i="15"/>
  <c r="D57" i="15"/>
  <c r="C57" i="15"/>
  <c r="AR56" i="15"/>
  <c r="AQ56" i="15"/>
  <c r="AS56" i="15" s="1"/>
  <c r="AM56" i="15"/>
  <c r="AG56" i="15"/>
  <c r="G56" i="15"/>
  <c r="AP56" i="15" s="1"/>
  <c r="AO56" i="15" s="1"/>
  <c r="F56" i="15"/>
  <c r="E56" i="15"/>
  <c r="D56" i="15"/>
  <c r="C56" i="15"/>
  <c r="AR55" i="15"/>
  <c r="AQ55" i="15"/>
  <c r="AM55" i="15"/>
  <c r="AG55" i="15"/>
  <c r="G55" i="15"/>
  <c r="AP55" i="15" s="1"/>
  <c r="AO55" i="15" s="1"/>
  <c r="F55" i="15"/>
  <c r="E55" i="15"/>
  <c r="D55" i="15"/>
  <c r="C55" i="15"/>
  <c r="AR54" i="15"/>
  <c r="AQ54" i="15"/>
  <c r="AM54" i="15"/>
  <c r="AG54" i="15"/>
  <c r="G54" i="15"/>
  <c r="AP54" i="15" s="1"/>
  <c r="AO54" i="15" s="1"/>
  <c r="F54" i="15"/>
  <c r="E54" i="15"/>
  <c r="D54" i="15"/>
  <c r="C54" i="15"/>
  <c r="AR53" i="15"/>
  <c r="AQ53" i="15"/>
  <c r="AM53" i="15"/>
  <c r="AG53" i="15"/>
  <c r="G53" i="15"/>
  <c r="AP53" i="15" s="1"/>
  <c r="AO53" i="15" s="1"/>
  <c r="F53" i="15"/>
  <c r="E53" i="15"/>
  <c r="D53" i="15"/>
  <c r="C53" i="15"/>
  <c r="AR52" i="15"/>
  <c r="AQ52" i="15"/>
  <c r="AS52" i="15" s="1"/>
  <c r="AM52" i="15"/>
  <c r="AG52" i="15"/>
  <c r="G52" i="15"/>
  <c r="AP52" i="15" s="1"/>
  <c r="AO52" i="15" s="1"/>
  <c r="F52" i="15"/>
  <c r="E52" i="15"/>
  <c r="D52" i="15"/>
  <c r="C52" i="15"/>
  <c r="AR51" i="15"/>
  <c r="AQ51" i="15"/>
  <c r="AM51" i="15"/>
  <c r="AG51" i="15"/>
  <c r="G51" i="15"/>
  <c r="AP51" i="15" s="1"/>
  <c r="AO51" i="15" s="1"/>
  <c r="F51" i="15"/>
  <c r="E51" i="15"/>
  <c r="D51" i="15"/>
  <c r="C51" i="15"/>
  <c r="AR50" i="15"/>
  <c r="AQ50" i="15"/>
  <c r="AM50" i="15"/>
  <c r="AG50" i="15"/>
  <c r="G50" i="15"/>
  <c r="AP50" i="15" s="1"/>
  <c r="AO50" i="15" s="1"/>
  <c r="F50" i="15"/>
  <c r="E50" i="15"/>
  <c r="D50" i="15"/>
  <c r="C50" i="15"/>
  <c r="AR49" i="15"/>
  <c r="AQ49" i="15"/>
  <c r="AS49" i="15" s="1"/>
  <c r="AM49" i="15"/>
  <c r="AG49" i="15"/>
  <c r="G49" i="15"/>
  <c r="AP49" i="15" s="1"/>
  <c r="AO49" i="15" s="1"/>
  <c r="F49" i="15"/>
  <c r="E49" i="15"/>
  <c r="D49" i="15"/>
  <c r="C49" i="15"/>
  <c r="AR48" i="15"/>
  <c r="AQ48" i="15"/>
  <c r="AS48" i="15" s="1"/>
  <c r="AM48" i="15"/>
  <c r="AG48" i="15"/>
  <c r="G48" i="15"/>
  <c r="AP48" i="15" s="1"/>
  <c r="AO48" i="15" s="1"/>
  <c r="F48" i="15"/>
  <c r="E48" i="15"/>
  <c r="D48" i="15"/>
  <c r="C48" i="15"/>
  <c r="AR47" i="15"/>
  <c r="AQ47" i="15"/>
  <c r="AM47" i="15"/>
  <c r="AG47" i="15"/>
  <c r="G47" i="15"/>
  <c r="AP47" i="15" s="1"/>
  <c r="AO47" i="15" s="1"/>
  <c r="F47" i="15"/>
  <c r="E47" i="15"/>
  <c r="D47" i="15"/>
  <c r="C47" i="15"/>
  <c r="AR46" i="15"/>
  <c r="AQ46" i="15"/>
  <c r="AM46" i="15"/>
  <c r="AG46" i="15"/>
  <c r="G46" i="15"/>
  <c r="AP46" i="15" s="1"/>
  <c r="AO46" i="15" s="1"/>
  <c r="F46" i="15"/>
  <c r="E46" i="15"/>
  <c r="D46" i="15"/>
  <c r="C46" i="15"/>
  <c r="AR45" i="15"/>
  <c r="AQ45" i="15"/>
  <c r="AM45" i="15"/>
  <c r="AG45" i="15"/>
  <c r="G45" i="15"/>
  <c r="AP45" i="15" s="1"/>
  <c r="AO45" i="15" s="1"/>
  <c r="F45" i="15"/>
  <c r="E45" i="15"/>
  <c r="D45" i="15"/>
  <c r="C45" i="15"/>
  <c r="AR44" i="15"/>
  <c r="AQ44" i="15"/>
  <c r="AS44" i="15" s="1"/>
  <c r="AM44" i="15"/>
  <c r="AG44" i="15"/>
  <c r="G44" i="15"/>
  <c r="AP44" i="15" s="1"/>
  <c r="AO44" i="15" s="1"/>
  <c r="F44" i="15"/>
  <c r="E44" i="15"/>
  <c r="D44" i="15"/>
  <c r="C44" i="15"/>
  <c r="AR43" i="15"/>
  <c r="AQ43" i="15"/>
  <c r="AM43" i="15"/>
  <c r="AG43" i="15"/>
  <c r="G43" i="15"/>
  <c r="AP43" i="15" s="1"/>
  <c r="AO43" i="15" s="1"/>
  <c r="F43" i="15"/>
  <c r="E43" i="15"/>
  <c r="D43" i="15"/>
  <c r="C43" i="15"/>
  <c r="AR42" i="15"/>
  <c r="AQ42" i="15"/>
  <c r="AM42" i="15"/>
  <c r="AG42" i="15"/>
  <c r="G42" i="15"/>
  <c r="AP42" i="15" s="1"/>
  <c r="AO42" i="15" s="1"/>
  <c r="F42" i="15"/>
  <c r="E42" i="15"/>
  <c r="D42" i="15"/>
  <c r="C42" i="15"/>
  <c r="AR41" i="15"/>
  <c r="AQ41" i="15"/>
  <c r="AS41" i="15" s="1"/>
  <c r="AM41" i="15"/>
  <c r="AG41" i="15"/>
  <c r="G41" i="15"/>
  <c r="AP41" i="15" s="1"/>
  <c r="AO41" i="15" s="1"/>
  <c r="F41" i="15"/>
  <c r="E41" i="15"/>
  <c r="D41" i="15"/>
  <c r="C41" i="15"/>
  <c r="AR40" i="15"/>
  <c r="AQ40" i="15"/>
  <c r="AS40" i="15" s="1"/>
  <c r="AM40" i="15"/>
  <c r="AG40" i="15"/>
  <c r="G40" i="15"/>
  <c r="AP40" i="15" s="1"/>
  <c r="AO40" i="15" s="1"/>
  <c r="F40" i="15"/>
  <c r="E40" i="15"/>
  <c r="D40" i="15"/>
  <c r="C40" i="15"/>
  <c r="AR39" i="15"/>
  <c r="AQ39" i="15"/>
  <c r="AM39" i="15"/>
  <c r="AG39" i="15"/>
  <c r="G39" i="15"/>
  <c r="AP39" i="15" s="1"/>
  <c r="AO39" i="15" s="1"/>
  <c r="F39" i="15"/>
  <c r="E39" i="15"/>
  <c r="D39" i="15"/>
  <c r="C39" i="15"/>
  <c r="AR38" i="15"/>
  <c r="AQ38" i="15"/>
  <c r="G38" i="15"/>
  <c r="AP38" i="15" s="1"/>
  <c r="AO38" i="15" s="1"/>
  <c r="AM38" i="15"/>
  <c r="AG38" i="15"/>
  <c r="F38" i="15"/>
  <c r="E38" i="15"/>
  <c r="D38" i="15"/>
  <c r="C38" i="15"/>
  <c r="AQ37" i="15"/>
  <c r="AS37" i="15" s="1"/>
  <c r="AR37" i="15"/>
  <c r="G37" i="15"/>
  <c r="AP37" i="15" s="1"/>
  <c r="AO37" i="15" s="1"/>
  <c r="AM37" i="15"/>
  <c r="AG37" i="15"/>
  <c r="F37" i="15"/>
  <c r="E37" i="15"/>
  <c r="D37" i="15"/>
  <c r="C37" i="15"/>
  <c r="AQ36" i="15"/>
  <c r="AS36" i="15" s="1"/>
  <c r="AR36" i="15"/>
  <c r="AM36" i="15"/>
  <c r="AG36" i="15"/>
  <c r="G36" i="15"/>
  <c r="AP36" i="15" s="1"/>
  <c r="AO36" i="15" s="1"/>
  <c r="F36" i="15"/>
  <c r="E36" i="15"/>
  <c r="D36" i="15"/>
  <c r="C36" i="15"/>
  <c r="AR35" i="15"/>
  <c r="AQ35" i="15"/>
  <c r="AS35" i="15" s="1"/>
  <c r="AM35" i="15"/>
  <c r="AG35" i="15"/>
  <c r="G35" i="15"/>
  <c r="AP35" i="15" s="1"/>
  <c r="AO35" i="15" s="1"/>
  <c r="F35" i="15"/>
  <c r="E35" i="15"/>
  <c r="D35" i="15"/>
  <c r="C35" i="15"/>
  <c r="AR34" i="15"/>
  <c r="AQ34" i="15"/>
  <c r="AS34" i="15" s="1"/>
  <c r="G34" i="15"/>
  <c r="AP34" i="15" s="1"/>
  <c r="AO34" i="15" s="1"/>
  <c r="AM34" i="15"/>
  <c r="AG34" i="15"/>
  <c r="F34" i="15"/>
  <c r="E34" i="15"/>
  <c r="D34" i="15"/>
  <c r="C34" i="15"/>
  <c r="AQ33" i="15"/>
  <c r="AS33" i="15" s="1"/>
  <c r="AR33" i="15"/>
  <c r="G33" i="15"/>
  <c r="AP33" i="15" s="1"/>
  <c r="AO33" i="15" s="1"/>
  <c r="AM33" i="15"/>
  <c r="AG33" i="15"/>
  <c r="F33" i="15"/>
  <c r="E33" i="15"/>
  <c r="D33" i="15"/>
  <c r="C33" i="15"/>
  <c r="AQ32" i="15"/>
  <c r="AS32" i="15" s="1"/>
  <c r="AR32" i="15"/>
  <c r="AM32" i="15"/>
  <c r="AG32" i="15"/>
  <c r="G32" i="15"/>
  <c r="AP32" i="15" s="1"/>
  <c r="AO32" i="15" s="1"/>
  <c r="F32" i="15"/>
  <c r="E32" i="15"/>
  <c r="D32" i="15"/>
  <c r="C32" i="15"/>
  <c r="AR31" i="15"/>
  <c r="AQ31" i="15"/>
  <c r="AM31" i="15"/>
  <c r="AG31" i="15"/>
  <c r="G31" i="15"/>
  <c r="AP31" i="15" s="1"/>
  <c r="AO31" i="15" s="1"/>
  <c r="F31" i="15"/>
  <c r="E31" i="15"/>
  <c r="D31" i="15"/>
  <c r="C31" i="15"/>
  <c r="AR30" i="15"/>
  <c r="AQ30" i="15"/>
  <c r="G30" i="15"/>
  <c r="AP30" i="15" s="1"/>
  <c r="AO30" i="15" s="1"/>
  <c r="AM30" i="15"/>
  <c r="AG30" i="15"/>
  <c r="F30" i="15"/>
  <c r="E30" i="15"/>
  <c r="D30" i="15"/>
  <c r="C30" i="15"/>
  <c r="AQ29" i="15"/>
  <c r="AS29" i="15" s="1"/>
  <c r="AR29" i="15"/>
  <c r="G29" i="15"/>
  <c r="AP29" i="15" s="1"/>
  <c r="AO29" i="15" s="1"/>
  <c r="AM29" i="15"/>
  <c r="AG29" i="15"/>
  <c r="F29" i="15"/>
  <c r="E29" i="15"/>
  <c r="D29" i="15"/>
  <c r="C29" i="15"/>
  <c r="AQ28" i="15"/>
  <c r="AS28" i="15" s="1"/>
  <c r="AR28" i="15"/>
  <c r="AM28" i="15"/>
  <c r="AG28" i="15"/>
  <c r="G28" i="15"/>
  <c r="AP28" i="15" s="1"/>
  <c r="AO28" i="15" s="1"/>
  <c r="F28" i="15"/>
  <c r="E28" i="15"/>
  <c r="D28" i="15"/>
  <c r="C28" i="15"/>
  <c r="AR27" i="15"/>
  <c r="AQ27" i="15"/>
  <c r="AM27" i="15"/>
  <c r="AG27" i="15"/>
  <c r="G27" i="15"/>
  <c r="AP27" i="15" s="1"/>
  <c r="AO27" i="15" s="1"/>
  <c r="F27" i="15"/>
  <c r="E27" i="15"/>
  <c r="D27" i="15"/>
  <c r="C27" i="15"/>
  <c r="AR26" i="15"/>
  <c r="AQ26" i="15"/>
  <c r="G26" i="15"/>
  <c r="AP26" i="15" s="1"/>
  <c r="AO26" i="15" s="1"/>
  <c r="AM26" i="15"/>
  <c r="AG26" i="15"/>
  <c r="F26" i="15"/>
  <c r="E26" i="15"/>
  <c r="D26" i="15"/>
  <c r="C26" i="15"/>
  <c r="AQ25" i="15"/>
  <c r="AS25" i="15" s="1"/>
  <c r="AR25" i="15"/>
  <c r="G25" i="15"/>
  <c r="AP25" i="15" s="1"/>
  <c r="AO25" i="15" s="1"/>
  <c r="AM25" i="15"/>
  <c r="AG25" i="15"/>
  <c r="F25" i="15"/>
  <c r="E25" i="15"/>
  <c r="D25" i="15"/>
  <c r="C25" i="15"/>
  <c r="AQ24" i="15"/>
  <c r="AS24" i="15" s="1"/>
  <c r="AR24" i="15"/>
  <c r="AM24" i="15"/>
  <c r="AG24" i="15"/>
  <c r="G24" i="15"/>
  <c r="AP24" i="15" s="1"/>
  <c r="AO24" i="15" s="1"/>
  <c r="F24" i="15"/>
  <c r="E24" i="15"/>
  <c r="D24" i="15"/>
  <c r="C24" i="15"/>
  <c r="AR23" i="15"/>
  <c r="AQ23" i="15"/>
  <c r="AM23" i="15"/>
  <c r="AG23" i="15"/>
  <c r="G23" i="15"/>
  <c r="AP23" i="15" s="1"/>
  <c r="AO23" i="15" s="1"/>
  <c r="F23" i="15"/>
  <c r="E23" i="15"/>
  <c r="D23" i="15"/>
  <c r="C23" i="15"/>
  <c r="AR22" i="15"/>
  <c r="AQ22" i="15"/>
  <c r="G22" i="15"/>
  <c r="AP22" i="15" s="1"/>
  <c r="AO22" i="15" s="1"/>
  <c r="AM22" i="15"/>
  <c r="AG22" i="15"/>
  <c r="F22" i="15"/>
  <c r="E22" i="15"/>
  <c r="D22" i="15"/>
  <c r="C22" i="15"/>
  <c r="AQ21" i="15"/>
  <c r="AS21" i="15" s="1"/>
  <c r="AR21" i="15"/>
  <c r="G21" i="15"/>
  <c r="AP21" i="15" s="1"/>
  <c r="AO21" i="15" s="1"/>
  <c r="AM21" i="15"/>
  <c r="AG21" i="15"/>
  <c r="F21" i="15"/>
  <c r="E21" i="15"/>
  <c r="D21" i="15"/>
  <c r="C21" i="15"/>
  <c r="AQ20" i="15"/>
  <c r="AS20" i="15" s="1"/>
  <c r="AR20" i="15"/>
  <c r="AM20" i="15"/>
  <c r="AG20" i="15"/>
  <c r="G20" i="15"/>
  <c r="AP20" i="15" s="1"/>
  <c r="AO20" i="15" s="1"/>
  <c r="F20" i="15"/>
  <c r="E20" i="15"/>
  <c r="D20" i="15"/>
  <c r="C20" i="15"/>
  <c r="AR19" i="15"/>
  <c r="AQ19" i="15"/>
  <c r="AM19" i="15"/>
  <c r="AG19" i="15"/>
  <c r="G19" i="15"/>
  <c r="AP19" i="15" s="1"/>
  <c r="AO19" i="15" s="1"/>
  <c r="F19" i="15"/>
  <c r="E19" i="15"/>
  <c r="D19" i="15"/>
  <c r="C19" i="15"/>
  <c r="AR18" i="15"/>
  <c r="AQ18" i="15"/>
  <c r="G18" i="15"/>
  <c r="AP18" i="15" s="1"/>
  <c r="AO18" i="15" s="1"/>
  <c r="AM18" i="15"/>
  <c r="AG18" i="15"/>
  <c r="F18" i="15"/>
  <c r="E18" i="15"/>
  <c r="D18" i="15"/>
  <c r="C18" i="15"/>
  <c r="AQ17" i="15"/>
  <c r="AS17" i="15" s="1"/>
  <c r="AR17" i="15"/>
  <c r="G17" i="15"/>
  <c r="AP17" i="15" s="1"/>
  <c r="AO17" i="15" s="1"/>
  <c r="AM17" i="15"/>
  <c r="AG17" i="15"/>
  <c r="F17" i="15"/>
  <c r="E17" i="15"/>
  <c r="D17" i="15"/>
  <c r="C17" i="15"/>
  <c r="AQ16" i="15"/>
  <c r="AS16" i="15" s="1"/>
  <c r="AR16" i="15"/>
  <c r="AM16" i="15"/>
  <c r="AG16" i="15"/>
  <c r="G16" i="15"/>
  <c r="AP16" i="15" s="1"/>
  <c r="AO16" i="15" s="1"/>
  <c r="F16" i="15"/>
  <c r="E16" i="15"/>
  <c r="D16" i="15"/>
  <c r="C16" i="15"/>
  <c r="AR15" i="15"/>
  <c r="AQ15" i="15"/>
  <c r="AS15" i="15" s="1"/>
  <c r="AM15" i="15"/>
  <c r="AG15" i="15"/>
  <c r="G15" i="15"/>
  <c r="AP15" i="15" s="1"/>
  <c r="AO15" i="15" s="1"/>
  <c r="F15" i="15"/>
  <c r="E15" i="15"/>
  <c r="D15" i="15"/>
  <c r="C15" i="15"/>
  <c r="AR14" i="15"/>
  <c r="AQ14" i="15"/>
  <c r="AS14" i="15" s="1"/>
  <c r="G14" i="15"/>
  <c r="AP14" i="15" s="1"/>
  <c r="AO14" i="15" s="1"/>
  <c r="AM14" i="15"/>
  <c r="AG14" i="15"/>
  <c r="F14" i="15"/>
  <c r="E14" i="15"/>
  <c r="D14" i="15"/>
  <c r="C14" i="15"/>
  <c r="AQ13" i="15"/>
  <c r="AR13" i="15"/>
  <c r="AS13" i="15" s="1"/>
  <c r="G13" i="15"/>
  <c r="AP13" i="15" s="1"/>
  <c r="AO13" i="15" s="1"/>
  <c r="AM13" i="15"/>
  <c r="AG13" i="15"/>
  <c r="F13" i="15"/>
  <c r="E13" i="15"/>
  <c r="D13" i="15"/>
  <c r="C13" i="15"/>
  <c r="AQ12" i="15"/>
  <c r="AR12" i="15"/>
  <c r="AS12" i="15" s="1"/>
  <c r="AM12" i="15"/>
  <c r="AG12" i="15"/>
  <c r="G12" i="15"/>
  <c r="AP12" i="15" s="1"/>
  <c r="AO12" i="15" s="1"/>
  <c r="F12" i="15"/>
  <c r="E12" i="15"/>
  <c r="D12" i="15"/>
  <c r="C12" i="15"/>
  <c r="AR11" i="15"/>
  <c r="AQ11" i="15"/>
  <c r="AS11" i="15" s="1"/>
  <c r="AM11" i="15"/>
  <c r="AG11" i="15"/>
  <c r="G11" i="15"/>
  <c r="AP11" i="15" s="1"/>
  <c r="AO11" i="15" s="1"/>
  <c r="F11" i="15"/>
  <c r="E11" i="15"/>
  <c r="D11" i="15"/>
  <c r="C11" i="15"/>
  <c r="AR10" i="15"/>
  <c r="AQ10" i="15"/>
  <c r="AS10" i="15" s="1"/>
  <c r="G10" i="15"/>
  <c r="AP10" i="15" s="1"/>
  <c r="AO10" i="15" s="1"/>
  <c r="AM10" i="15"/>
  <c r="AG10" i="15"/>
  <c r="F10" i="15"/>
  <c r="E10" i="15"/>
  <c r="D10" i="15"/>
  <c r="C10" i="15"/>
  <c r="AQ9" i="15"/>
  <c r="AR9" i="15"/>
  <c r="AS9" i="15" s="1"/>
  <c r="G9" i="15"/>
  <c r="AP9" i="15" s="1"/>
  <c r="AO9" i="15" s="1"/>
  <c r="AM9" i="15"/>
  <c r="AG9" i="15"/>
  <c r="F9" i="15"/>
  <c r="E9" i="15"/>
  <c r="D9" i="15"/>
  <c r="C9" i="15"/>
  <c r="AQ8" i="15"/>
  <c r="AR8" i="15"/>
  <c r="AS8" i="15" s="1"/>
  <c r="AM8" i="15"/>
  <c r="AG8" i="15"/>
  <c r="G8" i="15"/>
  <c r="AP8" i="15" s="1"/>
  <c r="AO8" i="15" s="1"/>
  <c r="F8" i="15"/>
  <c r="E8" i="15"/>
  <c r="D8" i="15"/>
  <c r="C8" i="15"/>
  <c r="AR7" i="15"/>
  <c r="AQ7" i="15"/>
  <c r="AS7" i="15" s="1"/>
  <c r="AM7" i="15"/>
  <c r="AG7" i="15"/>
  <c r="G7" i="15"/>
  <c r="AP7" i="15" s="1"/>
  <c r="AO7" i="15" s="1"/>
  <c r="F7" i="15"/>
  <c r="E7" i="15"/>
  <c r="D7" i="15"/>
  <c r="C7" i="15"/>
  <c r="AR6" i="15"/>
  <c r="AQ6" i="15"/>
  <c r="AS6" i="15" s="1"/>
  <c r="G6" i="15"/>
  <c r="AP6" i="15" s="1"/>
  <c r="AO6" i="15" s="1"/>
  <c r="AM6" i="15"/>
  <c r="AG6" i="15"/>
  <c r="F6" i="15"/>
  <c r="E6" i="15"/>
  <c r="D6" i="15"/>
  <c r="C6" i="15"/>
  <c r="AQ5" i="15"/>
  <c r="AR5" i="15"/>
  <c r="AS5" i="15" s="1"/>
  <c r="G5" i="15"/>
  <c r="AP5" i="15" s="1"/>
  <c r="AO5" i="15" s="1"/>
  <c r="AM5" i="15"/>
  <c r="AG5" i="15"/>
  <c r="F5" i="15"/>
  <c r="E5" i="15"/>
  <c r="D5" i="15"/>
  <c r="C5" i="15"/>
  <c r="AQ4" i="15"/>
  <c r="AR4" i="15"/>
  <c r="AS4" i="15" s="1"/>
  <c r="AM4" i="15"/>
  <c r="AG4" i="15"/>
  <c r="G4" i="15"/>
  <c r="AP4" i="15" s="1"/>
  <c r="AO4" i="15" s="1"/>
  <c r="F4" i="15"/>
  <c r="E4" i="15"/>
  <c r="D4" i="15"/>
  <c r="C4" i="15"/>
  <c r="AR3" i="15"/>
  <c r="AQ3" i="15"/>
  <c r="AS3" i="15" s="1"/>
  <c r="AM3" i="15"/>
  <c r="AG3" i="15"/>
  <c r="G3" i="15"/>
  <c r="AP3" i="15" s="1"/>
  <c r="AO3" i="15" s="1"/>
  <c r="F3" i="15"/>
  <c r="E3" i="15"/>
  <c r="D3" i="15"/>
  <c r="C3" i="15"/>
  <c r="AR81" i="14"/>
  <c r="AQ81" i="14"/>
  <c r="AS81" i="14" s="1"/>
  <c r="G81" i="14"/>
  <c r="AP81" i="14" s="1"/>
  <c r="AO81" i="14" s="1"/>
  <c r="AM81" i="14"/>
  <c r="AG81" i="14"/>
  <c r="F81" i="14"/>
  <c r="E81" i="14"/>
  <c r="D81" i="14"/>
  <c r="C81" i="14"/>
  <c r="AQ80" i="14"/>
  <c r="AR80" i="14"/>
  <c r="AS80" i="14" s="1"/>
  <c r="G80" i="14"/>
  <c r="AP80" i="14" s="1"/>
  <c r="AO80" i="14" s="1"/>
  <c r="AM80" i="14"/>
  <c r="AG80" i="14"/>
  <c r="F80" i="14"/>
  <c r="E80" i="14"/>
  <c r="D80" i="14"/>
  <c r="C80" i="14"/>
  <c r="AQ79" i="14"/>
  <c r="AR79" i="14"/>
  <c r="AS79" i="14" s="1"/>
  <c r="AM79" i="14"/>
  <c r="AG79" i="14"/>
  <c r="G79" i="14"/>
  <c r="AP79" i="14" s="1"/>
  <c r="AO79" i="14" s="1"/>
  <c r="F79" i="14"/>
  <c r="E79" i="14"/>
  <c r="D79" i="14"/>
  <c r="C79" i="14"/>
  <c r="AR78" i="14"/>
  <c r="AQ78" i="14"/>
  <c r="AS78" i="14" s="1"/>
  <c r="AM78" i="14"/>
  <c r="AG78" i="14"/>
  <c r="G78" i="14"/>
  <c r="AP78" i="14" s="1"/>
  <c r="AO78" i="14" s="1"/>
  <c r="F78" i="14"/>
  <c r="E78" i="14"/>
  <c r="D78" i="14"/>
  <c r="C78" i="14"/>
  <c r="AR77" i="14"/>
  <c r="AQ77" i="14"/>
  <c r="AS77" i="14" s="1"/>
  <c r="G77" i="14"/>
  <c r="AP77" i="14" s="1"/>
  <c r="AO77" i="14" s="1"/>
  <c r="AM77" i="14"/>
  <c r="AG77" i="14"/>
  <c r="F77" i="14"/>
  <c r="E77" i="14"/>
  <c r="D77" i="14"/>
  <c r="C77" i="14"/>
  <c r="AQ76" i="14"/>
  <c r="AR76" i="14"/>
  <c r="AS76" i="14" s="1"/>
  <c r="G76" i="14"/>
  <c r="AP76" i="14" s="1"/>
  <c r="AO76" i="14" s="1"/>
  <c r="AM76" i="14"/>
  <c r="AG76" i="14"/>
  <c r="F76" i="14"/>
  <c r="E76" i="14"/>
  <c r="D76" i="14"/>
  <c r="C76" i="14"/>
  <c r="AQ75" i="14"/>
  <c r="AR75" i="14"/>
  <c r="AS75" i="14" s="1"/>
  <c r="AM75" i="14"/>
  <c r="AG75" i="14"/>
  <c r="G75" i="14"/>
  <c r="AP75" i="14" s="1"/>
  <c r="AO75" i="14" s="1"/>
  <c r="F75" i="14"/>
  <c r="E75" i="14"/>
  <c r="D75" i="14"/>
  <c r="C75" i="14"/>
  <c r="AR74" i="14"/>
  <c r="AQ74" i="14"/>
  <c r="AS74" i="14" s="1"/>
  <c r="AM74" i="14"/>
  <c r="AG74" i="14"/>
  <c r="G74" i="14"/>
  <c r="AP74" i="14" s="1"/>
  <c r="AO74" i="14" s="1"/>
  <c r="F74" i="14"/>
  <c r="E74" i="14"/>
  <c r="D74" i="14"/>
  <c r="C74" i="14"/>
  <c r="AR73" i="14"/>
  <c r="AQ73" i="14"/>
  <c r="AS73" i="14" s="1"/>
  <c r="G73" i="14"/>
  <c r="AP73" i="14" s="1"/>
  <c r="AO73" i="14" s="1"/>
  <c r="AM73" i="14"/>
  <c r="AG73" i="14"/>
  <c r="F73" i="14"/>
  <c r="E73" i="14"/>
  <c r="D73" i="14"/>
  <c r="C73" i="14"/>
  <c r="AQ72" i="14"/>
  <c r="AR72" i="14"/>
  <c r="AS72" i="14" s="1"/>
  <c r="G72" i="14"/>
  <c r="AP72" i="14" s="1"/>
  <c r="AO72" i="14" s="1"/>
  <c r="AM72" i="14"/>
  <c r="AG72" i="14"/>
  <c r="F72" i="14"/>
  <c r="E72" i="14"/>
  <c r="D72" i="14"/>
  <c r="C72" i="14"/>
  <c r="AR71" i="14"/>
  <c r="AQ71" i="14"/>
  <c r="AS71" i="14" s="1"/>
  <c r="AM71" i="14"/>
  <c r="AG71" i="14"/>
  <c r="G71" i="14"/>
  <c r="AP71" i="14" s="1"/>
  <c r="AO71" i="14" s="1"/>
  <c r="F71" i="14"/>
  <c r="E71" i="14"/>
  <c r="D71" i="14"/>
  <c r="C71" i="14"/>
  <c r="AR70" i="14"/>
  <c r="AQ70" i="14"/>
  <c r="AS70" i="14" s="1"/>
  <c r="AM70" i="14"/>
  <c r="AG70" i="14"/>
  <c r="G70" i="14"/>
  <c r="AP70" i="14" s="1"/>
  <c r="AO70" i="14" s="1"/>
  <c r="F70" i="14"/>
  <c r="E70" i="14"/>
  <c r="D70" i="14"/>
  <c r="C70" i="14"/>
  <c r="AR69" i="14"/>
  <c r="AQ69" i="14"/>
  <c r="AS69" i="14" s="1"/>
  <c r="G69" i="14"/>
  <c r="AP69" i="14" s="1"/>
  <c r="AO69" i="14" s="1"/>
  <c r="AM69" i="14"/>
  <c r="AG69" i="14"/>
  <c r="F69" i="14"/>
  <c r="E69" i="14"/>
  <c r="D69" i="14"/>
  <c r="C69" i="14"/>
  <c r="AQ68" i="14"/>
  <c r="AR68" i="14"/>
  <c r="AS68" i="14" s="1"/>
  <c r="AM68" i="14"/>
  <c r="AG68" i="14"/>
  <c r="G68" i="14"/>
  <c r="AP68" i="14" s="1"/>
  <c r="AO68" i="14" s="1"/>
  <c r="F68" i="14"/>
  <c r="E68" i="14"/>
  <c r="D68" i="14"/>
  <c r="C68" i="14"/>
  <c r="AR67" i="14"/>
  <c r="AQ67" i="14"/>
  <c r="AS67" i="14" s="1"/>
  <c r="AM67" i="14"/>
  <c r="AG67" i="14"/>
  <c r="G67" i="14"/>
  <c r="AP67" i="14" s="1"/>
  <c r="AO67" i="14" s="1"/>
  <c r="F67" i="14"/>
  <c r="E67" i="14"/>
  <c r="D67" i="14"/>
  <c r="C67" i="14"/>
  <c r="AR66" i="14"/>
  <c r="AQ66" i="14"/>
  <c r="AS66" i="14" s="1"/>
  <c r="AM66" i="14"/>
  <c r="AG66" i="14"/>
  <c r="G66" i="14"/>
  <c r="AP66" i="14" s="1"/>
  <c r="AO66" i="14" s="1"/>
  <c r="F66" i="14"/>
  <c r="E66" i="14"/>
  <c r="D66" i="14"/>
  <c r="C66" i="14"/>
  <c r="AR65" i="14"/>
  <c r="AQ65" i="14"/>
  <c r="AS65" i="14" s="1"/>
  <c r="AM65" i="14"/>
  <c r="AG65" i="14"/>
  <c r="G65" i="14"/>
  <c r="AP65" i="14" s="1"/>
  <c r="AO65" i="14" s="1"/>
  <c r="F65" i="14"/>
  <c r="E65" i="14"/>
  <c r="D65" i="14"/>
  <c r="C65" i="14"/>
  <c r="AQ64" i="14"/>
  <c r="AS64" i="14" s="1"/>
  <c r="AR64" i="14"/>
  <c r="AM64" i="14"/>
  <c r="AG64" i="14"/>
  <c r="G64" i="14"/>
  <c r="AP64" i="14" s="1"/>
  <c r="AO64" i="14" s="1"/>
  <c r="F64" i="14"/>
  <c r="E64" i="14"/>
  <c r="D64" i="14"/>
  <c r="C64" i="14"/>
  <c r="AR63" i="14"/>
  <c r="AQ63" i="14"/>
  <c r="AS63" i="14" s="1"/>
  <c r="AM63" i="14"/>
  <c r="AG63" i="14"/>
  <c r="G63" i="14"/>
  <c r="AP63" i="14" s="1"/>
  <c r="AO63" i="14" s="1"/>
  <c r="F63" i="14"/>
  <c r="E63" i="14"/>
  <c r="D63" i="14"/>
  <c r="C63" i="14"/>
  <c r="AR62" i="14"/>
  <c r="AQ62" i="14"/>
  <c r="AS62" i="14" s="1"/>
  <c r="AM62" i="14"/>
  <c r="AG62" i="14"/>
  <c r="G62" i="14"/>
  <c r="AP62" i="14" s="1"/>
  <c r="AO62" i="14" s="1"/>
  <c r="F62" i="14"/>
  <c r="E62" i="14"/>
  <c r="D62" i="14"/>
  <c r="C62" i="14"/>
  <c r="AR61" i="14"/>
  <c r="AQ61" i="14"/>
  <c r="AS61" i="14" s="1"/>
  <c r="AM61" i="14"/>
  <c r="AG61" i="14"/>
  <c r="G61" i="14"/>
  <c r="AP61" i="14" s="1"/>
  <c r="AO61" i="14" s="1"/>
  <c r="F61" i="14"/>
  <c r="E61" i="14"/>
  <c r="D61" i="14"/>
  <c r="C61" i="14"/>
  <c r="AQ60" i="14"/>
  <c r="AS60" i="14" s="1"/>
  <c r="AR60" i="14"/>
  <c r="AM60" i="14"/>
  <c r="AG60" i="14"/>
  <c r="G60" i="14"/>
  <c r="AP60" i="14" s="1"/>
  <c r="AO60" i="14" s="1"/>
  <c r="F60" i="14"/>
  <c r="E60" i="14"/>
  <c r="D60" i="14"/>
  <c r="C60" i="14"/>
  <c r="AR59" i="14"/>
  <c r="AQ59" i="14"/>
  <c r="AS59" i="14" s="1"/>
  <c r="AM59" i="14"/>
  <c r="AG59" i="14"/>
  <c r="G59" i="14"/>
  <c r="AP59" i="14" s="1"/>
  <c r="AO59" i="14" s="1"/>
  <c r="F59" i="14"/>
  <c r="E59" i="14"/>
  <c r="D59" i="14"/>
  <c r="C59" i="14"/>
  <c r="AR58" i="14"/>
  <c r="AQ58" i="14"/>
  <c r="AS58" i="14" s="1"/>
  <c r="AM58" i="14"/>
  <c r="AG58" i="14"/>
  <c r="G58" i="14"/>
  <c r="AP58" i="14" s="1"/>
  <c r="AO58" i="14" s="1"/>
  <c r="F58" i="14"/>
  <c r="E58" i="14"/>
  <c r="D58" i="14"/>
  <c r="C58" i="14"/>
  <c r="AR57" i="14"/>
  <c r="AQ57" i="14"/>
  <c r="AS57" i="14" s="1"/>
  <c r="AM57" i="14"/>
  <c r="AG57" i="14"/>
  <c r="G57" i="14"/>
  <c r="AP57" i="14" s="1"/>
  <c r="AO57" i="14" s="1"/>
  <c r="F57" i="14"/>
  <c r="E57" i="14"/>
  <c r="D57" i="14"/>
  <c r="C57" i="14"/>
  <c r="AQ56" i="14"/>
  <c r="AR56" i="14"/>
  <c r="AM56" i="14"/>
  <c r="AG56" i="14"/>
  <c r="G56" i="14"/>
  <c r="AP56" i="14" s="1"/>
  <c r="AO56" i="14" s="1"/>
  <c r="F56" i="14"/>
  <c r="E56" i="14"/>
  <c r="D56" i="14"/>
  <c r="C56" i="14"/>
  <c r="AR55" i="14"/>
  <c r="AQ55" i="14"/>
  <c r="AS55" i="14" s="1"/>
  <c r="AM55" i="14"/>
  <c r="AG55" i="14"/>
  <c r="G55" i="14"/>
  <c r="AP55" i="14" s="1"/>
  <c r="AO55" i="14" s="1"/>
  <c r="F55" i="14"/>
  <c r="E55" i="14"/>
  <c r="D55" i="14"/>
  <c r="C55" i="14"/>
  <c r="AR54" i="14"/>
  <c r="AQ54" i="14"/>
  <c r="AS54" i="14" s="1"/>
  <c r="AM54" i="14"/>
  <c r="AG54" i="14"/>
  <c r="G54" i="14"/>
  <c r="AP54" i="14" s="1"/>
  <c r="AO54" i="14" s="1"/>
  <c r="F54" i="14"/>
  <c r="E54" i="14"/>
  <c r="D54" i="14"/>
  <c r="C54" i="14"/>
  <c r="AR53" i="14"/>
  <c r="AQ53" i="14"/>
  <c r="AM53" i="14"/>
  <c r="AG53" i="14"/>
  <c r="G53" i="14"/>
  <c r="AP53" i="14" s="1"/>
  <c r="AO53" i="14" s="1"/>
  <c r="F53" i="14"/>
  <c r="E53" i="14"/>
  <c r="D53" i="14"/>
  <c r="C53" i="14"/>
  <c r="AR52" i="14"/>
  <c r="AQ52" i="14"/>
  <c r="AS52" i="14"/>
  <c r="AM52" i="14"/>
  <c r="AG52" i="14"/>
  <c r="G52" i="14"/>
  <c r="AP52" i="14" s="1"/>
  <c r="AO52" i="14" s="1"/>
  <c r="F52" i="14"/>
  <c r="E52" i="14"/>
  <c r="D52" i="14"/>
  <c r="C52" i="14"/>
  <c r="AR51" i="14"/>
  <c r="AQ51" i="14"/>
  <c r="AM51" i="14"/>
  <c r="AG51" i="14"/>
  <c r="G51" i="14"/>
  <c r="AP51" i="14" s="1"/>
  <c r="AO51" i="14" s="1"/>
  <c r="F51" i="14"/>
  <c r="E51" i="14"/>
  <c r="D51" i="14"/>
  <c r="C51" i="14"/>
  <c r="AR50" i="14"/>
  <c r="AQ50" i="14"/>
  <c r="AS50" i="14"/>
  <c r="AM50" i="14"/>
  <c r="AG50" i="14"/>
  <c r="G50" i="14"/>
  <c r="AP50" i="14" s="1"/>
  <c r="AO50" i="14" s="1"/>
  <c r="F50" i="14"/>
  <c r="E50" i="14"/>
  <c r="D50" i="14"/>
  <c r="C50" i="14"/>
  <c r="AR49" i="14"/>
  <c r="AQ49" i="14"/>
  <c r="AM49" i="14"/>
  <c r="AG49" i="14"/>
  <c r="G49" i="14"/>
  <c r="AP49" i="14" s="1"/>
  <c r="AO49" i="14" s="1"/>
  <c r="F49" i="14"/>
  <c r="E49" i="14"/>
  <c r="D49" i="14"/>
  <c r="C49" i="14"/>
  <c r="AR48" i="14"/>
  <c r="AS48" i="14" s="1"/>
  <c r="AQ48" i="14"/>
  <c r="AM48" i="14"/>
  <c r="AG48" i="14"/>
  <c r="G48" i="14"/>
  <c r="AP48" i="14" s="1"/>
  <c r="AO48" i="14" s="1"/>
  <c r="F48" i="14"/>
  <c r="E48" i="14"/>
  <c r="D48" i="14"/>
  <c r="C48" i="14"/>
  <c r="AR47" i="14"/>
  <c r="AQ47" i="14"/>
  <c r="AM47" i="14"/>
  <c r="AG47" i="14"/>
  <c r="G47" i="14"/>
  <c r="AP47" i="14" s="1"/>
  <c r="AO47" i="14" s="1"/>
  <c r="F47" i="14"/>
  <c r="E47" i="14"/>
  <c r="D47" i="14"/>
  <c r="C47" i="14"/>
  <c r="AR46" i="14"/>
  <c r="AQ46" i="14"/>
  <c r="AS46" i="14"/>
  <c r="AM46" i="14"/>
  <c r="AG46" i="14"/>
  <c r="G46" i="14"/>
  <c r="AP46" i="14" s="1"/>
  <c r="AO46" i="14" s="1"/>
  <c r="F46" i="14"/>
  <c r="E46" i="14"/>
  <c r="D46" i="14"/>
  <c r="C46" i="14"/>
  <c r="AR45" i="14"/>
  <c r="AQ45" i="14"/>
  <c r="AM45" i="14"/>
  <c r="AG45" i="14"/>
  <c r="G45" i="14"/>
  <c r="AP45" i="14" s="1"/>
  <c r="AO45" i="14" s="1"/>
  <c r="F45" i="14"/>
  <c r="E45" i="14"/>
  <c r="D45" i="14"/>
  <c r="C45" i="14"/>
  <c r="AR44" i="14"/>
  <c r="AQ44" i="14"/>
  <c r="AM44" i="14"/>
  <c r="AG44" i="14"/>
  <c r="G44" i="14"/>
  <c r="AP44" i="14" s="1"/>
  <c r="AO44" i="14" s="1"/>
  <c r="F44" i="14"/>
  <c r="E44" i="14"/>
  <c r="D44" i="14"/>
  <c r="C44" i="14"/>
  <c r="AR43" i="14"/>
  <c r="AQ43" i="14"/>
  <c r="G43" i="14"/>
  <c r="AP43" i="14" s="1"/>
  <c r="AO43" i="14" s="1"/>
  <c r="AM43" i="14"/>
  <c r="AG43" i="14"/>
  <c r="F43" i="14"/>
  <c r="E43" i="14"/>
  <c r="D43" i="14"/>
  <c r="C43" i="14"/>
  <c r="AR42" i="14"/>
  <c r="AQ42" i="14"/>
  <c r="AM42" i="14"/>
  <c r="AG42" i="14"/>
  <c r="G42" i="14"/>
  <c r="AP42" i="14" s="1"/>
  <c r="AO42" i="14" s="1"/>
  <c r="F42" i="14"/>
  <c r="E42" i="14"/>
  <c r="D42" i="14"/>
  <c r="C42" i="14"/>
  <c r="AR41" i="14"/>
  <c r="AQ41" i="14"/>
  <c r="AM41" i="14"/>
  <c r="AG41" i="14"/>
  <c r="G41" i="14"/>
  <c r="AP41" i="14" s="1"/>
  <c r="AO41" i="14" s="1"/>
  <c r="F41" i="14"/>
  <c r="E41" i="14"/>
  <c r="D41" i="14"/>
  <c r="C41" i="14"/>
  <c r="AR40" i="14"/>
  <c r="AQ40" i="14"/>
  <c r="AM40" i="14"/>
  <c r="AG40" i="14"/>
  <c r="G40" i="14"/>
  <c r="AP40" i="14" s="1"/>
  <c r="AO40" i="14" s="1"/>
  <c r="F40" i="14"/>
  <c r="E40" i="14"/>
  <c r="D40" i="14"/>
  <c r="C40" i="14"/>
  <c r="AR39" i="14"/>
  <c r="AQ39" i="14"/>
  <c r="AM39" i="14"/>
  <c r="AG39" i="14"/>
  <c r="G39" i="14"/>
  <c r="AP39" i="14" s="1"/>
  <c r="AO39" i="14" s="1"/>
  <c r="F39" i="14"/>
  <c r="E39" i="14"/>
  <c r="D39" i="14"/>
  <c r="C39" i="14"/>
  <c r="AR38" i="14"/>
  <c r="AQ38" i="14"/>
  <c r="AM38" i="14"/>
  <c r="AG38" i="14"/>
  <c r="G38" i="14"/>
  <c r="AP38" i="14" s="1"/>
  <c r="AO38" i="14" s="1"/>
  <c r="F38" i="14"/>
  <c r="E38" i="14"/>
  <c r="D38" i="14"/>
  <c r="C38" i="14"/>
  <c r="AR37" i="14"/>
  <c r="AQ37" i="14"/>
  <c r="AM37" i="14"/>
  <c r="AG37" i="14"/>
  <c r="G37" i="14"/>
  <c r="AP37" i="14" s="1"/>
  <c r="AO37" i="14" s="1"/>
  <c r="F37" i="14"/>
  <c r="E37" i="14"/>
  <c r="D37" i="14"/>
  <c r="C37" i="14"/>
  <c r="AR36" i="14"/>
  <c r="AQ36" i="14"/>
  <c r="AM36" i="14"/>
  <c r="AG36" i="14"/>
  <c r="G36" i="14"/>
  <c r="AP36" i="14" s="1"/>
  <c r="AO36" i="14" s="1"/>
  <c r="F36" i="14"/>
  <c r="E36" i="14"/>
  <c r="D36" i="14"/>
  <c r="C36" i="14"/>
  <c r="AR35" i="14"/>
  <c r="AQ35" i="14"/>
  <c r="G35" i="14"/>
  <c r="AP35" i="14" s="1"/>
  <c r="AO35" i="14" s="1"/>
  <c r="AM35" i="14"/>
  <c r="AG35" i="14"/>
  <c r="F35" i="14"/>
  <c r="E35" i="14"/>
  <c r="D35" i="14"/>
  <c r="C35" i="14"/>
  <c r="AR34" i="14"/>
  <c r="AQ34" i="14"/>
  <c r="AM34" i="14"/>
  <c r="AG34" i="14"/>
  <c r="G34" i="14"/>
  <c r="AP34" i="14" s="1"/>
  <c r="AO34" i="14" s="1"/>
  <c r="F34" i="14"/>
  <c r="E34" i="14"/>
  <c r="D34" i="14"/>
  <c r="C34" i="14"/>
  <c r="AR33" i="14"/>
  <c r="AQ33" i="14"/>
  <c r="AM33" i="14"/>
  <c r="AG33" i="14"/>
  <c r="G33" i="14"/>
  <c r="AP33" i="14" s="1"/>
  <c r="AO33" i="14" s="1"/>
  <c r="F33" i="14"/>
  <c r="E33" i="14"/>
  <c r="D33" i="14"/>
  <c r="C33" i="14"/>
  <c r="AR32" i="14"/>
  <c r="AQ32" i="14"/>
  <c r="AM32" i="14"/>
  <c r="AG32" i="14"/>
  <c r="G32" i="14"/>
  <c r="AP32" i="14" s="1"/>
  <c r="AO32" i="14" s="1"/>
  <c r="F32" i="14"/>
  <c r="E32" i="14"/>
  <c r="D32" i="14"/>
  <c r="C32" i="14"/>
  <c r="AR31" i="14"/>
  <c r="AQ31" i="14"/>
  <c r="AM31" i="14"/>
  <c r="AG31" i="14"/>
  <c r="G31" i="14"/>
  <c r="AP31" i="14" s="1"/>
  <c r="AO31" i="14" s="1"/>
  <c r="F31" i="14"/>
  <c r="E31" i="14"/>
  <c r="D31" i="14"/>
  <c r="C31" i="14"/>
  <c r="AR30" i="14"/>
  <c r="AQ30" i="14"/>
  <c r="AM30" i="14"/>
  <c r="AG30" i="14"/>
  <c r="G30" i="14"/>
  <c r="AP30" i="14" s="1"/>
  <c r="AO30" i="14" s="1"/>
  <c r="F30" i="14"/>
  <c r="E30" i="14"/>
  <c r="D30" i="14"/>
  <c r="C30" i="14"/>
  <c r="AR29" i="14"/>
  <c r="AQ29" i="14"/>
  <c r="AM29" i="14"/>
  <c r="AG29" i="14"/>
  <c r="G29" i="14"/>
  <c r="AP29" i="14" s="1"/>
  <c r="AO29" i="14" s="1"/>
  <c r="F29" i="14"/>
  <c r="E29" i="14"/>
  <c r="D29" i="14"/>
  <c r="C29" i="14"/>
  <c r="AR28" i="14"/>
  <c r="AQ28" i="14"/>
  <c r="AM28" i="14"/>
  <c r="AG28" i="14"/>
  <c r="G28" i="14"/>
  <c r="AP28" i="14" s="1"/>
  <c r="AO28" i="14" s="1"/>
  <c r="F28" i="14"/>
  <c r="E28" i="14"/>
  <c r="D28" i="14"/>
  <c r="C28" i="14"/>
  <c r="AR27" i="14"/>
  <c r="AS27" i="14" s="1"/>
  <c r="AQ27" i="14"/>
  <c r="AM27" i="14"/>
  <c r="AG27" i="14"/>
  <c r="G27" i="14"/>
  <c r="AP27" i="14" s="1"/>
  <c r="AO27" i="14" s="1"/>
  <c r="F27" i="14"/>
  <c r="E27" i="14"/>
  <c r="D27" i="14"/>
  <c r="C27" i="14"/>
  <c r="AR26" i="14"/>
  <c r="AS26" i="14" s="1"/>
  <c r="AQ26" i="14"/>
  <c r="AM26" i="14"/>
  <c r="AG26" i="14"/>
  <c r="G26" i="14"/>
  <c r="AP26" i="14" s="1"/>
  <c r="AO26" i="14" s="1"/>
  <c r="F26" i="14"/>
  <c r="E26" i="14"/>
  <c r="D26" i="14"/>
  <c r="C26" i="14"/>
  <c r="AR25" i="14"/>
  <c r="AQ25" i="14"/>
  <c r="AS25" i="14" s="1"/>
  <c r="AM25" i="14"/>
  <c r="AG25" i="14"/>
  <c r="G25" i="14"/>
  <c r="AP25" i="14" s="1"/>
  <c r="AO25" i="14" s="1"/>
  <c r="F25" i="14"/>
  <c r="E25" i="14"/>
  <c r="D25" i="14"/>
  <c r="C25" i="14"/>
  <c r="AR24" i="14"/>
  <c r="AQ24" i="14"/>
  <c r="AS24" i="14" s="1"/>
  <c r="AM24" i="14"/>
  <c r="AG24" i="14"/>
  <c r="G24" i="14"/>
  <c r="AP24" i="14" s="1"/>
  <c r="AO24" i="14" s="1"/>
  <c r="F24" i="14"/>
  <c r="E24" i="14"/>
  <c r="D24" i="14"/>
  <c r="C24" i="14"/>
  <c r="AR23" i="14"/>
  <c r="AQ23" i="14"/>
  <c r="AS23" i="14" s="1"/>
  <c r="AM23" i="14"/>
  <c r="AG23" i="14"/>
  <c r="G23" i="14"/>
  <c r="AP23" i="14" s="1"/>
  <c r="AO23" i="14" s="1"/>
  <c r="F23" i="14"/>
  <c r="E23" i="14"/>
  <c r="D23" i="14"/>
  <c r="C23" i="14"/>
  <c r="AR22" i="14"/>
  <c r="AQ22" i="14"/>
  <c r="AS22" i="14" s="1"/>
  <c r="AM22" i="14"/>
  <c r="AG22" i="14"/>
  <c r="G22" i="14"/>
  <c r="AP22" i="14" s="1"/>
  <c r="AO22" i="14" s="1"/>
  <c r="F22" i="14"/>
  <c r="E22" i="14"/>
  <c r="D22" i="14"/>
  <c r="C22" i="14"/>
  <c r="AR21" i="14"/>
  <c r="AQ21" i="14"/>
  <c r="AS21" i="14" s="1"/>
  <c r="AM21" i="14"/>
  <c r="AG21" i="14"/>
  <c r="G21" i="14"/>
  <c r="AP21" i="14" s="1"/>
  <c r="AO21" i="14" s="1"/>
  <c r="F21" i="14"/>
  <c r="E21" i="14"/>
  <c r="D21" i="14"/>
  <c r="C21" i="14"/>
  <c r="AR20" i="14"/>
  <c r="AQ20" i="14"/>
  <c r="AS20" i="14" s="1"/>
  <c r="AM20" i="14"/>
  <c r="AG20" i="14"/>
  <c r="G20" i="14"/>
  <c r="AP20" i="14" s="1"/>
  <c r="AO20" i="14" s="1"/>
  <c r="F20" i="14"/>
  <c r="E20" i="14"/>
  <c r="D20" i="14"/>
  <c r="C20" i="14"/>
  <c r="AR19" i="14"/>
  <c r="AQ19" i="14"/>
  <c r="AS19" i="14" s="1"/>
  <c r="AM19" i="14"/>
  <c r="AG19" i="14"/>
  <c r="G19" i="14"/>
  <c r="AP19" i="14" s="1"/>
  <c r="AO19" i="14" s="1"/>
  <c r="F19" i="14"/>
  <c r="E19" i="14"/>
  <c r="D19" i="14"/>
  <c r="C19" i="14"/>
  <c r="AR18" i="14"/>
  <c r="AQ18" i="14"/>
  <c r="AS18" i="14" s="1"/>
  <c r="AM18" i="14"/>
  <c r="AG18" i="14"/>
  <c r="G18" i="14"/>
  <c r="AP18" i="14" s="1"/>
  <c r="AO18" i="14" s="1"/>
  <c r="F18" i="14"/>
  <c r="E18" i="14"/>
  <c r="D18" i="14"/>
  <c r="C18" i="14"/>
  <c r="AR17" i="14"/>
  <c r="AQ17" i="14"/>
  <c r="AS17" i="14" s="1"/>
  <c r="AM17" i="14"/>
  <c r="AG17" i="14"/>
  <c r="G17" i="14"/>
  <c r="AP17" i="14" s="1"/>
  <c r="AO17" i="14" s="1"/>
  <c r="F17" i="14"/>
  <c r="E17" i="14"/>
  <c r="D17" i="14"/>
  <c r="C17" i="14"/>
  <c r="AR16" i="14"/>
  <c r="AQ16" i="14"/>
  <c r="AS16" i="14" s="1"/>
  <c r="AM16" i="14"/>
  <c r="AG16" i="14"/>
  <c r="G16" i="14"/>
  <c r="AP16" i="14" s="1"/>
  <c r="AO16" i="14" s="1"/>
  <c r="F16" i="14"/>
  <c r="E16" i="14"/>
  <c r="D16" i="14"/>
  <c r="C16" i="14"/>
  <c r="AR15" i="14"/>
  <c r="AQ15" i="14"/>
  <c r="AS15" i="14" s="1"/>
  <c r="AM15" i="14"/>
  <c r="AG15" i="14"/>
  <c r="G15" i="14"/>
  <c r="AP15" i="14" s="1"/>
  <c r="AO15" i="14" s="1"/>
  <c r="F15" i="14"/>
  <c r="E15" i="14"/>
  <c r="D15" i="14"/>
  <c r="C15" i="14"/>
  <c r="AR14" i="14"/>
  <c r="AQ14" i="14"/>
  <c r="AS14" i="14" s="1"/>
  <c r="AM14" i="14"/>
  <c r="AG14" i="14"/>
  <c r="G14" i="14"/>
  <c r="AP14" i="14" s="1"/>
  <c r="AO14" i="14" s="1"/>
  <c r="F14" i="14"/>
  <c r="E14" i="14"/>
  <c r="D14" i="14"/>
  <c r="C14" i="14"/>
  <c r="AR13" i="14"/>
  <c r="AQ13" i="14"/>
  <c r="AS13" i="14" s="1"/>
  <c r="AM13" i="14"/>
  <c r="AG13" i="14"/>
  <c r="G13" i="14"/>
  <c r="AP13" i="14" s="1"/>
  <c r="AO13" i="14" s="1"/>
  <c r="F13" i="14"/>
  <c r="E13" i="14"/>
  <c r="D13" i="14"/>
  <c r="C13" i="14"/>
  <c r="AR12" i="14"/>
  <c r="AQ12" i="14"/>
  <c r="AS12" i="14" s="1"/>
  <c r="AM12" i="14"/>
  <c r="AG12" i="14"/>
  <c r="G12" i="14"/>
  <c r="AP12" i="14" s="1"/>
  <c r="AO12" i="14" s="1"/>
  <c r="F12" i="14"/>
  <c r="E12" i="14"/>
  <c r="D12" i="14"/>
  <c r="C12" i="14"/>
  <c r="AR11" i="14"/>
  <c r="AQ11" i="14"/>
  <c r="AS11" i="14" s="1"/>
  <c r="G11" i="14"/>
  <c r="AP11" i="14" s="1"/>
  <c r="AO11" i="14" s="1"/>
  <c r="AM11" i="14"/>
  <c r="AG11" i="14"/>
  <c r="F11" i="14"/>
  <c r="E11" i="14"/>
  <c r="D11" i="14"/>
  <c r="C11" i="14"/>
  <c r="AQ10" i="14"/>
  <c r="AS10" i="14" s="1"/>
  <c r="AR10" i="14"/>
  <c r="AM10" i="14"/>
  <c r="AG10" i="14"/>
  <c r="G10" i="14"/>
  <c r="AP10" i="14" s="1"/>
  <c r="AO10" i="14" s="1"/>
  <c r="F10" i="14"/>
  <c r="E10" i="14"/>
  <c r="D10" i="14"/>
  <c r="C10" i="14"/>
  <c r="AR9" i="14"/>
  <c r="AQ9" i="14"/>
  <c r="AS9" i="14" s="1"/>
  <c r="AM9" i="14"/>
  <c r="AG9" i="14"/>
  <c r="G9" i="14"/>
  <c r="AP9" i="14" s="1"/>
  <c r="AO9" i="14" s="1"/>
  <c r="F9" i="14"/>
  <c r="E9" i="14"/>
  <c r="D9" i="14"/>
  <c r="C9" i="14"/>
  <c r="AR8" i="14"/>
  <c r="AQ8" i="14"/>
  <c r="AS8" i="14" s="1"/>
  <c r="AM8" i="14"/>
  <c r="AG8" i="14"/>
  <c r="G8" i="14"/>
  <c r="AP8" i="14" s="1"/>
  <c r="AO8" i="14" s="1"/>
  <c r="F8" i="14"/>
  <c r="E8" i="14"/>
  <c r="D8" i="14"/>
  <c r="C8" i="14"/>
  <c r="AQ7" i="14"/>
  <c r="AS7" i="14" s="1"/>
  <c r="AR7" i="14"/>
  <c r="G7" i="14"/>
  <c r="AP7" i="14" s="1"/>
  <c r="AO7" i="14" s="1"/>
  <c r="AM7" i="14"/>
  <c r="AG7" i="14"/>
  <c r="F7" i="14"/>
  <c r="E7" i="14"/>
  <c r="D7" i="14"/>
  <c r="C7" i="14"/>
  <c r="AQ6" i="14"/>
  <c r="AS6" i="14" s="1"/>
  <c r="AR6" i="14"/>
  <c r="AM6" i="14"/>
  <c r="AG6" i="14"/>
  <c r="G6" i="14"/>
  <c r="AP6" i="14" s="1"/>
  <c r="AO6" i="14" s="1"/>
  <c r="F6" i="14"/>
  <c r="E6" i="14"/>
  <c r="D6" i="14"/>
  <c r="C6" i="14"/>
  <c r="AR5" i="14"/>
  <c r="AQ5" i="14"/>
  <c r="AS5" i="14" s="1"/>
  <c r="AM5" i="14"/>
  <c r="AG5" i="14"/>
  <c r="G5" i="14"/>
  <c r="AP5" i="14" s="1"/>
  <c r="AO5" i="14" s="1"/>
  <c r="F5" i="14"/>
  <c r="E5" i="14"/>
  <c r="D5" i="14"/>
  <c r="C5" i="14"/>
  <c r="AR4" i="14"/>
  <c r="AQ4" i="14"/>
  <c r="AS4" i="14" s="1"/>
  <c r="AM4" i="14"/>
  <c r="AG4" i="14"/>
  <c r="G4" i="14"/>
  <c r="AP4" i="14" s="1"/>
  <c r="AO4" i="14" s="1"/>
  <c r="F4" i="14"/>
  <c r="E4" i="14"/>
  <c r="D4" i="14"/>
  <c r="C4" i="14"/>
  <c r="AQ3" i="14"/>
  <c r="AS3" i="14" s="1"/>
  <c r="AR3" i="14"/>
  <c r="AM3" i="14"/>
  <c r="AG3" i="14"/>
  <c r="G3" i="14"/>
  <c r="AP3" i="14" s="1"/>
  <c r="AO3" i="14" s="1"/>
  <c r="F3" i="14"/>
  <c r="E3" i="14"/>
  <c r="D3" i="14"/>
  <c r="C3" i="14"/>
  <c r="AQ203" i="13"/>
  <c r="AS203" i="13" s="1"/>
  <c r="AR203" i="13"/>
  <c r="G203" i="13"/>
  <c r="AP203" i="13" s="1"/>
  <c r="AO203" i="13" s="1"/>
  <c r="F203" i="13"/>
  <c r="E203" i="13"/>
  <c r="D203" i="13"/>
  <c r="C203" i="13"/>
  <c r="AQ202" i="13"/>
  <c r="AR202" i="13"/>
  <c r="AS202" i="13"/>
  <c r="G202" i="13"/>
  <c r="AP202" i="13" s="1"/>
  <c r="AO202" i="13" s="1"/>
  <c r="F202" i="13"/>
  <c r="E202" i="13"/>
  <c r="D202" i="13"/>
  <c r="C202" i="13"/>
  <c r="AR201" i="13"/>
  <c r="AQ201" i="13"/>
  <c r="AS201" i="13" s="1"/>
  <c r="G201" i="13"/>
  <c r="AP201" i="13" s="1"/>
  <c r="AO201" i="13" s="1"/>
  <c r="F201" i="13"/>
  <c r="E201" i="13"/>
  <c r="D201" i="13"/>
  <c r="C201" i="13"/>
  <c r="AQ200" i="13"/>
  <c r="AR200" i="13"/>
  <c r="AS200" i="13"/>
  <c r="G200" i="13"/>
  <c r="AP200" i="13" s="1"/>
  <c r="AO200" i="13" s="1"/>
  <c r="F200" i="13"/>
  <c r="E200" i="13"/>
  <c r="D200" i="13"/>
  <c r="C200" i="13"/>
  <c r="AR199" i="13"/>
  <c r="AQ199" i="13"/>
  <c r="AS199" i="13" s="1"/>
  <c r="G199" i="13"/>
  <c r="AP199" i="13" s="1"/>
  <c r="AO199" i="13" s="1"/>
  <c r="F199" i="13"/>
  <c r="E199" i="13"/>
  <c r="D199" i="13"/>
  <c r="C199" i="13"/>
  <c r="AR198" i="13"/>
  <c r="AQ198" i="13"/>
  <c r="AS198" i="13"/>
  <c r="G198" i="13"/>
  <c r="AP198" i="13" s="1"/>
  <c r="AO198" i="13" s="1"/>
  <c r="F198" i="13"/>
  <c r="E198" i="13"/>
  <c r="D198" i="13"/>
  <c r="C198" i="13"/>
  <c r="AQ197" i="13"/>
  <c r="AS197" i="13" s="1"/>
  <c r="AR197" i="13"/>
  <c r="G197" i="13"/>
  <c r="AP197" i="13" s="1"/>
  <c r="AO197" i="13" s="1"/>
  <c r="F197" i="13"/>
  <c r="E197" i="13"/>
  <c r="D197" i="13"/>
  <c r="C197" i="13"/>
  <c r="AR196" i="13"/>
  <c r="AQ196" i="13"/>
  <c r="AS196" i="13"/>
  <c r="G196" i="13"/>
  <c r="AP196" i="13" s="1"/>
  <c r="AO196" i="13" s="1"/>
  <c r="F196" i="13"/>
  <c r="E196" i="13"/>
  <c r="D196" i="13"/>
  <c r="C196" i="13"/>
  <c r="AQ195" i="13"/>
  <c r="AS195" i="13" s="1"/>
  <c r="AR195" i="13"/>
  <c r="G195" i="13"/>
  <c r="AP195" i="13" s="1"/>
  <c r="AO195" i="13" s="1"/>
  <c r="F195" i="13"/>
  <c r="E195" i="13"/>
  <c r="D195" i="13"/>
  <c r="C195" i="13"/>
  <c r="AQ194" i="13"/>
  <c r="AR194" i="13"/>
  <c r="AS194" i="13"/>
  <c r="G194" i="13"/>
  <c r="AP194" i="13" s="1"/>
  <c r="AO194" i="13" s="1"/>
  <c r="F194" i="13"/>
  <c r="E194" i="13"/>
  <c r="D194" i="13"/>
  <c r="C194" i="13"/>
  <c r="AR193" i="13"/>
  <c r="AQ193" i="13"/>
  <c r="AS193" i="13" s="1"/>
  <c r="G193" i="13"/>
  <c r="AP193" i="13" s="1"/>
  <c r="AO193" i="13" s="1"/>
  <c r="F193" i="13"/>
  <c r="E193" i="13"/>
  <c r="D193" i="13"/>
  <c r="C193" i="13"/>
  <c r="AQ192" i="13"/>
  <c r="AR192" i="13"/>
  <c r="AS192" i="13"/>
  <c r="G192" i="13"/>
  <c r="AP192" i="13" s="1"/>
  <c r="AO192" i="13" s="1"/>
  <c r="F192" i="13"/>
  <c r="E192" i="13"/>
  <c r="D192" i="13"/>
  <c r="C192" i="13"/>
  <c r="AR191" i="13"/>
  <c r="AQ191" i="13"/>
  <c r="AS191" i="13" s="1"/>
  <c r="G191" i="13"/>
  <c r="AP191" i="13" s="1"/>
  <c r="AO191" i="13" s="1"/>
  <c r="F191" i="13"/>
  <c r="E191" i="13"/>
  <c r="D191" i="13"/>
  <c r="C191" i="13"/>
  <c r="AR190" i="13"/>
  <c r="AQ190" i="13"/>
  <c r="AS190" i="13"/>
  <c r="G190" i="13"/>
  <c r="AP190" i="13" s="1"/>
  <c r="AO190" i="13" s="1"/>
  <c r="F190" i="13"/>
  <c r="E190" i="13"/>
  <c r="D190" i="13"/>
  <c r="C190" i="13"/>
  <c r="AQ189" i="13"/>
  <c r="AS189" i="13" s="1"/>
  <c r="AR189" i="13"/>
  <c r="G189" i="13"/>
  <c r="AP189" i="13" s="1"/>
  <c r="AO189" i="13" s="1"/>
  <c r="F189" i="13"/>
  <c r="E189" i="13"/>
  <c r="D189" i="13"/>
  <c r="C189" i="13"/>
  <c r="AR188" i="13"/>
  <c r="AQ188" i="13"/>
  <c r="AS188" i="13"/>
  <c r="G188" i="13"/>
  <c r="AP188" i="13" s="1"/>
  <c r="AO188" i="13" s="1"/>
  <c r="F188" i="13"/>
  <c r="E188" i="13"/>
  <c r="D188" i="13"/>
  <c r="C188" i="13"/>
  <c r="AQ187" i="13"/>
  <c r="AS187" i="13" s="1"/>
  <c r="AR187" i="13"/>
  <c r="G187" i="13"/>
  <c r="AP187" i="13" s="1"/>
  <c r="AO187" i="13" s="1"/>
  <c r="F187" i="13"/>
  <c r="E187" i="13"/>
  <c r="D187" i="13"/>
  <c r="C187" i="13"/>
  <c r="AQ186" i="13"/>
  <c r="AR186" i="13"/>
  <c r="AS186" i="13"/>
  <c r="G186" i="13"/>
  <c r="AP186" i="13" s="1"/>
  <c r="AO186" i="13" s="1"/>
  <c r="F186" i="13"/>
  <c r="E186" i="13"/>
  <c r="D186" i="13"/>
  <c r="C186" i="13"/>
  <c r="AR185" i="13"/>
  <c r="AQ185" i="13"/>
  <c r="AS185" i="13" s="1"/>
  <c r="G185" i="13"/>
  <c r="AP185" i="13" s="1"/>
  <c r="AO185" i="13" s="1"/>
  <c r="F185" i="13"/>
  <c r="E185" i="13"/>
  <c r="D185" i="13"/>
  <c r="C185" i="13"/>
  <c r="AQ184" i="13"/>
  <c r="AR184" i="13"/>
  <c r="AS184" i="13"/>
  <c r="G184" i="13"/>
  <c r="AP184" i="13" s="1"/>
  <c r="AO184" i="13" s="1"/>
  <c r="F184" i="13"/>
  <c r="E184" i="13"/>
  <c r="D184" i="13"/>
  <c r="C184" i="13"/>
  <c r="AR183" i="13"/>
  <c r="AQ183" i="13"/>
  <c r="AS183" i="13" s="1"/>
  <c r="G183" i="13"/>
  <c r="AP183" i="13" s="1"/>
  <c r="AO183" i="13" s="1"/>
  <c r="F183" i="13"/>
  <c r="E183" i="13"/>
  <c r="D183" i="13"/>
  <c r="C183" i="13"/>
  <c r="AR182" i="13"/>
  <c r="AQ182" i="13"/>
  <c r="AS182" i="13"/>
  <c r="G182" i="13"/>
  <c r="AP182" i="13" s="1"/>
  <c r="AO182" i="13" s="1"/>
  <c r="F182" i="13"/>
  <c r="E182" i="13"/>
  <c r="D182" i="13"/>
  <c r="C182" i="13"/>
  <c r="AQ181" i="13"/>
  <c r="AS181" i="13" s="1"/>
  <c r="AR181" i="13"/>
  <c r="G181" i="13"/>
  <c r="AP181" i="13" s="1"/>
  <c r="AO181" i="13" s="1"/>
  <c r="F181" i="13"/>
  <c r="E181" i="13"/>
  <c r="D181" i="13"/>
  <c r="C181" i="13"/>
  <c r="AR180" i="13"/>
  <c r="AQ180" i="13"/>
  <c r="AS180" i="13"/>
  <c r="G180" i="13"/>
  <c r="AP180" i="13" s="1"/>
  <c r="AO180" i="13" s="1"/>
  <c r="F180" i="13"/>
  <c r="E180" i="13"/>
  <c r="D180" i="13"/>
  <c r="C180" i="13"/>
  <c r="AQ179" i="13"/>
  <c r="AS179" i="13" s="1"/>
  <c r="AR179" i="13"/>
  <c r="G179" i="13"/>
  <c r="AP179" i="13" s="1"/>
  <c r="AO179" i="13" s="1"/>
  <c r="F179" i="13"/>
  <c r="E179" i="13"/>
  <c r="D179" i="13"/>
  <c r="C179" i="13"/>
  <c r="AQ178" i="13"/>
  <c r="AR178" i="13"/>
  <c r="AS178" i="13"/>
  <c r="G178" i="13"/>
  <c r="AP178" i="13" s="1"/>
  <c r="AO178" i="13" s="1"/>
  <c r="F178" i="13"/>
  <c r="E178" i="13"/>
  <c r="D178" i="13"/>
  <c r="C178" i="13"/>
  <c r="AR177" i="13"/>
  <c r="AQ177" i="13"/>
  <c r="AS177" i="13" s="1"/>
  <c r="G177" i="13"/>
  <c r="AP177" i="13" s="1"/>
  <c r="AO177" i="13" s="1"/>
  <c r="F177" i="13"/>
  <c r="E177" i="13"/>
  <c r="D177" i="13"/>
  <c r="C177" i="13"/>
  <c r="AQ176" i="13"/>
  <c r="AR176" i="13"/>
  <c r="AS176" i="13"/>
  <c r="G176" i="13"/>
  <c r="AP176" i="13" s="1"/>
  <c r="AO176" i="13" s="1"/>
  <c r="F176" i="13"/>
  <c r="E176" i="13"/>
  <c r="D176" i="13"/>
  <c r="C176" i="13"/>
  <c r="AR175" i="13"/>
  <c r="AQ175" i="13"/>
  <c r="AS175" i="13" s="1"/>
  <c r="G175" i="13"/>
  <c r="AP175" i="13" s="1"/>
  <c r="AO175" i="13" s="1"/>
  <c r="F175" i="13"/>
  <c r="E175" i="13"/>
  <c r="D175" i="13"/>
  <c r="C175" i="13"/>
  <c r="AR174" i="13"/>
  <c r="AQ174" i="13"/>
  <c r="AS174" i="13"/>
  <c r="G174" i="13"/>
  <c r="AP174" i="13" s="1"/>
  <c r="AO174" i="13" s="1"/>
  <c r="F174" i="13"/>
  <c r="E174" i="13"/>
  <c r="D174" i="13"/>
  <c r="C174" i="13"/>
  <c r="AQ173" i="13"/>
  <c r="AS173" i="13" s="1"/>
  <c r="AR173" i="13"/>
  <c r="G173" i="13"/>
  <c r="AP173" i="13" s="1"/>
  <c r="AO173" i="13" s="1"/>
  <c r="F173" i="13"/>
  <c r="E173" i="13"/>
  <c r="D173" i="13"/>
  <c r="C173" i="13"/>
  <c r="AR172" i="13"/>
  <c r="AQ172" i="13"/>
  <c r="AS172" i="13"/>
  <c r="G172" i="13"/>
  <c r="AP172" i="13" s="1"/>
  <c r="AO172" i="13" s="1"/>
  <c r="F172" i="13"/>
  <c r="E172" i="13"/>
  <c r="D172" i="13"/>
  <c r="C172" i="13"/>
  <c r="AQ171" i="13"/>
  <c r="AS171" i="13" s="1"/>
  <c r="AR171" i="13"/>
  <c r="G171" i="13"/>
  <c r="AP171" i="13" s="1"/>
  <c r="AO171" i="13" s="1"/>
  <c r="F171" i="13"/>
  <c r="E171" i="13"/>
  <c r="D171" i="13"/>
  <c r="C171" i="13"/>
  <c r="AQ170" i="13"/>
  <c r="AR170" i="13"/>
  <c r="AS170" i="13"/>
  <c r="G170" i="13"/>
  <c r="AP170" i="13" s="1"/>
  <c r="AO170" i="13" s="1"/>
  <c r="F170" i="13"/>
  <c r="E170" i="13"/>
  <c r="D170" i="13"/>
  <c r="C170" i="13"/>
  <c r="AR169" i="13"/>
  <c r="AQ169" i="13"/>
  <c r="AS169" i="13" s="1"/>
  <c r="G169" i="13"/>
  <c r="AP169" i="13" s="1"/>
  <c r="AO169" i="13" s="1"/>
  <c r="F169" i="13"/>
  <c r="E169" i="13"/>
  <c r="D169" i="13"/>
  <c r="C169" i="13"/>
  <c r="AQ168" i="13"/>
  <c r="AR168" i="13"/>
  <c r="AS168" i="13"/>
  <c r="G168" i="13"/>
  <c r="AP168" i="13" s="1"/>
  <c r="AO168" i="13" s="1"/>
  <c r="F168" i="13"/>
  <c r="E168" i="13"/>
  <c r="D168" i="13"/>
  <c r="C168" i="13"/>
  <c r="AR167" i="13"/>
  <c r="AQ167" i="13"/>
  <c r="AS167" i="13" s="1"/>
  <c r="G167" i="13"/>
  <c r="AP167" i="13" s="1"/>
  <c r="AO167" i="13" s="1"/>
  <c r="F167" i="13"/>
  <c r="E167" i="13"/>
  <c r="D167" i="13"/>
  <c r="C167" i="13"/>
  <c r="AR166" i="13"/>
  <c r="AQ166" i="13"/>
  <c r="AS166" i="13"/>
  <c r="G166" i="13"/>
  <c r="AP166" i="13" s="1"/>
  <c r="AO166" i="13" s="1"/>
  <c r="F166" i="13"/>
  <c r="E166" i="13"/>
  <c r="D166" i="13"/>
  <c r="C166" i="13"/>
  <c r="AQ165" i="13"/>
  <c r="AS165" i="13" s="1"/>
  <c r="AR165" i="13"/>
  <c r="G165" i="13"/>
  <c r="AP165" i="13" s="1"/>
  <c r="AO165" i="13" s="1"/>
  <c r="F165" i="13"/>
  <c r="E165" i="13"/>
  <c r="D165" i="13"/>
  <c r="C165" i="13"/>
  <c r="AR164" i="13"/>
  <c r="AQ164" i="13"/>
  <c r="AS164" i="13"/>
  <c r="G164" i="13"/>
  <c r="AP164" i="13" s="1"/>
  <c r="AO164" i="13" s="1"/>
  <c r="F164" i="13"/>
  <c r="E164" i="13"/>
  <c r="D164" i="13"/>
  <c r="C164" i="13"/>
  <c r="AQ163" i="13"/>
  <c r="AS163" i="13" s="1"/>
  <c r="AR163" i="13"/>
  <c r="G163" i="13"/>
  <c r="AP163" i="13" s="1"/>
  <c r="AO163" i="13" s="1"/>
  <c r="F163" i="13"/>
  <c r="E163" i="13"/>
  <c r="D163" i="13"/>
  <c r="C163" i="13"/>
  <c r="AQ162" i="13"/>
  <c r="AR162" i="13"/>
  <c r="AS162" i="13"/>
  <c r="G162" i="13"/>
  <c r="AP162" i="13" s="1"/>
  <c r="AO162" i="13" s="1"/>
  <c r="F162" i="13"/>
  <c r="E162" i="13"/>
  <c r="D162" i="13"/>
  <c r="C162" i="13"/>
  <c r="AR161" i="13"/>
  <c r="AQ161" i="13"/>
  <c r="AS161" i="13" s="1"/>
  <c r="G161" i="13"/>
  <c r="AP161" i="13" s="1"/>
  <c r="AO161" i="13" s="1"/>
  <c r="F161" i="13"/>
  <c r="E161" i="13"/>
  <c r="D161" i="13"/>
  <c r="C161" i="13"/>
  <c r="AQ160" i="13"/>
  <c r="AR160" i="13"/>
  <c r="AS160" i="13"/>
  <c r="G160" i="13"/>
  <c r="AP160" i="13" s="1"/>
  <c r="AO160" i="13" s="1"/>
  <c r="F160" i="13"/>
  <c r="E160" i="13"/>
  <c r="D160" i="13"/>
  <c r="C160" i="13"/>
  <c r="AR159" i="13"/>
  <c r="AQ159" i="13"/>
  <c r="AS159" i="13" s="1"/>
  <c r="G159" i="13"/>
  <c r="AP159" i="13" s="1"/>
  <c r="AO159" i="13" s="1"/>
  <c r="F159" i="13"/>
  <c r="E159" i="13"/>
  <c r="D159" i="13"/>
  <c r="C159" i="13"/>
  <c r="AR158" i="13"/>
  <c r="AQ158" i="13"/>
  <c r="AS158" i="13"/>
  <c r="G158" i="13"/>
  <c r="AP158" i="13" s="1"/>
  <c r="AO158" i="13" s="1"/>
  <c r="F158" i="13"/>
  <c r="E158" i="13"/>
  <c r="D158" i="13"/>
  <c r="C158" i="13"/>
  <c r="AQ157" i="13"/>
  <c r="AS157" i="13" s="1"/>
  <c r="AR157" i="13"/>
  <c r="G157" i="13"/>
  <c r="AP157" i="13" s="1"/>
  <c r="AO157" i="13" s="1"/>
  <c r="F157" i="13"/>
  <c r="E157" i="13"/>
  <c r="D157" i="13"/>
  <c r="C157" i="13"/>
  <c r="AR156" i="13"/>
  <c r="AQ156" i="13"/>
  <c r="AS156" i="13"/>
  <c r="G156" i="13"/>
  <c r="AP156" i="13" s="1"/>
  <c r="AO156" i="13" s="1"/>
  <c r="F156" i="13"/>
  <c r="E156" i="13"/>
  <c r="D156" i="13"/>
  <c r="C156" i="13"/>
  <c r="AQ155" i="13"/>
  <c r="AS155" i="13" s="1"/>
  <c r="AR155" i="13"/>
  <c r="G155" i="13"/>
  <c r="AP155" i="13" s="1"/>
  <c r="AO155" i="13" s="1"/>
  <c r="F155" i="13"/>
  <c r="E155" i="13"/>
  <c r="D155" i="13"/>
  <c r="C155" i="13"/>
  <c r="AQ154" i="13"/>
  <c r="AR154" i="13"/>
  <c r="AS154" i="13"/>
  <c r="G154" i="13"/>
  <c r="AP154" i="13" s="1"/>
  <c r="AO154" i="13" s="1"/>
  <c r="F154" i="13"/>
  <c r="E154" i="13"/>
  <c r="D154" i="13"/>
  <c r="C154" i="13"/>
  <c r="AR153" i="13"/>
  <c r="AQ153" i="13"/>
  <c r="AS153" i="13" s="1"/>
  <c r="G153" i="13"/>
  <c r="AP153" i="13" s="1"/>
  <c r="AO153" i="13" s="1"/>
  <c r="F153" i="13"/>
  <c r="E153" i="13"/>
  <c r="D153" i="13"/>
  <c r="C153" i="13"/>
  <c r="AQ152" i="13"/>
  <c r="AR152" i="13"/>
  <c r="AS152" i="13"/>
  <c r="G152" i="13"/>
  <c r="AP152" i="13" s="1"/>
  <c r="AO152" i="13" s="1"/>
  <c r="F152" i="13"/>
  <c r="E152" i="13"/>
  <c r="D152" i="13"/>
  <c r="C152" i="13"/>
  <c r="AR151" i="13"/>
  <c r="AQ151" i="13"/>
  <c r="AS151" i="13" s="1"/>
  <c r="G151" i="13"/>
  <c r="AP151" i="13" s="1"/>
  <c r="AO151" i="13" s="1"/>
  <c r="F151" i="13"/>
  <c r="E151" i="13"/>
  <c r="D151" i="13"/>
  <c r="C151" i="13"/>
  <c r="AR150" i="13"/>
  <c r="AQ150" i="13"/>
  <c r="AS150" i="13"/>
  <c r="G150" i="13"/>
  <c r="AP150" i="13" s="1"/>
  <c r="AO150" i="13" s="1"/>
  <c r="F150" i="13"/>
  <c r="E150" i="13"/>
  <c r="D150" i="13"/>
  <c r="C150" i="13"/>
  <c r="AQ149" i="13"/>
  <c r="AS149" i="13" s="1"/>
  <c r="AR149" i="13"/>
  <c r="G149" i="13"/>
  <c r="AP149" i="13" s="1"/>
  <c r="AO149" i="13" s="1"/>
  <c r="F149" i="13"/>
  <c r="E149" i="13"/>
  <c r="D149" i="13"/>
  <c r="C149" i="13"/>
  <c r="AR148" i="13"/>
  <c r="AQ148" i="13"/>
  <c r="AS148" i="13"/>
  <c r="G148" i="13"/>
  <c r="AP148" i="13" s="1"/>
  <c r="AO148" i="13" s="1"/>
  <c r="F148" i="13"/>
  <c r="E148" i="13"/>
  <c r="D148" i="13"/>
  <c r="C148" i="13"/>
  <c r="AQ147" i="13"/>
  <c r="AS147" i="13" s="1"/>
  <c r="AR147" i="13"/>
  <c r="G147" i="13"/>
  <c r="AP147" i="13" s="1"/>
  <c r="AO147" i="13" s="1"/>
  <c r="F147" i="13"/>
  <c r="E147" i="13"/>
  <c r="D147" i="13"/>
  <c r="C147" i="13"/>
  <c r="AQ146" i="13"/>
  <c r="AR146" i="13"/>
  <c r="AS146" i="13"/>
  <c r="G146" i="13"/>
  <c r="AP146" i="13" s="1"/>
  <c r="AO146" i="13" s="1"/>
  <c r="F146" i="13"/>
  <c r="E146" i="13"/>
  <c r="D146" i="13"/>
  <c r="C146" i="13"/>
  <c r="AR145" i="13"/>
  <c r="AQ145" i="13"/>
  <c r="AS145" i="13" s="1"/>
  <c r="G145" i="13"/>
  <c r="AP145" i="13" s="1"/>
  <c r="AO145" i="13" s="1"/>
  <c r="F145" i="13"/>
  <c r="E145" i="13"/>
  <c r="D145" i="13"/>
  <c r="C145" i="13"/>
  <c r="AQ144" i="13"/>
  <c r="AR144" i="13"/>
  <c r="AS144" i="13"/>
  <c r="G144" i="13"/>
  <c r="AP144" i="13" s="1"/>
  <c r="AO144" i="13" s="1"/>
  <c r="F144" i="13"/>
  <c r="E144" i="13"/>
  <c r="D144" i="13"/>
  <c r="C144" i="13"/>
  <c r="AR143" i="13"/>
  <c r="AQ143" i="13"/>
  <c r="AS143" i="13" s="1"/>
  <c r="G143" i="13"/>
  <c r="AP143" i="13" s="1"/>
  <c r="AO143" i="13" s="1"/>
  <c r="F143" i="13"/>
  <c r="E143" i="13"/>
  <c r="D143" i="13"/>
  <c r="C143" i="13"/>
  <c r="AR142" i="13"/>
  <c r="AQ142" i="13"/>
  <c r="AS142" i="13"/>
  <c r="G142" i="13"/>
  <c r="AP142" i="13" s="1"/>
  <c r="AO142" i="13" s="1"/>
  <c r="F142" i="13"/>
  <c r="E142" i="13"/>
  <c r="D142" i="13"/>
  <c r="C142" i="13"/>
  <c r="AQ141" i="13"/>
  <c r="AS141" i="13" s="1"/>
  <c r="AR141" i="13"/>
  <c r="G141" i="13"/>
  <c r="AP141" i="13" s="1"/>
  <c r="AO141" i="13" s="1"/>
  <c r="F141" i="13"/>
  <c r="E141" i="13"/>
  <c r="D141" i="13"/>
  <c r="C141" i="13"/>
  <c r="AR140" i="13"/>
  <c r="AQ140" i="13"/>
  <c r="AS140" i="13"/>
  <c r="G140" i="13"/>
  <c r="AP140" i="13" s="1"/>
  <c r="AO140" i="13" s="1"/>
  <c r="F140" i="13"/>
  <c r="E140" i="13"/>
  <c r="D140" i="13"/>
  <c r="C140" i="13"/>
  <c r="AQ139" i="13"/>
  <c r="AS139" i="13" s="1"/>
  <c r="AR139" i="13"/>
  <c r="G139" i="13"/>
  <c r="AP139" i="13" s="1"/>
  <c r="AO139" i="13" s="1"/>
  <c r="F139" i="13"/>
  <c r="E139" i="13"/>
  <c r="D139" i="13"/>
  <c r="C139" i="13"/>
  <c r="AQ138" i="13"/>
  <c r="AR138" i="13"/>
  <c r="AS138" i="13"/>
  <c r="G138" i="13"/>
  <c r="AP138" i="13" s="1"/>
  <c r="AO138" i="13" s="1"/>
  <c r="F138" i="13"/>
  <c r="E138" i="13"/>
  <c r="D138" i="13"/>
  <c r="C138" i="13"/>
  <c r="AR137" i="13"/>
  <c r="AQ137" i="13"/>
  <c r="AS137" i="13" s="1"/>
  <c r="G137" i="13"/>
  <c r="AP137" i="13" s="1"/>
  <c r="AO137" i="13" s="1"/>
  <c r="F137" i="13"/>
  <c r="E137" i="13"/>
  <c r="D137" i="13"/>
  <c r="C137" i="13"/>
  <c r="AQ136" i="13"/>
  <c r="AR136" i="13"/>
  <c r="AS136" i="13"/>
  <c r="G136" i="13"/>
  <c r="AP136" i="13" s="1"/>
  <c r="AO136" i="13" s="1"/>
  <c r="F136" i="13"/>
  <c r="E136" i="13"/>
  <c r="D136" i="13"/>
  <c r="C136" i="13"/>
  <c r="AR135" i="13"/>
  <c r="AQ135" i="13"/>
  <c r="AS135" i="13" s="1"/>
  <c r="G135" i="13"/>
  <c r="AP135" i="13" s="1"/>
  <c r="AO135" i="13" s="1"/>
  <c r="F135" i="13"/>
  <c r="E135" i="13"/>
  <c r="D135" i="13"/>
  <c r="C135" i="13"/>
  <c r="AR134" i="13"/>
  <c r="AQ134" i="13"/>
  <c r="AS134" i="13"/>
  <c r="G134" i="13"/>
  <c r="AP134" i="13" s="1"/>
  <c r="AO134" i="13" s="1"/>
  <c r="F134" i="13"/>
  <c r="E134" i="13"/>
  <c r="D134" i="13"/>
  <c r="C134" i="13"/>
  <c r="AQ133" i="13"/>
  <c r="AS133" i="13" s="1"/>
  <c r="AR133" i="13"/>
  <c r="G133" i="13"/>
  <c r="AP133" i="13" s="1"/>
  <c r="AO133" i="13" s="1"/>
  <c r="F133" i="13"/>
  <c r="E133" i="13"/>
  <c r="D133" i="13"/>
  <c r="C133" i="13"/>
  <c r="AR132" i="13"/>
  <c r="AQ132" i="13"/>
  <c r="AS132" i="13"/>
  <c r="G132" i="13"/>
  <c r="AP132" i="13" s="1"/>
  <c r="AO132" i="13" s="1"/>
  <c r="F132" i="13"/>
  <c r="E132" i="13"/>
  <c r="D132" i="13"/>
  <c r="C132" i="13"/>
  <c r="AQ131" i="13"/>
  <c r="AS131" i="13" s="1"/>
  <c r="AR131" i="13"/>
  <c r="G131" i="13"/>
  <c r="AP131" i="13" s="1"/>
  <c r="AO131" i="13" s="1"/>
  <c r="F131" i="13"/>
  <c r="E131" i="13"/>
  <c r="D131" i="13"/>
  <c r="C131" i="13"/>
  <c r="AQ130" i="13"/>
  <c r="AR130" i="13"/>
  <c r="AS130" i="13"/>
  <c r="G130" i="13"/>
  <c r="AP130" i="13" s="1"/>
  <c r="AO130" i="13" s="1"/>
  <c r="F130" i="13"/>
  <c r="E130" i="13"/>
  <c r="D130" i="13"/>
  <c r="C130" i="13"/>
  <c r="AR129" i="13"/>
  <c r="AQ129" i="13"/>
  <c r="AS129" i="13" s="1"/>
  <c r="G129" i="13"/>
  <c r="AP129" i="13" s="1"/>
  <c r="AO129" i="13" s="1"/>
  <c r="F129" i="13"/>
  <c r="E129" i="13"/>
  <c r="D129" i="13"/>
  <c r="C129" i="13"/>
  <c r="AQ128" i="13"/>
  <c r="AR128" i="13"/>
  <c r="AS128" i="13"/>
  <c r="G128" i="13"/>
  <c r="AP128" i="13" s="1"/>
  <c r="AO128" i="13" s="1"/>
  <c r="F128" i="13"/>
  <c r="E128" i="13"/>
  <c r="D128" i="13"/>
  <c r="C128" i="13"/>
  <c r="AR127" i="13"/>
  <c r="AQ127" i="13"/>
  <c r="AS127" i="13" s="1"/>
  <c r="G127" i="13"/>
  <c r="AP127" i="13" s="1"/>
  <c r="AO127" i="13" s="1"/>
  <c r="F127" i="13"/>
  <c r="E127" i="13"/>
  <c r="D127" i="13"/>
  <c r="C127" i="13"/>
  <c r="AR126" i="13"/>
  <c r="AQ126" i="13"/>
  <c r="AS126" i="13"/>
  <c r="G126" i="13"/>
  <c r="AP126" i="13" s="1"/>
  <c r="AO126" i="13" s="1"/>
  <c r="F126" i="13"/>
  <c r="E126" i="13"/>
  <c r="D126" i="13"/>
  <c r="C126" i="13"/>
  <c r="AQ125" i="13"/>
  <c r="AS125" i="13" s="1"/>
  <c r="AR125" i="13"/>
  <c r="G125" i="13"/>
  <c r="AP125" i="13" s="1"/>
  <c r="AO125" i="13" s="1"/>
  <c r="F125" i="13"/>
  <c r="E125" i="13"/>
  <c r="D125" i="13"/>
  <c r="C125" i="13"/>
  <c r="AR124" i="13"/>
  <c r="AQ124" i="13"/>
  <c r="AS124" i="13"/>
  <c r="G124" i="13"/>
  <c r="AP124" i="13" s="1"/>
  <c r="AO124" i="13" s="1"/>
  <c r="F124" i="13"/>
  <c r="E124" i="13"/>
  <c r="D124" i="13"/>
  <c r="C124" i="13"/>
  <c r="AQ123" i="13"/>
  <c r="AS123" i="13" s="1"/>
  <c r="AR123" i="13"/>
  <c r="G123" i="13"/>
  <c r="AP123" i="13" s="1"/>
  <c r="AO123" i="13" s="1"/>
  <c r="F123" i="13"/>
  <c r="E123" i="13"/>
  <c r="D123" i="13"/>
  <c r="C123" i="13"/>
  <c r="AQ122" i="13"/>
  <c r="AR122" i="13"/>
  <c r="AS122" i="13"/>
  <c r="G122" i="13"/>
  <c r="AP122" i="13" s="1"/>
  <c r="AO122" i="13" s="1"/>
  <c r="F122" i="13"/>
  <c r="E122" i="13"/>
  <c r="D122" i="13"/>
  <c r="C122" i="13"/>
  <c r="AR121" i="13"/>
  <c r="AQ121" i="13"/>
  <c r="AS121" i="13" s="1"/>
  <c r="G121" i="13"/>
  <c r="AP121" i="13" s="1"/>
  <c r="AO121" i="13" s="1"/>
  <c r="F121" i="13"/>
  <c r="E121" i="13"/>
  <c r="D121" i="13"/>
  <c r="C121" i="13"/>
  <c r="AQ120" i="13"/>
  <c r="AR120" i="13"/>
  <c r="AS120" i="13"/>
  <c r="G120" i="13"/>
  <c r="AP120" i="13" s="1"/>
  <c r="AO120" i="13" s="1"/>
  <c r="F120" i="13"/>
  <c r="E120" i="13"/>
  <c r="D120" i="13"/>
  <c r="C120" i="13"/>
  <c r="AR119" i="13"/>
  <c r="AQ119" i="13"/>
  <c r="AS119" i="13" s="1"/>
  <c r="G119" i="13"/>
  <c r="AP119" i="13" s="1"/>
  <c r="AO119" i="13" s="1"/>
  <c r="F119" i="13"/>
  <c r="E119" i="13"/>
  <c r="D119" i="13"/>
  <c r="C119" i="13"/>
  <c r="AR118" i="13"/>
  <c r="AQ118" i="13"/>
  <c r="AS118" i="13"/>
  <c r="G118" i="13"/>
  <c r="AP118" i="13" s="1"/>
  <c r="AO118" i="13" s="1"/>
  <c r="F118" i="13"/>
  <c r="E118" i="13"/>
  <c r="D118" i="13"/>
  <c r="C118" i="13"/>
  <c r="AQ117" i="13"/>
  <c r="AS117" i="13" s="1"/>
  <c r="AR117" i="13"/>
  <c r="G117" i="13"/>
  <c r="AP117" i="13" s="1"/>
  <c r="AO117" i="13" s="1"/>
  <c r="F117" i="13"/>
  <c r="E117" i="13"/>
  <c r="D117" i="13"/>
  <c r="C117" i="13"/>
  <c r="AR116" i="13"/>
  <c r="AQ116" i="13"/>
  <c r="AS116" i="13"/>
  <c r="G116" i="13"/>
  <c r="AP116" i="13" s="1"/>
  <c r="AO116" i="13" s="1"/>
  <c r="F116" i="13"/>
  <c r="E116" i="13"/>
  <c r="D116" i="13"/>
  <c r="C116" i="13"/>
  <c r="AQ115" i="13"/>
  <c r="AS115" i="13" s="1"/>
  <c r="AR115" i="13"/>
  <c r="G115" i="13"/>
  <c r="AP115" i="13" s="1"/>
  <c r="AO115" i="13" s="1"/>
  <c r="F115" i="13"/>
  <c r="E115" i="13"/>
  <c r="D115" i="13"/>
  <c r="C115" i="13"/>
  <c r="AQ114" i="13"/>
  <c r="AR114" i="13"/>
  <c r="AS114" i="13"/>
  <c r="G114" i="13"/>
  <c r="AP114" i="13" s="1"/>
  <c r="AO114" i="13" s="1"/>
  <c r="F114" i="13"/>
  <c r="E114" i="13"/>
  <c r="D114" i="13"/>
  <c r="C114" i="13"/>
  <c r="AR113" i="13"/>
  <c r="AQ113" i="13"/>
  <c r="AS113" i="13" s="1"/>
  <c r="G113" i="13"/>
  <c r="AP113" i="13"/>
  <c r="AO113" i="13" s="1"/>
  <c r="F113" i="13"/>
  <c r="E113" i="13"/>
  <c r="D113" i="13"/>
  <c r="C113" i="13"/>
  <c r="AQ112" i="13"/>
  <c r="AR112" i="13"/>
  <c r="AS112" i="13"/>
  <c r="G112" i="13"/>
  <c r="AP112" i="13" s="1"/>
  <c r="AO112" i="13" s="1"/>
  <c r="F112" i="13"/>
  <c r="E112" i="13"/>
  <c r="D112" i="13"/>
  <c r="C112" i="13"/>
  <c r="AR111" i="13"/>
  <c r="AQ111" i="13"/>
  <c r="AS111" i="13" s="1"/>
  <c r="G111" i="13"/>
  <c r="AP111" i="13"/>
  <c r="AO111" i="13" s="1"/>
  <c r="F111" i="13"/>
  <c r="E111" i="13"/>
  <c r="D111" i="13"/>
  <c r="C111" i="13"/>
  <c r="AR110" i="13"/>
  <c r="AQ110" i="13"/>
  <c r="AS110" i="13"/>
  <c r="G110" i="13"/>
  <c r="AP110" i="13" s="1"/>
  <c r="AO110" i="13" s="1"/>
  <c r="F110" i="13"/>
  <c r="E110" i="13"/>
  <c r="D110" i="13"/>
  <c r="C110" i="13"/>
  <c r="AQ109" i="13"/>
  <c r="AS109" i="13" s="1"/>
  <c r="AR109" i="13"/>
  <c r="G109" i="13"/>
  <c r="AP109" i="13"/>
  <c r="AO109" i="13" s="1"/>
  <c r="F109" i="13"/>
  <c r="E109" i="13"/>
  <c r="D109" i="13"/>
  <c r="C109" i="13"/>
  <c r="AR108" i="13"/>
  <c r="AQ108" i="13"/>
  <c r="AS108" i="13"/>
  <c r="G108" i="13"/>
  <c r="AP108" i="13" s="1"/>
  <c r="AO108" i="13" s="1"/>
  <c r="F108" i="13"/>
  <c r="E108" i="13"/>
  <c r="D108" i="13"/>
  <c r="C108" i="13"/>
  <c r="AQ107" i="13"/>
  <c r="AS107" i="13" s="1"/>
  <c r="AR107" i="13"/>
  <c r="G107" i="13"/>
  <c r="AP107" i="13"/>
  <c r="AO107" i="13" s="1"/>
  <c r="F107" i="13"/>
  <c r="E107" i="13"/>
  <c r="D107" i="13"/>
  <c r="C107" i="13"/>
  <c r="AQ106" i="13"/>
  <c r="AR106" i="13"/>
  <c r="AS106" i="13"/>
  <c r="G106" i="13"/>
  <c r="AP106" i="13" s="1"/>
  <c r="AO106" i="13" s="1"/>
  <c r="F106" i="13"/>
  <c r="E106" i="13"/>
  <c r="D106" i="13"/>
  <c r="C106" i="13"/>
  <c r="AR105" i="13"/>
  <c r="AQ105" i="13"/>
  <c r="G105" i="13"/>
  <c r="AP105" i="13"/>
  <c r="AO105" i="13" s="1"/>
  <c r="F105" i="13"/>
  <c r="E105" i="13"/>
  <c r="D105" i="13"/>
  <c r="C105" i="13"/>
  <c r="AQ104" i="13"/>
  <c r="AR104" i="13"/>
  <c r="AS104" i="13"/>
  <c r="G104" i="13"/>
  <c r="AP104" i="13" s="1"/>
  <c r="AO104" i="13" s="1"/>
  <c r="F104" i="13"/>
  <c r="E104" i="13"/>
  <c r="D104" i="13"/>
  <c r="C104" i="13"/>
  <c r="AR103" i="13"/>
  <c r="AQ103" i="13"/>
  <c r="G103" i="13"/>
  <c r="AP103" i="13"/>
  <c r="AO103" i="13" s="1"/>
  <c r="F103" i="13"/>
  <c r="E103" i="13"/>
  <c r="D103" i="13"/>
  <c r="C103" i="13"/>
  <c r="AR102" i="13"/>
  <c r="AQ102" i="13"/>
  <c r="AS102" i="13"/>
  <c r="G102" i="13"/>
  <c r="AP102" i="13" s="1"/>
  <c r="AO102" i="13" s="1"/>
  <c r="F102" i="13"/>
  <c r="E102" i="13"/>
  <c r="D102" i="13"/>
  <c r="C102" i="13"/>
  <c r="AQ101" i="13"/>
  <c r="AS101" i="13" s="1"/>
  <c r="AR101" i="13"/>
  <c r="G101" i="13"/>
  <c r="AP101" i="13"/>
  <c r="AO101" i="13" s="1"/>
  <c r="F101" i="13"/>
  <c r="E101" i="13"/>
  <c r="D101" i="13"/>
  <c r="C101" i="13"/>
  <c r="AR100" i="13"/>
  <c r="AQ100" i="13"/>
  <c r="AS100" i="13"/>
  <c r="G100" i="13"/>
  <c r="AP100" i="13" s="1"/>
  <c r="AO100" i="13" s="1"/>
  <c r="F100" i="13"/>
  <c r="E100" i="13"/>
  <c r="D100" i="13"/>
  <c r="C100" i="13"/>
  <c r="AQ99" i="13"/>
  <c r="AS99" i="13" s="1"/>
  <c r="AR99" i="13"/>
  <c r="G99" i="13"/>
  <c r="AP99" i="13"/>
  <c r="AO99" i="13" s="1"/>
  <c r="F99" i="13"/>
  <c r="E99" i="13"/>
  <c r="D99" i="13"/>
  <c r="C99" i="13"/>
  <c r="AQ98" i="13"/>
  <c r="AR98" i="13"/>
  <c r="AS98" i="13"/>
  <c r="G98" i="13"/>
  <c r="AP98" i="13" s="1"/>
  <c r="AO98" i="13" s="1"/>
  <c r="F98" i="13"/>
  <c r="E98" i="13"/>
  <c r="D98" i="13"/>
  <c r="C98" i="13"/>
  <c r="AR97" i="13"/>
  <c r="AQ97" i="13"/>
  <c r="AS97" i="13" s="1"/>
  <c r="G97" i="13"/>
  <c r="AP97" i="13" s="1"/>
  <c r="AO97" i="13" s="1"/>
  <c r="F97" i="13"/>
  <c r="E97" i="13"/>
  <c r="D97" i="13"/>
  <c r="C97" i="13"/>
  <c r="AQ96" i="13"/>
  <c r="AR96" i="13"/>
  <c r="AS96" i="13" s="1"/>
  <c r="G96" i="13"/>
  <c r="AP96" i="13" s="1"/>
  <c r="AO96" i="13" s="1"/>
  <c r="F96" i="13"/>
  <c r="E96" i="13"/>
  <c r="D96" i="13"/>
  <c r="C96" i="13"/>
  <c r="AR95" i="13"/>
  <c r="AQ95" i="13"/>
  <c r="G95" i="13"/>
  <c r="AP95" i="13" s="1"/>
  <c r="AO95" i="13" s="1"/>
  <c r="F95" i="13"/>
  <c r="E95" i="13"/>
  <c r="D95" i="13"/>
  <c r="C95" i="13"/>
  <c r="AR94" i="13"/>
  <c r="AQ94" i="13"/>
  <c r="AS94" i="13"/>
  <c r="G94" i="13"/>
  <c r="AP94" i="13" s="1"/>
  <c r="AO94" i="13" s="1"/>
  <c r="F94" i="13"/>
  <c r="E94" i="13"/>
  <c r="D94" i="13"/>
  <c r="C94" i="13"/>
  <c r="AQ93" i="13"/>
  <c r="AR93" i="13"/>
  <c r="G93" i="13"/>
  <c r="AP93" i="13" s="1"/>
  <c r="AO93" i="13" s="1"/>
  <c r="F93" i="13"/>
  <c r="E93" i="13"/>
  <c r="D93" i="13"/>
  <c r="C93" i="13"/>
  <c r="AR92" i="13"/>
  <c r="AQ92" i="13"/>
  <c r="AS92" i="13" s="1"/>
  <c r="G92" i="13"/>
  <c r="AP92" i="13" s="1"/>
  <c r="AO92" i="13" s="1"/>
  <c r="F92" i="13"/>
  <c r="E92" i="13"/>
  <c r="D92" i="13"/>
  <c r="C92" i="13"/>
  <c r="AQ91" i="13"/>
  <c r="AS91" i="13" s="1"/>
  <c r="AR91" i="13"/>
  <c r="G91" i="13"/>
  <c r="AP91" i="13" s="1"/>
  <c r="AO91" i="13" s="1"/>
  <c r="F91" i="13"/>
  <c r="E91" i="13"/>
  <c r="D91" i="13"/>
  <c r="C91" i="13"/>
  <c r="AQ90" i="13"/>
  <c r="AR90" i="13"/>
  <c r="AS90" i="13"/>
  <c r="G90" i="13"/>
  <c r="AP90" i="13" s="1"/>
  <c r="AO90" i="13" s="1"/>
  <c r="F90" i="13"/>
  <c r="E90" i="13"/>
  <c r="D90" i="13"/>
  <c r="C90" i="13"/>
  <c r="AR89" i="13"/>
  <c r="AQ89" i="13"/>
  <c r="AS89" i="13" s="1"/>
  <c r="G89" i="13"/>
  <c r="AP89" i="13" s="1"/>
  <c r="AO89" i="13" s="1"/>
  <c r="F89" i="13"/>
  <c r="E89" i="13"/>
  <c r="D89" i="13"/>
  <c r="C89" i="13"/>
  <c r="AQ88" i="13"/>
  <c r="AR88" i="13"/>
  <c r="AS88" i="13" s="1"/>
  <c r="G88" i="13"/>
  <c r="AP88" i="13" s="1"/>
  <c r="AO88" i="13" s="1"/>
  <c r="F88" i="13"/>
  <c r="E88" i="13"/>
  <c r="D88" i="13"/>
  <c r="C88" i="13"/>
  <c r="AR87" i="13"/>
  <c r="AQ87" i="13"/>
  <c r="G87" i="13"/>
  <c r="AP87" i="13" s="1"/>
  <c r="AO87" i="13" s="1"/>
  <c r="F87" i="13"/>
  <c r="E87" i="13"/>
  <c r="D87" i="13"/>
  <c r="C87" i="13"/>
  <c r="AR86" i="13"/>
  <c r="AQ86" i="13"/>
  <c r="AS86" i="13"/>
  <c r="G86" i="13"/>
  <c r="AP86" i="13" s="1"/>
  <c r="AO86" i="13" s="1"/>
  <c r="F86" i="13"/>
  <c r="E86" i="13"/>
  <c r="D86" i="13"/>
  <c r="C86" i="13"/>
  <c r="AQ85" i="13"/>
  <c r="AR85" i="13"/>
  <c r="G85" i="13"/>
  <c r="AP85" i="13" s="1"/>
  <c r="AO85" i="13" s="1"/>
  <c r="F85" i="13"/>
  <c r="E85" i="13"/>
  <c r="D85" i="13"/>
  <c r="C85" i="13"/>
  <c r="AR84" i="13"/>
  <c r="AQ84" i="13"/>
  <c r="AS84" i="13" s="1"/>
  <c r="G84" i="13"/>
  <c r="AP84" i="13" s="1"/>
  <c r="AO84" i="13" s="1"/>
  <c r="F84" i="13"/>
  <c r="E84" i="13"/>
  <c r="D84" i="13"/>
  <c r="C84" i="13"/>
  <c r="AQ83" i="13"/>
  <c r="AR83" i="13"/>
  <c r="AS83" i="13"/>
  <c r="G83" i="13"/>
  <c r="AP83" i="13" s="1"/>
  <c r="AO83" i="13" s="1"/>
  <c r="F83" i="13"/>
  <c r="E83" i="13"/>
  <c r="D83" i="13"/>
  <c r="C83" i="13"/>
  <c r="AQ82" i="13"/>
  <c r="AS82" i="13" s="1"/>
  <c r="AR82" i="13"/>
  <c r="G82" i="13"/>
  <c r="AP82" i="13" s="1"/>
  <c r="AO82" i="13" s="1"/>
  <c r="F82" i="13"/>
  <c r="E82" i="13"/>
  <c r="D82" i="13"/>
  <c r="C82" i="13"/>
  <c r="AR81" i="13"/>
  <c r="AQ81" i="13"/>
  <c r="AS81" i="13"/>
  <c r="G81" i="13"/>
  <c r="AP81" i="13" s="1"/>
  <c r="AO81" i="13" s="1"/>
  <c r="F81" i="13"/>
  <c r="E81" i="13"/>
  <c r="D81" i="13"/>
  <c r="C81" i="13"/>
  <c r="AQ80" i="13"/>
  <c r="AS80" i="13" s="1"/>
  <c r="AR80" i="13"/>
  <c r="G80" i="13"/>
  <c r="AP80" i="13"/>
  <c r="AO80" i="13" s="1"/>
  <c r="F80" i="13"/>
  <c r="E80" i="13"/>
  <c r="D80" i="13"/>
  <c r="C80" i="13"/>
  <c r="AR79" i="13"/>
  <c r="AQ79" i="13"/>
  <c r="AS79" i="13"/>
  <c r="G79" i="13"/>
  <c r="AP79" i="13" s="1"/>
  <c r="AO79" i="13" s="1"/>
  <c r="F79" i="13"/>
  <c r="E79" i="13"/>
  <c r="D79" i="13"/>
  <c r="C79" i="13"/>
  <c r="AR78" i="13"/>
  <c r="AQ78" i="13"/>
  <c r="AS78" i="13" s="1"/>
  <c r="G78" i="13"/>
  <c r="AP78" i="13" s="1"/>
  <c r="AO78" i="13" s="1"/>
  <c r="F78" i="13"/>
  <c r="E78" i="13"/>
  <c r="D78" i="13"/>
  <c r="C78" i="13"/>
  <c r="AQ77" i="13"/>
  <c r="AR77" i="13"/>
  <c r="AS77" i="13"/>
  <c r="G77" i="13"/>
  <c r="AP77" i="13" s="1"/>
  <c r="AO77" i="13" s="1"/>
  <c r="F77" i="13"/>
  <c r="E77" i="13"/>
  <c r="D77" i="13"/>
  <c r="C77" i="13"/>
  <c r="AR76" i="13"/>
  <c r="AQ76" i="13"/>
  <c r="AS76" i="13" s="1"/>
  <c r="G76" i="13"/>
  <c r="AP76" i="13" s="1"/>
  <c r="AO76" i="13" s="1"/>
  <c r="F76" i="13"/>
  <c r="E76" i="13"/>
  <c r="D76" i="13"/>
  <c r="C76" i="13"/>
  <c r="AQ75" i="13"/>
  <c r="AR75" i="13"/>
  <c r="AS75" i="13"/>
  <c r="G75" i="13"/>
  <c r="AP75" i="13" s="1"/>
  <c r="AO75" i="13" s="1"/>
  <c r="F75" i="13"/>
  <c r="E75" i="13"/>
  <c r="D75" i="13"/>
  <c r="C75" i="13"/>
  <c r="AQ74" i="13"/>
  <c r="AS74" i="13" s="1"/>
  <c r="AR74" i="13"/>
  <c r="G74" i="13"/>
  <c r="AP74" i="13" s="1"/>
  <c r="AO74" i="13" s="1"/>
  <c r="F74" i="13"/>
  <c r="E74" i="13"/>
  <c r="D74" i="13"/>
  <c r="C74" i="13"/>
  <c r="AR73" i="13"/>
  <c r="AQ73" i="13"/>
  <c r="AS73" i="13"/>
  <c r="G73" i="13"/>
  <c r="AP73" i="13" s="1"/>
  <c r="AO73" i="13" s="1"/>
  <c r="F73" i="13"/>
  <c r="E73" i="13"/>
  <c r="D73" i="13"/>
  <c r="C73" i="13"/>
  <c r="AQ72" i="13"/>
  <c r="AS72" i="13" s="1"/>
  <c r="AR72" i="13"/>
  <c r="G72" i="13"/>
  <c r="AP72" i="13" s="1"/>
  <c r="AO72" i="13" s="1"/>
  <c r="F72" i="13"/>
  <c r="E72" i="13"/>
  <c r="D72" i="13"/>
  <c r="C72" i="13"/>
  <c r="AR71" i="13"/>
  <c r="AQ71" i="13"/>
  <c r="AS71" i="13"/>
  <c r="G71" i="13"/>
  <c r="AP71" i="13" s="1"/>
  <c r="AO71" i="13" s="1"/>
  <c r="F71" i="13"/>
  <c r="E71" i="13"/>
  <c r="D71" i="13"/>
  <c r="C71" i="13"/>
  <c r="AR70" i="13"/>
  <c r="AQ70" i="13"/>
  <c r="AS70" i="13" s="1"/>
  <c r="G70" i="13"/>
  <c r="AP70" i="13" s="1"/>
  <c r="AO70" i="13" s="1"/>
  <c r="F70" i="13"/>
  <c r="E70" i="13"/>
  <c r="D70" i="13"/>
  <c r="C70" i="13"/>
  <c r="AQ69" i="13"/>
  <c r="AR69" i="13"/>
  <c r="AS69" i="13"/>
  <c r="G69" i="13"/>
  <c r="AP69" i="13" s="1"/>
  <c r="AO69" i="13" s="1"/>
  <c r="F69" i="13"/>
  <c r="E69" i="13"/>
  <c r="D69" i="13"/>
  <c r="C69" i="13"/>
  <c r="AR68" i="13"/>
  <c r="AQ68" i="13"/>
  <c r="AS68" i="13" s="1"/>
  <c r="G68" i="13"/>
  <c r="AP68" i="13" s="1"/>
  <c r="AO68" i="13" s="1"/>
  <c r="F68" i="13"/>
  <c r="E68" i="13"/>
  <c r="D68" i="13"/>
  <c r="C68" i="13"/>
  <c r="AQ67" i="13"/>
  <c r="AR67" i="13"/>
  <c r="AS67" i="13"/>
  <c r="G67" i="13"/>
  <c r="AP67" i="13" s="1"/>
  <c r="AO67" i="13" s="1"/>
  <c r="F67" i="13"/>
  <c r="E67" i="13"/>
  <c r="D67" i="13"/>
  <c r="C67" i="13"/>
  <c r="AQ66" i="13"/>
  <c r="AS66" i="13" s="1"/>
  <c r="AR66" i="13"/>
  <c r="G66" i="13"/>
  <c r="AP66" i="13" s="1"/>
  <c r="AO66" i="13" s="1"/>
  <c r="F66" i="13"/>
  <c r="E66" i="13"/>
  <c r="D66" i="13"/>
  <c r="C66" i="13"/>
  <c r="AR65" i="13"/>
  <c r="AQ65" i="13"/>
  <c r="AS65" i="13"/>
  <c r="G65" i="13"/>
  <c r="AP65" i="13" s="1"/>
  <c r="AO65" i="13" s="1"/>
  <c r="F65" i="13"/>
  <c r="E65" i="13"/>
  <c r="D65" i="13"/>
  <c r="C65" i="13"/>
  <c r="AQ64" i="13"/>
  <c r="AS64" i="13" s="1"/>
  <c r="AR64" i="13"/>
  <c r="G64" i="13"/>
  <c r="AP64" i="13" s="1"/>
  <c r="AO64" i="13" s="1"/>
  <c r="F64" i="13"/>
  <c r="E64" i="13"/>
  <c r="D64" i="13"/>
  <c r="C64" i="13"/>
  <c r="AR63" i="13"/>
  <c r="AQ63" i="13"/>
  <c r="AS63" i="13"/>
  <c r="G63" i="13"/>
  <c r="AP63" i="13" s="1"/>
  <c r="AO63" i="13" s="1"/>
  <c r="F63" i="13"/>
  <c r="E63" i="13"/>
  <c r="D63" i="13"/>
  <c r="C63" i="13"/>
  <c r="AR62" i="13"/>
  <c r="AQ62" i="13"/>
  <c r="AS62" i="13" s="1"/>
  <c r="G62" i="13"/>
  <c r="AP62" i="13" s="1"/>
  <c r="AO62" i="13" s="1"/>
  <c r="F62" i="13"/>
  <c r="E62" i="13"/>
  <c r="D62" i="13"/>
  <c r="C62" i="13"/>
  <c r="AQ61" i="13"/>
  <c r="AR61" i="13"/>
  <c r="AS61" i="13"/>
  <c r="G61" i="13"/>
  <c r="AP61" i="13" s="1"/>
  <c r="AO61" i="13" s="1"/>
  <c r="F61" i="13"/>
  <c r="E61" i="13"/>
  <c r="D61" i="13"/>
  <c r="C61" i="13"/>
  <c r="AR60" i="13"/>
  <c r="AQ60" i="13"/>
  <c r="AS60" i="13" s="1"/>
  <c r="G60" i="13"/>
  <c r="AP60" i="13" s="1"/>
  <c r="AO60" i="13" s="1"/>
  <c r="F60" i="13"/>
  <c r="E60" i="13"/>
  <c r="D60" i="13"/>
  <c r="C60" i="13"/>
  <c r="AQ59" i="13"/>
  <c r="AR59" i="13"/>
  <c r="AS59" i="13"/>
  <c r="G59" i="13"/>
  <c r="AP59" i="13" s="1"/>
  <c r="AO59" i="13" s="1"/>
  <c r="F59" i="13"/>
  <c r="E59" i="13"/>
  <c r="D59" i="13"/>
  <c r="C59" i="13"/>
  <c r="AQ58" i="13"/>
  <c r="AS58" i="13" s="1"/>
  <c r="AR58" i="13"/>
  <c r="G58" i="13"/>
  <c r="AP58" i="13" s="1"/>
  <c r="AO58" i="13" s="1"/>
  <c r="F58" i="13"/>
  <c r="E58" i="13"/>
  <c r="D58" i="13"/>
  <c r="C58" i="13"/>
  <c r="AR57" i="13"/>
  <c r="AQ57" i="13"/>
  <c r="AS57" i="13"/>
  <c r="G57" i="13"/>
  <c r="AP57" i="13" s="1"/>
  <c r="AO57" i="13" s="1"/>
  <c r="F57" i="13"/>
  <c r="E57" i="13"/>
  <c r="D57" i="13"/>
  <c r="C57" i="13"/>
  <c r="AQ56" i="13"/>
  <c r="AS56" i="13" s="1"/>
  <c r="AR56" i="13"/>
  <c r="G56" i="13"/>
  <c r="AP56" i="13" s="1"/>
  <c r="AO56" i="13" s="1"/>
  <c r="F56" i="13"/>
  <c r="E56" i="13"/>
  <c r="D56" i="13"/>
  <c r="C56" i="13"/>
  <c r="AR55" i="13"/>
  <c r="AQ55" i="13"/>
  <c r="AS55" i="13"/>
  <c r="G55" i="13"/>
  <c r="AP55" i="13" s="1"/>
  <c r="AO55" i="13" s="1"/>
  <c r="F55" i="13"/>
  <c r="E55" i="13"/>
  <c r="D55" i="13"/>
  <c r="C55" i="13"/>
  <c r="AR54" i="13"/>
  <c r="AQ54" i="13"/>
  <c r="AS54" i="13" s="1"/>
  <c r="G54" i="13"/>
  <c r="AP54" i="13" s="1"/>
  <c r="AO54" i="13" s="1"/>
  <c r="F54" i="13"/>
  <c r="E54" i="13"/>
  <c r="D54" i="13"/>
  <c r="C54" i="13"/>
  <c r="AQ53" i="13"/>
  <c r="AR53" i="13"/>
  <c r="AS53" i="13"/>
  <c r="G53" i="13"/>
  <c r="AP53" i="13" s="1"/>
  <c r="AO53" i="13" s="1"/>
  <c r="F53" i="13"/>
  <c r="E53" i="13"/>
  <c r="D53" i="13"/>
  <c r="C53" i="13"/>
  <c r="AR52" i="13"/>
  <c r="AQ52" i="13"/>
  <c r="AS52" i="13" s="1"/>
  <c r="G52" i="13"/>
  <c r="AP52" i="13" s="1"/>
  <c r="AO52" i="13" s="1"/>
  <c r="F52" i="13"/>
  <c r="E52" i="13"/>
  <c r="D52" i="13"/>
  <c r="C52" i="13"/>
  <c r="AQ51" i="13"/>
  <c r="AR51" i="13"/>
  <c r="AS51" i="13"/>
  <c r="G51" i="13"/>
  <c r="AP51" i="13" s="1"/>
  <c r="AO51" i="13" s="1"/>
  <c r="F51" i="13"/>
  <c r="E51" i="13"/>
  <c r="D51" i="13"/>
  <c r="C51" i="13"/>
  <c r="AQ50" i="13"/>
  <c r="AS50" i="13" s="1"/>
  <c r="AR50" i="13"/>
  <c r="G50" i="13"/>
  <c r="AP50" i="13" s="1"/>
  <c r="AO50" i="13" s="1"/>
  <c r="F50" i="13"/>
  <c r="E50" i="13"/>
  <c r="D50" i="13"/>
  <c r="C50" i="13"/>
  <c r="AR49" i="13"/>
  <c r="AQ49" i="13"/>
  <c r="AS49" i="13"/>
  <c r="G49" i="13"/>
  <c r="AP49" i="13" s="1"/>
  <c r="AO49" i="13" s="1"/>
  <c r="F49" i="13"/>
  <c r="E49" i="13"/>
  <c r="D49" i="13"/>
  <c r="C49" i="13"/>
  <c r="AQ48" i="13"/>
  <c r="AS48" i="13" s="1"/>
  <c r="AR48" i="13"/>
  <c r="G48" i="13"/>
  <c r="AP48" i="13" s="1"/>
  <c r="AO48" i="13" s="1"/>
  <c r="F48" i="13"/>
  <c r="E48" i="13"/>
  <c r="D48" i="13"/>
  <c r="C48" i="13"/>
  <c r="AR47" i="13"/>
  <c r="AQ47" i="13"/>
  <c r="AS47" i="13"/>
  <c r="G47" i="13"/>
  <c r="AP47" i="13" s="1"/>
  <c r="AO47" i="13" s="1"/>
  <c r="F47" i="13"/>
  <c r="E47" i="13"/>
  <c r="D47" i="13"/>
  <c r="C47" i="13"/>
  <c r="AR46" i="13"/>
  <c r="AQ46" i="13"/>
  <c r="AS46" i="13" s="1"/>
  <c r="G46" i="13"/>
  <c r="AP46" i="13" s="1"/>
  <c r="AO46" i="13" s="1"/>
  <c r="F46" i="13"/>
  <c r="E46" i="13"/>
  <c r="D46" i="13"/>
  <c r="C46" i="13"/>
  <c r="AQ45" i="13"/>
  <c r="AR45" i="13"/>
  <c r="AS45" i="13"/>
  <c r="G45" i="13"/>
  <c r="AP45" i="13" s="1"/>
  <c r="AO45" i="13" s="1"/>
  <c r="F45" i="13"/>
  <c r="E45" i="13"/>
  <c r="D45" i="13"/>
  <c r="C45" i="13"/>
  <c r="AR44" i="13"/>
  <c r="AQ44" i="13"/>
  <c r="AS44" i="13" s="1"/>
  <c r="G44" i="13"/>
  <c r="AP44" i="13" s="1"/>
  <c r="AO44" i="13" s="1"/>
  <c r="F44" i="13"/>
  <c r="E44" i="13"/>
  <c r="D44" i="13"/>
  <c r="C44" i="13"/>
  <c r="AQ43" i="13"/>
  <c r="AR43" i="13"/>
  <c r="AS43" i="13"/>
  <c r="G43" i="13"/>
  <c r="AP43" i="13" s="1"/>
  <c r="AO43" i="13" s="1"/>
  <c r="F43" i="13"/>
  <c r="E43" i="13"/>
  <c r="D43" i="13"/>
  <c r="C43" i="13"/>
  <c r="AQ42" i="13"/>
  <c r="AS42" i="13" s="1"/>
  <c r="AR42" i="13"/>
  <c r="G42" i="13"/>
  <c r="AP42" i="13" s="1"/>
  <c r="AO42" i="13" s="1"/>
  <c r="F42" i="13"/>
  <c r="E42" i="13"/>
  <c r="D42" i="13"/>
  <c r="C42" i="13"/>
  <c r="AR41" i="13"/>
  <c r="AQ41" i="13"/>
  <c r="AS41" i="13"/>
  <c r="G41" i="13"/>
  <c r="AP41" i="13" s="1"/>
  <c r="AO41" i="13" s="1"/>
  <c r="F41" i="13"/>
  <c r="E41" i="13"/>
  <c r="D41" i="13"/>
  <c r="C41" i="13"/>
  <c r="AQ40" i="13"/>
  <c r="AS40" i="13" s="1"/>
  <c r="AR40" i="13"/>
  <c r="G40" i="13"/>
  <c r="AP40" i="13" s="1"/>
  <c r="AO40" i="13" s="1"/>
  <c r="F40" i="13"/>
  <c r="E40" i="13"/>
  <c r="D40" i="13"/>
  <c r="C40" i="13"/>
  <c r="AR39" i="13"/>
  <c r="AQ39" i="13"/>
  <c r="AS39" i="13"/>
  <c r="G39" i="13"/>
  <c r="AP39" i="13" s="1"/>
  <c r="AO39" i="13" s="1"/>
  <c r="F39" i="13"/>
  <c r="E39" i="13"/>
  <c r="D39" i="13"/>
  <c r="C39" i="13"/>
  <c r="AR38" i="13"/>
  <c r="AQ38" i="13"/>
  <c r="AS38" i="13" s="1"/>
  <c r="G38" i="13"/>
  <c r="AP38" i="13" s="1"/>
  <c r="AO38" i="13" s="1"/>
  <c r="F38" i="13"/>
  <c r="E38" i="13"/>
  <c r="D38" i="13"/>
  <c r="C38" i="13"/>
  <c r="AQ37" i="13"/>
  <c r="AR37" i="13"/>
  <c r="AS37" i="13"/>
  <c r="G37" i="13"/>
  <c r="AP37" i="13" s="1"/>
  <c r="AO37" i="13" s="1"/>
  <c r="F37" i="13"/>
  <c r="E37" i="13"/>
  <c r="D37" i="13"/>
  <c r="C37" i="13"/>
  <c r="AR36" i="13"/>
  <c r="AQ36" i="13"/>
  <c r="AS36" i="13" s="1"/>
  <c r="G36" i="13"/>
  <c r="AP36" i="13" s="1"/>
  <c r="AO36" i="13" s="1"/>
  <c r="F36" i="13"/>
  <c r="E36" i="13"/>
  <c r="D36" i="13"/>
  <c r="C36" i="13"/>
  <c r="AQ35" i="13"/>
  <c r="AR35" i="13"/>
  <c r="AS35" i="13"/>
  <c r="G35" i="13"/>
  <c r="AP35" i="13" s="1"/>
  <c r="AO35" i="13" s="1"/>
  <c r="F35" i="13"/>
  <c r="E35" i="13"/>
  <c r="D35" i="13"/>
  <c r="C35" i="13"/>
  <c r="AQ34" i="13"/>
  <c r="AS34" i="13" s="1"/>
  <c r="AR34" i="13"/>
  <c r="G34" i="13"/>
  <c r="AP34" i="13" s="1"/>
  <c r="AO34" i="13" s="1"/>
  <c r="F34" i="13"/>
  <c r="E34" i="13"/>
  <c r="D34" i="13"/>
  <c r="C34" i="13"/>
  <c r="AR33" i="13"/>
  <c r="AQ33" i="13"/>
  <c r="AS33" i="13"/>
  <c r="G33" i="13"/>
  <c r="AP33" i="13" s="1"/>
  <c r="AO33" i="13" s="1"/>
  <c r="F33" i="13"/>
  <c r="E33" i="13"/>
  <c r="D33" i="13"/>
  <c r="C33" i="13"/>
  <c r="AQ32" i="13"/>
  <c r="AS32" i="13" s="1"/>
  <c r="AR32" i="13"/>
  <c r="G32" i="13"/>
  <c r="AP32" i="13" s="1"/>
  <c r="AO32" i="13" s="1"/>
  <c r="F32" i="13"/>
  <c r="E32" i="13"/>
  <c r="D32" i="13"/>
  <c r="C32" i="13"/>
  <c r="AR31" i="13"/>
  <c r="AQ31" i="13"/>
  <c r="AS31" i="13"/>
  <c r="G31" i="13"/>
  <c r="AP31" i="13" s="1"/>
  <c r="AO31" i="13" s="1"/>
  <c r="F31" i="13"/>
  <c r="E31" i="13"/>
  <c r="D31" i="13"/>
  <c r="C31" i="13"/>
  <c r="AR30" i="13"/>
  <c r="AQ30" i="13"/>
  <c r="AS30" i="13" s="1"/>
  <c r="G30" i="13"/>
  <c r="AP30" i="13" s="1"/>
  <c r="AO30" i="13" s="1"/>
  <c r="F30" i="13"/>
  <c r="E30" i="13"/>
  <c r="D30" i="13"/>
  <c r="C30" i="13"/>
  <c r="AQ29" i="13"/>
  <c r="AR29" i="13"/>
  <c r="AS29" i="13"/>
  <c r="G29" i="13"/>
  <c r="AP29" i="13" s="1"/>
  <c r="AO29" i="13" s="1"/>
  <c r="F29" i="13"/>
  <c r="E29" i="13"/>
  <c r="D29" i="13"/>
  <c r="C29" i="13"/>
  <c r="AR28" i="13"/>
  <c r="AQ28" i="13"/>
  <c r="AS28" i="13" s="1"/>
  <c r="G28" i="13"/>
  <c r="AP28" i="13" s="1"/>
  <c r="AO28" i="13" s="1"/>
  <c r="F28" i="13"/>
  <c r="E28" i="13"/>
  <c r="D28" i="13"/>
  <c r="C28" i="13"/>
  <c r="AQ27" i="13"/>
  <c r="AR27" i="13"/>
  <c r="AS27" i="13"/>
  <c r="G27" i="13"/>
  <c r="AP27" i="13" s="1"/>
  <c r="AO27" i="13" s="1"/>
  <c r="F27" i="13"/>
  <c r="E27" i="13"/>
  <c r="D27" i="13"/>
  <c r="C27" i="13"/>
  <c r="AQ26" i="13"/>
  <c r="AS26" i="13" s="1"/>
  <c r="AR26" i="13"/>
  <c r="G26" i="13"/>
  <c r="AP26" i="13" s="1"/>
  <c r="AO26" i="13" s="1"/>
  <c r="F26" i="13"/>
  <c r="E26" i="13"/>
  <c r="D26" i="13"/>
  <c r="C26" i="13"/>
  <c r="AR25" i="13"/>
  <c r="AQ25" i="13"/>
  <c r="AS25" i="13"/>
  <c r="G25" i="13"/>
  <c r="AP25" i="13" s="1"/>
  <c r="AO25" i="13" s="1"/>
  <c r="F25" i="13"/>
  <c r="E25" i="13"/>
  <c r="D25" i="13"/>
  <c r="C25" i="13"/>
  <c r="AQ24" i="13"/>
  <c r="AS24" i="13" s="1"/>
  <c r="AR24" i="13"/>
  <c r="G24" i="13"/>
  <c r="AP24" i="13" s="1"/>
  <c r="AO24" i="13" s="1"/>
  <c r="F24" i="13"/>
  <c r="E24" i="13"/>
  <c r="D24" i="13"/>
  <c r="C24" i="13"/>
  <c r="AR23" i="13"/>
  <c r="AQ23" i="13"/>
  <c r="AS23" i="13"/>
  <c r="G23" i="13"/>
  <c r="AP23" i="13" s="1"/>
  <c r="AO23" i="13" s="1"/>
  <c r="F23" i="13"/>
  <c r="E23" i="13"/>
  <c r="D23" i="13"/>
  <c r="C23" i="13"/>
  <c r="AR22" i="13"/>
  <c r="AQ22" i="13"/>
  <c r="AS22" i="13" s="1"/>
  <c r="G22" i="13"/>
  <c r="AP22" i="13" s="1"/>
  <c r="AO22" i="13" s="1"/>
  <c r="F22" i="13"/>
  <c r="E22" i="13"/>
  <c r="D22" i="13"/>
  <c r="C22" i="13"/>
  <c r="AQ21" i="13"/>
  <c r="AR21" i="13"/>
  <c r="AS21" i="13"/>
  <c r="G21" i="13"/>
  <c r="AP21" i="13" s="1"/>
  <c r="AO21" i="13" s="1"/>
  <c r="F21" i="13"/>
  <c r="E21" i="13"/>
  <c r="D21" i="13"/>
  <c r="C21" i="13"/>
  <c r="AR20" i="13"/>
  <c r="AQ20" i="13"/>
  <c r="AS20" i="13" s="1"/>
  <c r="G20" i="13"/>
  <c r="AP20" i="13" s="1"/>
  <c r="AO20" i="13" s="1"/>
  <c r="F20" i="13"/>
  <c r="E20" i="13"/>
  <c r="D20" i="13"/>
  <c r="C20" i="13"/>
  <c r="AQ19" i="13"/>
  <c r="AR19" i="13"/>
  <c r="AS19" i="13"/>
  <c r="G19" i="13"/>
  <c r="AP19" i="13" s="1"/>
  <c r="AO19" i="13" s="1"/>
  <c r="F19" i="13"/>
  <c r="E19" i="13"/>
  <c r="D19" i="13"/>
  <c r="C19" i="13"/>
  <c r="AQ18" i="13"/>
  <c r="AS18" i="13" s="1"/>
  <c r="AR18" i="13"/>
  <c r="G18" i="13"/>
  <c r="AP18" i="13" s="1"/>
  <c r="AO18" i="13" s="1"/>
  <c r="F18" i="13"/>
  <c r="E18" i="13"/>
  <c r="D18" i="13"/>
  <c r="C18" i="13"/>
  <c r="AR17" i="13"/>
  <c r="AQ17" i="13"/>
  <c r="AS17" i="13"/>
  <c r="G17" i="13"/>
  <c r="AP17" i="13" s="1"/>
  <c r="AO17" i="13" s="1"/>
  <c r="F17" i="13"/>
  <c r="E17" i="13"/>
  <c r="D17" i="13"/>
  <c r="C17" i="13"/>
  <c r="AQ16" i="13"/>
  <c r="AS16" i="13" s="1"/>
  <c r="AR16" i="13"/>
  <c r="G16" i="13"/>
  <c r="AP16" i="13" s="1"/>
  <c r="AO16" i="13" s="1"/>
  <c r="F16" i="13"/>
  <c r="E16" i="13"/>
  <c r="D16" i="13"/>
  <c r="C16" i="13"/>
  <c r="AR15" i="13"/>
  <c r="AQ15" i="13"/>
  <c r="AS15" i="13"/>
  <c r="G15" i="13"/>
  <c r="AP15" i="13" s="1"/>
  <c r="AO15" i="13" s="1"/>
  <c r="F15" i="13"/>
  <c r="E15" i="13"/>
  <c r="D15" i="13"/>
  <c r="C15" i="13"/>
  <c r="AR14" i="13"/>
  <c r="AQ14" i="13"/>
  <c r="AS14" i="13" s="1"/>
  <c r="G14" i="13"/>
  <c r="AP14" i="13" s="1"/>
  <c r="AO14" i="13" s="1"/>
  <c r="F14" i="13"/>
  <c r="E14" i="13"/>
  <c r="D14" i="13"/>
  <c r="C14" i="13"/>
  <c r="AQ13" i="13"/>
  <c r="AR13" i="13"/>
  <c r="AS13" i="13"/>
  <c r="G13" i="13"/>
  <c r="AP13" i="13" s="1"/>
  <c r="AO13" i="13" s="1"/>
  <c r="F13" i="13"/>
  <c r="E13" i="13"/>
  <c r="D13" i="13"/>
  <c r="C13" i="13"/>
  <c r="AR12" i="13"/>
  <c r="AQ12" i="13"/>
  <c r="AS12" i="13" s="1"/>
  <c r="G12" i="13"/>
  <c r="AP12" i="13" s="1"/>
  <c r="AO12" i="13" s="1"/>
  <c r="F12" i="13"/>
  <c r="E12" i="13"/>
  <c r="D12" i="13"/>
  <c r="C12" i="13"/>
  <c r="AQ11" i="13"/>
  <c r="AR11" i="13"/>
  <c r="AS11" i="13"/>
  <c r="G11" i="13"/>
  <c r="AP11" i="13" s="1"/>
  <c r="AO11" i="13" s="1"/>
  <c r="F11" i="13"/>
  <c r="E11" i="13"/>
  <c r="D11" i="13"/>
  <c r="C11" i="13"/>
  <c r="AQ10" i="13"/>
  <c r="AS10" i="13" s="1"/>
  <c r="AR10" i="13"/>
  <c r="G10" i="13"/>
  <c r="AP10" i="13" s="1"/>
  <c r="AO10" i="13" s="1"/>
  <c r="F10" i="13"/>
  <c r="E10" i="13"/>
  <c r="D10" i="13"/>
  <c r="C10" i="13"/>
  <c r="AR9" i="13"/>
  <c r="AQ9" i="13"/>
  <c r="AS9" i="13"/>
  <c r="G9" i="13"/>
  <c r="AP9" i="13" s="1"/>
  <c r="AO9" i="13" s="1"/>
  <c r="F9" i="13"/>
  <c r="E9" i="13"/>
  <c r="D9" i="13"/>
  <c r="C9" i="13"/>
  <c r="AQ8" i="13"/>
  <c r="AS8" i="13" s="1"/>
  <c r="AR8" i="13"/>
  <c r="G8" i="13"/>
  <c r="AP8" i="13" s="1"/>
  <c r="AO8" i="13" s="1"/>
  <c r="F8" i="13"/>
  <c r="E8" i="13"/>
  <c r="D8" i="13"/>
  <c r="C8" i="13"/>
  <c r="AR7" i="13"/>
  <c r="AQ7" i="13"/>
  <c r="AS7" i="13"/>
  <c r="G7" i="13"/>
  <c r="AP7" i="13" s="1"/>
  <c r="AO7" i="13" s="1"/>
  <c r="F7" i="13"/>
  <c r="E7" i="13"/>
  <c r="D7" i="13"/>
  <c r="C7" i="13"/>
  <c r="AR6" i="13"/>
  <c r="AQ6" i="13"/>
  <c r="AS6" i="13" s="1"/>
  <c r="G6" i="13"/>
  <c r="AP6" i="13" s="1"/>
  <c r="AO6" i="13" s="1"/>
  <c r="F6" i="13"/>
  <c r="E6" i="13"/>
  <c r="D6" i="13"/>
  <c r="C6" i="13"/>
  <c r="AQ5" i="13"/>
  <c r="AR5" i="13"/>
  <c r="AS5" i="13"/>
  <c r="G5" i="13"/>
  <c r="AP5" i="13" s="1"/>
  <c r="AO5" i="13" s="1"/>
  <c r="F5" i="13"/>
  <c r="E5" i="13"/>
  <c r="D5" i="13"/>
  <c r="C5" i="13"/>
  <c r="AR4" i="13"/>
  <c r="AQ4" i="13"/>
  <c r="AS4" i="13" s="1"/>
  <c r="G4" i="13"/>
  <c r="AP4" i="13" s="1"/>
  <c r="AO4" i="13" s="1"/>
  <c r="F4" i="13"/>
  <c r="E4" i="13"/>
  <c r="D4" i="13"/>
  <c r="C4" i="13"/>
  <c r="AQ3" i="13"/>
  <c r="AR3" i="13"/>
  <c r="AS3" i="13"/>
  <c r="G3" i="13"/>
  <c r="AP3" i="13" s="1"/>
  <c r="AO3" i="13" s="1"/>
  <c r="F3" i="13"/>
  <c r="E3" i="13"/>
  <c r="D3" i="13"/>
  <c r="C3" i="13"/>
  <c r="AS28" i="14"/>
  <c r="AS30" i="14"/>
  <c r="AS32" i="14"/>
  <c r="AS34" i="14"/>
  <c r="AS36" i="14"/>
  <c r="AS38" i="14"/>
  <c r="AS40" i="14"/>
  <c r="AS42" i="14"/>
  <c r="AS44" i="14"/>
  <c r="AS47" i="14"/>
  <c r="AS51" i="14"/>
  <c r="AS29" i="14"/>
  <c r="AS31" i="14"/>
  <c r="AS33" i="14"/>
  <c r="AS35" i="14"/>
  <c r="AS37" i="14"/>
  <c r="AS39" i="14"/>
  <c r="AS41" i="14"/>
  <c r="AS43" i="14"/>
  <c r="AS45" i="14"/>
  <c r="AS49" i="14"/>
  <c r="AS53" i="14"/>
  <c r="A33" i="1"/>
  <c r="Q33" i="1" s="1"/>
  <c r="A34" i="1"/>
  <c r="Q34" i="1" s="1"/>
  <c r="B35" i="1"/>
  <c r="AC33" i="1"/>
  <c r="AC34" i="1"/>
  <c r="AC35" i="1"/>
  <c r="C35" i="1"/>
  <c r="S35" i="1"/>
  <c r="L35" i="1"/>
  <c r="J35" i="1"/>
  <c r="Q35" i="1"/>
  <c r="E35" i="1"/>
  <c r="R35" i="1"/>
  <c r="T35" i="1"/>
  <c r="P35" i="1"/>
  <c r="M35" i="1"/>
  <c r="K35" i="1"/>
  <c r="I35" i="1"/>
  <c r="F35" i="1"/>
  <c r="D35" i="1"/>
  <c r="B43" i="4"/>
  <c r="C43" i="4"/>
  <c r="D43" i="4"/>
  <c r="F43" i="4"/>
  <c r="G43" i="4"/>
  <c r="B44" i="4"/>
  <c r="C44" i="4"/>
  <c r="D44" i="4"/>
  <c r="F44" i="4"/>
  <c r="G44" i="4"/>
  <c r="B45" i="4"/>
  <c r="C45" i="4"/>
  <c r="D45" i="4"/>
  <c r="F45" i="4"/>
  <c r="G45" i="4"/>
  <c r="B46" i="4"/>
  <c r="C46" i="4"/>
  <c r="D46" i="4"/>
  <c r="F46" i="4"/>
  <c r="G46" i="4"/>
  <c r="B47" i="4"/>
  <c r="C47" i="4"/>
  <c r="D47" i="4"/>
  <c r="F47" i="4"/>
  <c r="G47" i="4"/>
  <c r="B48" i="4"/>
  <c r="C48" i="4"/>
  <c r="D48" i="4"/>
  <c r="F48" i="4"/>
  <c r="G48" i="4"/>
  <c r="B49" i="4"/>
  <c r="C49" i="4"/>
  <c r="D49" i="4"/>
  <c r="F49" i="4"/>
  <c r="G49" i="4"/>
  <c r="B50" i="4"/>
  <c r="C50" i="4"/>
  <c r="D50" i="4"/>
  <c r="F50" i="4"/>
  <c r="G50" i="4"/>
  <c r="B51" i="4"/>
  <c r="C51" i="4"/>
  <c r="D51" i="4"/>
  <c r="F51" i="4"/>
  <c r="G51" i="4"/>
  <c r="B52" i="4"/>
  <c r="C52" i="4"/>
  <c r="D52" i="4"/>
  <c r="F52" i="4"/>
  <c r="G52" i="4"/>
  <c r="B53" i="4"/>
  <c r="C53" i="4"/>
  <c r="D53" i="4"/>
  <c r="F53" i="4"/>
  <c r="G53" i="4"/>
  <c r="B54" i="4"/>
  <c r="C54" i="4"/>
  <c r="D54" i="4"/>
  <c r="F54" i="4"/>
  <c r="G54" i="4"/>
  <c r="B55" i="4"/>
  <c r="C55" i="4"/>
  <c r="D55" i="4"/>
  <c r="F55" i="4"/>
  <c r="G55" i="4"/>
  <c r="B56" i="4"/>
  <c r="C56" i="4"/>
  <c r="D56" i="4"/>
  <c r="F56" i="4"/>
  <c r="G56" i="4"/>
  <c r="B57" i="4"/>
  <c r="C57" i="4"/>
  <c r="D57" i="4"/>
  <c r="F57" i="4"/>
  <c r="G57" i="4"/>
  <c r="B58" i="4"/>
  <c r="C58" i="4"/>
  <c r="D58" i="4"/>
  <c r="F58" i="4"/>
  <c r="G58" i="4"/>
  <c r="B59" i="4"/>
  <c r="C59" i="4"/>
  <c r="D59" i="4"/>
  <c r="F59" i="4"/>
  <c r="G59" i="4"/>
  <c r="B60" i="4"/>
  <c r="C60" i="4"/>
  <c r="D60" i="4"/>
  <c r="F60" i="4"/>
  <c r="G60" i="4"/>
  <c r="B61" i="4"/>
  <c r="C61" i="4"/>
  <c r="D61" i="4"/>
  <c r="F61" i="4"/>
  <c r="G61" i="4"/>
  <c r="B62" i="4"/>
  <c r="C62" i="4"/>
  <c r="D62" i="4"/>
  <c r="F62" i="4"/>
  <c r="G62" i="4"/>
  <c r="B63" i="4"/>
  <c r="C63" i="4"/>
  <c r="D63" i="4"/>
  <c r="F63" i="4"/>
  <c r="G63" i="4"/>
  <c r="B64" i="4"/>
  <c r="C64" i="4"/>
  <c r="D64" i="4"/>
  <c r="F64" i="4"/>
  <c r="G64" i="4"/>
  <c r="B65" i="4"/>
  <c r="C65" i="4"/>
  <c r="D65" i="4"/>
  <c r="F65" i="4"/>
  <c r="G65" i="4"/>
  <c r="B66" i="4"/>
  <c r="C66" i="4"/>
  <c r="D66" i="4"/>
  <c r="F66" i="4"/>
  <c r="G66" i="4"/>
  <c r="B67" i="4"/>
  <c r="C67" i="4"/>
  <c r="D67" i="4"/>
  <c r="F67" i="4"/>
  <c r="G67" i="4"/>
  <c r="B68" i="4"/>
  <c r="C68" i="4"/>
  <c r="D68" i="4"/>
  <c r="F68" i="4"/>
  <c r="G68" i="4"/>
  <c r="B69" i="4"/>
  <c r="C69" i="4"/>
  <c r="D69" i="4"/>
  <c r="F69" i="4"/>
  <c r="G69" i="4"/>
  <c r="B70" i="4"/>
  <c r="C70" i="4"/>
  <c r="D70" i="4"/>
  <c r="F70" i="4"/>
  <c r="G70" i="4"/>
  <c r="B71" i="4"/>
  <c r="C71" i="4"/>
  <c r="D71" i="4"/>
  <c r="F71" i="4"/>
  <c r="G71" i="4"/>
  <c r="B72" i="4"/>
  <c r="C72" i="4"/>
  <c r="D72" i="4"/>
  <c r="F72" i="4"/>
  <c r="G72" i="4"/>
  <c r="B73" i="4"/>
  <c r="C73" i="4"/>
  <c r="D73" i="4"/>
  <c r="F73" i="4"/>
  <c r="G73" i="4"/>
  <c r="B74" i="4"/>
  <c r="C74" i="4"/>
  <c r="D74" i="4"/>
  <c r="F74" i="4"/>
  <c r="G74" i="4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37" i="3"/>
  <c r="B38" i="17"/>
  <c r="C37" i="3"/>
  <c r="D38" i="17" s="1"/>
  <c r="D37" i="3"/>
  <c r="E38" i="17" s="1"/>
  <c r="F37" i="3"/>
  <c r="G37" i="3"/>
  <c r="B38" i="3"/>
  <c r="C38" i="3"/>
  <c r="D38" i="3"/>
  <c r="F38" i="3"/>
  <c r="G38" i="3"/>
  <c r="B39" i="3"/>
  <c r="C39" i="3"/>
  <c r="D39" i="3"/>
  <c r="F39" i="3"/>
  <c r="G39" i="3"/>
  <c r="B40" i="3"/>
  <c r="C40" i="3"/>
  <c r="D40" i="3"/>
  <c r="F40" i="3"/>
  <c r="G40" i="3"/>
  <c r="B41" i="3"/>
  <c r="C41" i="3"/>
  <c r="D41" i="3"/>
  <c r="F41" i="3"/>
  <c r="G41" i="3"/>
  <c r="B42" i="3"/>
  <c r="C42" i="3"/>
  <c r="D42" i="3"/>
  <c r="F42" i="3"/>
  <c r="G42" i="3"/>
  <c r="B43" i="3"/>
  <c r="C43" i="3"/>
  <c r="D43" i="3"/>
  <c r="F43" i="3"/>
  <c r="G43" i="3"/>
  <c r="B44" i="3"/>
  <c r="C44" i="3"/>
  <c r="D44" i="3"/>
  <c r="F44" i="3"/>
  <c r="G44" i="3"/>
  <c r="B45" i="3"/>
  <c r="C45" i="3"/>
  <c r="D45" i="3"/>
  <c r="F45" i="3"/>
  <c r="G45" i="3"/>
  <c r="B46" i="3"/>
  <c r="C46" i="3"/>
  <c r="D46" i="3"/>
  <c r="F46" i="3"/>
  <c r="G46" i="3"/>
  <c r="B47" i="3"/>
  <c r="C47" i="3"/>
  <c r="D47" i="3"/>
  <c r="F47" i="3"/>
  <c r="G47" i="3"/>
  <c r="B48" i="3"/>
  <c r="C48" i="3"/>
  <c r="D48" i="3"/>
  <c r="F48" i="3"/>
  <c r="G48" i="3"/>
  <c r="B49" i="3"/>
  <c r="C49" i="3"/>
  <c r="D49" i="3"/>
  <c r="F49" i="3"/>
  <c r="G49" i="3"/>
  <c r="B50" i="3"/>
  <c r="C50" i="3"/>
  <c r="D50" i="3"/>
  <c r="F50" i="3"/>
  <c r="G50" i="3"/>
  <c r="B51" i="3"/>
  <c r="C51" i="3"/>
  <c r="D51" i="3"/>
  <c r="F51" i="3"/>
  <c r="G51" i="3"/>
  <c r="B52" i="3"/>
  <c r="C52" i="3"/>
  <c r="D52" i="3"/>
  <c r="F52" i="3"/>
  <c r="G52" i="3"/>
  <c r="B53" i="3"/>
  <c r="C53" i="3"/>
  <c r="D53" i="3"/>
  <c r="F53" i="3"/>
  <c r="G53" i="3"/>
  <c r="B54" i="3"/>
  <c r="C54" i="3"/>
  <c r="D54" i="3"/>
  <c r="F54" i="3"/>
  <c r="G54" i="3"/>
  <c r="B55" i="3"/>
  <c r="C55" i="3"/>
  <c r="D55" i="3"/>
  <c r="F55" i="3"/>
  <c r="G55" i="3"/>
  <c r="B56" i="3"/>
  <c r="C56" i="3"/>
  <c r="D56" i="3"/>
  <c r="F56" i="3"/>
  <c r="G56" i="3"/>
  <c r="B57" i="3"/>
  <c r="C57" i="3"/>
  <c r="D57" i="3"/>
  <c r="F57" i="3"/>
  <c r="G57" i="3"/>
  <c r="B58" i="3"/>
  <c r="C58" i="3"/>
  <c r="D58" i="3"/>
  <c r="F58" i="3"/>
  <c r="G58" i="3"/>
  <c r="B59" i="3"/>
  <c r="C59" i="3"/>
  <c r="D59" i="3"/>
  <c r="F59" i="3"/>
  <c r="G59" i="3"/>
  <c r="B60" i="3"/>
  <c r="C60" i="3"/>
  <c r="D60" i="3"/>
  <c r="F60" i="3"/>
  <c r="G60" i="3"/>
  <c r="B61" i="3"/>
  <c r="C61" i="3"/>
  <c r="D61" i="3"/>
  <c r="F61" i="3"/>
  <c r="G61" i="3"/>
  <c r="B62" i="3"/>
  <c r="C62" i="3"/>
  <c r="D62" i="3"/>
  <c r="F62" i="3"/>
  <c r="G62" i="3"/>
  <c r="B63" i="3"/>
  <c r="C63" i="3"/>
  <c r="D63" i="3"/>
  <c r="F63" i="3"/>
  <c r="G63" i="3"/>
  <c r="B64" i="3"/>
  <c r="C64" i="3"/>
  <c r="D64" i="3"/>
  <c r="F64" i="3"/>
  <c r="G64" i="3"/>
  <c r="B65" i="3"/>
  <c r="C65" i="3"/>
  <c r="D65" i="3"/>
  <c r="F65" i="3"/>
  <c r="G65" i="3"/>
  <c r="B66" i="3"/>
  <c r="C66" i="3"/>
  <c r="D66" i="3"/>
  <c r="F66" i="3"/>
  <c r="G66" i="3"/>
  <c r="B67" i="3"/>
  <c r="C67" i="3"/>
  <c r="D67" i="3"/>
  <c r="F67" i="3"/>
  <c r="G67" i="3"/>
  <c r="B68" i="3"/>
  <c r="C68" i="3"/>
  <c r="D68" i="3"/>
  <c r="F68" i="3"/>
  <c r="G68" i="3"/>
  <c r="B69" i="3"/>
  <c r="C69" i="3"/>
  <c r="D69" i="3"/>
  <c r="F69" i="3"/>
  <c r="G69" i="3"/>
  <c r="B70" i="3"/>
  <c r="C70" i="3"/>
  <c r="D70" i="3"/>
  <c r="F70" i="3"/>
  <c r="G70" i="3"/>
  <c r="B71" i="3"/>
  <c r="C71" i="3"/>
  <c r="D71" i="3"/>
  <c r="F71" i="3"/>
  <c r="G71" i="3"/>
  <c r="B72" i="3"/>
  <c r="C72" i="3"/>
  <c r="D72" i="3"/>
  <c r="F72" i="3"/>
  <c r="G72" i="3"/>
  <c r="B73" i="3"/>
  <c r="C73" i="3"/>
  <c r="D73" i="3"/>
  <c r="F73" i="3"/>
  <c r="G73" i="3"/>
  <c r="B74" i="3"/>
  <c r="C74" i="3"/>
  <c r="D74" i="3"/>
  <c r="F74" i="3"/>
  <c r="G74" i="3"/>
  <c r="B75" i="3"/>
  <c r="C75" i="3"/>
  <c r="D75" i="3"/>
  <c r="F75" i="3"/>
  <c r="G75" i="3"/>
  <c r="B76" i="3"/>
  <c r="C76" i="3"/>
  <c r="D76" i="3"/>
  <c r="F76" i="3"/>
  <c r="G76" i="3"/>
  <c r="B77" i="3"/>
  <c r="C77" i="3"/>
  <c r="D77" i="3"/>
  <c r="F77" i="3"/>
  <c r="G77" i="3"/>
  <c r="B78" i="3"/>
  <c r="C78" i="3"/>
  <c r="D78" i="3"/>
  <c r="F78" i="3"/>
  <c r="G78" i="3"/>
  <c r="B79" i="3"/>
  <c r="C79" i="3"/>
  <c r="D79" i="3"/>
  <c r="F79" i="3"/>
  <c r="G79" i="3"/>
  <c r="B80" i="3"/>
  <c r="C80" i="3"/>
  <c r="D80" i="3"/>
  <c r="F80" i="3"/>
  <c r="G80" i="3"/>
  <c r="B81" i="3"/>
  <c r="C81" i="3"/>
  <c r="D81" i="3"/>
  <c r="F81" i="3"/>
  <c r="G81" i="3"/>
  <c r="B82" i="3"/>
  <c r="C82" i="3"/>
  <c r="D82" i="3"/>
  <c r="F82" i="3"/>
  <c r="G82" i="3"/>
  <c r="B83" i="3"/>
  <c r="C83" i="3"/>
  <c r="D83" i="3"/>
  <c r="F83" i="3"/>
  <c r="G83" i="3"/>
  <c r="B84" i="3"/>
  <c r="C84" i="3"/>
  <c r="D84" i="3"/>
  <c r="F84" i="3"/>
  <c r="G84" i="3"/>
  <c r="B85" i="3"/>
  <c r="C85" i="3"/>
  <c r="D85" i="3"/>
  <c r="F85" i="3"/>
  <c r="G85" i="3"/>
  <c r="B86" i="3"/>
  <c r="C86" i="3"/>
  <c r="D86" i="3"/>
  <c r="F86" i="3"/>
  <c r="G86" i="3"/>
  <c r="B87" i="3"/>
  <c r="C87" i="3"/>
  <c r="D87" i="3"/>
  <c r="F87" i="3"/>
  <c r="G87" i="3"/>
  <c r="B88" i="3"/>
  <c r="C88" i="3"/>
  <c r="D88" i="3"/>
  <c r="F88" i="3"/>
  <c r="G88" i="3"/>
  <c r="B89" i="3"/>
  <c r="C89" i="3"/>
  <c r="D89" i="3"/>
  <c r="F89" i="3"/>
  <c r="G89" i="3"/>
  <c r="B90" i="3"/>
  <c r="C90" i="3"/>
  <c r="D90" i="3"/>
  <c r="F90" i="3"/>
  <c r="G90" i="3"/>
  <c r="B91" i="3"/>
  <c r="C91" i="3"/>
  <c r="D91" i="3"/>
  <c r="F91" i="3"/>
  <c r="G91" i="3"/>
  <c r="B92" i="3"/>
  <c r="C92" i="3"/>
  <c r="D92" i="3"/>
  <c r="F92" i="3"/>
  <c r="G92" i="3"/>
  <c r="B93" i="3"/>
  <c r="C93" i="3"/>
  <c r="D93" i="3"/>
  <c r="F93" i="3"/>
  <c r="G93" i="3"/>
  <c r="B94" i="3"/>
  <c r="C94" i="3"/>
  <c r="D94" i="3"/>
  <c r="F94" i="3"/>
  <c r="G94" i="3"/>
  <c r="B95" i="3"/>
  <c r="C95" i="3"/>
  <c r="D95" i="3"/>
  <c r="F95" i="3"/>
  <c r="G95" i="3"/>
  <c r="B96" i="3"/>
  <c r="C96" i="3"/>
  <c r="D96" i="3"/>
  <c r="F96" i="3"/>
  <c r="G96" i="3"/>
  <c r="B97" i="3"/>
  <c r="C97" i="3"/>
  <c r="D97" i="3"/>
  <c r="F97" i="3"/>
  <c r="G97" i="3"/>
  <c r="B98" i="3"/>
  <c r="C98" i="3"/>
  <c r="D98" i="3"/>
  <c r="F98" i="3"/>
  <c r="G98" i="3"/>
  <c r="B99" i="3"/>
  <c r="C99" i="3"/>
  <c r="D99" i="3"/>
  <c r="F99" i="3"/>
  <c r="G99" i="3"/>
  <c r="B100" i="3"/>
  <c r="C100" i="3"/>
  <c r="D100" i="3"/>
  <c r="F100" i="3"/>
  <c r="G100" i="3"/>
  <c r="B101" i="3"/>
  <c r="C101" i="3"/>
  <c r="D101" i="3"/>
  <c r="F101" i="3"/>
  <c r="G101" i="3"/>
  <c r="B102" i="3"/>
  <c r="C102" i="3"/>
  <c r="D102" i="3"/>
  <c r="F102" i="3"/>
  <c r="G102" i="3"/>
  <c r="B103" i="3"/>
  <c r="C103" i="3"/>
  <c r="D103" i="3"/>
  <c r="F103" i="3"/>
  <c r="G103" i="3"/>
  <c r="B104" i="3"/>
  <c r="C104" i="3"/>
  <c r="D104" i="3"/>
  <c r="F104" i="3"/>
  <c r="G104" i="3"/>
  <c r="B105" i="3"/>
  <c r="C105" i="3"/>
  <c r="D105" i="3"/>
  <c r="F105" i="3"/>
  <c r="G105" i="3"/>
  <c r="B106" i="3"/>
  <c r="C106" i="3"/>
  <c r="D106" i="3"/>
  <c r="F106" i="3"/>
  <c r="G106" i="3"/>
  <c r="B107" i="3"/>
  <c r="C107" i="3"/>
  <c r="D107" i="3"/>
  <c r="F107" i="3"/>
  <c r="G107" i="3"/>
  <c r="B108" i="3"/>
  <c r="C108" i="3"/>
  <c r="D108" i="3"/>
  <c r="F108" i="3"/>
  <c r="G108" i="3"/>
  <c r="B109" i="3"/>
  <c r="C109" i="3"/>
  <c r="D109" i="3"/>
  <c r="F109" i="3"/>
  <c r="G109" i="3"/>
  <c r="B110" i="3"/>
  <c r="C110" i="3"/>
  <c r="D110" i="3"/>
  <c r="F110" i="3"/>
  <c r="G110" i="3"/>
  <c r="B111" i="3"/>
  <c r="C111" i="3"/>
  <c r="D111" i="3"/>
  <c r="F111" i="3"/>
  <c r="G111" i="3"/>
  <c r="B112" i="3"/>
  <c r="C112" i="3"/>
  <c r="D112" i="3"/>
  <c r="F112" i="3"/>
  <c r="G112" i="3"/>
  <c r="B113" i="3"/>
  <c r="C113" i="3"/>
  <c r="D113" i="3"/>
  <c r="F113" i="3"/>
  <c r="G113" i="3"/>
  <c r="B114" i="3"/>
  <c r="C114" i="3"/>
  <c r="D114" i="3"/>
  <c r="F114" i="3"/>
  <c r="G114" i="3"/>
  <c r="B115" i="3"/>
  <c r="C115" i="3"/>
  <c r="D115" i="3"/>
  <c r="F115" i="3"/>
  <c r="G115" i="3"/>
  <c r="B116" i="3"/>
  <c r="C116" i="3"/>
  <c r="D116" i="3"/>
  <c r="F116" i="3"/>
  <c r="G116" i="3"/>
  <c r="B117" i="3"/>
  <c r="C117" i="3"/>
  <c r="D117" i="3"/>
  <c r="F117" i="3"/>
  <c r="G117" i="3"/>
  <c r="B118" i="3"/>
  <c r="C118" i="3"/>
  <c r="D118" i="3"/>
  <c r="F118" i="3"/>
  <c r="G118" i="3"/>
  <c r="B119" i="3"/>
  <c r="C119" i="3"/>
  <c r="D119" i="3"/>
  <c r="F119" i="3"/>
  <c r="G119" i="3"/>
  <c r="B120" i="3"/>
  <c r="C120" i="3"/>
  <c r="D120" i="3"/>
  <c r="F120" i="3"/>
  <c r="G120" i="3"/>
  <c r="B121" i="3"/>
  <c r="C121" i="3"/>
  <c r="D121" i="3"/>
  <c r="F121" i="3"/>
  <c r="G121" i="3"/>
  <c r="B122" i="3"/>
  <c r="C122" i="3"/>
  <c r="D122" i="3"/>
  <c r="F122" i="3"/>
  <c r="G122" i="3"/>
  <c r="B123" i="3"/>
  <c r="C123" i="3"/>
  <c r="D123" i="3"/>
  <c r="F123" i="3"/>
  <c r="G123" i="3"/>
  <c r="B124" i="3"/>
  <c r="C124" i="3"/>
  <c r="D124" i="3"/>
  <c r="F124" i="3"/>
  <c r="G124" i="3"/>
  <c r="B125" i="3"/>
  <c r="C125" i="3"/>
  <c r="D125" i="3"/>
  <c r="F125" i="3"/>
  <c r="G125" i="3"/>
  <c r="B126" i="3"/>
  <c r="C126" i="3"/>
  <c r="D126" i="3"/>
  <c r="F126" i="3"/>
  <c r="G126" i="3"/>
  <c r="B127" i="3"/>
  <c r="C127" i="3"/>
  <c r="D127" i="3"/>
  <c r="F127" i="3"/>
  <c r="G127" i="3"/>
  <c r="B128" i="3"/>
  <c r="C128" i="3"/>
  <c r="D128" i="3"/>
  <c r="F128" i="3"/>
  <c r="G128" i="3"/>
  <c r="B129" i="3"/>
  <c r="C129" i="3"/>
  <c r="D129" i="3"/>
  <c r="F129" i="3"/>
  <c r="G129" i="3"/>
  <c r="B130" i="3"/>
  <c r="C130" i="3"/>
  <c r="D130" i="3"/>
  <c r="F130" i="3"/>
  <c r="G130" i="3"/>
  <c r="B131" i="3"/>
  <c r="C131" i="3"/>
  <c r="D131" i="3"/>
  <c r="F131" i="3"/>
  <c r="G131" i="3"/>
  <c r="B132" i="3"/>
  <c r="C132" i="3"/>
  <c r="D132" i="3"/>
  <c r="F132" i="3"/>
  <c r="G132" i="3"/>
  <c r="B133" i="3"/>
  <c r="C133" i="3"/>
  <c r="D133" i="3"/>
  <c r="F133" i="3"/>
  <c r="G133" i="3"/>
  <c r="B134" i="3"/>
  <c r="C134" i="3"/>
  <c r="D134" i="3"/>
  <c r="F134" i="3"/>
  <c r="G134" i="3"/>
  <c r="B135" i="3"/>
  <c r="C135" i="3"/>
  <c r="D135" i="3"/>
  <c r="F135" i="3"/>
  <c r="G135" i="3"/>
  <c r="B136" i="3"/>
  <c r="C136" i="3"/>
  <c r="D136" i="3"/>
  <c r="F136" i="3"/>
  <c r="G136" i="3"/>
  <c r="B137" i="3"/>
  <c r="C137" i="3"/>
  <c r="D137" i="3"/>
  <c r="F137" i="3"/>
  <c r="G137" i="3"/>
  <c r="B138" i="3"/>
  <c r="C138" i="3"/>
  <c r="D138" i="3"/>
  <c r="F138" i="3"/>
  <c r="G138" i="3"/>
  <c r="B139" i="3"/>
  <c r="C139" i="3"/>
  <c r="D139" i="3"/>
  <c r="F139" i="3"/>
  <c r="G139" i="3"/>
  <c r="B140" i="3"/>
  <c r="C140" i="3"/>
  <c r="D140" i="3"/>
  <c r="F140" i="3"/>
  <c r="G140" i="3"/>
  <c r="B141" i="3"/>
  <c r="C141" i="3"/>
  <c r="D141" i="3"/>
  <c r="F141" i="3"/>
  <c r="G141" i="3"/>
  <c r="B142" i="3"/>
  <c r="C142" i="3"/>
  <c r="D142" i="3"/>
  <c r="F142" i="3"/>
  <c r="G142" i="3"/>
  <c r="B143" i="3"/>
  <c r="C143" i="3"/>
  <c r="D143" i="3"/>
  <c r="F143" i="3"/>
  <c r="G143" i="3"/>
  <c r="B144" i="3"/>
  <c r="C144" i="3"/>
  <c r="D144" i="3"/>
  <c r="F144" i="3"/>
  <c r="G144" i="3"/>
  <c r="B145" i="3"/>
  <c r="C145" i="3"/>
  <c r="D145" i="3"/>
  <c r="F145" i="3"/>
  <c r="G145" i="3"/>
  <c r="B146" i="3"/>
  <c r="C146" i="3"/>
  <c r="D146" i="3"/>
  <c r="F146" i="3"/>
  <c r="G146" i="3"/>
  <c r="B147" i="3"/>
  <c r="C147" i="3"/>
  <c r="D147" i="3"/>
  <c r="F147" i="3"/>
  <c r="G147" i="3"/>
  <c r="B148" i="3"/>
  <c r="C148" i="3"/>
  <c r="D148" i="3"/>
  <c r="F148" i="3"/>
  <c r="G148" i="3"/>
  <c r="B149" i="3"/>
  <c r="C149" i="3"/>
  <c r="D149" i="3"/>
  <c r="F149" i="3"/>
  <c r="G149" i="3"/>
  <c r="B150" i="3"/>
  <c r="C150" i="3"/>
  <c r="D150" i="3"/>
  <c r="F150" i="3"/>
  <c r="G150" i="3"/>
  <c r="B48" i="2"/>
  <c r="B49" i="16" s="1"/>
  <c r="C48" i="2"/>
  <c r="D49" i="16" s="1"/>
  <c r="D48" i="2"/>
  <c r="E49" i="16" s="1"/>
  <c r="F48" i="2"/>
  <c r="G48" i="2"/>
  <c r="B49" i="2"/>
  <c r="B50" i="16" s="1"/>
  <c r="C49" i="2"/>
  <c r="D50" i="16" s="1"/>
  <c r="D49" i="2"/>
  <c r="E50" i="16" s="1"/>
  <c r="F49" i="2"/>
  <c r="G49" i="2"/>
  <c r="B50" i="2"/>
  <c r="B51" i="16" s="1"/>
  <c r="C50" i="2"/>
  <c r="D51" i="16" s="1"/>
  <c r="D50" i="2"/>
  <c r="E51" i="16" s="1"/>
  <c r="F50" i="2"/>
  <c r="G50" i="2"/>
  <c r="B51" i="2"/>
  <c r="B52" i="16" s="1"/>
  <c r="C51" i="2"/>
  <c r="D52" i="16" s="1"/>
  <c r="D51" i="2"/>
  <c r="E52" i="16" s="1"/>
  <c r="F51" i="2"/>
  <c r="G51" i="2"/>
  <c r="B52" i="2"/>
  <c r="B53" i="16" s="1"/>
  <c r="C52" i="2"/>
  <c r="D53" i="16" s="1"/>
  <c r="D52" i="2"/>
  <c r="E53" i="16" s="1"/>
  <c r="F52" i="2"/>
  <c r="G52" i="2"/>
  <c r="B53" i="2"/>
  <c r="B54" i="16" s="1"/>
  <c r="C53" i="2"/>
  <c r="D54" i="16" s="1"/>
  <c r="D53" i="2"/>
  <c r="E54" i="16" s="1"/>
  <c r="F53" i="2"/>
  <c r="G53" i="2"/>
  <c r="B54" i="2"/>
  <c r="B55" i="16" s="1"/>
  <c r="C54" i="2"/>
  <c r="D55" i="16" s="1"/>
  <c r="D54" i="2"/>
  <c r="E55" i="16" s="1"/>
  <c r="F54" i="2"/>
  <c r="G54" i="2"/>
  <c r="B55" i="2"/>
  <c r="B56" i="16" s="1"/>
  <c r="C55" i="2"/>
  <c r="D56" i="16" s="1"/>
  <c r="D55" i="2"/>
  <c r="E56" i="16" s="1"/>
  <c r="F55" i="2"/>
  <c r="G55" i="2"/>
  <c r="B56" i="2"/>
  <c r="B57" i="16" s="1"/>
  <c r="C56" i="2"/>
  <c r="D57" i="16" s="1"/>
  <c r="D56" i="2"/>
  <c r="E57" i="16" s="1"/>
  <c r="F56" i="2"/>
  <c r="G56" i="2"/>
  <c r="B57" i="2"/>
  <c r="B58" i="16" s="1"/>
  <c r="C57" i="2"/>
  <c r="D58" i="16" s="1"/>
  <c r="D57" i="2"/>
  <c r="E58" i="16" s="1"/>
  <c r="F57" i="2"/>
  <c r="G57" i="2"/>
  <c r="B58" i="2"/>
  <c r="B59" i="16" s="1"/>
  <c r="C58" i="2"/>
  <c r="D59" i="16" s="1"/>
  <c r="D58" i="2"/>
  <c r="E59" i="16" s="1"/>
  <c r="F58" i="2"/>
  <c r="G58" i="2"/>
  <c r="B59" i="2"/>
  <c r="B60" i="16" s="1"/>
  <c r="C59" i="2"/>
  <c r="D60" i="16" s="1"/>
  <c r="D59" i="2"/>
  <c r="E60" i="16" s="1"/>
  <c r="F59" i="2"/>
  <c r="G59" i="2"/>
  <c r="B60" i="2"/>
  <c r="B61" i="16" s="1"/>
  <c r="C60" i="2"/>
  <c r="D61" i="16" s="1"/>
  <c r="D60" i="2"/>
  <c r="E61" i="16" s="1"/>
  <c r="F60" i="2"/>
  <c r="G60" i="2"/>
  <c r="B61" i="2"/>
  <c r="B62" i="16" s="1"/>
  <c r="C61" i="2"/>
  <c r="D62" i="16" s="1"/>
  <c r="D61" i="2"/>
  <c r="E62" i="16" s="1"/>
  <c r="F61" i="2"/>
  <c r="G61" i="2"/>
  <c r="B62" i="2"/>
  <c r="B63" i="16" s="1"/>
  <c r="C62" i="2"/>
  <c r="D63" i="16" s="1"/>
  <c r="D62" i="2"/>
  <c r="E63" i="16" s="1"/>
  <c r="F62" i="2"/>
  <c r="G62" i="2"/>
  <c r="B63" i="2"/>
  <c r="B64" i="16" s="1"/>
  <c r="C63" i="2"/>
  <c r="D64" i="16" s="1"/>
  <c r="D63" i="2"/>
  <c r="E64" i="16" s="1"/>
  <c r="F63" i="2"/>
  <c r="G63" i="2"/>
  <c r="B64" i="2"/>
  <c r="B65" i="16" s="1"/>
  <c r="C64" i="2"/>
  <c r="D65" i="16" s="1"/>
  <c r="D64" i="2"/>
  <c r="E65" i="16" s="1"/>
  <c r="F64" i="2"/>
  <c r="G64" i="2"/>
  <c r="B65" i="2"/>
  <c r="B66" i="16" s="1"/>
  <c r="C65" i="2"/>
  <c r="D66" i="16" s="1"/>
  <c r="D65" i="2"/>
  <c r="E66" i="16" s="1"/>
  <c r="F65" i="2"/>
  <c r="G65" i="2"/>
  <c r="B66" i="2"/>
  <c r="B67" i="16" s="1"/>
  <c r="C66" i="2"/>
  <c r="D67" i="16" s="1"/>
  <c r="D66" i="2"/>
  <c r="E67" i="16" s="1"/>
  <c r="F66" i="2"/>
  <c r="G66" i="2"/>
  <c r="B67" i="2"/>
  <c r="B68" i="16" s="1"/>
  <c r="C67" i="2"/>
  <c r="D68" i="16" s="1"/>
  <c r="D67" i="2"/>
  <c r="E68" i="16" s="1"/>
  <c r="F67" i="2"/>
  <c r="G67" i="2"/>
  <c r="B68" i="2"/>
  <c r="B69" i="16" s="1"/>
  <c r="C68" i="2"/>
  <c r="D69" i="16" s="1"/>
  <c r="D68" i="2"/>
  <c r="E69" i="16" s="1"/>
  <c r="F68" i="2"/>
  <c r="G68" i="2"/>
  <c r="B69" i="2"/>
  <c r="B70" i="16" s="1"/>
  <c r="C69" i="2"/>
  <c r="D70" i="16" s="1"/>
  <c r="D69" i="2"/>
  <c r="E70" i="16" s="1"/>
  <c r="F69" i="2"/>
  <c r="G69" i="2"/>
  <c r="B70" i="2"/>
  <c r="B71" i="16" s="1"/>
  <c r="C70" i="2"/>
  <c r="D71" i="16" s="1"/>
  <c r="D70" i="2"/>
  <c r="E71" i="16" s="1"/>
  <c r="F70" i="2"/>
  <c r="G70" i="2"/>
  <c r="B71" i="2"/>
  <c r="B72" i="16" s="1"/>
  <c r="C71" i="2"/>
  <c r="D72" i="16" s="1"/>
  <c r="D71" i="2"/>
  <c r="E72" i="16" s="1"/>
  <c r="F71" i="2"/>
  <c r="G71" i="2"/>
  <c r="B72" i="2"/>
  <c r="B73" i="16" s="1"/>
  <c r="C72" i="2"/>
  <c r="D73" i="16" s="1"/>
  <c r="D72" i="2"/>
  <c r="E73" i="16" s="1"/>
  <c r="F72" i="2"/>
  <c r="G72" i="2"/>
  <c r="B73" i="2"/>
  <c r="B74" i="16" s="1"/>
  <c r="C73" i="2"/>
  <c r="D74" i="16" s="1"/>
  <c r="D73" i="2"/>
  <c r="E74" i="16" s="1"/>
  <c r="F73" i="2"/>
  <c r="G73" i="2"/>
  <c r="B74" i="2"/>
  <c r="B75" i="16" s="1"/>
  <c r="C74" i="2"/>
  <c r="D75" i="16" s="1"/>
  <c r="D74" i="2"/>
  <c r="E75" i="16" s="1"/>
  <c r="F74" i="2"/>
  <c r="G74" i="2"/>
  <c r="B75" i="2"/>
  <c r="B76" i="16" s="1"/>
  <c r="C75" i="2"/>
  <c r="D76" i="16" s="1"/>
  <c r="D75" i="2"/>
  <c r="E76" i="16" s="1"/>
  <c r="F75" i="2"/>
  <c r="G75" i="2"/>
  <c r="B76" i="2"/>
  <c r="B77" i="16" s="1"/>
  <c r="C76" i="2"/>
  <c r="D77" i="16" s="1"/>
  <c r="D76" i="2"/>
  <c r="E77" i="16" s="1"/>
  <c r="F76" i="2"/>
  <c r="G76" i="2"/>
  <c r="B77" i="2"/>
  <c r="B78" i="16" s="1"/>
  <c r="C77" i="2"/>
  <c r="D78" i="16" s="1"/>
  <c r="D77" i="2"/>
  <c r="E78" i="16" s="1"/>
  <c r="F77" i="2"/>
  <c r="G77" i="2"/>
  <c r="B78" i="2"/>
  <c r="B79" i="16" s="1"/>
  <c r="C78" i="2"/>
  <c r="D79" i="16" s="1"/>
  <c r="D78" i="2"/>
  <c r="E79" i="16" s="1"/>
  <c r="F78" i="2"/>
  <c r="G78" i="2"/>
  <c r="B79" i="2"/>
  <c r="B80" i="16" s="1"/>
  <c r="C79" i="2"/>
  <c r="D80" i="16" s="1"/>
  <c r="D79" i="2"/>
  <c r="E80" i="16" s="1"/>
  <c r="F79" i="2"/>
  <c r="G79" i="2"/>
  <c r="B80" i="2"/>
  <c r="B81" i="16" s="1"/>
  <c r="C80" i="2"/>
  <c r="D81" i="16" s="1"/>
  <c r="D80" i="2"/>
  <c r="E81" i="16" s="1"/>
  <c r="F80" i="2"/>
  <c r="G80" i="2"/>
  <c r="B81" i="2"/>
  <c r="C81" i="2"/>
  <c r="D81" i="2"/>
  <c r="F81" i="2"/>
  <c r="G81" i="2"/>
  <c r="B82" i="2"/>
  <c r="C82" i="2"/>
  <c r="D82" i="2"/>
  <c r="F82" i="2"/>
  <c r="G82" i="2"/>
  <c r="B83" i="2"/>
  <c r="C83" i="2"/>
  <c r="D83" i="2"/>
  <c r="F83" i="2"/>
  <c r="G83" i="2"/>
  <c r="B84" i="2"/>
  <c r="C84" i="2"/>
  <c r="D84" i="2"/>
  <c r="F84" i="2"/>
  <c r="G84" i="2"/>
  <c r="B85" i="2"/>
  <c r="C85" i="2"/>
  <c r="D85" i="2"/>
  <c r="F85" i="2"/>
  <c r="G85" i="2"/>
  <c r="B86" i="2"/>
  <c r="C86" i="2"/>
  <c r="D86" i="2"/>
  <c r="F86" i="2"/>
  <c r="G86" i="2"/>
  <c r="B87" i="2"/>
  <c r="C87" i="2"/>
  <c r="D87" i="2"/>
  <c r="F87" i="2"/>
  <c r="G87" i="2"/>
  <c r="B88" i="2"/>
  <c r="C88" i="2"/>
  <c r="D88" i="2"/>
  <c r="F88" i="2"/>
  <c r="G88" i="2"/>
  <c r="B89" i="2"/>
  <c r="C89" i="2"/>
  <c r="D89" i="2"/>
  <c r="F89" i="2"/>
  <c r="G89" i="2"/>
  <c r="B90" i="2"/>
  <c r="C90" i="2"/>
  <c r="D90" i="2"/>
  <c r="F90" i="2"/>
  <c r="G90" i="2"/>
  <c r="B91" i="2"/>
  <c r="C91" i="2"/>
  <c r="D91" i="2"/>
  <c r="F91" i="2"/>
  <c r="G91" i="2"/>
  <c r="B92" i="2"/>
  <c r="C92" i="2"/>
  <c r="D92" i="2"/>
  <c r="F92" i="2"/>
  <c r="G92" i="2"/>
  <c r="B93" i="2"/>
  <c r="C93" i="2"/>
  <c r="D93" i="2"/>
  <c r="F93" i="2"/>
  <c r="G93" i="2"/>
  <c r="B94" i="2"/>
  <c r="C94" i="2"/>
  <c r="D94" i="2"/>
  <c r="F94" i="2"/>
  <c r="G94" i="2"/>
  <c r="B95" i="2"/>
  <c r="C95" i="2"/>
  <c r="D95" i="2"/>
  <c r="F95" i="2"/>
  <c r="G95" i="2"/>
  <c r="B96" i="2"/>
  <c r="C96" i="2"/>
  <c r="D96" i="2"/>
  <c r="F96" i="2"/>
  <c r="G96" i="2"/>
  <c r="B97" i="2"/>
  <c r="C97" i="2"/>
  <c r="D97" i="2"/>
  <c r="F97" i="2"/>
  <c r="G97" i="2"/>
  <c r="B98" i="2"/>
  <c r="C98" i="2"/>
  <c r="D98" i="2"/>
  <c r="F98" i="2"/>
  <c r="G98" i="2"/>
  <c r="B99" i="2"/>
  <c r="C99" i="2"/>
  <c r="D99" i="2"/>
  <c r="F99" i="2"/>
  <c r="G99" i="2"/>
  <c r="B100" i="2"/>
  <c r="C100" i="2"/>
  <c r="D100" i="2"/>
  <c r="F100" i="2"/>
  <c r="G100" i="2"/>
  <c r="B101" i="2"/>
  <c r="C101" i="2"/>
  <c r="D101" i="2"/>
  <c r="F101" i="2"/>
  <c r="G101" i="2"/>
  <c r="B102" i="2"/>
  <c r="C102" i="2"/>
  <c r="D102" i="2"/>
  <c r="F102" i="2"/>
  <c r="G102" i="2"/>
  <c r="B103" i="2"/>
  <c r="C103" i="2"/>
  <c r="D103" i="2"/>
  <c r="F103" i="2"/>
  <c r="G103" i="2"/>
  <c r="B104" i="2"/>
  <c r="C104" i="2"/>
  <c r="D104" i="2"/>
  <c r="F104" i="2"/>
  <c r="G104" i="2"/>
  <c r="B105" i="2"/>
  <c r="C105" i="2"/>
  <c r="D105" i="2"/>
  <c r="F105" i="2"/>
  <c r="G105" i="2"/>
  <c r="B106" i="2"/>
  <c r="C106" i="2"/>
  <c r="D106" i="2"/>
  <c r="F106" i="2"/>
  <c r="G106" i="2"/>
  <c r="B107" i="2"/>
  <c r="C107" i="2"/>
  <c r="D107" i="2"/>
  <c r="F107" i="2"/>
  <c r="G107" i="2"/>
  <c r="B108" i="2"/>
  <c r="C108" i="2"/>
  <c r="D108" i="2"/>
  <c r="F108" i="2"/>
  <c r="G108" i="2"/>
  <c r="B109" i="2"/>
  <c r="C109" i="2"/>
  <c r="D109" i="2"/>
  <c r="F109" i="2"/>
  <c r="G109" i="2"/>
  <c r="B110" i="2"/>
  <c r="C110" i="2"/>
  <c r="D110" i="2"/>
  <c r="F110" i="2"/>
  <c r="G110" i="2"/>
  <c r="B111" i="2"/>
  <c r="C111" i="2"/>
  <c r="D111" i="2"/>
  <c r="F111" i="2"/>
  <c r="G111" i="2"/>
  <c r="B112" i="2"/>
  <c r="C112" i="2"/>
  <c r="D112" i="2"/>
  <c r="F112" i="2"/>
  <c r="G112" i="2"/>
  <c r="B113" i="2"/>
  <c r="C113" i="2"/>
  <c r="D113" i="2"/>
  <c r="F113" i="2"/>
  <c r="G113" i="2"/>
  <c r="B114" i="2"/>
  <c r="C114" i="2"/>
  <c r="D114" i="2"/>
  <c r="F114" i="2"/>
  <c r="G114" i="2"/>
  <c r="B115" i="2"/>
  <c r="C115" i="2"/>
  <c r="D115" i="2"/>
  <c r="F115" i="2"/>
  <c r="G115" i="2"/>
  <c r="B116" i="2"/>
  <c r="C116" i="2"/>
  <c r="D116" i="2"/>
  <c r="F116" i="2"/>
  <c r="G116" i="2"/>
  <c r="B117" i="2"/>
  <c r="C117" i="2"/>
  <c r="D117" i="2"/>
  <c r="F117" i="2"/>
  <c r="G117" i="2"/>
  <c r="B118" i="2"/>
  <c r="C118" i="2"/>
  <c r="D118" i="2"/>
  <c r="F118" i="2"/>
  <c r="G118" i="2"/>
  <c r="B119" i="2"/>
  <c r="C119" i="2"/>
  <c r="D119" i="2"/>
  <c r="F119" i="2"/>
  <c r="G119" i="2"/>
  <c r="B120" i="2"/>
  <c r="C120" i="2"/>
  <c r="D120" i="2"/>
  <c r="F120" i="2"/>
  <c r="G120" i="2"/>
  <c r="B121" i="2"/>
  <c r="C121" i="2"/>
  <c r="D121" i="2"/>
  <c r="F121" i="2"/>
  <c r="G121" i="2"/>
  <c r="B122" i="2"/>
  <c r="C122" i="2"/>
  <c r="D122" i="2"/>
  <c r="F122" i="2"/>
  <c r="G122" i="2"/>
  <c r="B123" i="2"/>
  <c r="C123" i="2"/>
  <c r="D123" i="2"/>
  <c r="F123" i="2"/>
  <c r="G123" i="2"/>
  <c r="B124" i="2"/>
  <c r="C124" i="2"/>
  <c r="D124" i="2"/>
  <c r="F124" i="2"/>
  <c r="G124" i="2"/>
  <c r="B125" i="2"/>
  <c r="C125" i="2"/>
  <c r="D125" i="2"/>
  <c r="F125" i="2"/>
  <c r="G125" i="2"/>
  <c r="B126" i="2"/>
  <c r="C126" i="2"/>
  <c r="D126" i="2"/>
  <c r="F126" i="2"/>
  <c r="G126" i="2"/>
  <c r="B127" i="2"/>
  <c r="C127" i="2"/>
  <c r="D127" i="2"/>
  <c r="F127" i="2"/>
  <c r="G127" i="2"/>
  <c r="B128" i="2"/>
  <c r="C128" i="2"/>
  <c r="D128" i="2"/>
  <c r="F128" i="2"/>
  <c r="G128" i="2"/>
  <c r="B129" i="2"/>
  <c r="C129" i="2"/>
  <c r="D129" i="2"/>
  <c r="F129" i="2"/>
  <c r="G129" i="2"/>
  <c r="B130" i="2"/>
  <c r="C130" i="2"/>
  <c r="D130" i="2"/>
  <c r="F130" i="2"/>
  <c r="G130" i="2"/>
  <c r="B131" i="2"/>
  <c r="C131" i="2"/>
  <c r="D131" i="2"/>
  <c r="F131" i="2"/>
  <c r="G131" i="2"/>
  <c r="B132" i="2"/>
  <c r="C132" i="2"/>
  <c r="D132" i="2"/>
  <c r="F132" i="2"/>
  <c r="G132" i="2"/>
  <c r="B133" i="2"/>
  <c r="C133" i="2"/>
  <c r="D133" i="2"/>
  <c r="F133" i="2"/>
  <c r="G133" i="2"/>
  <c r="B134" i="2"/>
  <c r="C134" i="2"/>
  <c r="D134" i="2"/>
  <c r="F134" i="2"/>
  <c r="G134" i="2"/>
  <c r="B135" i="2"/>
  <c r="C135" i="2"/>
  <c r="D135" i="2"/>
  <c r="F135" i="2"/>
  <c r="G135" i="2"/>
  <c r="B136" i="2"/>
  <c r="C136" i="2"/>
  <c r="D136" i="2"/>
  <c r="F136" i="2"/>
  <c r="G136" i="2"/>
  <c r="B137" i="2"/>
  <c r="C137" i="2"/>
  <c r="D137" i="2"/>
  <c r="F137" i="2"/>
  <c r="G137" i="2"/>
  <c r="B138" i="2"/>
  <c r="C138" i="2"/>
  <c r="D138" i="2"/>
  <c r="F138" i="2"/>
  <c r="G138" i="2"/>
  <c r="B139" i="2"/>
  <c r="C139" i="2"/>
  <c r="D139" i="2"/>
  <c r="F139" i="2"/>
  <c r="G139" i="2"/>
  <c r="B140" i="2"/>
  <c r="C140" i="2"/>
  <c r="D140" i="2"/>
  <c r="F140" i="2"/>
  <c r="G140" i="2"/>
  <c r="B141" i="2"/>
  <c r="C141" i="2"/>
  <c r="D141" i="2"/>
  <c r="F141" i="2"/>
  <c r="G141" i="2"/>
  <c r="B142" i="2"/>
  <c r="C142" i="2"/>
  <c r="D142" i="2"/>
  <c r="F142" i="2"/>
  <c r="G142" i="2"/>
  <c r="B143" i="2"/>
  <c r="C143" i="2"/>
  <c r="D143" i="2"/>
  <c r="F143" i="2"/>
  <c r="G143" i="2"/>
  <c r="B144" i="2"/>
  <c r="C144" i="2"/>
  <c r="D144" i="2"/>
  <c r="F144" i="2"/>
  <c r="G144" i="2"/>
  <c r="B145" i="2"/>
  <c r="C145" i="2"/>
  <c r="D145" i="2"/>
  <c r="F145" i="2"/>
  <c r="G145" i="2"/>
  <c r="B146" i="2"/>
  <c r="C146" i="2"/>
  <c r="D146" i="2"/>
  <c r="F146" i="2"/>
  <c r="G146" i="2"/>
  <c r="B147" i="2"/>
  <c r="C147" i="2"/>
  <c r="D147" i="2"/>
  <c r="F147" i="2"/>
  <c r="G147" i="2"/>
  <c r="B148" i="2"/>
  <c r="C148" i="2"/>
  <c r="D148" i="2"/>
  <c r="F148" i="2"/>
  <c r="G148" i="2"/>
  <c r="B149" i="2"/>
  <c r="C149" i="2"/>
  <c r="D149" i="2"/>
  <c r="F149" i="2"/>
  <c r="G149" i="2"/>
  <c r="B150" i="2"/>
  <c r="C150" i="2"/>
  <c r="D150" i="2"/>
  <c r="F150" i="2"/>
  <c r="G150" i="2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AC3" i="1"/>
  <c r="AC4" i="1"/>
  <c r="AC5" i="1"/>
  <c r="AC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6" i="1"/>
  <c r="AC27" i="1"/>
  <c r="AC28" i="1"/>
  <c r="AC29" i="1"/>
  <c r="AC30" i="1"/>
  <c r="AC31" i="1"/>
  <c r="AC32" i="1"/>
  <c r="N19" i="7"/>
  <c r="B2" i="4"/>
  <c r="B3" i="18" s="1"/>
  <c r="C2" i="4"/>
  <c r="D3" i="18" s="1"/>
  <c r="D2" i="4"/>
  <c r="E3" i="18" s="1"/>
  <c r="G2" i="4"/>
  <c r="B3" i="4"/>
  <c r="B4" i="18" s="1"/>
  <c r="C3" i="4"/>
  <c r="D4" i="18" s="1"/>
  <c r="D3" i="4"/>
  <c r="E4" i="18" s="1"/>
  <c r="G3" i="4"/>
  <c r="B4" i="4"/>
  <c r="B5" i="18" s="1"/>
  <c r="C4" i="4"/>
  <c r="D5" i="18" s="1"/>
  <c r="D4" i="4"/>
  <c r="E5" i="18" s="1"/>
  <c r="G4" i="4"/>
  <c r="B5" i="4"/>
  <c r="B6" i="18" s="1"/>
  <c r="C5" i="4"/>
  <c r="D6" i="18" s="1"/>
  <c r="D5" i="4"/>
  <c r="E6" i="18" s="1"/>
  <c r="G5" i="4"/>
  <c r="B6" i="4"/>
  <c r="B7" i="18" s="1"/>
  <c r="C6" i="4"/>
  <c r="D7" i="18" s="1"/>
  <c r="D6" i="4"/>
  <c r="E7" i="18" s="1"/>
  <c r="G6" i="4"/>
  <c r="B7" i="4"/>
  <c r="B8" i="18" s="1"/>
  <c r="C7" i="4"/>
  <c r="D8" i="18" s="1"/>
  <c r="D7" i="4"/>
  <c r="E8" i="18" s="1"/>
  <c r="G7" i="4"/>
  <c r="B8" i="4"/>
  <c r="B9" i="18" s="1"/>
  <c r="C8" i="4"/>
  <c r="D9" i="18" s="1"/>
  <c r="D8" i="4"/>
  <c r="E9" i="18" s="1"/>
  <c r="G8" i="4"/>
  <c r="B9" i="4"/>
  <c r="B10" i="18" s="1"/>
  <c r="C9" i="4"/>
  <c r="D10" i="18" s="1"/>
  <c r="D9" i="4"/>
  <c r="E10" i="18" s="1"/>
  <c r="G9" i="4"/>
  <c r="B10" i="4"/>
  <c r="B11" i="18" s="1"/>
  <c r="C10" i="4"/>
  <c r="D11" i="18" s="1"/>
  <c r="D10" i="4"/>
  <c r="E11" i="18" s="1"/>
  <c r="G10" i="4"/>
  <c r="B11" i="4"/>
  <c r="B12" i="18" s="1"/>
  <c r="C11" i="4"/>
  <c r="D12" i="18" s="1"/>
  <c r="G12" i="18" s="1"/>
  <c r="AP12" i="18" s="1"/>
  <c r="AO12" i="18" s="1"/>
  <c r="D11" i="4"/>
  <c r="E12" i="18" s="1"/>
  <c r="G11" i="4"/>
  <c r="B12" i="4"/>
  <c r="B13" i="18" s="1"/>
  <c r="C12" i="4"/>
  <c r="D13" i="18" s="1"/>
  <c r="D12" i="4"/>
  <c r="E13" i="18" s="1"/>
  <c r="G12" i="4"/>
  <c r="B13" i="4"/>
  <c r="B14" i="18" s="1"/>
  <c r="C13" i="4"/>
  <c r="D14" i="18" s="1"/>
  <c r="D13" i="4"/>
  <c r="E14" i="18" s="1"/>
  <c r="G13" i="4"/>
  <c r="B14" i="4"/>
  <c r="B15" i="18" s="1"/>
  <c r="C14" i="4"/>
  <c r="D15" i="18" s="1"/>
  <c r="D14" i="4"/>
  <c r="E15" i="18" s="1"/>
  <c r="G14" i="4"/>
  <c r="B15" i="4"/>
  <c r="B16" i="18" s="1"/>
  <c r="C15" i="4"/>
  <c r="D16" i="18" s="1"/>
  <c r="D15" i="4"/>
  <c r="E16" i="18" s="1"/>
  <c r="G15" i="4"/>
  <c r="B16" i="4"/>
  <c r="B17" i="18" s="1"/>
  <c r="C16" i="4"/>
  <c r="D17" i="18" s="1"/>
  <c r="D16" i="4"/>
  <c r="E17" i="18" s="1"/>
  <c r="G17" i="18" s="1"/>
  <c r="AP17" i="18" s="1"/>
  <c r="AO17" i="18" s="1"/>
  <c r="G16" i="4"/>
  <c r="B17" i="4"/>
  <c r="B18" i="18" s="1"/>
  <c r="C17" i="4"/>
  <c r="D18" i="18" s="1"/>
  <c r="D17" i="4"/>
  <c r="E18" i="18" s="1"/>
  <c r="G17" i="4"/>
  <c r="B18" i="4"/>
  <c r="B19" i="18" s="1"/>
  <c r="C18" i="4"/>
  <c r="D19" i="18" s="1"/>
  <c r="D18" i="4"/>
  <c r="E19" i="18" s="1"/>
  <c r="G18" i="4"/>
  <c r="B19" i="4"/>
  <c r="B20" i="18" s="1"/>
  <c r="C19" i="4"/>
  <c r="D20" i="18" s="1"/>
  <c r="D19" i="4"/>
  <c r="E20" i="18" s="1"/>
  <c r="G19" i="4"/>
  <c r="B20" i="4"/>
  <c r="B21" i="18" s="1"/>
  <c r="C20" i="4"/>
  <c r="D21" i="18" s="1"/>
  <c r="D20" i="4"/>
  <c r="E21" i="18" s="1"/>
  <c r="G20" i="4"/>
  <c r="B21" i="4"/>
  <c r="B22" i="18" s="1"/>
  <c r="C21" i="4"/>
  <c r="D22" i="18" s="1"/>
  <c r="D21" i="4"/>
  <c r="E22" i="18" s="1"/>
  <c r="G21" i="4"/>
  <c r="B22" i="4"/>
  <c r="B23" i="18" s="1"/>
  <c r="C22" i="4"/>
  <c r="D23" i="18" s="1"/>
  <c r="D22" i="4"/>
  <c r="E23" i="18" s="1"/>
  <c r="G22" i="4"/>
  <c r="B23" i="4"/>
  <c r="B24" i="18" s="1"/>
  <c r="C23" i="4"/>
  <c r="D24" i="18" s="1"/>
  <c r="D23" i="4"/>
  <c r="E24" i="18" s="1"/>
  <c r="G23" i="4"/>
  <c r="B24" i="4"/>
  <c r="B25" i="18" s="1"/>
  <c r="C24" i="4"/>
  <c r="D25" i="18" s="1"/>
  <c r="D24" i="4"/>
  <c r="E25" i="18" s="1"/>
  <c r="G25" i="18" s="1"/>
  <c r="AP25" i="18" s="1"/>
  <c r="AO25" i="18" s="1"/>
  <c r="G24" i="4"/>
  <c r="B25" i="4"/>
  <c r="B26" i="18" s="1"/>
  <c r="C25" i="4"/>
  <c r="D26" i="18" s="1"/>
  <c r="D25" i="4"/>
  <c r="E26" i="18" s="1"/>
  <c r="G25" i="4"/>
  <c r="B26" i="4"/>
  <c r="B27" i="18" s="1"/>
  <c r="C26" i="4"/>
  <c r="D27" i="18" s="1"/>
  <c r="D26" i="4"/>
  <c r="E27" i="18" s="1"/>
  <c r="G26" i="4"/>
  <c r="B27" i="4"/>
  <c r="B28" i="18" s="1"/>
  <c r="C27" i="4"/>
  <c r="D28" i="18" s="1"/>
  <c r="D27" i="4"/>
  <c r="E28" i="18" s="1"/>
  <c r="G27" i="4"/>
  <c r="B28" i="4"/>
  <c r="B29" i="18" s="1"/>
  <c r="C28" i="4"/>
  <c r="D29" i="18" s="1"/>
  <c r="D28" i="4"/>
  <c r="E29" i="18" s="1"/>
  <c r="G28" i="4"/>
  <c r="B29" i="4"/>
  <c r="B30" i="18" s="1"/>
  <c r="C29" i="4"/>
  <c r="D30" i="18" s="1"/>
  <c r="D29" i="4"/>
  <c r="E30" i="18" s="1"/>
  <c r="G29" i="4"/>
  <c r="B30" i="4"/>
  <c r="B31" i="18" s="1"/>
  <c r="C30" i="4"/>
  <c r="D31" i="18" s="1"/>
  <c r="D30" i="4"/>
  <c r="E31" i="18" s="1"/>
  <c r="G30" i="4"/>
  <c r="B31" i="4"/>
  <c r="B32" i="18" s="1"/>
  <c r="C31" i="4"/>
  <c r="D32" i="18" s="1"/>
  <c r="D31" i="4"/>
  <c r="E32" i="18" s="1"/>
  <c r="G31" i="4"/>
  <c r="B32" i="4"/>
  <c r="B33" i="18" s="1"/>
  <c r="C32" i="4"/>
  <c r="D33" i="18" s="1"/>
  <c r="D32" i="4"/>
  <c r="E33" i="18" s="1"/>
  <c r="G32" i="4"/>
  <c r="B33" i="4"/>
  <c r="B34" i="18" s="1"/>
  <c r="C33" i="4"/>
  <c r="D34" i="18" s="1"/>
  <c r="D33" i="4"/>
  <c r="E34" i="18" s="1"/>
  <c r="G33" i="4"/>
  <c r="B34" i="4"/>
  <c r="B35" i="18" s="1"/>
  <c r="C34" i="4"/>
  <c r="D35" i="18" s="1"/>
  <c r="D34" i="4"/>
  <c r="E35" i="18" s="1"/>
  <c r="G34" i="4"/>
  <c r="B35" i="4"/>
  <c r="B36" i="18" s="1"/>
  <c r="C35" i="4"/>
  <c r="D36" i="18" s="1"/>
  <c r="D35" i="4"/>
  <c r="E36" i="18" s="1"/>
  <c r="G35" i="4"/>
  <c r="B36" i="4"/>
  <c r="B37" i="18" s="1"/>
  <c r="C36" i="4"/>
  <c r="D37" i="18" s="1"/>
  <c r="D36" i="4"/>
  <c r="E37" i="18" s="1"/>
  <c r="G36" i="4"/>
  <c r="B37" i="4"/>
  <c r="B38" i="18" s="1"/>
  <c r="C37" i="4"/>
  <c r="D38" i="18" s="1"/>
  <c r="D37" i="4"/>
  <c r="E38" i="18" s="1"/>
  <c r="G37" i="4"/>
  <c r="B38" i="4"/>
  <c r="B39" i="18" s="1"/>
  <c r="C38" i="4"/>
  <c r="D39" i="18" s="1"/>
  <c r="D38" i="4"/>
  <c r="E39" i="18" s="1"/>
  <c r="G38" i="4"/>
  <c r="B39" i="4"/>
  <c r="B40" i="18" s="1"/>
  <c r="C39" i="4"/>
  <c r="D40" i="18" s="1"/>
  <c r="D39" i="4"/>
  <c r="E40" i="18" s="1"/>
  <c r="G39" i="4"/>
  <c r="B40" i="4"/>
  <c r="B41" i="18" s="1"/>
  <c r="C40" i="4"/>
  <c r="D41" i="18" s="1"/>
  <c r="D40" i="4"/>
  <c r="E41" i="18" s="1"/>
  <c r="G40" i="4"/>
  <c r="B41" i="4"/>
  <c r="C41" i="4"/>
  <c r="D41" i="4"/>
  <c r="G41" i="4"/>
  <c r="B42" i="4"/>
  <c r="C42" i="4"/>
  <c r="D42" i="4"/>
  <c r="G42" i="4"/>
  <c r="B30" i="3"/>
  <c r="B31" i="17" s="1"/>
  <c r="C30" i="3"/>
  <c r="D31" i="17" s="1"/>
  <c r="D30" i="3"/>
  <c r="E31" i="17" s="1"/>
  <c r="G30" i="3"/>
  <c r="B31" i="3"/>
  <c r="B32" i="17" s="1"/>
  <c r="C31" i="3"/>
  <c r="D32" i="17" s="1"/>
  <c r="D31" i="3"/>
  <c r="E32" i="17" s="1"/>
  <c r="G31" i="3"/>
  <c r="B14" i="3"/>
  <c r="B15" i="17" s="1"/>
  <c r="C14" i="3"/>
  <c r="D15" i="17" s="1"/>
  <c r="D14" i="3"/>
  <c r="E15" i="17" s="1"/>
  <c r="G14" i="3"/>
  <c r="B35" i="3"/>
  <c r="B36" i="17" s="1"/>
  <c r="C35" i="3"/>
  <c r="D36" i="17" s="1"/>
  <c r="D35" i="3"/>
  <c r="E36" i="17" s="1"/>
  <c r="G35" i="3"/>
  <c r="B15" i="2"/>
  <c r="B16" i="16" s="1"/>
  <c r="B16" i="2"/>
  <c r="B17" i="16" s="1"/>
  <c r="B17" i="2"/>
  <c r="B18" i="16" s="1"/>
  <c r="B18" i="2"/>
  <c r="B19" i="16" s="1"/>
  <c r="B19" i="2"/>
  <c r="B20" i="16" s="1"/>
  <c r="B36" i="2"/>
  <c r="B37" i="16" s="1"/>
  <c r="B40" i="2"/>
  <c r="B41" i="16" s="1"/>
  <c r="B12" i="2"/>
  <c r="B13" i="16" s="1"/>
  <c r="B44" i="2"/>
  <c r="B45" i="16" s="1"/>
  <c r="B45" i="2"/>
  <c r="B46" i="16" s="1"/>
  <c r="B46" i="2"/>
  <c r="B47" i="16" s="1"/>
  <c r="B47" i="2"/>
  <c r="B48" i="16" s="1"/>
  <c r="C15" i="2"/>
  <c r="D16" i="16" s="1"/>
  <c r="C16" i="2"/>
  <c r="D17" i="16" s="1"/>
  <c r="C17" i="2"/>
  <c r="D18" i="16" s="1"/>
  <c r="C18" i="2"/>
  <c r="D19" i="16" s="1"/>
  <c r="C19" i="2"/>
  <c r="D20" i="16" s="1"/>
  <c r="C36" i="2"/>
  <c r="D37" i="16" s="1"/>
  <c r="C40" i="2"/>
  <c r="D41" i="16" s="1"/>
  <c r="C12" i="2"/>
  <c r="D13" i="16" s="1"/>
  <c r="C44" i="2"/>
  <c r="D45" i="16" s="1"/>
  <c r="C45" i="2"/>
  <c r="D46" i="16" s="1"/>
  <c r="C46" i="2"/>
  <c r="D47" i="16" s="1"/>
  <c r="C47" i="2"/>
  <c r="D48" i="16" s="1"/>
  <c r="D15" i="2"/>
  <c r="E16" i="16" s="1"/>
  <c r="D16" i="2"/>
  <c r="E17" i="16" s="1"/>
  <c r="D17" i="2"/>
  <c r="E18" i="16" s="1"/>
  <c r="D18" i="2"/>
  <c r="E19" i="16" s="1"/>
  <c r="D19" i="2"/>
  <c r="E20" i="16" s="1"/>
  <c r="D36" i="2"/>
  <c r="E37" i="16" s="1"/>
  <c r="D40" i="2"/>
  <c r="E41" i="16" s="1"/>
  <c r="D12" i="2"/>
  <c r="E13" i="16" s="1"/>
  <c r="D44" i="2"/>
  <c r="E45" i="16" s="1"/>
  <c r="D45" i="2"/>
  <c r="E46" i="16" s="1"/>
  <c r="D46" i="2"/>
  <c r="E47" i="16" s="1"/>
  <c r="D47" i="2"/>
  <c r="E48" i="16" s="1"/>
  <c r="G15" i="2"/>
  <c r="G16" i="2"/>
  <c r="G17" i="2"/>
  <c r="G18" i="2"/>
  <c r="G19" i="2"/>
  <c r="G36" i="2"/>
  <c r="G40" i="2"/>
  <c r="G12" i="2"/>
  <c r="G44" i="2"/>
  <c r="G45" i="2"/>
  <c r="G46" i="2"/>
  <c r="G47" i="2"/>
  <c r="A4" i="1"/>
  <c r="L4" i="1" s="1"/>
  <c r="A5" i="1"/>
  <c r="E5" i="1" s="1"/>
  <c r="A6" i="1"/>
  <c r="E6" i="1" s="1"/>
  <c r="A8" i="1"/>
  <c r="E8" i="1" s="1"/>
  <c r="A9" i="1"/>
  <c r="E9" i="1" s="1"/>
  <c r="A10" i="1"/>
  <c r="D10" i="1" s="1"/>
  <c r="A11" i="1"/>
  <c r="E11" i="1" s="1"/>
  <c r="A12" i="1"/>
  <c r="S12" i="1" s="1"/>
  <c r="A13" i="1"/>
  <c r="J13" i="1" s="1"/>
  <c r="A14" i="1"/>
  <c r="L14" i="1" s="1"/>
  <c r="A15" i="1"/>
  <c r="R15" i="1" s="1"/>
  <c r="A16" i="1"/>
  <c r="S16" i="1" s="1"/>
  <c r="A17" i="1"/>
  <c r="S17" i="1" s="1"/>
  <c r="A18" i="1"/>
  <c r="J18" i="1" s="1"/>
  <c r="A19" i="1"/>
  <c r="L19" i="1" s="1"/>
  <c r="A20" i="1"/>
  <c r="F20" i="1" s="1"/>
  <c r="A21" i="1"/>
  <c r="E21" i="1" s="1"/>
  <c r="A22" i="1"/>
  <c r="S22" i="1" s="1"/>
  <c r="A23" i="1"/>
  <c r="F23" i="1" s="1"/>
  <c r="A24" i="1"/>
  <c r="D24" i="1" s="1"/>
  <c r="A26" i="1"/>
  <c r="K26" i="1" s="1"/>
  <c r="A27" i="1"/>
  <c r="E27" i="1" s="1"/>
  <c r="A28" i="1"/>
  <c r="L28" i="1" s="1"/>
  <c r="A29" i="1"/>
  <c r="S29" i="1" s="1"/>
  <c r="A30" i="1"/>
  <c r="A31" i="1"/>
  <c r="R31" i="1" s="1"/>
  <c r="A32" i="1"/>
  <c r="R32" i="1" s="1"/>
  <c r="A3" i="1"/>
  <c r="R3" i="1" s="1"/>
  <c r="G30" i="2"/>
  <c r="D30" i="2"/>
  <c r="E31" i="16" s="1"/>
  <c r="C30" i="2"/>
  <c r="D31" i="16" s="1"/>
  <c r="B30" i="2"/>
  <c r="B31" i="16" s="1"/>
  <c r="N17" i="7"/>
  <c r="N18" i="7"/>
  <c r="H18" i="7"/>
  <c r="H19" i="7"/>
  <c r="H20" i="7"/>
  <c r="H21" i="7"/>
  <c r="H22" i="7"/>
  <c r="B18" i="7"/>
  <c r="B19" i="7"/>
  <c r="B20" i="7"/>
  <c r="B21" i="7"/>
  <c r="B22" i="7"/>
  <c r="B11" i="2"/>
  <c r="B12" i="16" s="1"/>
  <c r="C11" i="2"/>
  <c r="D12" i="16" s="1"/>
  <c r="D11" i="2"/>
  <c r="E12" i="16" s="1"/>
  <c r="G11" i="2"/>
  <c r="N16" i="7"/>
  <c r="N15" i="7"/>
  <c r="N14" i="7"/>
  <c r="N13" i="7"/>
  <c r="N12" i="7"/>
  <c r="N11" i="7"/>
  <c r="N10" i="7"/>
  <c r="N9" i="7"/>
  <c r="N8" i="7"/>
  <c r="N7" i="7"/>
  <c r="N6" i="7"/>
  <c r="N5" i="7"/>
  <c r="N4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4" i="7"/>
  <c r="G34" i="3"/>
  <c r="D34" i="3"/>
  <c r="E35" i="17" s="1"/>
  <c r="C34" i="3"/>
  <c r="D35" i="17" s="1"/>
  <c r="B34" i="3"/>
  <c r="B35" i="17" s="1"/>
  <c r="G33" i="3"/>
  <c r="D33" i="3"/>
  <c r="E34" i="17" s="1"/>
  <c r="C33" i="3"/>
  <c r="D34" i="17" s="1"/>
  <c r="B33" i="3"/>
  <c r="B34" i="17" s="1"/>
  <c r="G32" i="3"/>
  <c r="D32" i="3"/>
  <c r="E33" i="17" s="1"/>
  <c r="C32" i="3"/>
  <c r="D33" i="17" s="1"/>
  <c r="B32" i="3"/>
  <c r="B33" i="17" s="1"/>
  <c r="G26" i="3"/>
  <c r="D26" i="3"/>
  <c r="E27" i="17" s="1"/>
  <c r="C26" i="3"/>
  <c r="D27" i="17" s="1"/>
  <c r="B26" i="3"/>
  <c r="B27" i="17" s="1"/>
  <c r="G9" i="3"/>
  <c r="D9" i="3"/>
  <c r="E10" i="17" s="1"/>
  <c r="C9" i="3"/>
  <c r="D10" i="17" s="1"/>
  <c r="B9" i="3"/>
  <c r="B10" i="17" s="1"/>
  <c r="G8" i="3"/>
  <c r="D8" i="3"/>
  <c r="E9" i="17" s="1"/>
  <c r="C8" i="3"/>
  <c r="D9" i="17" s="1"/>
  <c r="B8" i="3"/>
  <c r="B9" i="17" s="1"/>
  <c r="G7" i="3"/>
  <c r="D7" i="3"/>
  <c r="E8" i="17" s="1"/>
  <c r="C7" i="3"/>
  <c r="D8" i="17" s="1"/>
  <c r="B7" i="3"/>
  <c r="B8" i="17" s="1"/>
  <c r="G6" i="3"/>
  <c r="D6" i="3"/>
  <c r="E7" i="17" s="1"/>
  <c r="C6" i="3"/>
  <c r="D7" i="17" s="1"/>
  <c r="B6" i="3"/>
  <c r="B7" i="17" s="1"/>
  <c r="G5" i="3"/>
  <c r="D5" i="3"/>
  <c r="E6" i="17" s="1"/>
  <c r="C5" i="3"/>
  <c r="D6" i="17" s="1"/>
  <c r="B5" i="3"/>
  <c r="B6" i="17" s="1"/>
  <c r="G4" i="3"/>
  <c r="D4" i="3"/>
  <c r="E5" i="17" s="1"/>
  <c r="C4" i="3"/>
  <c r="D5" i="17" s="1"/>
  <c r="B4" i="3"/>
  <c r="B5" i="17" s="1"/>
  <c r="G3" i="3"/>
  <c r="D3" i="3"/>
  <c r="E4" i="17" s="1"/>
  <c r="C3" i="3"/>
  <c r="D4" i="17" s="1"/>
  <c r="B3" i="3"/>
  <c r="B4" i="17" s="1"/>
  <c r="G2" i="3"/>
  <c r="D2" i="3"/>
  <c r="E3" i="17" s="1"/>
  <c r="C2" i="3"/>
  <c r="D3" i="17" s="1"/>
  <c r="B2" i="3"/>
  <c r="B3" i="17" s="1"/>
  <c r="G29" i="3"/>
  <c r="D29" i="3"/>
  <c r="E30" i="17" s="1"/>
  <c r="C29" i="3"/>
  <c r="D30" i="17" s="1"/>
  <c r="B29" i="3"/>
  <c r="B30" i="17" s="1"/>
  <c r="G18" i="3"/>
  <c r="D18" i="3"/>
  <c r="E19" i="17" s="1"/>
  <c r="C18" i="3"/>
  <c r="D19" i="17" s="1"/>
  <c r="B18" i="3"/>
  <c r="B19" i="17" s="1"/>
  <c r="G25" i="3"/>
  <c r="D25" i="3"/>
  <c r="E26" i="17" s="1"/>
  <c r="C25" i="3"/>
  <c r="D26" i="17" s="1"/>
  <c r="B25" i="3"/>
  <c r="B26" i="17" s="1"/>
  <c r="G24" i="3"/>
  <c r="D24" i="3"/>
  <c r="E25" i="17" s="1"/>
  <c r="C24" i="3"/>
  <c r="D25" i="17" s="1"/>
  <c r="B24" i="3"/>
  <c r="B25" i="17" s="1"/>
  <c r="G23" i="3"/>
  <c r="D23" i="3"/>
  <c r="E24" i="17" s="1"/>
  <c r="C23" i="3"/>
  <c r="D24" i="17" s="1"/>
  <c r="B23" i="3"/>
  <c r="B24" i="17" s="1"/>
  <c r="G22" i="3"/>
  <c r="D22" i="3"/>
  <c r="E23" i="17" s="1"/>
  <c r="C22" i="3"/>
  <c r="D23" i="17" s="1"/>
  <c r="B22" i="3"/>
  <c r="B23" i="17" s="1"/>
  <c r="G28" i="3"/>
  <c r="D28" i="3"/>
  <c r="E29" i="17" s="1"/>
  <c r="C28" i="3"/>
  <c r="D29" i="17" s="1"/>
  <c r="B28" i="3"/>
  <c r="B29" i="17" s="1"/>
  <c r="G21" i="3"/>
  <c r="D21" i="3"/>
  <c r="E22" i="17" s="1"/>
  <c r="C21" i="3"/>
  <c r="D22" i="17" s="1"/>
  <c r="B21" i="3"/>
  <c r="B22" i="17" s="1"/>
  <c r="G20" i="3"/>
  <c r="D20" i="3"/>
  <c r="E21" i="17" s="1"/>
  <c r="C20" i="3"/>
  <c r="D21" i="17" s="1"/>
  <c r="B20" i="3"/>
  <c r="B21" i="17" s="1"/>
  <c r="G19" i="3"/>
  <c r="D19" i="3"/>
  <c r="E20" i="17" s="1"/>
  <c r="C19" i="3"/>
  <c r="D20" i="17" s="1"/>
  <c r="B19" i="3"/>
  <c r="B20" i="17" s="1"/>
  <c r="G36" i="3"/>
  <c r="D36" i="3"/>
  <c r="E37" i="17" s="1"/>
  <c r="C36" i="3"/>
  <c r="D37" i="17" s="1"/>
  <c r="B36" i="3"/>
  <c r="B37" i="17" s="1"/>
  <c r="G17" i="3"/>
  <c r="D17" i="3"/>
  <c r="E18" i="17" s="1"/>
  <c r="C17" i="3"/>
  <c r="D18" i="17" s="1"/>
  <c r="B17" i="3"/>
  <c r="B18" i="17" s="1"/>
  <c r="G16" i="3"/>
  <c r="D16" i="3"/>
  <c r="E17" i="17" s="1"/>
  <c r="C16" i="3"/>
  <c r="D17" i="17" s="1"/>
  <c r="B16" i="3"/>
  <c r="B17" i="17" s="1"/>
  <c r="G15" i="3"/>
  <c r="D15" i="3"/>
  <c r="E16" i="17" s="1"/>
  <c r="C15" i="3"/>
  <c r="D16" i="17" s="1"/>
  <c r="B15" i="3"/>
  <c r="B16" i="17" s="1"/>
  <c r="G13" i="3"/>
  <c r="D13" i="3"/>
  <c r="E14" i="17" s="1"/>
  <c r="C13" i="3"/>
  <c r="D14" i="17" s="1"/>
  <c r="B13" i="3"/>
  <c r="B14" i="17" s="1"/>
  <c r="G12" i="3"/>
  <c r="D12" i="3"/>
  <c r="E13" i="17" s="1"/>
  <c r="C12" i="3"/>
  <c r="D13" i="17" s="1"/>
  <c r="B12" i="3"/>
  <c r="B13" i="17" s="1"/>
  <c r="G11" i="3"/>
  <c r="D11" i="3"/>
  <c r="E12" i="17" s="1"/>
  <c r="C11" i="3"/>
  <c r="D12" i="17" s="1"/>
  <c r="B11" i="3"/>
  <c r="B12" i="17" s="1"/>
  <c r="G10" i="3"/>
  <c r="D10" i="3"/>
  <c r="E11" i="17" s="1"/>
  <c r="C10" i="3"/>
  <c r="D11" i="17" s="1"/>
  <c r="B10" i="3"/>
  <c r="B11" i="17" s="1"/>
  <c r="G27" i="3"/>
  <c r="D27" i="3"/>
  <c r="E28" i="17" s="1"/>
  <c r="C27" i="3"/>
  <c r="D28" i="17" s="1"/>
  <c r="B27" i="3"/>
  <c r="B28" i="17" s="1"/>
  <c r="B7" i="2"/>
  <c r="B8" i="16" s="1"/>
  <c r="B8" i="2"/>
  <c r="B9" i="16" s="1"/>
  <c r="B9" i="2"/>
  <c r="B10" i="16" s="1"/>
  <c r="B10" i="2"/>
  <c r="B11" i="16" s="1"/>
  <c r="C7" i="2"/>
  <c r="D8" i="16" s="1"/>
  <c r="C8" i="2"/>
  <c r="D9" i="16" s="1"/>
  <c r="C9" i="2"/>
  <c r="D10" i="16" s="1"/>
  <c r="C10" i="2"/>
  <c r="D11" i="16" s="1"/>
  <c r="D7" i="2"/>
  <c r="E8" i="16" s="1"/>
  <c r="D8" i="2"/>
  <c r="E9" i="16" s="1"/>
  <c r="D9" i="2"/>
  <c r="E10" i="16" s="1"/>
  <c r="D10" i="2"/>
  <c r="E11" i="16" s="1"/>
  <c r="G7" i="2"/>
  <c r="G8" i="2"/>
  <c r="G9" i="2"/>
  <c r="G10" i="2"/>
  <c r="B14" i="2"/>
  <c r="B15" i="16" s="1"/>
  <c r="B20" i="2"/>
  <c r="B21" i="16" s="1"/>
  <c r="B21" i="2"/>
  <c r="B22" i="16" s="1"/>
  <c r="B22" i="2"/>
  <c r="B23" i="16" s="1"/>
  <c r="B23" i="2"/>
  <c r="B24" i="16" s="1"/>
  <c r="B24" i="2"/>
  <c r="B25" i="16" s="1"/>
  <c r="B25" i="2"/>
  <c r="B26" i="16" s="1"/>
  <c r="B41" i="2"/>
  <c r="B42" i="16" s="1"/>
  <c r="B26" i="2"/>
  <c r="B27" i="16" s="1"/>
  <c r="B27" i="2"/>
  <c r="B28" i="16" s="1"/>
  <c r="B28" i="2"/>
  <c r="B29" i="16" s="1"/>
  <c r="B29" i="2"/>
  <c r="B30" i="16" s="1"/>
  <c r="B32" i="2"/>
  <c r="B33" i="16" s="1"/>
  <c r="B33" i="2"/>
  <c r="B34" i="16" s="1"/>
  <c r="B42" i="2"/>
  <c r="B43" i="16" s="1"/>
  <c r="B43" i="2"/>
  <c r="B44" i="16" s="1"/>
  <c r="B34" i="2"/>
  <c r="B35" i="16" s="1"/>
  <c r="B35" i="2"/>
  <c r="B36" i="16" s="1"/>
  <c r="B37" i="2"/>
  <c r="B38" i="16" s="1"/>
  <c r="B31" i="2"/>
  <c r="B32" i="16" s="1"/>
  <c r="B38" i="2"/>
  <c r="B39" i="16" s="1"/>
  <c r="B39" i="2"/>
  <c r="B40" i="16" s="1"/>
  <c r="B2" i="2"/>
  <c r="B3" i="16" s="1"/>
  <c r="B3" i="2"/>
  <c r="B4" i="16" s="1"/>
  <c r="B4" i="2"/>
  <c r="B5" i="16" s="1"/>
  <c r="B5" i="2"/>
  <c r="B6" i="16" s="1"/>
  <c r="B6" i="2"/>
  <c r="B7" i="16" s="1"/>
  <c r="C14" i="2"/>
  <c r="D15" i="16" s="1"/>
  <c r="D14" i="2"/>
  <c r="E15" i="16" s="1"/>
  <c r="C20" i="2"/>
  <c r="D21" i="16" s="1"/>
  <c r="C21" i="2"/>
  <c r="D22" i="16" s="1"/>
  <c r="C22" i="2"/>
  <c r="D23" i="16" s="1"/>
  <c r="C23" i="2"/>
  <c r="D24" i="16" s="1"/>
  <c r="D23" i="2"/>
  <c r="E24" i="16" s="1"/>
  <c r="C24" i="2"/>
  <c r="D25" i="16" s="1"/>
  <c r="C25" i="2"/>
  <c r="D26" i="16" s="1"/>
  <c r="C41" i="2"/>
  <c r="D42" i="16" s="1"/>
  <c r="C26" i="2"/>
  <c r="D27" i="16" s="1"/>
  <c r="D26" i="2"/>
  <c r="E27" i="16" s="1"/>
  <c r="C27" i="2"/>
  <c r="D28" i="16" s="1"/>
  <c r="C28" i="2"/>
  <c r="D29" i="16" s="1"/>
  <c r="C29" i="2"/>
  <c r="D30" i="16" s="1"/>
  <c r="C32" i="2"/>
  <c r="D33" i="16" s="1"/>
  <c r="D32" i="2"/>
  <c r="E33" i="16" s="1"/>
  <c r="C33" i="2"/>
  <c r="D34" i="16" s="1"/>
  <c r="C42" i="2"/>
  <c r="D43" i="16" s="1"/>
  <c r="C43" i="2"/>
  <c r="D44" i="16" s="1"/>
  <c r="C34" i="2"/>
  <c r="D35" i="16" s="1"/>
  <c r="D34" i="2"/>
  <c r="E35" i="16" s="1"/>
  <c r="C35" i="2"/>
  <c r="D36" i="16" s="1"/>
  <c r="C37" i="2"/>
  <c r="D38" i="16" s="1"/>
  <c r="C31" i="2"/>
  <c r="D32" i="16" s="1"/>
  <c r="C38" i="2"/>
  <c r="D39" i="16" s="1"/>
  <c r="D38" i="2"/>
  <c r="E39" i="16" s="1"/>
  <c r="C39" i="2"/>
  <c r="D40" i="16" s="1"/>
  <c r="C2" i="2"/>
  <c r="D3" i="16" s="1"/>
  <c r="C3" i="2"/>
  <c r="D4" i="16" s="1"/>
  <c r="C4" i="2"/>
  <c r="D5" i="16" s="1"/>
  <c r="D4" i="2"/>
  <c r="E5" i="16" s="1"/>
  <c r="C5" i="2"/>
  <c r="D6" i="16" s="1"/>
  <c r="C6" i="2"/>
  <c r="D7" i="16" s="1"/>
  <c r="D20" i="2"/>
  <c r="E21" i="16" s="1"/>
  <c r="D21" i="2"/>
  <c r="E22" i="16" s="1"/>
  <c r="D22" i="2"/>
  <c r="E23" i="16" s="1"/>
  <c r="D24" i="2"/>
  <c r="E25" i="16" s="1"/>
  <c r="D25" i="2"/>
  <c r="E26" i="16" s="1"/>
  <c r="D41" i="2"/>
  <c r="E42" i="16" s="1"/>
  <c r="D27" i="2"/>
  <c r="E28" i="16" s="1"/>
  <c r="D28" i="2"/>
  <c r="E29" i="16" s="1"/>
  <c r="D29" i="2"/>
  <c r="E30" i="16" s="1"/>
  <c r="D33" i="2"/>
  <c r="E34" i="16" s="1"/>
  <c r="D42" i="2"/>
  <c r="E43" i="16" s="1"/>
  <c r="D43" i="2"/>
  <c r="E44" i="16" s="1"/>
  <c r="D35" i="2"/>
  <c r="E36" i="16" s="1"/>
  <c r="D37" i="2"/>
  <c r="E38" i="16" s="1"/>
  <c r="D31" i="2"/>
  <c r="E32" i="16" s="1"/>
  <c r="D39" i="2"/>
  <c r="E40" i="16" s="1"/>
  <c r="D2" i="2"/>
  <c r="E3" i="16" s="1"/>
  <c r="D3" i="2"/>
  <c r="E4" i="16" s="1"/>
  <c r="D5" i="2"/>
  <c r="E6" i="16" s="1"/>
  <c r="D6" i="2"/>
  <c r="E7" i="16" s="1"/>
  <c r="G14" i="2"/>
  <c r="G20" i="2"/>
  <c r="G21" i="2"/>
  <c r="G22" i="2"/>
  <c r="G23" i="2"/>
  <c r="G24" i="2"/>
  <c r="G25" i="2"/>
  <c r="G41" i="2"/>
  <c r="G26" i="2"/>
  <c r="G27" i="2"/>
  <c r="G28" i="2"/>
  <c r="G29" i="2"/>
  <c r="G32" i="2"/>
  <c r="G33" i="2"/>
  <c r="G42" i="2"/>
  <c r="G43" i="2"/>
  <c r="G34" i="2"/>
  <c r="G35" i="2"/>
  <c r="G37" i="2"/>
  <c r="G31" i="2"/>
  <c r="G38" i="2"/>
  <c r="G39" i="2"/>
  <c r="G2" i="2"/>
  <c r="G3" i="2"/>
  <c r="G4" i="2"/>
  <c r="G5" i="2"/>
  <c r="G6" i="2"/>
  <c r="G13" i="2"/>
  <c r="D13" i="2"/>
  <c r="E14" i="16" s="1"/>
  <c r="C13" i="2"/>
  <c r="D14" i="16" s="1"/>
  <c r="B13" i="2"/>
  <c r="B14" i="16" s="1"/>
  <c r="G41" i="18"/>
  <c r="AP41" i="18" s="1"/>
  <c r="AO41" i="18" s="1"/>
  <c r="G39" i="18"/>
  <c r="AP39" i="18" s="1"/>
  <c r="AO39" i="18" s="1"/>
  <c r="G37" i="18"/>
  <c r="AP37" i="18" s="1"/>
  <c r="AO37" i="18" s="1"/>
  <c r="G35" i="18"/>
  <c r="AP35" i="18"/>
  <c r="AO35" i="18" s="1"/>
  <c r="G33" i="18"/>
  <c r="AP33" i="18" s="1"/>
  <c r="AO33" i="18" s="1"/>
  <c r="G31" i="18"/>
  <c r="AP31" i="18" s="1"/>
  <c r="AO31" i="18" s="1"/>
  <c r="G29" i="18"/>
  <c r="AP29" i="18" s="1"/>
  <c r="AO29" i="18" s="1"/>
  <c r="G27" i="18"/>
  <c r="AP27" i="18" s="1"/>
  <c r="AO27" i="18" s="1"/>
  <c r="G23" i="18"/>
  <c r="AP23" i="18" s="1"/>
  <c r="AO23" i="18" s="1"/>
  <c r="G21" i="18"/>
  <c r="AP21" i="18" s="1"/>
  <c r="AO21" i="18" s="1"/>
  <c r="G19" i="18"/>
  <c r="AP19" i="18" s="1"/>
  <c r="AO19" i="18" s="1"/>
  <c r="G15" i="18"/>
  <c r="AP15" i="18" s="1"/>
  <c r="AO15" i="18" s="1"/>
  <c r="G13" i="18"/>
  <c r="AP13" i="18" s="1"/>
  <c r="AO13" i="18" s="1"/>
  <c r="G11" i="18"/>
  <c r="AP11" i="18" s="1"/>
  <c r="AO11" i="18" s="1"/>
  <c r="G9" i="18"/>
  <c r="AP9" i="18" s="1"/>
  <c r="AO9" i="18" s="1"/>
  <c r="G7" i="18"/>
  <c r="AP7" i="18" s="1"/>
  <c r="AO7" i="18" s="1"/>
  <c r="G5" i="18"/>
  <c r="AP5" i="18" s="1"/>
  <c r="AO5" i="18" s="1"/>
  <c r="G3" i="18"/>
  <c r="AP3" i="18" s="1"/>
  <c r="AO3" i="18" s="1"/>
  <c r="G36" i="17"/>
  <c r="AP36" i="17" s="1"/>
  <c r="AO36" i="17" s="1"/>
  <c r="G32" i="17"/>
  <c r="AP32" i="17" s="1"/>
  <c r="AO32" i="17" s="1"/>
  <c r="G46" i="16"/>
  <c r="AP46" i="16" s="1"/>
  <c r="AO46" i="16" s="1"/>
  <c r="G37" i="16"/>
  <c r="AP37" i="16" s="1"/>
  <c r="AO37" i="16" s="1"/>
  <c r="G17" i="16"/>
  <c r="AP17" i="16" s="1"/>
  <c r="AO17" i="16" s="1"/>
  <c r="G45" i="16"/>
  <c r="AP45" i="16" s="1"/>
  <c r="AO45" i="16" s="1"/>
  <c r="G20" i="16"/>
  <c r="AP20" i="16" s="1"/>
  <c r="AO20" i="16" s="1"/>
  <c r="G48" i="16"/>
  <c r="AP48" i="16" s="1"/>
  <c r="AO48" i="16" s="1"/>
  <c r="G13" i="16"/>
  <c r="AP13" i="16" s="1"/>
  <c r="AO13" i="16" s="1"/>
  <c r="G19" i="16"/>
  <c r="AP19" i="16" s="1"/>
  <c r="AO19" i="16" s="1"/>
  <c r="G47" i="16"/>
  <c r="AP47" i="16" s="1"/>
  <c r="AO47" i="16" s="1"/>
  <c r="G41" i="16"/>
  <c r="AP41" i="16" s="1"/>
  <c r="AO41" i="16" s="1"/>
  <c r="O14" i="7"/>
  <c r="Q14" i="7" s="1"/>
  <c r="O13" i="7"/>
  <c r="Q13" i="7" s="1"/>
  <c r="M34" i="1"/>
  <c r="O17" i="7"/>
  <c r="Q17" i="7" s="1"/>
  <c r="O8" i="7"/>
  <c r="Q8" i="7" s="1"/>
  <c r="R27" i="1"/>
  <c r="D15" i="1"/>
  <c r="D14" i="1"/>
  <c r="K13" i="1"/>
  <c r="F11" i="1"/>
  <c r="K31" i="1"/>
  <c r="O18" i="7"/>
  <c r="Q18" i="7" s="1"/>
  <c r="O4" i="7"/>
  <c r="Q4" i="7" s="1"/>
  <c r="K16" i="1"/>
  <c r="M27" i="1"/>
  <c r="O12" i="7"/>
  <c r="Q12" i="7" s="1"/>
  <c r="O16" i="7"/>
  <c r="Q16" i="7" s="1"/>
  <c r="O5" i="7"/>
  <c r="Q5" i="7" s="1"/>
  <c r="O11" i="7"/>
  <c r="Q11" i="7" s="1"/>
  <c r="O6" i="7"/>
  <c r="Q6" i="7" s="1"/>
  <c r="O7" i="7"/>
  <c r="Q7" i="7" s="1"/>
  <c r="O15" i="7"/>
  <c r="Q15" i="7" s="1"/>
  <c r="O9" i="7"/>
  <c r="Q9" i="7" s="1"/>
  <c r="O10" i="7"/>
  <c r="Q10" i="7" s="1"/>
  <c r="AN5" i="4"/>
  <c r="AN3" i="3"/>
  <c r="AN6" i="4"/>
  <c r="AN6" i="2"/>
  <c r="AN4" i="4"/>
  <c r="AN2" i="4"/>
  <c r="AN3" i="4"/>
  <c r="AN2" i="2"/>
  <c r="C18" i="7"/>
  <c r="E18" i="7" s="1"/>
  <c r="AN4" i="2"/>
  <c r="AN2" i="3"/>
  <c r="C11" i="7"/>
  <c r="E11" i="7" s="1"/>
  <c r="AN3" i="2"/>
  <c r="AN5" i="2"/>
  <c r="C19" i="7"/>
  <c r="E19" i="7" s="1"/>
  <c r="C13" i="7"/>
  <c r="E13" i="7" s="1"/>
  <c r="C6" i="7"/>
  <c r="E6" i="7" s="1"/>
  <c r="C5" i="7"/>
  <c r="E5" i="7" s="1"/>
  <c r="C20" i="7"/>
  <c r="E20" i="7" s="1"/>
  <c r="C21" i="7"/>
  <c r="E21" i="7" s="1"/>
  <c r="AN4" i="3"/>
  <c r="O19" i="7"/>
  <c r="AN6" i="3"/>
  <c r="C4" i="7"/>
  <c r="E4" i="7" s="1"/>
  <c r="C12" i="7"/>
  <c r="E12" i="7" s="1"/>
  <c r="C14" i="7"/>
  <c r="E14" i="7" s="1"/>
  <c r="AN5" i="3"/>
  <c r="I21" i="1"/>
  <c r="P17" i="1"/>
  <c r="J15" i="1"/>
  <c r="P13" i="1"/>
  <c r="C10" i="1"/>
  <c r="Q10" i="1"/>
  <c r="P9" i="1"/>
  <c r="T31" i="1"/>
  <c r="B27" i="1"/>
  <c r="P27" i="1"/>
  <c r="C18" i="1"/>
  <c r="B14" i="1"/>
  <c r="P11" i="1"/>
  <c r="I4" i="7"/>
  <c r="K4" i="7" s="1"/>
  <c r="I6" i="7"/>
  <c r="K6" i="7" s="1"/>
  <c r="I19" i="7"/>
  <c r="K19" i="7" s="1"/>
  <c r="I10" i="7"/>
  <c r="K10" i="7" s="1"/>
  <c r="I16" i="7"/>
  <c r="K16" i="7" s="1"/>
  <c r="C15" i="7"/>
  <c r="E15" i="7" s="1"/>
  <c r="C16" i="7"/>
  <c r="E16" i="7" s="1"/>
  <c r="C17" i="7"/>
  <c r="E17" i="7" s="1"/>
  <c r="C7" i="7"/>
  <c r="E7" i="7" s="1"/>
  <c r="C22" i="7"/>
  <c r="E22" i="7" s="1"/>
  <c r="C8" i="7"/>
  <c r="E8" i="7" s="1"/>
  <c r="C9" i="7"/>
  <c r="E9" i="7" s="1"/>
  <c r="C10" i="7"/>
  <c r="E10" i="7" s="1"/>
  <c r="J6" i="1" l="1"/>
  <c r="Q12" i="1"/>
  <c r="C8" i="1"/>
  <c r="S23" i="1"/>
  <c r="L15" i="1"/>
  <c r="B3" i="1"/>
  <c r="B29" i="1"/>
  <c r="F8" i="1"/>
  <c r="R13" i="1"/>
  <c r="F12" i="1"/>
  <c r="I8" i="1"/>
  <c r="B15" i="1"/>
  <c r="H15" i="1" s="1"/>
  <c r="D6" i="1"/>
  <c r="M8" i="1"/>
  <c r="Q16" i="1"/>
  <c r="Q27" i="1"/>
  <c r="C31" i="1"/>
  <c r="C6" i="1"/>
  <c r="S31" i="1"/>
  <c r="M6" i="1"/>
  <c r="F16" i="1"/>
  <c r="M31" i="1"/>
  <c r="S14" i="1"/>
  <c r="D4" i="1"/>
  <c r="P14" i="1"/>
  <c r="B24" i="1"/>
  <c r="T27" i="1"/>
  <c r="I6" i="1"/>
  <c r="J31" i="1"/>
  <c r="K27" i="1"/>
  <c r="F31" i="1"/>
  <c r="F9" i="1"/>
  <c r="R18" i="1"/>
  <c r="L27" i="1"/>
  <c r="K24" i="1"/>
  <c r="F29" i="1"/>
  <c r="T16" i="1"/>
  <c r="I16" i="1"/>
  <c r="O16" i="1" s="1"/>
  <c r="J20" i="1"/>
  <c r="T24" i="1"/>
  <c r="T3" i="1"/>
  <c r="P29" i="1"/>
  <c r="M16" i="1"/>
  <c r="L3" i="1"/>
  <c r="F24" i="1"/>
  <c r="L16" i="1"/>
  <c r="F3" i="1"/>
  <c r="P3" i="1"/>
  <c r="R16" i="1"/>
  <c r="R20" i="1"/>
  <c r="S24" i="1"/>
  <c r="L20" i="1"/>
  <c r="E16" i="1"/>
  <c r="C16" i="1"/>
  <c r="J16" i="1"/>
  <c r="P24" i="1"/>
  <c r="P16" i="1"/>
  <c r="B16" i="1"/>
  <c r="Q24" i="1"/>
  <c r="Q3" i="1"/>
  <c r="Q29" i="1"/>
  <c r="D16" i="1"/>
  <c r="Y16" i="1" s="1"/>
  <c r="D27" i="1"/>
  <c r="R24" i="1"/>
  <c r="R29" i="1"/>
  <c r="K3" i="1"/>
  <c r="L31" i="1"/>
  <c r="E24" i="1"/>
  <c r="E15" i="1"/>
  <c r="E3" i="1"/>
  <c r="K5" i="1"/>
  <c r="Q31" i="1"/>
  <c r="I18" i="1"/>
  <c r="J22" i="1"/>
  <c r="Q4" i="1"/>
  <c r="C15" i="1"/>
  <c r="P31" i="1"/>
  <c r="E31" i="1"/>
  <c r="D31" i="1"/>
  <c r="Y31" i="1" s="1"/>
  <c r="I31" i="1"/>
  <c r="S9" i="1"/>
  <c r="F22" i="1"/>
  <c r="F27" i="1"/>
  <c r="AB27" i="1" s="1"/>
  <c r="M12" i="1"/>
  <c r="V35" i="1"/>
  <c r="B23" i="1"/>
  <c r="I27" i="1"/>
  <c r="C27" i="1"/>
  <c r="Q5" i="1"/>
  <c r="B22" i="1"/>
  <c r="J27" i="1"/>
  <c r="T4" i="1"/>
  <c r="J9" i="1"/>
  <c r="B12" i="1"/>
  <c r="P15" i="1"/>
  <c r="Q19" i="1"/>
  <c r="X19" i="1" s="1"/>
  <c r="B31" i="1"/>
  <c r="T32" i="1"/>
  <c r="E22" i="1"/>
  <c r="M19" i="1"/>
  <c r="L9" i="1"/>
  <c r="K15" i="1"/>
  <c r="Y15" i="1" s="1"/>
  <c r="S27" i="1"/>
  <c r="T5" i="1"/>
  <c r="I11" i="1"/>
  <c r="I14" i="1"/>
  <c r="J19" i="1"/>
  <c r="K11" i="1"/>
  <c r="S19" i="1"/>
  <c r="D11" i="1"/>
  <c r="E14" i="1"/>
  <c r="Z14" i="1" s="1"/>
  <c r="M14" i="1"/>
  <c r="S5" i="1"/>
  <c r="E17" i="1"/>
  <c r="D17" i="1"/>
  <c r="E19" i="1"/>
  <c r="B8" i="1"/>
  <c r="J11" i="1"/>
  <c r="T14" i="1"/>
  <c r="B17" i="1"/>
  <c r="C21" i="1"/>
  <c r="F19" i="1"/>
  <c r="R8" i="1"/>
  <c r="D21" i="1"/>
  <c r="B5" i="1"/>
  <c r="J8" i="1"/>
  <c r="P8" i="1"/>
  <c r="C11" i="1"/>
  <c r="C14" i="1"/>
  <c r="J14" i="1"/>
  <c r="P19" i="1"/>
  <c r="B19" i="1"/>
  <c r="P23" i="1"/>
  <c r="S32" i="1"/>
  <c r="M11" i="1"/>
  <c r="AB11" i="1" s="1"/>
  <c r="R19" i="1"/>
  <c r="K28" i="1"/>
  <c r="L11" i="1"/>
  <c r="K8" i="1"/>
  <c r="R11" i="1"/>
  <c r="F14" i="1"/>
  <c r="K14" i="1"/>
  <c r="D5" i="1"/>
  <c r="Q8" i="1"/>
  <c r="T8" i="1"/>
  <c r="B11" i="1"/>
  <c r="Q11" i="1"/>
  <c r="Q14" i="1"/>
  <c r="Q17" i="1"/>
  <c r="I19" i="1"/>
  <c r="J21" i="1"/>
  <c r="T28" i="1"/>
  <c r="M17" i="1"/>
  <c r="K19" i="1"/>
  <c r="K23" i="1"/>
  <c r="D8" i="1"/>
  <c r="S8" i="1"/>
  <c r="S11" i="1"/>
  <c r="R14" i="1"/>
  <c r="K21" i="1"/>
  <c r="F5" i="1"/>
  <c r="D32" i="1"/>
  <c r="F17" i="1"/>
  <c r="L8" i="1"/>
  <c r="K30" i="1"/>
  <c r="J30" i="1"/>
  <c r="T30" i="1"/>
  <c r="P30" i="1"/>
  <c r="R30" i="1"/>
  <c r="M30" i="1"/>
  <c r="E30" i="1"/>
  <c r="L30" i="1"/>
  <c r="I30" i="1"/>
  <c r="F30" i="1"/>
  <c r="Q30" i="1"/>
  <c r="D26" i="1"/>
  <c r="B26" i="1"/>
  <c r="P26" i="1"/>
  <c r="S26" i="1"/>
  <c r="M26" i="1"/>
  <c r="F26" i="1"/>
  <c r="J26" i="1"/>
  <c r="E26" i="1"/>
  <c r="C26" i="1"/>
  <c r="I26" i="1"/>
  <c r="Q26" i="1"/>
  <c r="L26" i="1"/>
  <c r="D33" i="1"/>
  <c r="E33" i="1"/>
  <c r="L33" i="1"/>
  <c r="P33" i="1"/>
  <c r="T33" i="1"/>
  <c r="K33" i="1"/>
  <c r="M33" i="1"/>
  <c r="R33" i="1"/>
  <c r="F33" i="1"/>
  <c r="B33" i="1"/>
  <c r="I33" i="1"/>
  <c r="S33" i="1"/>
  <c r="B30" i="1"/>
  <c r="P6" i="1"/>
  <c r="I10" i="1"/>
  <c r="T26" i="1"/>
  <c r="M10" i="1"/>
  <c r="D30" i="1"/>
  <c r="J33" i="1"/>
  <c r="L22" i="1"/>
  <c r="K22" i="1"/>
  <c r="M22" i="1"/>
  <c r="C22" i="1"/>
  <c r="I22" i="1"/>
  <c r="D22" i="1"/>
  <c r="R22" i="1"/>
  <c r="P22" i="1"/>
  <c r="E18" i="1"/>
  <c r="D18" i="1"/>
  <c r="Q18" i="1"/>
  <c r="X18" i="1" s="1"/>
  <c r="F18" i="1"/>
  <c r="AB18" i="1" s="1"/>
  <c r="S18" i="1"/>
  <c r="K18" i="1"/>
  <c r="B18" i="1"/>
  <c r="P18" i="1"/>
  <c r="L18" i="1"/>
  <c r="C30" i="1"/>
  <c r="S30" i="1"/>
  <c r="R26" i="1"/>
  <c r="D13" i="1"/>
  <c r="L13" i="1"/>
  <c r="C13" i="1"/>
  <c r="S13" i="1"/>
  <c r="M13" i="1"/>
  <c r="Q13" i="1"/>
  <c r="B13" i="1"/>
  <c r="E13" i="1"/>
  <c r="F13" i="1"/>
  <c r="I13" i="1"/>
  <c r="T13" i="1"/>
  <c r="E10" i="1"/>
  <c r="F10" i="1"/>
  <c r="K10" i="1"/>
  <c r="B10" i="1"/>
  <c r="P10" i="1"/>
  <c r="S10" i="1"/>
  <c r="J10" i="1"/>
  <c r="X10" i="1" s="1"/>
  <c r="L10" i="1"/>
  <c r="R10" i="1"/>
  <c r="L6" i="1"/>
  <c r="F6" i="1"/>
  <c r="K6" i="1"/>
  <c r="T6" i="1"/>
  <c r="Q6" i="1"/>
  <c r="R6" i="1"/>
  <c r="S6" i="1"/>
  <c r="B6" i="1"/>
  <c r="J29" i="1"/>
  <c r="I5" i="1"/>
  <c r="C5" i="1"/>
  <c r="I24" i="1"/>
  <c r="C24" i="1"/>
  <c r="T29" i="1"/>
  <c r="I3" i="1"/>
  <c r="C3" i="1"/>
  <c r="Q15" i="1"/>
  <c r="T17" i="1"/>
  <c r="I17" i="1"/>
  <c r="P21" i="1"/>
  <c r="B21" i="1"/>
  <c r="L21" i="1"/>
  <c r="L17" i="1"/>
  <c r="R21" i="1"/>
  <c r="M5" i="1"/>
  <c r="S15" i="1"/>
  <c r="L24" i="1"/>
  <c r="M24" i="1"/>
  <c r="D29" i="1"/>
  <c r="I29" i="1"/>
  <c r="R17" i="1"/>
  <c r="D3" i="1"/>
  <c r="Y3" i="1" s="1"/>
  <c r="L5" i="1"/>
  <c r="L29" i="1"/>
  <c r="J5" i="1"/>
  <c r="P5" i="1"/>
  <c r="J24" i="1"/>
  <c r="C29" i="1"/>
  <c r="J3" i="1"/>
  <c r="M3" i="1"/>
  <c r="AB3" i="1" s="1"/>
  <c r="T15" i="1"/>
  <c r="AB15" i="1" s="1"/>
  <c r="I15" i="1"/>
  <c r="O15" i="1" s="1"/>
  <c r="C17" i="1"/>
  <c r="J17" i="1"/>
  <c r="Q21" i="1"/>
  <c r="K17" i="1"/>
  <c r="E29" i="1"/>
  <c r="F21" i="1"/>
  <c r="AB21" i="1" s="1"/>
  <c r="S21" i="1"/>
  <c r="R5" i="1"/>
  <c r="S3" i="1"/>
  <c r="K29" i="1"/>
  <c r="J4" i="1"/>
  <c r="P4" i="1"/>
  <c r="C12" i="1"/>
  <c r="I23" i="1"/>
  <c r="C23" i="1"/>
  <c r="J28" i="1"/>
  <c r="Q32" i="1"/>
  <c r="B32" i="1"/>
  <c r="E23" i="1"/>
  <c r="M20" i="1"/>
  <c r="AB20" i="1" s="1"/>
  <c r="D23" i="1"/>
  <c r="D28" i="1"/>
  <c r="R9" i="1"/>
  <c r="S20" i="1"/>
  <c r="M32" i="1"/>
  <c r="K32" i="1"/>
  <c r="E4" i="1"/>
  <c r="R4" i="1"/>
  <c r="K12" i="1"/>
  <c r="I34" i="1"/>
  <c r="K34" i="1"/>
  <c r="L12" i="1"/>
  <c r="L23" i="1"/>
  <c r="R34" i="1"/>
  <c r="S34" i="1"/>
  <c r="F34" i="1"/>
  <c r="P20" i="1"/>
  <c r="Q20" i="1"/>
  <c r="C20" i="1"/>
  <c r="Q9" i="1"/>
  <c r="I20" i="1"/>
  <c r="I28" i="1"/>
  <c r="B4" i="1"/>
  <c r="I9" i="1"/>
  <c r="C9" i="1"/>
  <c r="J12" i="1"/>
  <c r="P12" i="1"/>
  <c r="J23" i="1"/>
  <c r="B28" i="1"/>
  <c r="S28" i="1"/>
  <c r="P32" i="1"/>
  <c r="C32" i="1"/>
  <c r="J32" i="1"/>
  <c r="R23" i="1"/>
  <c r="M23" i="1"/>
  <c r="R28" i="1"/>
  <c r="E20" i="1"/>
  <c r="M9" i="1"/>
  <c r="K9" i="1"/>
  <c r="D20" i="1"/>
  <c r="F32" i="1"/>
  <c r="I32" i="1"/>
  <c r="F4" i="1"/>
  <c r="AB4" i="1" s="1"/>
  <c r="S4" i="1"/>
  <c r="R12" i="1"/>
  <c r="J34" i="1"/>
  <c r="L32" i="1"/>
  <c r="D34" i="1"/>
  <c r="T34" i="1"/>
  <c r="C33" i="1"/>
  <c r="C34" i="1"/>
  <c r="B34" i="1"/>
  <c r="E34" i="1"/>
  <c r="Q28" i="1"/>
  <c r="B20" i="1"/>
  <c r="I4" i="1"/>
  <c r="C4" i="1"/>
  <c r="B9" i="1"/>
  <c r="T12" i="1"/>
  <c r="I12" i="1"/>
  <c r="T23" i="1"/>
  <c r="C28" i="1"/>
  <c r="E28" i="1"/>
  <c r="E32" i="1"/>
  <c r="K20" i="1"/>
  <c r="F28" i="1"/>
  <c r="P28" i="1"/>
  <c r="D9" i="1"/>
  <c r="E12" i="1"/>
  <c r="K4" i="1"/>
  <c r="D12" i="1"/>
  <c r="L34" i="1"/>
  <c r="P34" i="1"/>
  <c r="G38" i="18"/>
  <c r="AP38" i="18" s="1"/>
  <c r="AO38" i="18" s="1"/>
  <c r="G8" i="18"/>
  <c r="AP8" i="18" s="1"/>
  <c r="AO8" i="18" s="1"/>
  <c r="G18" i="18"/>
  <c r="AP18" i="18" s="1"/>
  <c r="AO18" i="18" s="1"/>
  <c r="G31" i="17"/>
  <c r="AP31" i="17" s="1"/>
  <c r="AO31" i="17" s="1"/>
  <c r="G14" i="17"/>
  <c r="AP14" i="17" s="1"/>
  <c r="AO14" i="17" s="1"/>
  <c r="G34" i="18"/>
  <c r="AP34" i="18" s="1"/>
  <c r="AO34" i="18" s="1"/>
  <c r="G22" i="18"/>
  <c r="AP22" i="18" s="1"/>
  <c r="AO22" i="18" s="1"/>
  <c r="G28" i="16"/>
  <c r="AP28" i="16" s="1"/>
  <c r="AO28" i="16" s="1"/>
  <c r="G26" i="17"/>
  <c r="AP26" i="17" s="1"/>
  <c r="AO26" i="17" s="1"/>
  <c r="G19" i="17"/>
  <c r="AP19" i="17" s="1"/>
  <c r="G4" i="17"/>
  <c r="AP4" i="17" s="1"/>
  <c r="AO4" i="17" s="1"/>
  <c r="G6" i="18"/>
  <c r="AP6" i="18" s="1"/>
  <c r="AO6" i="18" s="1"/>
  <c r="G75" i="16"/>
  <c r="AP75" i="16" s="1"/>
  <c r="AO75" i="16" s="1"/>
  <c r="G55" i="16"/>
  <c r="AP55" i="16" s="1"/>
  <c r="AO55" i="16" s="1"/>
  <c r="G28" i="17"/>
  <c r="AP28" i="17" s="1"/>
  <c r="AO28" i="17" s="1"/>
  <c r="G11" i="17"/>
  <c r="AP11" i="17" s="1"/>
  <c r="AO11" i="17" s="1"/>
  <c r="G16" i="18"/>
  <c r="AP16" i="18" s="1"/>
  <c r="AO16" i="18" s="1"/>
  <c r="G14" i="18"/>
  <c r="AP14" i="18" s="1"/>
  <c r="AO14" i="18" s="1"/>
  <c r="G77" i="16"/>
  <c r="AP77" i="16" s="1"/>
  <c r="AO77" i="16" s="1"/>
  <c r="G27" i="17"/>
  <c r="AP27" i="17" s="1"/>
  <c r="AO27" i="17" s="1"/>
  <c r="G3" i="17"/>
  <c r="AP3" i="17" s="1"/>
  <c r="AO3" i="17" s="1"/>
  <c r="G18" i="17"/>
  <c r="AP18" i="17" s="1"/>
  <c r="AO18" i="17" s="1"/>
  <c r="G18" i="16"/>
  <c r="AP18" i="16" s="1"/>
  <c r="AO18" i="16" s="1"/>
  <c r="G36" i="18"/>
  <c r="AP36" i="18" s="1"/>
  <c r="AO36" i="18" s="1"/>
  <c r="G32" i="18"/>
  <c r="AP32" i="18" s="1"/>
  <c r="AO32" i="18" s="1"/>
  <c r="G68" i="16"/>
  <c r="AP68" i="16" s="1"/>
  <c r="AO68" i="16" s="1"/>
  <c r="G60" i="16"/>
  <c r="AP60" i="16" s="1"/>
  <c r="AO60" i="16" s="1"/>
  <c r="G51" i="16"/>
  <c r="AP51" i="16" s="1"/>
  <c r="AO51" i="16" s="1"/>
  <c r="G39" i="16"/>
  <c r="AP39" i="16" s="1"/>
  <c r="AO39" i="16" s="1"/>
  <c r="G13" i="17"/>
  <c r="AP13" i="17" s="1"/>
  <c r="AO13" i="17" s="1"/>
  <c r="G22" i="17"/>
  <c r="AP22" i="17" s="1"/>
  <c r="AO22" i="17" s="1"/>
  <c r="G25" i="17"/>
  <c r="AP25" i="17" s="1"/>
  <c r="AO25" i="17" s="1"/>
  <c r="G40" i="18"/>
  <c r="AP40" i="18" s="1"/>
  <c r="AO40" i="18" s="1"/>
  <c r="G20" i="18"/>
  <c r="AP20" i="18" s="1"/>
  <c r="AO20" i="18" s="1"/>
  <c r="G10" i="18"/>
  <c r="AP10" i="18" s="1"/>
  <c r="AO10" i="18" s="1"/>
  <c r="G53" i="16"/>
  <c r="AP53" i="16" s="1"/>
  <c r="AO53" i="16" s="1"/>
  <c r="G36" i="16"/>
  <c r="AP36" i="16" s="1"/>
  <c r="AO36" i="16" s="1"/>
  <c r="G5" i="16"/>
  <c r="AP5" i="16" s="1"/>
  <c r="AO5" i="16" s="1"/>
  <c r="G24" i="18"/>
  <c r="AP24" i="18" s="1"/>
  <c r="AO24" i="18" s="1"/>
  <c r="G4" i="18"/>
  <c r="AP4" i="18" s="1"/>
  <c r="AO4" i="18" s="1"/>
  <c r="G23" i="16"/>
  <c r="AP23" i="16" s="1"/>
  <c r="AO23" i="16" s="1"/>
  <c r="G29" i="17"/>
  <c r="AP29" i="17" s="1"/>
  <c r="G30" i="18"/>
  <c r="AP30" i="18" s="1"/>
  <c r="AO30" i="18" s="1"/>
  <c r="G26" i="18"/>
  <c r="AP26" i="18" s="1"/>
  <c r="AO26" i="18" s="1"/>
  <c r="G73" i="16"/>
  <c r="AP73" i="16" s="1"/>
  <c r="AO73" i="16" s="1"/>
  <c r="G14" i="16"/>
  <c r="AP14" i="16" s="1"/>
  <c r="AO14" i="16" s="1"/>
  <c r="G38" i="16"/>
  <c r="AP38" i="16" s="1"/>
  <c r="AO38" i="16" s="1"/>
  <c r="G22" i="16"/>
  <c r="AP22" i="16" s="1"/>
  <c r="AO22" i="16" s="1"/>
  <c r="G37" i="17"/>
  <c r="AP37" i="17" s="1"/>
  <c r="AO37" i="17" s="1"/>
  <c r="G20" i="17"/>
  <c r="AP20" i="17" s="1"/>
  <c r="G33" i="17"/>
  <c r="AP33" i="17" s="1"/>
  <c r="AO33" i="17" s="1"/>
  <c r="G34" i="17"/>
  <c r="AP34" i="17" s="1"/>
  <c r="AO34" i="17" s="1"/>
  <c r="G15" i="17"/>
  <c r="AP15" i="17" s="1"/>
  <c r="AO15" i="17" s="1"/>
  <c r="G65" i="16"/>
  <c r="AP65" i="16" s="1"/>
  <c r="AO65" i="16" s="1"/>
  <c r="G38" i="17"/>
  <c r="AP38" i="17" s="1"/>
  <c r="AO38" i="17" s="1"/>
  <c r="G81" i="16"/>
  <c r="AP81" i="16" s="1"/>
  <c r="AO81" i="16" s="1"/>
  <c r="G57" i="16"/>
  <c r="AP57" i="16" s="1"/>
  <c r="AO57" i="16" s="1"/>
  <c r="G30" i="16"/>
  <c r="AP30" i="16" s="1"/>
  <c r="AO30" i="16" s="1"/>
  <c r="G27" i="16"/>
  <c r="AP27" i="16" s="1"/>
  <c r="AO27" i="16" s="1"/>
  <c r="G21" i="16"/>
  <c r="AP21" i="16" s="1"/>
  <c r="G16" i="16"/>
  <c r="AP16" i="16" s="1"/>
  <c r="AO16" i="16" s="1"/>
  <c r="G76" i="16"/>
  <c r="AP76" i="16" s="1"/>
  <c r="AO76" i="16" s="1"/>
  <c r="G71" i="16"/>
  <c r="AP71" i="16" s="1"/>
  <c r="AO71" i="16" s="1"/>
  <c r="G69" i="16"/>
  <c r="AP69" i="16" s="1"/>
  <c r="AO69" i="16" s="1"/>
  <c r="G67" i="16"/>
  <c r="AP67" i="16" s="1"/>
  <c r="AO67" i="16" s="1"/>
  <c r="G61" i="16"/>
  <c r="AP61" i="16" s="1"/>
  <c r="AO61" i="16" s="1"/>
  <c r="G59" i="16"/>
  <c r="AP59" i="16" s="1"/>
  <c r="AO59" i="16" s="1"/>
  <c r="G52" i="16"/>
  <c r="AP52" i="16" s="1"/>
  <c r="AO52" i="16" s="1"/>
  <c r="G7" i="16"/>
  <c r="AP7" i="16" s="1"/>
  <c r="AO7" i="16" s="1"/>
  <c r="G6" i="16"/>
  <c r="AP6" i="16" s="1"/>
  <c r="AO6" i="16" s="1"/>
  <c r="G29" i="16"/>
  <c r="AP29" i="16" s="1"/>
  <c r="AO29" i="16" s="1"/>
  <c r="G23" i="17"/>
  <c r="AP23" i="17" s="1"/>
  <c r="AO23" i="17" s="1"/>
  <c r="G33" i="16"/>
  <c r="AP33" i="16" s="1"/>
  <c r="AO33" i="16" s="1"/>
  <c r="G16" i="17"/>
  <c r="AP16" i="17" s="1"/>
  <c r="G7" i="17"/>
  <c r="AP7" i="17" s="1"/>
  <c r="AO7" i="17" s="1"/>
  <c r="G40" i="16"/>
  <c r="AP40" i="16" s="1"/>
  <c r="AO40" i="16" s="1"/>
  <c r="G42" i="16"/>
  <c r="AP42" i="16" s="1"/>
  <c r="AO42" i="16" s="1"/>
  <c r="G8" i="17"/>
  <c r="AP8" i="17" s="1"/>
  <c r="AO8" i="17" s="1"/>
  <c r="G32" i="16"/>
  <c r="AP32" i="16" s="1"/>
  <c r="AO32" i="16" s="1"/>
  <c r="G26" i="16"/>
  <c r="AP26" i="16" s="1"/>
  <c r="AO26" i="16" s="1"/>
  <c r="G24" i="16"/>
  <c r="AP24" i="16" s="1"/>
  <c r="AO24" i="16" s="1"/>
  <c r="G4" i="16"/>
  <c r="AP4" i="16" s="1"/>
  <c r="AO4" i="16" s="1"/>
  <c r="G43" i="16"/>
  <c r="AP43" i="16" s="1"/>
  <c r="AO43" i="16" s="1"/>
  <c r="G25" i="16"/>
  <c r="AP25" i="16" s="1"/>
  <c r="AO25" i="16" s="1"/>
  <c r="G3" i="16"/>
  <c r="AP3" i="16" s="1"/>
  <c r="AO3" i="16" s="1"/>
  <c r="G34" i="16"/>
  <c r="AP34" i="16" s="1"/>
  <c r="AO34" i="16" s="1"/>
  <c r="G78" i="16"/>
  <c r="AP78" i="16" s="1"/>
  <c r="AO78" i="16" s="1"/>
  <c r="G70" i="16"/>
  <c r="AP70" i="16" s="1"/>
  <c r="AO70" i="16" s="1"/>
  <c r="G66" i="16"/>
  <c r="AP66" i="16" s="1"/>
  <c r="AO66" i="16" s="1"/>
  <c r="G62" i="16"/>
  <c r="AP62" i="16" s="1"/>
  <c r="AO62" i="16" s="1"/>
  <c r="G54" i="16"/>
  <c r="AP54" i="16" s="1"/>
  <c r="AO54" i="16" s="1"/>
  <c r="G50" i="16"/>
  <c r="AP50" i="16" s="1"/>
  <c r="AO50" i="16" s="1"/>
  <c r="G79" i="16"/>
  <c r="AP79" i="16" s="1"/>
  <c r="AO79" i="16" s="1"/>
  <c r="G63" i="16"/>
  <c r="AP63" i="16" s="1"/>
  <c r="AO63" i="16" s="1"/>
  <c r="G80" i="16"/>
  <c r="AP80" i="16" s="1"/>
  <c r="AO80" i="16" s="1"/>
  <c r="G72" i="16"/>
  <c r="AP72" i="16" s="1"/>
  <c r="AO72" i="16" s="1"/>
  <c r="G64" i="16"/>
  <c r="AP64" i="16" s="1"/>
  <c r="AO64" i="16" s="1"/>
  <c r="G56" i="16"/>
  <c r="AP56" i="16" s="1"/>
  <c r="AO56" i="16" s="1"/>
  <c r="G49" i="16"/>
  <c r="AP49" i="16" s="1"/>
  <c r="AO49" i="16" s="1"/>
  <c r="AQ44" i="16"/>
  <c r="AS44" i="16" s="1"/>
  <c r="G44" i="16"/>
  <c r="AP44" i="16" s="1"/>
  <c r="AO44" i="16" s="1"/>
  <c r="AO20" i="17"/>
  <c r="AQ19" i="17"/>
  <c r="AS19" i="17" s="1"/>
  <c r="AO19" i="17" s="1"/>
  <c r="Z3" i="1"/>
  <c r="W35" i="1"/>
  <c r="X16" i="1"/>
  <c r="W27" i="1"/>
  <c r="Y24" i="1"/>
  <c r="G28" i="18"/>
  <c r="AP28" i="18" s="1"/>
  <c r="AO28" i="18" s="1"/>
  <c r="V8" i="1"/>
  <c r="AB35" i="1"/>
  <c r="W3" i="1"/>
  <c r="H35" i="1"/>
  <c r="X35" i="1"/>
  <c r="Y35" i="1"/>
  <c r="W8" i="1"/>
  <c r="Z35" i="1"/>
  <c r="I8" i="7"/>
  <c r="K8" i="7" s="1"/>
  <c r="I13" i="7"/>
  <c r="K13" i="7" s="1"/>
  <c r="I11" i="7"/>
  <c r="K11" i="7" s="1"/>
  <c r="I20" i="7"/>
  <c r="K20" i="7" s="1"/>
  <c r="I18" i="7"/>
  <c r="K18" i="7" s="1"/>
  <c r="I15" i="7"/>
  <c r="K15" i="7" s="1"/>
  <c r="I22" i="7"/>
  <c r="K22" i="7" s="1"/>
  <c r="I5" i="7"/>
  <c r="K5" i="7" s="1"/>
  <c r="I14" i="7"/>
  <c r="K14" i="7" s="1"/>
  <c r="I9" i="7"/>
  <c r="K9" i="7" s="1"/>
  <c r="I7" i="7"/>
  <c r="K7" i="7" s="1"/>
  <c r="I12" i="7"/>
  <c r="K12" i="7" s="1"/>
  <c r="I21" i="7"/>
  <c r="K21" i="7" s="1"/>
  <c r="I17" i="7"/>
  <c r="K17" i="7" s="1"/>
  <c r="G9" i="17"/>
  <c r="AP9" i="17" s="1"/>
  <c r="AO9" i="17" s="1"/>
  <c r="G5" i="17"/>
  <c r="AP5" i="17" s="1"/>
  <c r="AO5" i="17" s="1"/>
  <c r="AO16" i="17"/>
  <c r="AO29" i="17"/>
  <c r="O35" i="1"/>
  <c r="G15" i="16"/>
  <c r="AP15" i="16" s="1"/>
  <c r="AO15" i="16" s="1"/>
  <c r="G11" i="16"/>
  <c r="AP11" i="16" s="1"/>
  <c r="AO11" i="16" s="1"/>
  <c r="G12" i="17"/>
  <c r="AP12" i="17" s="1"/>
  <c r="AO12" i="17" s="1"/>
  <c r="G21" i="17"/>
  <c r="AP21" i="17" s="1"/>
  <c r="AO21" i="17" s="1"/>
  <c r="G30" i="17"/>
  <c r="AP30" i="17" s="1"/>
  <c r="AO30" i="17" s="1"/>
  <c r="G10" i="17"/>
  <c r="AP10" i="17" s="1"/>
  <c r="AO10" i="17" s="1"/>
  <c r="G12" i="16"/>
  <c r="AP12" i="16" s="1"/>
  <c r="AO12" i="16" s="1"/>
  <c r="G10" i="16"/>
  <c r="AP10" i="16" s="1"/>
  <c r="AO10" i="16" s="1"/>
  <c r="G35" i="16"/>
  <c r="AP35" i="16" s="1"/>
  <c r="AO35" i="16" s="1"/>
  <c r="G9" i="16"/>
  <c r="AP9" i="16" s="1"/>
  <c r="AO9" i="16" s="1"/>
  <c r="G17" i="17"/>
  <c r="AP17" i="17" s="1"/>
  <c r="AO17" i="17" s="1"/>
  <c r="G24" i="17"/>
  <c r="AP24" i="17" s="1"/>
  <c r="AO24" i="17" s="1"/>
  <c r="G6" i="17"/>
  <c r="AP6" i="17" s="1"/>
  <c r="AO6" i="17" s="1"/>
  <c r="G35" i="17"/>
  <c r="AP35" i="17" s="1"/>
  <c r="AO35" i="17" s="1"/>
  <c r="G31" i="16"/>
  <c r="AP31" i="16" s="1"/>
  <c r="AO31" i="16" s="1"/>
  <c r="G8" i="16"/>
  <c r="AP8" i="16" s="1"/>
  <c r="AO8" i="16" s="1"/>
  <c r="G74" i="16"/>
  <c r="AP74" i="16" s="1"/>
  <c r="AO74" i="16" s="1"/>
  <c r="G58" i="16"/>
  <c r="AP58" i="16" s="1"/>
  <c r="AO58" i="16" s="1"/>
  <c r="AS85" i="13"/>
  <c r="AS93" i="13"/>
  <c r="AS103" i="13"/>
  <c r="AS105" i="13"/>
  <c r="AS87" i="13"/>
  <c r="AS95" i="13"/>
  <c r="AS56" i="14"/>
  <c r="AS18" i="15"/>
  <c r="AS22" i="15"/>
  <c r="AS26" i="15"/>
  <c r="AS30" i="15"/>
  <c r="AS45" i="15"/>
  <c r="AS53" i="15"/>
  <c r="AS57" i="15"/>
  <c r="AS61" i="15"/>
  <c r="AS19" i="15"/>
  <c r="AS23" i="15"/>
  <c r="AS27" i="15"/>
  <c r="AS31" i="15"/>
  <c r="AS38" i="15"/>
  <c r="AS42" i="15"/>
  <c r="AS46" i="15"/>
  <c r="AS50" i="15"/>
  <c r="AS54" i="15"/>
  <c r="AS58" i="15"/>
  <c r="AS62" i="15"/>
  <c r="AS39" i="15"/>
  <c r="AS43" i="15"/>
  <c r="AS47" i="15"/>
  <c r="AS51" i="15"/>
  <c r="AS55" i="15"/>
  <c r="AS59" i="15"/>
  <c r="AS63" i="15"/>
  <c r="AS65" i="15"/>
  <c r="AS67" i="15"/>
  <c r="AS69" i="15"/>
  <c r="AS71" i="15"/>
  <c r="AS73" i="15"/>
  <c r="AS21" i="16"/>
  <c r="AO21" i="16" s="1"/>
  <c r="AS66" i="15"/>
  <c r="AS68" i="15"/>
  <c r="AS70" i="15"/>
  <c r="AS72" i="15"/>
  <c r="AS74" i="15"/>
  <c r="AB9" i="1" l="1"/>
  <c r="X15" i="1"/>
  <c r="X6" i="1"/>
  <c r="H17" i="1"/>
  <c r="Y27" i="1"/>
  <c r="AB8" i="1"/>
  <c r="V31" i="1"/>
  <c r="W16" i="1"/>
  <c r="H16" i="1"/>
  <c r="AB16" i="1"/>
  <c r="X31" i="1"/>
  <c r="Z9" i="1"/>
  <c r="V16" i="1"/>
  <c r="Z16" i="1"/>
  <c r="Z5" i="1"/>
  <c r="AB5" i="1"/>
  <c r="H24" i="1"/>
  <c r="Y13" i="1"/>
  <c r="Z8" i="1"/>
  <c r="Z19" i="1"/>
  <c r="V27" i="1"/>
  <c r="O31" i="1"/>
  <c r="Z24" i="1"/>
  <c r="W11" i="1"/>
  <c r="AA11" i="1" s="1"/>
  <c r="AD11" i="1" s="1"/>
  <c r="AF11" i="1" s="1"/>
  <c r="AH11" i="1" s="1"/>
  <c r="AB19" i="1"/>
  <c r="W14" i="1"/>
  <c r="AB22" i="1"/>
  <c r="O27" i="1"/>
  <c r="W24" i="1"/>
  <c r="AB31" i="1"/>
  <c r="W15" i="1"/>
  <c r="AB34" i="1"/>
  <c r="Z15" i="1"/>
  <c r="V18" i="1"/>
  <c r="W22" i="1"/>
  <c r="Z27" i="1"/>
  <c r="AA27" i="1" s="1"/>
  <c r="AD27" i="1" s="1"/>
  <c r="AF27" i="1" s="1"/>
  <c r="AH27" i="1" s="1"/>
  <c r="X27" i="1"/>
  <c r="AB17" i="1"/>
  <c r="AB29" i="1"/>
  <c r="O13" i="1"/>
  <c r="Z31" i="1"/>
  <c r="W10" i="1"/>
  <c r="V24" i="1"/>
  <c r="V3" i="1"/>
  <c r="V4" i="1"/>
  <c r="Y5" i="1"/>
  <c r="AB24" i="1"/>
  <c r="Z22" i="1"/>
  <c r="X8" i="1"/>
  <c r="AA8" i="1" s="1"/>
  <c r="X22" i="1"/>
  <c r="Y8" i="1"/>
  <c r="H31" i="1"/>
  <c r="Z13" i="1"/>
  <c r="Y29" i="1"/>
  <c r="H21" i="1"/>
  <c r="Y23" i="1"/>
  <c r="Y21" i="1"/>
  <c r="AB14" i="1"/>
  <c r="W31" i="1"/>
  <c r="Y4" i="1"/>
  <c r="O32" i="1"/>
  <c r="O28" i="1"/>
  <c r="W23" i="1"/>
  <c r="X17" i="1"/>
  <c r="H27" i="1"/>
  <c r="W21" i="1"/>
  <c r="AB23" i="1"/>
  <c r="X9" i="1"/>
  <c r="W17" i="1"/>
  <c r="O6" i="1"/>
  <c r="AB13" i="1"/>
  <c r="X13" i="1"/>
  <c r="Z30" i="1"/>
  <c r="W19" i="1"/>
  <c r="H11" i="1"/>
  <c r="Y9" i="1"/>
  <c r="W12" i="1"/>
  <c r="W4" i="1"/>
  <c r="Z21" i="1"/>
  <c r="X29" i="1"/>
  <c r="V13" i="1"/>
  <c r="W6" i="1"/>
  <c r="Z26" i="1"/>
  <c r="H14" i="1"/>
  <c r="H8" i="1"/>
  <c r="V5" i="1"/>
  <c r="H29" i="1"/>
  <c r="X11" i="1"/>
  <c r="V6" i="1"/>
  <c r="Y28" i="1"/>
  <c r="Z17" i="1"/>
  <c r="X30" i="1"/>
  <c r="O18" i="1"/>
  <c r="Y22" i="1"/>
  <c r="O22" i="1"/>
  <c r="W30" i="1"/>
  <c r="O33" i="1"/>
  <c r="AB33" i="1"/>
  <c r="X26" i="1"/>
  <c r="W26" i="1"/>
  <c r="Y14" i="1"/>
  <c r="O23" i="1"/>
  <c r="V14" i="1"/>
  <c r="V11" i="1"/>
  <c r="V19" i="1"/>
  <c r="H19" i="1"/>
  <c r="X14" i="1"/>
  <c r="O14" i="1"/>
  <c r="O8" i="1"/>
  <c r="H10" i="1"/>
  <c r="Z28" i="1"/>
  <c r="X4" i="1"/>
  <c r="V21" i="1"/>
  <c r="X24" i="1"/>
  <c r="Z29" i="1"/>
  <c r="V17" i="1"/>
  <c r="X5" i="1"/>
  <c r="H6" i="1"/>
  <c r="AB6" i="1"/>
  <c r="Y10" i="1"/>
  <c r="Z18" i="1"/>
  <c r="Y33" i="1"/>
  <c r="O30" i="1"/>
  <c r="O19" i="1"/>
  <c r="O21" i="1"/>
  <c r="Y18" i="1"/>
  <c r="O4" i="1"/>
  <c r="H5" i="1"/>
  <c r="Y11" i="1"/>
  <c r="V28" i="1"/>
  <c r="O34" i="1"/>
  <c r="O17" i="1"/>
  <c r="W5" i="1"/>
  <c r="H13" i="1"/>
  <c r="O11" i="1"/>
  <c r="H18" i="1"/>
  <c r="AB28" i="1"/>
  <c r="H9" i="1"/>
  <c r="X28" i="1"/>
  <c r="W32" i="1"/>
  <c r="O9" i="1"/>
  <c r="W20" i="1"/>
  <c r="V20" i="1"/>
  <c r="V9" i="1"/>
  <c r="V32" i="1"/>
  <c r="H12" i="1"/>
  <c r="W18" i="1"/>
  <c r="V22" i="1"/>
  <c r="O10" i="1"/>
  <c r="V33" i="1"/>
  <c r="H33" i="1"/>
  <c r="H26" i="1"/>
  <c r="Y26" i="1"/>
  <c r="V30" i="1"/>
  <c r="Z11" i="1"/>
  <c r="H23" i="1"/>
  <c r="X21" i="1"/>
  <c r="V15" i="1"/>
  <c r="V26" i="1"/>
  <c r="V34" i="1"/>
  <c r="Y32" i="1"/>
  <c r="O3" i="1"/>
  <c r="O29" i="1"/>
  <c r="Y19" i="1"/>
  <c r="H22" i="1"/>
  <c r="Y17" i="1"/>
  <c r="H3" i="1"/>
  <c r="O24" i="1"/>
  <c r="V10" i="1"/>
  <c r="Y30" i="1"/>
  <c r="O12" i="1"/>
  <c r="AB32" i="1"/>
  <c r="AB10" i="1"/>
  <c r="H30" i="1"/>
  <c r="X3" i="1"/>
  <c r="AA3" i="1" s="1"/>
  <c r="AD3" i="1" s="1"/>
  <c r="AF3" i="1" s="1"/>
  <c r="AH3" i="1" s="1"/>
  <c r="O20" i="1"/>
  <c r="O5" i="1"/>
  <c r="W29" i="1"/>
  <c r="W13" i="1"/>
  <c r="W33" i="1"/>
  <c r="X12" i="1"/>
  <c r="Y6" i="1"/>
  <c r="Z32" i="1"/>
  <c r="X23" i="1"/>
  <c r="H4" i="1"/>
  <c r="Z34" i="1"/>
  <c r="X33" i="1"/>
  <c r="X34" i="1"/>
  <c r="H20" i="1"/>
  <c r="X32" i="1"/>
  <c r="W28" i="1"/>
  <c r="X20" i="1"/>
  <c r="Y34" i="1"/>
  <c r="AB26" i="1"/>
  <c r="AB30" i="1"/>
  <c r="Z6" i="1"/>
  <c r="W9" i="1"/>
  <c r="V29" i="1"/>
  <c r="W34" i="1"/>
  <c r="Z12" i="1"/>
  <c r="V12" i="1"/>
  <c r="Z4" i="1"/>
  <c r="Z10" i="1"/>
  <c r="Z33" i="1"/>
  <c r="O26" i="1"/>
  <c r="H28" i="1"/>
  <c r="V23" i="1"/>
  <c r="H34" i="1"/>
  <c r="Y20" i="1"/>
  <c r="Z23" i="1"/>
  <c r="Z20" i="1"/>
  <c r="AB12" i="1"/>
  <c r="H32" i="1"/>
  <c r="Y12" i="1"/>
  <c r="AA16" i="1"/>
  <c r="AD16" i="1" s="1"/>
  <c r="AF16" i="1" s="1"/>
  <c r="AH16" i="1" s="1"/>
  <c r="AA35" i="1"/>
  <c r="AD35" i="1" s="1"/>
  <c r="AF35" i="1" s="1"/>
  <c r="AH35" i="1" s="1"/>
  <c r="AA9" i="1" l="1"/>
  <c r="AD9" i="1" s="1"/>
  <c r="AF9" i="1" s="1"/>
  <c r="AH9" i="1" s="1"/>
  <c r="AA5" i="1"/>
  <c r="AD5" i="1" s="1"/>
  <c r="AF5" i="1" s="1"/>
  <c r="AH5" i="1" s="1"/>
  <c r="AD8" i="1"/>
  <c r="AF8" i="1" s="1"/>
  <c r="AH8" i="1" s="1"/>
  <c r="AA15" i="1"/>
  <c r="AD15" i="1" s="1"/>
  <c r="AF15" i="1" s="1"/>
  <c r="AH15" i="1" s="1"/>
  <c r="AA13" i="1"/>
  <c r="AD13" i="1" s="1"/>
  <c r="AF13" i="1" s="1"/>
  <c r="AH13" i="1" s="1"/>
  <c r="AA31" i="1"/>
  <c r="AD31" i="1" s="1"/>
  <c r="AF31" i="1" s="1"/>
  <c r="AH31" i="1" s="1"/>
  <c r="AA24" i="1"/>
  <c r="AD24" i="1" s="1"/>
  <c r="AF24" i="1" s="1"/>
  <c r="AH24" i="1" s="1"/>
  <c r="AA19" i="1"/>
  <c r="AD19" i="1" s="1"/>
  <c r="AF19" i="1" s="1"/>
  <c r="AH19" i="1" s="1"/>
  <c r="AA4" i="1"/>
  <c r="AD4" i="1" s="1"/>
  <c r="AF4" i="1" s="1"/>
  <c r="AH4" i="1" s="1"/>
  <c r="AA21" i="1"/>
  <c r="AD21" i="1" s="1"/>
  <c r="AF21" i="1" s="1"/>
  <c r="AH21" i="1" s="1"/>
  <c r="AA14" i="1"/>
  <c r="AD14" i="1" s="1"/>
  <c r="AF14" i="1" s="1"/>
  <c r="AH14" i="1" s="1"/>
  <c r="AA26" i="1"/>
  <c r="AD26" i="1" s="1"/>
  <c r="AF26" i="1" s="1"/>
  <c r="AH26" i="1" s="1"/>
  <c r="AA22" i="1"/>
  <c r="AD22" i="1" s="1"/>
  <c r="AF22" i="1" s="1"/>
  <c r="AH22" i="1" s="1"/>
  <c r="AA30" i="1"/>
  <c r="AA29" i="1"/>
  <c r="AD29" i="1" s="1"/>
  <c r="AF29" i="1" s="1"/>
  <c r="AH29" i="1" s="1"/>
  <c r="AA17" i="1"/>
  <c r="AD17" i="1" s="1"/>
  <c r="AF17" i="1" s="1"/>
  <c r="AH17" i="1" s="1"/>
  <c r="AA32" i="1"/>
  <c r="AD32" i="1" s="1"/>
  <c r="AF32" i="1" s="1"/>
  <c r="AH32" i="1" s="1"/>
  <c r="AA28" i="1"/>
  <c r="AD28" i="1" s="1"/>
  <c r="AF28" i="1" s="1"/>
  <c r="AH28" i="1" s="1"/>
  <c r="AA10" i="1"/>
  <c r="AA18" i="1"/>
  <c r="AD18" i="1" s="1"/>
  <c r="AF18" i="1" s="1"/>
  <c r="AH18" i="1" s="1"/>
  <c r="AA12" i="1"/>
  <c r="AD12" i="1" s="1"/>
  <c r="AF12" i="1" s="1"/>
  <c r="AH12" i="1" s="1"/>
  <c r="AA6" i="1"/>
  <c r="AD6" i="1" s="1"/>
  <c r="AF6" i="1" s="1"/>
  <c r="AH6" i="1" s="1"/>
  <c r="AA20" i="1"/>
  <c r="AD20" i="1" s="1"/>
  <c r="AF20" i="1" s="1"/>
  <c r="AH20" i="1" s="1"/>
  <c r="AA34" i="1"/>
  <c r="AD34" i="1" s="1"/>
  <c r="AF34" i="1" s="1"/>
  <c r="AH34" i="1" s="1"/>
  <c r="AA33" i="1"/>
  <c r="AD33" i="1" s="1"/>
  <c r="AF33" i="1" s="1"/>
  <c r="AH33" i="1" s="1"/>
  <c r="AD30" i="1"/>
  <c r="AF30" i="1" s="1"/>
  <c r="AH30" i="1" s="1"/>
  <c r="AD10" i="1"/>
  <c r="AF10" i="1" s="1"/>
  <c r="AH10" i="1" s="1"/>
  <c r="AA23" i="1"/>
  <c r="AD23" i="1" s="1"/>
  <c r="AF23" i="1" s="1"/>
  <c r="AH23" i="1" s="1"/>
</calcChain>
</file>

<file path=xl/sharedStrings.xml><?xml version="1.0" encoding="utf-8"?>
<sst xmlns="http://schemas.openxmlformats.org/spreadsheetml/2006/main" count="2131" uniqueCount="393">
  <si>
    <t>Disciplina</t>
  </si>
  <si>
    <t>T</t>
  </si>
  <si>
    <t>P</t>
  </si>
  <si>
    <t>I</t>
  </si>
  <si>
    <t>Sigla</t>
  </si>
  <si>
    <t xml:space="preserve">Categoria </t>
  </si>
  <si>
    <t>Curso</t>
  </si>
  <si>
    <t>Categoria</t>
  </si>
  <si>
    <t>Turno</t>
  </si>
  <si>
    <t>Turma</t>
  </si>
  <si>
    <t>Teoria - Crédito Docente</t>
  </si>
  <si>
    <t>Teoria - Docente</t>
  </si>
  <si>
    <t>Prática - Lab</t>
  </si>
  <si>
    <t>Prática - Crédito Docente</t>
  </si>
  <si>
    <t>Prática - Docente</t>
  </si>
  <si>
    <t>Campus</t>
  </si>
  <si>
    <t>Coordenadores de disciplinas</t>
  </si>
  <si>
    <t>1º quadrimestre</t>
  </si>
  <si>
    <t>Creditos Coordenador</t>
  </si>
  <si>
    <t>2º quadrimestre</t>
  </si>
  <si>
    <t>nº de turmas 1q</t>
  </si>
  <si>
    <t>nº de turmas 2q</t>
  </si>
  <si>
    <t>3º quadrimestre</t>
  </si>
  <si>
    <t>nº de turmas 3q</t>
  </si>
  <si>
    <t>Docente</t>
  </si>
  <si>
    <t>1º Quadrimestre</t>
  </si>
  <si>
    <t>2º Quadrimestre</t>
  </si>
  <si>
    <t>3º Quadrimestre</t>
  </si>
  <si>
    <t>BI 1Q</t>
  </si>
  <si>
    <t>OBR ESP 1Q</t>
  </si>
  <si>
    <t>OL ESP 1Q</t>
  </si>
  <si>
    <t>Pós 1Q</t>
  </si>
  <si>
    <t>Total 1Q</t>
  </si>
  <si>
    <t>Ext. 1Q</t>
  </si>
  <si>
    <t>BI 2Q</t>
  </si>
  <si>
    <t>OBR ESP 2Q</t>
  </si>
  <si>
    <t>OL ESP 3Q</t>
  </si>
  <si>
    <t>Pós 2Q</t>
  </si>
  <si>
    <t>Ext. 2Q</t>
  </si>
  <si>
    <t>Total 2Q</t>
  </si>
  <si>
    <t>BI 3Q</t>
  </si>
  <si>
    <t>OBR ESP 3Q</t>
  </si>
  <si>
    <t>Pós 3Q</t>
  </si>
  <si>
    <t>Ext. 3Q</t>
  </si>
  <si>
    <t>Total 3Q</t>
  </si>
  <si>
    <t>Total Anual</t>
  </si>
  <si>
    <t>Total BI</t>
  </si>
  <si>
    <t>Total OBR ESP</t>
  </si>
  <si>
    <t>TOTAL OL ESP</t>
  </si>
  <si>
    <t>OL ESP 2Q</t>
  </si>
  <si>
    <t>Prof Coordenador</t>
  </si>
  <si>
    <t>Dispensa/Conversão créditos</t>
  </si>
  <si>
    <t>Vagas</t>
  </si>
  <si>
    <t>Lista dos Docentes do Curso de Bacharelado em Filosofia</t>
  </si>
  <si>
    <t>Anastasia Guidi Itokazu</t>
  </si>
  <si>
    <t>Anderson de Araújo</t>
  </si>
  <si>
    <t>Bruno Nadai</t>
  </si>
  <si>
    <t>Carlos Eduardo Ribeiro</t>
  </si>
  <si>
    <t>Cristiane Negreiros Abbud Ayoub</t>
  </si>
  <si>
    <t>Fernando Costa Mattos</t>
  </si>
  <si>
    <t>Flamarion Caldeira Ramos</t>
  </si>
  <si>
    <t>Graciela de Souza Oliver</t>
  </si>
  <si>
    <t>Katya Margareth Aurani</t>
  </si>
  <si>
    <t>Lorenzo Baravalle</t>
  </si>
  <si>
    <t>Luca Jean Pitteloud</t>
  </si>
  <si>
    <t>Luciana Zaterka</t>
  </si>
  <si>
    <t>Luiz Fernando Barrére Martin</t>
  </si>
  <si>
    <t>Márcia Helena Alvim</t>
  </si>
  <si>
    <t>Maria Cecilia Leonel Gomes dos Reis</t>
  </si>
  <si>
    <t>Marinê de Souza Pereira</t>
  </si>
  <si>
    <t>Matteo Raschietti</t>
  </si>
  <si>
    <t>Miriam Mesquita Sampaio de Madureira</t>
  </si>
  <si>
    <t>Nathalie de Almeida Bressiani</t>
  </si>
  <si>
    <t>Paula Priscila Braga</t>
  </si>
  <si>
    <t>Paulo Jonas de Lima Piva</t>
  </si>
  <si>
    <t>Paulo Tadeu da Silva</t>
  </si>
  <si>
    <t>Renato Rodrigues Kinouchi</t>
  </si>
  <si>
    <t>Roque da Costa Caiero</t>
  </si>
  <si>
    <t>Victor Ximenes Marques</t>
  </si>
  <si>
    <t>William José Steinle</t>
  </si>
  <si>
    <t>Alexia Cruz Bretas</t>
  </si>
  <si>
    <t>Antropologia Filosófica</t>
  </si>
  <si>
    <t>NHZ2001-11</t>
  </si>
  <si>
    <t>BFIL</t>
  </si>
  <si>
    <t>Bases Computacionais da Ciência</t>
  </si>
  <si>
    <t xml:space="preserve">BIS0005-15 </t>
  </si>
  <si>
    <t>BI</t>
  </si>
  <si>
    <t>Bases Conceituais da Energia</t>
  </si>
  <si>
    <t xml:space="preserve">BIJ-0207-15 </t>
  </si>
  <si>
    <t>Bases Epistemológicas da Ciência Moderna</t>
  </si>
  <si>
    <t xml:space="preserve">BIR0004-15 </t>
  </si>
  <si>
    <t>Bases Matemáticas</t>
  </si>
  <si>
    <t xml:space="preserve">BIS0003-15 </t>
  </si>
  <si>
    <t>Ceticismo</t>
  </si>
  <si>
    <t>NHZ2002-11</t>
  </si>
  <si>
    <t>Ciência, Tecnologia e Sociedade</t>
  </si>
  <si>
    <t>BIR0603-15</t>
  </si>
  <si>
    <t>Desenvolvimento e Sustentabilidade</t>
  </si>
  <si>
    <t xml:space="preserve">BHO0102-15 </t>
  </si>
  <si>
    <t>Estado e Relações de Poder</t>
  </si>
  <si>
    <t xml:space="preserve">BHO0101-15 </t>
  </si>
  <si>
    <t>Estética</t>
  </si>
  <si>
    <t>NHH2007-13</t>
  </si>
  <si>
    <t>OBR</t>
  </si>
  <si>
    <t>Estética: Perspectivas Contemporâneas</t>
  </si>
  <si>
    <t>NHH2008-13</t>
  </si>
  <si>
    <t>Estrutura da Matéria</t>
  </si>
  <si>
    <t xml:space="preserve">BIK0102-15 </t>
  </si>
  <si>
    <t>Estrutura e Dinâmica Social</t>
  </si>
  <si>
    <t xml:space="preserve">BIQ0602-15 </t>
  </si>
  <si>
    <t>Estudos Étnico-Raciais</t>
  </si>
  <si>
    <t xml:space="preserve">BHQ0002-15 </t>
  </si>
  <si>
    <t>Ética</t>
  </si>
  <si>
    <t>NHH2009-13</t>
  </si>
  <si>
    <t>Ética e Justiça</t>
  </si>
  <si>
    <t xml:space="preserve">BHP0001-15 </t>
  </si>
  <si>
    <t>Ética: perspectivas contemporâneas</t>
  </si>
  <si>
    <t>NHH2010-13</t>
  </si>
  <si>
    <t>Evolução e Diversificação da Vida</t>
  </si>
  <si>
    <t xml:space="preserve">BIL0304-15 </t>
  </si>
  <si>
    <t>Existencialismo</t>
  </si>
  <si>
    <t>NHZ2011-11</t>
  </si>
  <si>
    <t>Fenomenologia e Filosofia Hermenêutica</t>
  </si>
  <si>
    <t>NHH2012-13</t>
  </si>
  <si>
    <t>Filosofia Brasileira: História e Problemas</t>
  </si>
  <si>
    <t>NHZ2013-11</t>
  </si>
  <si>
    <t>Filosofia da Ciência Pós-kuhniana</t>
  </si>
  <si>
    <t>NHZ2014-11</t>
  </si>
  <si>
    <t>Filosofia da Ciência: em torno à concepção ortodoxa</t>
  </si>
  <si>
    <t>NHH2015-13</t>
  </si>
  <si>
    <t>NHH2016-13</t>
  </si>
  <si>
    <t>Filosofia da Educação</t>
  </si>
  <si>
    <t>NHH2017-13</t>
  </si>
  <si>
    <t>Filosofia da Educação: perspectivas contemporâneas</t>
  </si>
  <si>
    <t>NHZ2018-11</t>
  </si>
  <si>
    <t>Filosofia da Linguagem</t>
  </si>
  <si>
    <t>NHH2019-13</t>
  </si>
  <si>
    <t>Filosofia da Lógica</t>
  </si>
  <si>
    <t>NHH2020-13</t>
  </si>
  <si>
    <t>Filosofia da Mente</t>
  </si>
  <si>
    <t>NHZ2021-11</t>
  </si>
  <si>
    <t>Filosofia da Natureza, Mecanicismo e Cosmologia</t>
  </si>
  <si>
    <t>NHZ2022-11</t>
  </si>
  <si>
    <t>Filosofia do Ensino de Filosofia</t>
  </si>
  <si>
    <t>NHH2023-13</t>
  </si>
  <si>
    <t>Filosofia Experimental e Mecanicismo</t>
  </si>
  <si>
    <t>NHZ2024-11</t>
  </si>
  <si>
    <t>Filosofia Latino -Americana: História e Problemas</t>
  </si>
  <si>
    <t>NHZ2025-11</t>
  </si>
  <si>
    <t>Filosofia no Brasil e na América Latina</t>
  </si>
  <si>
    <t>NHH2026-13</t>
  </si>
  <si>
    <t>Filosofia no Ensino Fundamental</t>
  </si>
  <si>
    <t>NHZ2027-11</t>
  </si>
  <si>
    <t>Filosofia Política</t>
  </si>
  <si>
    <t>NHH2028-13</t>
  </si>
  <si>
    <t>NHH2029-13</t>
  </si>
  <si>
    <t>Formação do Sistema Internacional</t>
  </si>
  <si>
    <t xml:space="preserve">BHO1335-15 </t>
  </si>
  <si>
    <t>Fundamentos da Lógica Modal</t>
  </si>
  <si>
    <t>NHZ2030-11</t>
  </si>
  <si>
    <t>História da Astronomia</t>
  </si>
  <si>
    <t>NHZ2031-11</t>
  </si>
  <si>
    <t>História da Filosofia Antiga: Aristóteles e o aristotelismo</t>
  </si>
  <si>
    <t>NHH2032-13</t>
  </si>
  <si>
    <t>História da Filosofia Antiga: Platão e o platonismo</t>
  </si>
  <si>
    <t>NHH2033-13</t>
  </si>
  <si>
    <t>História da Filosofia Contemporânea: o Século XIX</t>
  </si>
  <si>
    <t>NHH2034-13</t>
  </si>
  <si>
    <t>História da Filosofia Contemporânea: o Século XX</t>
  </si>
  <si>
    <t>NHH2035-13</t>
  </si>
  <si>
    <t>História da Filosofia da Antiguidade Tardia</t>
  </si>
  <si>
    <t>NHZ2036-11</t>
  </si>
  <si>
    <t>História da Filosofia Medieval: Escolas Franciscanas e Nominalismo</t>
  </si>
  <si>
    <t>NHZ2037-11</t>
  </si>
  <si>
    <t>História da Filosofia Medieval: Patrística e Escolástica</t>
  </si>
  <si>
    <t>NHH2038-13</t>
  </si>
  <si>
    <t>História da Filosofia Moderna: o Idealismo alemão</t>
  </si>
  <si>
    <t>NHZ2039-11</t>
  </si>
  <si>
    <t>História da Filosofia Moderna: o Iluminismo e seus desdobramentos</t>
  </si>
  <si>
    <t>NHH2040-13</t>
  </si>
  <si>
    <t>História da Filosofia Moderna: perspectivas racionalistas</t>
  </si>
  <si>
    <t>NHH2041-13</t>
  </si>
  <si>
    <t>História da Linguagem</t>
  </si>
  <si>
    <t>NHZ2042-11</t>
  </si>
  <si>
    <t>História da Sociedade Contemporânea</t>
  </si>
  <si>
    <t>NHZ2043-11</t>
  </si>
  <si>
    <t>História das Ciências no Brasil</t>
  </si>
  <si>
    <t>NHZ2044-11</t>
  </si>
  <si>
    <t>História e Filosofia da Ciência</t>
  </si>
  <si>
    <t>NHZ2045-11</t>
  </si>
  <si>
    <t>História Social da Tecnologia na América Latina</t>
  </si>
  <si>
    <t>NHZ2046-11</t>
  </si>
  <si>
    <t>Historiografia e História das Ciências</t>
  </si>
  <si>
    <t>NHH2047-13</t>
  </si>
  <si>
    <t>Identidade e Cultura</t>
  </si>
  <si>
    <t xml:space="preserve">BHQ0001-15 </t>
  </si>
  <si>
    <t>Interposições da Linguagem à Filosofia Contemporânea</t>
  </si>
  <si>
    <t>NHZ2048-11</t>
  </si>
  <si>
    <t>Interpretações do Brasil</t>
  </si>
  <si>
    <t xml:space="preserve">BHQ0003-15 </t>
  </si>
  <si>
    <t>Introdução à Economia</t>
  </si>
  <si>
    <t xml:space="preserve">BHO1101-15 </t>
  </si>
  <si>
    <t>Introdução à Probabilidade e à Estatística</t>
  </si>
  <si>
    <t xml:space="preserve">BIN0406-15 </t>
  </si>
  <si>
    <t>Introdução às Humanidades e Ciências Sociais</t>
  </si>
  <si>
    <t xml:space="preserve">BHO0001-15 </t>
  </si>
  <si>
    <t>Lógica Básica</t>
  </si>
  <si>
    <t>NHI2049-13</t>
  </si>
  <si>
    <t>Lógica e os Fundamentos da Matemática</t>
  </si>
  <si>
    <t>NHZ2050-11</t>
  </si>
  <si>
    <t>Pensamento Crítico</t>
  </si>
  <si>
    <t xml:space="preserve">BHP0202-15 </t>
  </si>
  <si>
    <t>Pensamento Econômico</t>
  </si>
  <si>
    <t xml:space="preserve">BHO0002-15 </t>
  </si>
  <si>
    <t>Pensamento Hegeliano e seus Desdobramentos Contemporâneos</t>
  </si>
  <si>
    <t>NHZ2051-11</t>
  </si>
  <si>
    <t>Pensamento Kantiano e seus Desdobramentos Contemporâneos</t>
  </si>
  <si>
    <t>NHZ2052-11</t>
  </si>
  <si>
    <t>Pensamento Marxista e seus Desdobramentos Contemporâneos</t>
  </si>
  <si>
    <t>NHZ2053-11</t>
  </si>
  <si>
    <t>Pensamento Nietzcheano e seus Desdobramentos Contemporâneos</t>
  </si>
  <si>
    <t>NHZ2054-11</t>
  </si>
  <si>
    <t>Perspectivas Críticas da Filosofia Contemporânea</t>
  </si>
  <si>
    <t>NHZ2055-11</t>
  </si>
  <si>
    <t>Pesquisa em Filosofia</t>
  </si>
  <si>
    <t>NHZ2056-11</t>
  </si>
  <si>
    <t>Poder e Cultura na Sociedade da Informação</t>
  </si>
  <si>
    <t>NHZ2057-11</t>
  </si>
  <si>
    <t>Pragmatismo</t>
  </si>
  <si>
    <t>NHZ2058-11</t>
  </si>
  <si>
    <t>Práticas em Ciência e Humanidades</t>
  </si>
  <si>
    <t xml:space="preserve">BHS0001-15 </t>
  </si>
  <si>
    <t>Problemas Metafísicos: Perspectivas Contemporâneas</t>
  </si>
  <si>
    <t>NHH2064-13</t>
  </si>
  <si>
    <t>Problemas Metafísicos: Perspectivas Modernas</t>
  </si>
  <si>
    <t>NHH2065-13</t>
  </si>
  <si>
    <t>Seminários em Biologia II</t>
  </si>
  <si>
    <t>NHZ1043-13</t>
  </si>
  <si>
    <t>Sistemas de Tratamento de Águas e Efluentes</t>
  </si>
  <si>
    <t>ESTU018-13</t>
  </si>
  <si>
    <t>Técnicas Aplicadas a Processos Biotecnológicos</t>
  </si>
  <si>
    <t>NHZ1081-13</t>
  </si>
  <si>
    <t>Temas da Filosofia Antiga</t>
  </si>
  <si>
    <t>NHZ2066-11</t>
  </si>
  <si>
    <t>Temas da Filosofia Contemporânea</t>
  </si>
  <si>
    <t>NHZ2067-11</t>
  </si>
  <si>
    <t>Temas da Filosofia Medieval</t>
  </si>
  <si>
    <t>NHZ2068-11</t>
  </si>
  <si>
    <t>Temas da Filosofia Moderna</t>
  </si>
  <si>
    <t>NHZ2069-11</t>
  </si>
  <si>
    <t>Temas de Lógica</t>
  </si>
  <si>
    <t>NHZ2070-11</t>
  </si>
  <si>
    <t>Temas e Problemas em Filosofia</t>
  </si>
  <si>
    <t>BHP0201-15</t>
  </si>
  <si>
    <t>Teoria crítica e Escola de Frankfurt</t>
  </si>
  <si>
    <t>NHZ2071-11</t>
  </si>
  <si>
    <t>Teoria do Conhecimento: a epistemologia contemporânea</t>
  </si>
  <si>
    <t>NHH2072-13</t>
  </si>
  <si>
    <t>Teoria do Conhecimento: Empirismo versus Racionalismo</t>
  </si>
  <si>
    <t>NHH2073-13</t>
  </si>
  <si>
    <t>Território e Sociedade</t>
  </si>
  <si>
    <t xml:space="preserve">BHQ0301-15 </t>
  </si>
  <si>
    <t>Tópicos Avançados em Modalidades: Lógica Deôntica e Lógica Epistêmica</t>
  </si>
  <si>
    <t>NHZ2074-11</t>
  </si>
  <si>
    <t>Tópicos de História da Ciência</t>
  </si>
  <si>
    <t>NHZ2075-11</t>
  </si>
  <si>
    <t>Tópicos de Lógicas Não-Clássicas</t>
  </si>
  <si>
    <t>NHZ2076-11</t>
  </si>
  <si>
    <t>Tópicos em Teoria do Conhecimento</t>
  </si>
  <si>
    <t>NHZ2077-11</t>
  </si>
  <si>
    <t>Filosofia Política: perspectivas contemporâneas</t>
  </si>
  <si>
    <t>Filosofia da Ciência: o debate Popper-Kuhn e seus desdobramentos</t>
  </si>
  <si>
    <t>Eduardo Nasser</t>
  </si>
  <si>
    <t>Epistemologia</t>
  </si>
  <si>
    <t>PG</t>
  </si>
  <si>
    <t>MFIL</t>
  </si>
  <si>
    <t>Tópicos Avançados de Filosofia Contemporânea</t>
  </si>
  <si>
    <t>Seminário de Projetos</t>
  </si>
  <si>
    <t>Laboratório de Ensino de Filosofia</t>
  </si>
  <si>
    <t>ProfFil</t>
  </si>
  <si>
    <t>Filosofia da Ciência</t>
  </si>
  <si>
    <t xml:space="preserve">Seminários </t>
  </si>
  <si>
    <t>ProfFIL</t>
  </si>
  <si>
    <t>Luiz Antonio Alves Eva</t>
  </si>
  <si>
    <t>Nascimento e Desenvolvimento da Ciência Moderna</t>
  </si>
  <si>
    <t>Tópicos de Filosofia Antiga e Medieval</t>
  </si>
  <si>
    <t>NHZ3060-09</t>
  </si>
  <si>
    <t>Temas de Ética</t>
  </si>
  <si>
    <t>Problemas Filosóficos e Pesquisa em Filosofia</t>
  </si>
  <si>
    <t>Livre 1Q</t>
  </si>
  <si>
    <t>Livre 2Q</t>
  </si>
  <si>
    <t>Livre 3Q</t>
  </si>
  <si>
    <t>Total Livre</t>
  </si>
  <si>
    <t>TOTAL ANUAL Graduação</t>
  </si>
  <si>
    <t>Total PG</t>
  </si>
  <si>
    <t>Total Ext</t>
  </si>
  <si>
    <t>Créditos Totais</t>
  </si>
  <si>
    <t>Coordenação disc ano anterior</t>
  </si>
  <si>
    <t>Total c/ coord disc</t>
  </si>
  <si>
    <t>categoria</t>
  </si>
  <si>
    <t>n° turmas2</t>
  </si>
  <si>
    <t>OB Esp</t>
  </si>
  <si>
    <t>OL</t>
  </si>
  <si>
    <t>Livre</t>
  </si>
  <si>
    <t>Pós</t>
  </si>
  <si>
    <t>pós</t>
  </si>
  <si>
    <t>Prática de Ensino de Filosofia II</t>
  </si>
  <si>
    <t>NHH2060-13</t>
  </si>
  <si>
    <t>LFIL</t>
  </si>
  <si>
    <t>Prática  de  Ensino  de  Filosofia:  Programas 
de Ensino</t>
  </si>
  <si>
    <t>NHH2090-16</t>
  </si>
  <si>
    <t>Total com conversão</t>
  </si>
  <si>
    <t>Jose Luiz Bastos Neves</t>
  </si>
  <si>
    <t>Teoria 1 - Dia</t>
  </si>
  <si>
    <t>Teoria 1 - Horário In</t>
  </si>
  <si>
    <t>Teoria 1 - Horário Fnl</t>
  </si>
  <si>
    <t>Teoria 1- Sem./Quinz.</t>
  </si>
  <si>
    <t>Teoria 2 - Dia</t>
  </si>
  <si>
    <t>Teoria - Horário In</t>
  </si>
  <si>
    <t>Teoria 2 - Horário Fnl</t>
  </si>
  <si>
    <t>Teoria 2- Sem./Quinz.</t>
  </si>
  <si>
    <t>Teoria 3 - Dia</t>
  </si>
  <si>
    <t>Teoria 3 - Horário In</t>
  </si>
  <si>
    <t>Teoria 3 - Horário Fnl</t>
  </si>
  <si>
    <t>Teoria 3- Sem./Quinz.</t>
  </si>
  <si>
    <t>Prática 1 - Dia</t>
  </si>
  <si>
    <t>Prática 1 - Horário In</t>
  </si>
  <si>
    <t>Prática 1 - Horário Fnl</t>
  </si>
  <si>
    <t>Prática 1- Sem./Quinz.</t>
  </si>
  <si>
    <t>Prática 2 - Dia</t>
  </si>
  <si>
    <t>Prática 2 - Horário In</t>
  </si>
  <si>
    <t>Prtática 2 - Horário Fnl</t>
  </si>
  <si>
    <t>Prática 2- Sem./Quinz.</t>
  </si>
  <si>
    <t>Orientações</t>
  </si>
  <si>
    <r>
      <rPr>
        <b/>
        <sz val="11"/>
        <color rgb="FF000000"/>
        <rFont val="Calibri"/>
        <family val="2"/>
      </rPr>
      <t>Novas disciplinas ou disciplinas de pós devem ser inseridas na guia "disciplinas"</t>
    </r>
    <r>
      <rPr>
        <sz val="11"/>
        <color theme="1"/>
        <rFont val="Calibri"/>
        <family val="2"/>
        <scheme val="minor"/>
      </rPr>
      <t xml:space="preserve"> (e não digitadas diretamente na guia da alocação do quadri) para que os dados sejam puxados automaticamente e estas apareçam na listagem.</t>
    </r>
  </si>
  <si>
    <t>A listagem que aparece tem que ser rolada para aparecer as disciplinas ou o nome do docente.</t>
  </si>
  <si>
    <t>As células que contém fórmulas estão bloqueadas.</t>
  </si>
  <si>
    <r>
      <t xml:space="preserve">Na guia </t>
    </r>
    <r>
      <rPr>
        <b/>
        <sz val="11"/>
        <color rgb="FF000000"/>
        <rFont val="Calibri"/>
        <family val="2"/>
      </rPr>
      <t>"Controle"</t>
    </r>
    <r>
      <rPr>
        <sz val="11"/>
        <color theme="1"/>
        <rFont val="Calibri"/>
        <family val="2"/>
        <scheme val="minor"/>
      </rPr>
      <t xml:space="preserve"> devem ser inseridas as informações de previsão de</t>
    </r>
    <r>
      <rPr>
        <b/>
        <sz val="11"/>
        <color rgb="FF000000"/>
        <rFont val="Calibri"/>
        <family val="2"/>
      </rPr>
      <t xml:space="preserve"> créditos de extensão</t>
    </r>
    <r>
      <rPr>
        <sz val="11"/>
        <color theme="1"/>
        <rFont val="Calibri"/>
        <family val="2"/>
        <scheme val="minor"/>
      </rPr>
      <t>, c</t>
    </r>
    <r>
      <rPr>
        <b/>
        <sz val="11"/>
        <color rgb="FF000000"/>
        <rFont val="Calibri"/>
        <family val="2"/>
      </rPr>
      <t>réditos de coordenação de disciplinas do ano interior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rgb="FF000000"/>
        <rFont val="Calibri"/>
        <family val="2"/>
      </rPr>
      <t>conversão de cargo administrativo em carga didática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</si>
  <si>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000000"/>
        <rFont val="Calibri"/>
        <family val="2"/>
      </rPr>
      <t>Na guia "Coordenadores de disciplinas" deve ser inserido o planejamento de coordenadores de disciplinas do ano</t>
    </r>
    <r>
      <rPr>
        <sz val="11"/>
        <color theme="1"/>
        <rFont val="Calibri"/>
        <family val="2"/>
        <scheme val="minor"/>
      </rPr>
      <t>. Este será o meio de obtenção da informação para nomeação dos coordenadores.</t>
    </r>
  </si>
  <si>
    <t>As planilhas demoram para abrir e salvar e puxar alguns dados. Em se optando por fazer uma cópia para editar a planilha fora da rede da UFABC é preciso retornar o arquivo mais atualizado e mover o anterior para a pasta de versões anteriores</t>
  </si>
  <si>
    <t>Segundas</t>
  </si>
  <si>
    <t>Semanal</t>
  </si>
  <si>
    <t>Terças</t>
  </si>
  <si>
    <t>Quinzenal I</t>
  </si>
  <si>
    <t>Quartas</t>
  </si>
  <si>
    <t>Quinzenal II</t>
  </si>
  <si>
    <t>Quintas</t>
  </si>
  <si>
    <t>Sextas</t>
  </si>
  <si>
    <t>Sábados</t>
  </si>
  <si>
    <t>Noturno</t>
  </si>
  <si>
    <t xml:space="preserve">Mattia </t>
  </si>
  <si>
    <t>Daniel Pansarelli</t>
  </si>
  <si>
    <t>Suze Piza</t>
  </si>
  <si>
    <t>1º Horario Teoria</t>
  </si>
  <si>
    <t>2º Horario Teoria</t>
  </si>
  <si>
    <t>3º Horario Teoria</t>
  </si>
  <si>
    <t>1º Horario Pratica</t>
  </si>
  <si>
    <t>2º Horario Pratica</t>
  </si>
  <si>
    <t>Validação de créditos alocados</t>
  </si>
  <si>
    <t>Codigo Disciplina</t>
  </si>
  <si>
    <t>Nome Disciplina</t>
  </si>
  <si>
    <t xml:space="preserve">T </t>
  </si>
  <si>
    <t>CRED.</t>
  </si>
  <si>
    <t>Dia Teoria</t>
  </si>
  <si>
    <t>Horario Teoria</t>
  </si>
  <si>
    <t>Semanal/Quinzenal</t>
  </si>
  <si>
    <t>Sala</t>
  </si>
  <si>
    <t>Docente Teorico</t>
  </si>
  <si>
    <t>Dia Pratica</t>
  </si>
  <si>
    <t>Horario Pratica</t>
  </si>
  <si>
    <t>Lab.</t>
  </si>
  <si>
    <t>Docente Pratica</t>
  </si>
  <si>
    <t>VERIFICAÇÃO</t>
  </si>
  <si>
    <t>TOTAL T.</t>
  </si>
  <si>
    <t>TOTAL P.</t>
  </si>
  <si>
    <t>TOTAL H</t>
  </si>
  <si>
    <t>Bacharelado em Ciências Biológicas</t>
  </si>
  <si>
    <t>ESZU025-17</t>
  </si>
  <si>
    <t/>
  </si>
  <si>
    <t>SBC</t>
  </si>
  <si>
    <t>SA</t>
  </si>
  <si>
    <t>Matutino</t>
  </si>
  <si>
    <t>Bacharelado em Filosofia</t>
  </si>
  <si>
    <t>Observação</t>
  </si>
  <si>
    <t>Filosofia e História da Ciência</t>
  </si>
  <si>
    <t>A</t>
  </si>
  <si>
    <t>A1</t>
  </si>
  <si>
    <t>B</t>
  </si>
  <si>
    <t>Marília Pisani</t>
  </si>
  <si>
    <t>Base Experimental das Ciências Naturais</t>
  </si>
  <si>
    <t>BCS0001-15</t>
  </si>
  <si>
    <t>Michella Bordignon</t>
  </si>
  <si>
    <t>Bruna Mendes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</si>
</sst>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1"/>
      <charset val="1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9694"/>
        <bgColor rgb="FFFF99CC"/>
      </patternFill>
    </fill>
  </fills>
  <borders count="30">
    <border>
      <left/>
      <right/>
      <top/>
      <bottom/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8" fillId="0" borderId="0" applyBorder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0" borderId="0"/>
    <xf numFmtId="0" fontId="15" fillId="0" borderId="0"/>
    <xf numFmtId="0" fontId="16" fillId="13" borderId="0" applyBorder="0" applyProtection="0"/>
  </cellStyleXfs>
  <cellXfs count="139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4" borderId="0" xfId="3"/>
    <xf numFmtId="0" fontId="1" fillId="3" borderId="0" xfId="2"/>
    <xf numFmtId="0" fontId="1" fillId="6" borderId="0" xfId="5"/>
    <xf numFmtId="0" fontId="0" fillId="0" borderId="0" xfId="0"/>
    <xf numFmtId="0" fontId="1" fillId="5" borderId="0" xfId="4"/>
    <xf numFmtId="0" fontId="1" fillId="2" borderId="0" xfId="1" applyAlignment="1">
      <alignment wrapText="1"/>
    </xf>
    <xf numFmtId="0" fontId="1" fillId="6" borderId="0" xfId="5" applyAlignment="1">
      <alignment wrapText="1"/>
    </xf>
    <xf numFmtId="0" fontId="9" fillId="0" borderId="0" xfId="0" applyFont="1"/>
    <xf numFmtId="0" fontId="10" fillId="8" borderId="0" xfId="11"/>
    <xf numFmtId="0" fontId="1" fillId="9" borderId="0" xfId="12"/>
    <xf numFmtId="0" fontId="1" fillId="7" borderId="0" xfId="10"/>
    <xf numFmtId="0" fontId="11" fillId="8" borderId="0" xfId="11" applyFont="1"/>
    <xf numFmtId="0" fontId="1" fillId="5" borderId="0" xfId="4" applyNumberFormat="1"/>
    <xf numFmtId="0" fontId="1" fillId="3" borderId="0" xfId="2" applyNumberFormat="1"/>
    <xf numFmtId="0" fontId="1" fillId="6" borderId="0" xfId="5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5" fillId="0" borderId="0" xfId="0" applyFont="1" applyFill="1" applyAlignment="1" applyProtection="1">
      <alignment horizontal="left" vertical="top"/>
      <protection locked="0"/>
    </xf>
    <xf numFmtId="1" fontId="6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8" borderId="0" xfId="11" applyProtection="1">
      <protection locked="0"/>
    </xf>
    <xf numFmtId="0" fontId="10" fillId="8" borderId="0" xfId="11" applyProtection="1"/>
    <xf numFmtId="0" fontId="12" fillId="10" borderId="1" xfId="0" applyFont="1" applyFill="1" applyBorder="1" applyAlignment="1">
      <alignment wrapText="1"/>
    </xf>
    <xf numFmtId="0" fontId="13" fillId="11" borderId="1" xfId="0" applyFont="1" applyFill="1" applyBorder="1"/>
    <xf numFmtId="0" fontId="13" fillId="10" borderId="1" xfId="0" applyFont="1" applyFill="1" applyBorder="1"/>
    <xf numFmtId="0" fontId="5" fillId="0" borderId="0" xfId="0" applyFont="1" applyFill="1" applyAlignment="1" applyProtection="1">
      <alignment horizontal="left" vertical="top" wrapText="1"/>
      <protection locked="0"/>
    </xf>
    <xf numFmtId="0" fontId="1" fillId="9" borderId="0" xfId="12" applyNumberFormat="1"/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20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10" fillId="8" borderId="0" xfId="11" applyNumberFormat="1"/>
    <xf numFmtId="0" fontId="10" fillId="8" borderId="0" xfId="11" applyNumberFormat="1" applyProtection="1">
      <protection locked="0"/>
    </xf>
    <xf numFmtId="0" fontId="0" fillId="0" borderId="0" xfId="0" applyNumberFormat="1"/>
    <xf numFmtId="0" fontId="0" fillId="0" borderId="0" xfId="0" applyFill="1" applyProtection="1">
      <protection locked="0"/>
    </xf>
    <xf numFmtId="0" fontId="10" fillId="0" borderId="0" xfId="13" applyAlignment="1" applyProtection="1">
      <alignment vertical="center"/>
      <protection locked="0"/>
    </xf>
    <xf numFmtId="0" fontId="10" fillId="0" borderId="0" xfId="13" applyAlignment="1">
      <alignment vertical="center"/>
    </xf>
    <xf numFmtId="0" fontId="10" fillId="0" borderId="0" xfId="13" applyAlignment="1">
      <alignment horizontal="center" vertical="center"/>
    </xf>
    <xf numFmtId="0" fontId="10" fillId="0" borderId="0" xfId="13"/>
    <xf numFmtId="0" fontId="14" fillId="0" borderId="9" xfId="13" applyFont="1" applyBorder="1" applyAlignment="1" applyProtection="1">
      <alignment horizontal="center"/>
      <protection locked="0"/>
    </xf>
    <xf numFmtId="0" fontId="14" fillId="0" borderId="10" xfId="13" applyFont="1" applyBorder="1" applyAlignment="1" applyProtection="1">
      <alignment horizontal="center"/>
      <protection locked="0"/>
    </xf>
    <xf numFmtId="0" fontId="14" fillId="0" borderId="10" xfId="13" applyFont="1" applyBorder="1" applyAlignment="1">
      <alignment horizontal="center"/>
    </xf>
    <xf numFmtId="0" fontId="14" fillId="0" borderId="11" xfId="13" applyFont="1" applyBorder="1" applyAlignment="1" applyProtection="1">
      <alignment horizontal="center"/>
      <protection locked="0"/>
    </xf>
    <xf numFmtId="0" fontId="14" fillId="0" borderId="9" xfId="13" applyFont="1" applyFill="1" applyBorder="1" applyAlignment="1">
      <alignment horizontal="center"/>
    </xf>
    <xf numFmtId="46" fontId="10" fillId="0" borderId="10" xfId="13" applyNumberFormat="1" applyBorder="1"/>
    <xf numFmtId="0" fontId="10" fillId="0" borderId="10" xfId="13" applyBorder="1"/>
    <xf numFmtId="0" fontId="10" fillId="0" borderId="13" xfId="13" applyBorder="1"/>
    <xf numFmtId="0" fontId="10" fillId="0" borderId="14" xfId="13" applyBorder="1" applyProtection="1">
      <protection locked="0"/>
    </xf>
    <xf numFmtId="0" fontId="10" fillId="0" borderId="15" xfId="13" applyBorder="1" applyProtection="1">
      <protection locked="0"/>
    </xf>
    <xf numFmtId="0" fontId="10" fillId="0" borderId="15" xfId="13" applyBorder="1"/>
    <xf numFmtId="0" fontId="10" fillId="0" borderId="15" xfId="13" applyBorder="1" applyAlignment="1">
      <alignment horizontal="center"/>
    </xf>
    <xf numFmtId="1" fontId="10" fillId="0" borderId="15" xfId="13" applyNumberFormat="1" applyBorder="1" applyAlignment="1">
      <alignment horizontal="center"/>
    </xf>
    <xf numFmtId="164" fontId="10" fillId="0" borderId="15" xfId="13" applyNumberFormat="1" applyBorder="1" applyProtection="1">
      <protection locked="0"/>
    </xf>
    <xf numFmtId="0" fontId="10" fillId="0" borderId="16" xfId="13" applyBorder="1" applyProtection="1">
      <protection locked="0"/>
    </xf>
    <xf numFmtId="0" fontId="10" fillId="0" borderId="16" xfId="13" applyBorder="1"/>
    <xf numFmtId="0" fontId="10" fillId="0" borderId="17" xfId="13" applyBorder="1" applyProtection="1">
      <protection locked="0"/>
    </xf>
    <xf numFmtId="46" fontId="10" fillId="0" borderId="18" xfId="13" applyNumberFormat="1" applyBorder="1"/>
    <xf numFmtId="46" fontId="10" fillId="0" borderId="19" xfId="13" applyNumberFormat="1" applyBorder="1"/>
    <xf numFmtId="46" fontId="10" fillId="0" borderId="0" xfId="13" applyNumberFormat="1"/>
    <xf numFmtId="0" fontId="10" fillId="0" borderId="20" xfId="13" applyBorder="1" applyProtection="1">
      <protection locked="0"/>
    </xf>
    <xf numFmtId="0" fontId="10" fillId="0" borderId="20" xfId="13" applyBorder="1"/>
    <xf numFmtId="0" fontId="10" fillId="0" borderId="20" xfId="13" applyBorder="1" applyAlignment="1">
      <alignment horizontal="center"/>
    </xf>
    <xf numFmtId="164" fontId="10" fillId="0" borderId="20" xfId="13" applyNumberFormat="1" applyBorder="1" applyProtection="1">
      <protection locked="0"/>
    </xf>
    <xf numFmtId="0" fontId="10" fillId="0" borderId="21" xfId="13" applyBorder="1" applyProtection="1">
      <protection locked="0"/>
    </xf>
    <xf numFmtId="46" fontId="10" fillId="0" borderId="20" xfId="13" applyNumberFormat="1" applyBorder="1"/>
    <xf numFmtId="46" fontId="10" fillId="0" borderId="22" xfId="13" applyNumberFormat="1" applyBorder="1"/>
    <xf numFmtId="0" fontId="10" fillId="12" borderId="23" xfId="13" applyFont="1" applyFill="1" applyBorder="1" applyProtection="1">
      <protection locked="0"/>
    </xf>
    <xf numFmtId="0" fontId="10" fillId="0" borderId="23" xfId="13" applyFont="1" applyBorder="1" applyProtection="1">
      <protection locked="0"/>
    </xf>
    <xf numFmtId="164" fontId="10" fillId="0" borderId="0" xfId="13" applyNumberFormat="1"/>
    <xf numFmtId="0" fontId="10" fillId="0" borderId="24" xfId="13" applyBorder="1" applyProtection="1">
      <protection locked="0"/>
    </xf>
    <xf numFmtId="46" fontId="10" fillId="0" borderId="15" xfId="13" applyNumberFormat="1" applyBorder="1" applyProtection="1">
      <protection locked="0"/>
    </xf>
    <xf numFmtId="0" fontId="10" fillId="0" borderId="25" xfId="13" applyBorder="1" applyProtection="1">
      <protection locked="0"/>
    </xf>
    <xf numFmtId="0" fontId="10" fillId="0" borderId="26" xfId="13" applyBorder="1" applyProtection="1">
      <protection locked="0"/>
    </xf>
    <xf numFmtId="0" fontId="10" fillId="0" borderId="26" xfId="13" applyBorder="1"/>
    <xf numFmtId="0" fontId="10" fillId="0" borderId="26" xfId="13" applyBorder="1" applyAlignment="1">
      <alignment horizontal="center"/>
    </xf>
    <xf numFmtId="0" fontId="10" fillId="0" borderId="3" xfId="13" applyBorder="1" applyProtection="1">
      <protection locked="0"/>
    </xf>
    <xf numFmtId="46" fontId="10" fillId="0" borderId="26" xfId="13" applyNumberFormat="1" applyBorder="1"/>
    <xf numFmtId="46" fontId="10" fillId="0" borderId="27" xfId="13" applyNumberFormat="1" applyBorder="1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9" xfId="0" applyFont="1" applyFill="1" applyBorder="1" applyAlignment="1">
      <alignment horizontal="center"/>
    </xf>
    <xf numFmtId="46" fontId="0" fillId="0" borderId="10" xfId="0" applyNumberFormat="1" applyBorder="1"/>
    <xf numFmtId="0" fontId="0" fillId="0" borderId="10" xfId="0" applyBorder="1"/>
    <xf numFmtId="0" fontId="0" fillId="0" borderId="13" xfId="0" applyBorder="1"/>
    <xf numFmtId="0" fontId="0" fillId="0" borderId="24" xfId="0" applyBorder="1" applyProtection="1">
      <protection locked="0"/>
    </xf>
    <xf numFmtId="0" fontId="0" fillId="0" borderId="15" xfId="0" applyBorder="1" applyProtection="1">
      <protection locked="0"/>
    </xf>
    <xf numFmtId="164" fontId="0" fillId="0" borderId="15" xfId="0" applyNumberFormat="1" applyBorder="1" applyProtection="1">
      <protection locked="0"/>
    </xf>
    <xf numFmtId="46" fontId="0" fillId="0" borderId="18" xfId="0" applyNumberFormat="1" applyBorder="1"/>
    <xf numFmtId="46" fontId="0" fillId="0" borderId="19" xfId="0" applyNumberFormat="1" applyBorder="1"/>
    <xf numFmtId="46" fontId="0" fillId="0" borderId="20" xfId="0" applyNumberFormat="1" applyBorder="1"/>
    <xf numFmtId="46" fontId="0" fillId="0" borderId="22" xfId="0" applyNumberFormat="1" applyBorder="1"/>
    <xf numFmtId="46" fontId="0" fillId="0" borderId="26" xfId="0" applyNumberFormat="1" applyBorder="1"/>
    <xf numFmtId="46" fontId="0" fillId="0" borderId="27" xfId="0" applyNumberFormat="1" applyBorder="1"/>
    <xf numFmtId="4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10" fillId="8" borderId="0" xfId="11" applyNumberFormat="1" applyProtection="1"/>
    <xf numFmtId="0" fontId="0" fillId="8" borderId="0" xfId="11" applyFont="1"/>
    <xf numFmtId="0" fontId="14" fillId="8" borderId="28" xfId="11" applyFont="1" applyFill="1" applyBorder="1"/>
    <xf numFmtId="0" fontId="1" fillId="9" borderId="29" xfId="12" applyFont="1" applyFill="1" applyBorder="1"/>
    <xf numFmtId="0" fontId="1" fillId="9" borderId="29" xfId="12" applyNumberFormat="1" applyFont="1" applyFill="1" applyBorder="1"/>
    <xf numFmtId="0" fontId="14" fillId="0" borderId="11" xfId="13" applyFont="1" applyBorder="1" applyAlignment="1">
      <alignment horizontal="center"/>
    </xf>
    <xf numFmtId="0" fontId="14" fillId="0" borderId="12" xfId="13" applyFont="1" applyBorder="1" applyAlignment="1">
      <alignment horizontal="center"/>
    </xf>
    <xf numFmtId="0" fontId="14" fillId="0" borderId="10" xfId="13" applyFont="1" applyBorder="1" applyAlignment="1" applyProtection="1">
      <alignment horizontal="center"/>
      <protection locked="0"/>
    </xf>
    <xf numFmtId="0" fontId="14" fillId="0" borderId="6" xfId="13" applyFont="1" applyBorder="1" applyAlignment="1">
      <alignment horizontal="center" vertical="center"/>
    </xf>
    <xf numFmtId="0" fontId="14" fillId="0" borderId="7" xfId="13" applyFont="1" applyBorder="1" applyAlignment="1">
      <alignment horizontal="center" vertical="center"/>
    </xf>
    <xf numFmtId="0" fontId="14" fillId="0" borderId="8" xfId="13" applyFont="1" applyBorder="1" applyAlignment="1">
      <alignment horizontal="center" vertical="center"/>
    </xf>
    <xf numFmtId="0" fontId="14" fillId="0" borderId="2" xfId="13" applyFont="1" applyBorder="1" applyAlignment="1">
      <alignment horizontal="center" vertical="center"/>
    </xf>
    <xf numFmtId="0" fontId="14" fillId="0" borderId="3" xfId="13" applyFont="1" applyBorder="1" applyAlignment="1">
      <alignment horizontal="center" vertical="center"/>
    </xf>
    <xf numFmtId="0" fontId="14" fillId="0" borderId="4" xfId="13" applyFont="1" applyBorder="1" applyAlignment="1">
      <alignment horizontal="center" vertical="center"/>
    </xf>
    <xf numFmtId="0" fontId="14" fillId="0" borderId="5" xfId="13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14" fillId="0" borderId="10" xfId="0" applyNumberFormat="1" applyFont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6">
    <cellStyle name="40% - Ênfase2" xfId="11" builtinId="35"/>
    <cellStyle name="60% - Ênfase1" xfId="2" builtinId="32"/>
    <cellStyle name="60% - Ênfase2" xfId="12" builtinId="36"/>
    <cellStyle name="60% - Ênfase3" xfId="4" builtinId="40"/>
    <cellStyle name="60% - Ênfase5" xfId="5" builtinId="48"/>
    <cellStyle name="Ênfase1" xfId="1" builtinId="29"/>
    <cellStyle name="Ênfase2" xfId="10" builtinId="33"/>
    <cellStyle name="Ênfase3" xfId="3" builtinId="37"/>
    <cellStyle name="Normal" xfId="0" builtinId="0"/>
    <cellStyle name="Normal 2" xfId="8"/>
    <cellStyle name="Normal 2 2" xfId="14"/>
    <cellStyle name="Normal 2 2 2" xfId="7"/>
    <cellStyle name="Normal 2 3" xfId="13"/>
    <cellStyle name="Normal 9 2 3" xfId="6"/>
    <cellStyle name="TableStyleLight1" xfId="9"/>
    <cellStyle name="Texto Explicativo 2" xfId="15"/>
  </cellStyles>
  <dxfs count="178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1" hidden="0"/>
    </dxf>
    <dxf>
      <numFmt numFmtId="0" formatCode="General"/>
    </dxf>
    <dxf>
      <protection locked="0" hidden="0"/>
    </dxf>
    <dxf>
      <numFmt numFmtId="0" formatCode="General"/>
    </dxf>
    <dxf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medium">
          <color rgb="FF4F81BD"/>
        </top>
      </border>
    </dxf>
    <dxf>
      <font>
        <b/>
        <color rgb="FF000000"/>
      </font>
    </dxf>
    <dxf>
      <font>
        <color rgb="FF000000"/>
      </font>
      <fill>
        <patternFill patternType="solid">
          <fgColor rgb="FFDCE6F1"/>
          <bgColor rgb="FFDCE6F1"/>
        </patternFill>
      </fill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vertical style="thin">
          <color rgb="FF95B3D7"/>
        </vertical>
        <horizontal style="thin">
          <color rgb="FF95B3D7"/>
        </horizontal>
      </border>
    </dxf>
  </dxfs>
  <tableStyles count="1" defaultTableStyle="TableStyleMedium2" defaultPivotStyle="PivotStyleLight16">
    <tableStyle name="TableStyleMedium23 2" pivot="0" count="7">
      <tableStyleElement type="wholeTable" dxfId="177"/>
      <tableStyleElement type="headerRow" dxfId="176"/>
      <tableStyleElement type="totalRow" dxfId="175"/>
      <tableStyleElement type="firstColumn" dxfId="174"/>
      <tableStyleElement type="lastColumn" dxfId="173"/>
      <tableStyleElement type="firstRowStripe" dxfId="172"/>
      <tableStyleElement type="firstColumnStripe" dxfId="17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esquisa Codigo Disciplin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esquisa Codigo Disciplin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esquisa Codigo Discipli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0</xdr:row>
      <xdr:rowOff>119062</xdr:rowOff>
    </xdr:from>
    <xdr:to>
      <xdr:col>2</xdr:col>
      <xdr:colOff>609602</xdr:colOff>
      <xdr:row>1</xdr:row>
      <xdr:rowOff>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413" y="119062"/>
          <a:ext cx="490539" cy="80964"/>
        </a:xfrm>
        <a:prstGeom prst="rect">
          <a:avLst/>
        </a:prstGeom>
      </xdr:spPr>
    </xdr:pic>
    <xdr:clientData/>
  </xdr:twoCellAnchor>
  <xdr:twoCellAnchor>
    <xdr:from>
      <xdr:col>1</xdr:col>
      <xdr:colOff>71436</xdr:colOff>
      <xdr:row>0</xdr:row>
      <xdr:rowOff>71437</xdr:rowOff>
    </xdr:from>
    <xdr:to>
      <xdr:col>1</xdr:col>
      <xdr:colOff>1440655</xdr:colOff>
      <xdr:row>0</xdr:row>
      <xdr:rowOff>607219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2166936" y="71437"/>
          <a:ext cx="1016794" cy="126207"/>
        </a:xfrm>
        <a:prstGeom prst="rect">
          <a:avLst/>
        </a:prstGeom>
        <a:solidFill>
          <a:schemeClr val="accent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BUSCAR CÓDIGO DISCIPLINA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0</xdr:row>
      <xdr:rowOff>119062</xdr:rowOff>
    </xdr:from>
    <xdr:to>
      <xdr:col>3</xdr:col>
      <xdr:colOff>2</xdr:colOff>
      <xdr:row>1</xdr:row>
      <xdr:rowOff>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8" y="119062"/>
          <a:ext cx="490539" cy="80964"/>
        </a:xfrm>
        <a:prstGeom prst="rect">
          <a:avLst/>
        </a:prstGeom>
      </xdr:spPr>
    </xdr:pic>
    <xdr:clientData/>
  </xdr:twoCellAnchor>
  <xdr:twoCellAnchor>
    <xdr:from>
      <xdr:col>1</xdr:col>
      <xdr:colOff>71436</xdr:colOff>
      <xdr:row>0</xdr:row>
      <xdr:rowOff>71437</xdr:rowOff>
    </xdr:from>
    <xdr:to>
      <xdr:col>1</xdr:col>
      <xdr:colOff>1440655</xdr:colOff>
      <xdr:row>0</xdr:row>
      <xdr:rowOff>607219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804861" y="71437"/>
          <a:ext cx="540544" cy="126207"/>
        </a:xfrm>
        <a:prstGeom prst="rect">
          <a:avLst/>
        </a:prstGeom>
        <a:solidFill>
          <a:schemeClr val="accent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BUSCAR CÓDIGO DISCIPLINA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0</xdr:row>
      <xdr:rowOff>119062</xdr:rowOff>
    </xdr:from>
    <xdr:to>
      <xdr:col>3</xdr:col>
      <xdr:colOff>2</xdr:colOff>
      <xdr:row>1</xdr:row>
      <xdr:rowOff>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263" y="119062"/>
          <a:ext cx="490539" cy="80964"/>
        </a:xfrm>
        <a:prstGeom prst="rect">
          <a:avLst/>
        </a:prstGeom>
      </xdr:spPr>
    </xdr:pic>
    <xdr:clientData/>
  </xdr:twoCellAnchor>
  <xdr:twoCellAnchor>
    <xdr:from>
      <xdr:col>1</xdr:col>
      <xdr:colOff>71436</xdr:colOff>
      <xdr:row>0</xdr:row>
      <xdr:rowOff>71437</xdr:rowOff>
    </xdr:from>
    <xdr:to>
      <xdr:col>1</xdr:col>
      <xdr:colOff>1440655</xdr:colOff>
      <xdr:row>0</xdr:row>
      <xdr:rowOff>607219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681036" y="71437"/>
          <a:ext cx="540544" cy="126207"/>
        </a:xfrm>
        <a:prstGeom prst="rect">
          <a:avLst/>
        </a:prstGeom>
        <a:solidFill>
          <a:schemeClr val="accent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BUSCAR CÓDIGO DISCIPLINA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scila.arakaki/Desktop/planilha%20de%20aloca&#231;&#227;o%202018.2%20e%202018.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scila.arakaki/Desktop/Bacharelado%20em%20F&#237;sic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"/>
      <sheetName val="Alocação 2018.2"/>
      <sheetName val="Alocação 2018.3"/>
      <sheetName val="Pesquisa Codigo Disciplina"/>
      <sheetName val="Estágios 2018"/>
      <sheetName val="Extensão"/>
      <sheetName val="planilha de alocação 2018"/>
    </sheetNames>
    <sheetDataSet>
      <sheetData sheetId="0" refreshError="1">
        <row r="1">
          <cell r="A1" t="str">
            <v>Segundas</v>
          </cell>
          <cell r="B1" t="str">
            <v>08:00</v>
          </cell>
          <cell r="C1" t="str">
            <v>Semanal</v>
          </cell>
          <cell r="D1" t="str">
            <v>302A</v>
          </cell>
          <cell r="F1" t="str">
            <v>403-3</v>
          </cell>
          <cell r="G1" t="str">
            <v>Laboratório de Física II</v>
          </cell>
          <cell r="H1" t="str">
            <v>Bacharelado em Ciência da Computação</v>
          </cell>
          <cell r="J1" t="str">
            <v>SA</v>
          </cell>
          <cell r="K1" t="str">
            <v>Matutino</v>
          </cell>
          <cell r="L1" t="str">
            <v>Codigo Disciplina</v>
          </cell>
          <cell r="M1" t="str">
            <v>Nome Disciplina</v>
          </cell>
          <cell r="N1" t="str">
            <v xml:space="preserve">T </v>
          </cell>
          <cell r="O1" t="str">
            <v>P</v>
          </cell>
          <cell r="P1" t="str">
            <v>I</v>
          </cell>
          <cell r="Q1" t="str">
            <v>CRED.</v>
          </cell>
        </row>
        <row r="2">
          <cell r="A2" t="str">
            <v>Terças</v>
          </cell>
          <cell r="B2" t="str">
            <v>08:30</v>
          </cell>
          <cell r="C2" t="str">
            <v>Quinzenal I</v>
          </cell>
          <cell r="D2" t="str">
            <v>A - 005</v>
          </cell>
          <cell r="F2" t="str">
            <v>402-3</v>
          </cell>
          <cell r="G2" t="str">
            <v>Laboratório de Biologia I</v>
          </cell>
          <cell r="H2" t="str">
            <v>Bacharelado em Ciência e Tecnologia</v>
          </cell>
          <cell r="J2" t="str">
            <v>SBC</v>
          </cell>
          <cell r="K2" t="str">
            <v>Noturno</v>
          </cell>
          <cell r="L2" t="str">
            <v>BCJ0203-15</v>
          </cell>
          <cell r="M2" t="str">
            <v>Fenômenos Eletromagnéticos</v>
          </cell>
          <cell r="N2">
            <v>4</v>
          </cell>
          <cell r="O2">
            <v>1</v>
          </cell>
          <cell r="P2">
            <v>6</v>
          </cell>
          <cell r="Q2">
            <v>5</v>
          </cell>
        </row>
        <row r="3">
          <cell r="A3" t="str">
            <v>Quartas</v>
          </cell>
          <cell r="B3" t="str">
            <v>09:00</v>
          </cell>
          <cell r="C3" t="str">
            <v>Quinzenal II</v>
          </cell>
          <cell r="D3" t="str">
            <v>A - 021</v>
          </cell>
          <cell r="F3" t="str">
            <v>401-3</v>
          </cell>
          <cell r="G3" t="str">
            <v>Laboratório de Física I</v>
          </cell>
          <cell r="H3" t="str">
            <v>Bacharelado em Ciências Biológicas</v>
          </cell>
          <cell r="L3" t="str">
            <v>BCJ0204-15</v>
          </cell>
          <cell r="M3" t="str">
            <v>Fenômenos Mecânicos</v>
          </cell>
          <cell r="N3">
            <v>4</v>
          </cell>
          <cell r="O3">
            <v>1</v>
          </cell>
          <cell r="P3">
            <v>6</v>
          </cell>
          <cell r="Q3">
            <v>5</v>
          </cell>
        </row>
        <row r="4">
          <cell r="A4" t="str">
            <v>Quintas</v>
          </cell>
          <cell r="B4" t="str">
            <v>09:30</v>
          </cell>
          <cell r="D4" t="str">
            <v>A - 101-0</v>
          </cell>
          <cell r="F4" t="str">
            <v>404-3</v>
          </cell>
          <cell r="G4" t="str">
            <v>Laboratório de Biologia II</v>
          </cell>
          <cell r="H4" t="str">
            <v>Bacharelado em Ciências e Humanidades</v>
          </cell>
          <cell r="L4" t="str">
            <v>BCJ0205-15</v>
          </cell>
          <cell r="M4" t="str">
            <v>Fenômenos Térmicos</v>
          </cell>
          <cell r="N4">
            <v>3</v>
          </cell>
          <cell r="O4">
            <v>1</v>
          </cell>
          <cell r="P4">
            <v>4</v>
          </cell>
          <cell r="Q4">
            <v>4</v>
          </cell>
        </row>
        <row r="5">
          <cell r="A5" t="str">
            <v>Sextas</v>
          </cell>
          <cell r="B5" t="str">
            <v>10:00</v>
          </cell>
          <cell r="D5" t="str">
            <v>A - 102-0</v>
          </cell>
          <cell r="F5" t="str">
            <v>405-3</v>
          </cell>
          <cell r="G5" t="str">
            <v>Laboratório de Química I</v>
          </cell>
          <cell r="H5" t="str">
            <v>Bacharelado em Ciências Econômicas</v>
          </cell>
          <cell r="L5" t="str">
            <v>BCK0103-15</v>
          </cell>
          <cell r="M5" t="str">
            <v>Física Quântica</v>
          </cell>
          <cell r="N5">
            <v>3</v>
          </cell>
          <cell r="O5">
            <v>0</v>
          </cell>
          <cell r="P5">
            <v>4</v>
          </cell>
          <cell r="Q5">
            <v>3</v>
          </cell>
        </row>
        <row r="6">
          <cell r="A6" t="str">
            <v>Sabádos</v>
          </cell>
          <cell r="B6" t="str">
            <v>10:30</v>
          </cell>
          <cell r="D6" t="str">
            <v>A - 103-0</v>
          </cell>
          <cell r="F6" t="str">
            <v>406-3</v>
          </cell>
          <cell r="G6" t="str">
            <v>Laboratório de Análise Instrumental</v>
          </cell>
          <cell r="H6" t="str">
            <v>Bacharelado em Filosofia</v>
          </cell>
          <cell r="L6" t="str">
            <v>BCK0104-15</v>
          </cell>
          <cell r="M6" t="str">
            <v>Interações Atômicas e Moleculares</v>
          </cell>
          <cell r="N6">
            <v>3</v>
          </cell>
          <cell r="O6">
            <v>0</v>
          </cell>
          <cell r="P6">
            <v>4</v>
          </cell>
          <cell r="Q6">
            <v>3</v>
          </cell>
        </row>
        <row r="7">
          <cell r="B7" t="str">
            <v>11:00</v>
          </cell>
          <cell r="D7" t="str">
            <v>A - 104-0</v>
          </cell>
          <cell r="F7" t="str">
            <v>408-3</v>
          </cell>
          <cell r="G7" t="str">
            <v>Laboratório de Química II</v>
          </cell>
          <cell r="H7" t="str">
            <v>Bacharelado em Física</v>
          </cell>
          <cell r="L7" t="str">
            <v>BCL0306-15</v>
          </cell>
          <cell r="M7" t="str">
            <v>Biodiversidade: Interações entre organismos e ambiente</v>
          </cell>
          <cell r="N7">
            <v>3</v>
          </cell>
          <cell r="O7">
            <v>0</v>
          </cell>
          <cell r="P7">
            <v>4</v>
          </cell>
          <cell r="Q7">
            <v>3</v>
          </cell>
        </row>
        <row r="8">
          <cell r="B8" t="str">
            <v>11:30</v>
          </cell>
          <cell r="D8" t="str">
            <v>A - 105-0</v>
          </cell>
          <cell r="F8" t="str">
            <v>LB01</v>
          </cell>
          <cell r="G8" t="str">
            <v>LABORATÓRIO ÚMIDO</v>
          </cell>
          <cell r="H8" t="str">
            <v>Bacharelado em Matemática</v>
          </cell>
          <cell r="L8" t="str">
            <v>BCL0307-15</v>
          </cell>
          <cell r="M8" t="str">
            <v>Transformações Químicas</v>
          </cell>
          <cell r="N8">
            <v>3</v>
          </cell>
          <cell r="O8">
            <v>2</v>
          </cell>
          <cell r="P8">
            <v>6</v>
          </cell>
          <cell r="Q8">
            <v>5</v>
          </cell>
        </row>
        <row r="9">
          <cell r="B9" t="str">
            <v>12:00</v>
          </cell>
          <cell r="D9" t="str">
            <v>A - 106-0</v>
          </cell>
          <cell r="F9" t="str">
            <v>LB02</v>
          </cell>
          <cell r="G9" t="str">
            <v>LABORATÓRIO SECO</v>
          </cell>
          <cell r="H9" t="str">
            <v>Bacharelado em Neurociência</v>
          </cell>
          <cell r="L9" t="str">
            <v>BCL0308-15</v>
          </cell>
          <cell r="M9" t="str">
            <v>Bioquímica: estrutura, propriedade e funções de biomoléculas</v>
          </cell>
          <cell r="N9">
            <v>3</v>
          </cell>
          <cell r="O9">
            <v>2</v>
          </cell>
          <cell r="P9">
            <v>6</v>
          </cell>
          <cell r="Q9">
            <v>5</v>
          </cell>
        </row>
        <row r="10">
          <cell r="B10" t="str">
            <v>12:30</v>
          </cell>
          <cell r="D10" t="str">
            <v>A - 107-0</v>
          </cell>
          <cell r="F10" t="str">
            <v>401-1</v>
          </cell>
          <cell r="G10" t="str">
            <v>Lab. de Modelagem, Simulação e Redes</v>
          </cell>
          <cell r="H10" t="str">
            <v>Bacharelado em Planejamento Territorial</v>
          </cell>
          <cell r="L10" t="str">
            <v>BCM0504-15</v>
          </cell>
          <cell r="M10" t="str">
            <v>Natureza da Informação</v>
          </cell>
          <cell r="N10">
            <v>3</v>
          </cell>
          <cell r="O10">
            <v>0</v>
          </cell>
          <cell r="P10">
            <v>4</v>
          </cell>
          <cell r="Q10">
            <v>3</v>
          </cell>
        </row>
        <row r="11">
          <cell r="B11" t="str">
            <v>13:00</v>
          </cell>
          <cell r="D11" t="str">
            <v>A - 108-0</v>
          </cell>
          <cell r="F11" t="str">
            <v>402-1</v>
          </cell>
          <cell r="G11" t="str">
            <v>Laboratório de Energia Elétrica</v>
          </cell>
          <cell r="H11" t="str">
            <v>Bacharelado em Políticas Públicas</v>
          </cell>
          <cell r="L11" t="str">
            <v>BCM0505-15</v>
          </cell>
          <cell r="M11" t="str">
            <v>Processamento da Informação</v>
          </cell>
          <cell r="N11">
            <v>3</v>
          </cell>
          <cell r="O11">
            <v>2</v>
          </cell>
          <cell r="P11">
            <v>5</v>
          </cell>
          <cell r="Q11">
            <v>5</v>
          </cell>
        </row>
        <row r="12">
          <cell r="B12" t="str">
            <v>13:30</v>
          </cell>
          <cell r="D12" t="str">
            <v>A - 109-0</v>
          </cell>
          <cell r="F12" t="str">
            <v>403-1</v>
          </cell>
          <cell r="G12" t="str">
            <v>Laboratório de Comunicação sem Fio</v>
          </cell>
          <cell r="H12" t="str">
            <v>Bacharelado em Química</v>
          </cell>
          <cell r="L12" t="str">
            <v>BCM0506-15</v>
          </cell>
          <cell r="M12" t="str">
            <v>Comunicação e Redes</v>
          </cell>
          <cell r="N12">
            <v>3</v>
          </cell>
          <cell r="O12">
            <v>0</v>
          </cell>
          <cell r="P12">
            <v>4</v>
          </cell>
          <cell r="Q12">
            <v>3</v>
          </cell>
        </row>
        <row r="13">
          <cell r="B13" t="str">
            <v>14:00</v>
          </cell>
          <cell r="D13" t="str">
            <v>A - 110-0</v>
          </cell>
          <cell r="F13" t="str">
            <v>404-1</v>
          </cell>
          <cell r="G13" t="str">
            <v>Laboratório de Robótica</v>
          </cell>
          <cell r="H13" t="str">
            <v>Bacharelado em Relações Internacionais</v>
          </cell>
          <cell r="L13" t="str">
            <v>BCN0402-15</v>
          </cell>
          <cell r="M13" t="str">
            <v>Funções de uma Variável</v>
          </cell>
          <cell r="N13">
            <v>4</v>
          </cell>
          <cell r="O13">
            <v>0</v>
          </cell>
          <cell r="P13">
            <v>6</v>
          </cell>
          <cell r="Q13">
            <v>4</v>
          </cell>
        </row>
        <row r="14">
          <cell r="B14" t="str">
            <v>14:30</v>
          </cell>
          <cell r="D14" t="str">
            <v>A - 111-0</v>
          </cell>
          <cell r="F14" t="str">
            <v>405-1</v>
          </cell>
          <cell r="G14" t="str">
            <v>Laboratório de Circuitos e Comunicação</v>
          </cell>
          <cell r="H14" t="str">
            <v>Engenharia Aeroespacial</v>
          </cell>
          <cell r="L14" t="str">
            <v>BCN0404-15</v>
          </cell>
          <cell r="M14" t="str">
            <v>Geometria Analítica</v>
          </cell>
          <cell r="N14">
            <v>3</v>
          </cell>
          <cell r="O14">
            <v>0</v>
          </cell>
          <cell r="P14">
            <v>6</v>
          </cell>
          <cell r="Q14">
            <v>3</v>
          </cell>
        </row>
        <row r="15">
          <cell r="B15" t="str">
            <v>15:00</v>
          </cell>
          <cell r="D15" t="str">
            <v>A - 112-0</v>
          </cell>
          <cell r="F15" t="str">
            <v>406-1</v>
          </cell>
          <cell r="G15" t="str">
            <v>Lab. Instrumentação e Metrologia Óptica</v>
          </cell>
          <cell r="H15" t="str">
            <v>Engenharia Ambiental e Urbana</v>
          </cell>
          <cell r="L15" t="str">
            <v>BCN0405-15</v>
          </cell>
          <cell r="M15" t="str">
            <v>Introdução às Equações Diferenciais Ordinárias</v>
          </cell>
          <cell r="N15">
            <v>4</v>
          </cell>
          <cell r="O15">
            <v>0</v>
          </cell>
          <cell r="P15">
            <v>4</v>
          </cell>
          <cell r="Q15">
            <v>4</v>
          </cell>
        </row>
        <row r="16">
          <cell r="B16" t="str">
            <v>15:30</v>
          </cell>
          <cell r="D16" t="str">
            <v>A - 113-0</v>
          </cell>
          <cell r="F16" t="str">
            <v>407-1</v>
          </cell>
          <cell r="G16" t="str">
            <v>Lab. de Proc. de Sinais e Comunicação</v>
          </cell>
          <cell r="H16" t="str">
            <v>Engenharia Biomédica</v>
          </cell>
          <cell r="L16" t="str">
            <v>BCN0407-15</v>
          </cell>
          <cell r="M16" t="str">
            <v>Funções de Várias Variáveis</v>
          </cell>
          <cell r="N16">
            <v>4</v>
          </cell>
          <cell r="O16">
            <v>0</v>
          </cell>
          <cell r="P16">
            <v>4</v>
          </cell>
          <cell r="Q16">
            <v>4</v>
          </cell>
        </row>
        <row r="17">
          <cell r="B17" t="str">
            <v>16:00</v>
          </cell>
          <cell r="D17" t="str">
            <v>A - 114-0</v>
          </cell>
          <cell r="F17" t="str">
            <v>408-1</v>
          </cell>
          <cell r="G17" t="str">
            <v>Lab. de Controle e Servomecanismos</v>
          </cell>
          <cell r="H17" t="str">
            <v>Engenharia de Energia</v>
          </cell>
          <cell r="L17" t="str">
            <v>BCS0001-15</v>
          </cell>
          <cell r="M17" t="str">
            <v>Base Experimental das Ciências Naturais</v>
          </cell>
          <cell r="N17">
            <v>0</v>
          </cell>
          <cell r="O17">
            <v>3</v>
          </cell>
          <cell r="P17">
            <v>2</v>
          </cell>
          <cell r="Q17">
            <v>3</v>
          </cell>
        </row>
        <row r="18">
          <cell r="B18" t="str">
            <v>16:30</v>
          </cell>
          <cell r="D18" t="str">
            <v>A - 301</v>
          </cell>
          <cell r="F18" t="str">
            <v>410-1</v>
          </cell>
          <cell r="G18" t="str">
            <v>Laboratório de Instrumentação</v>
          </cell>
          <cell r="H18" t="str">
            <v>Engenharia de Gestão</v>
          </cell>
          <cell r="L18" t="str">
            <v>BCS0002-15</v>
          </cell>
          <cell r="M18" t="str">
            <v>Projeto Dirigido</v>
          </cell>
          <cell r="N18">
            <v>0</v>
          </cell>
          <cell r="O18">
            <v>2</v>
          </cell>
          <cell r="P18">
            <v>10</v>
          </cell>
          <cell r="Q18">
            <v>2</v>
          </cell>
        </row>
        <row r="19">
          <cell r="B19" t="str">
            <v>17:00</v>
          </cell>
          <cell r="D19" t="str">
            <v>A1-S101-SB</v>
          </cell>
          <cell r="F19" t="str">
            <v>501-1</v>
          </cell>
          <cell r="G19" t="str">
            <v>Laboratório de Análise e Caracterização</v>
          </cell>
          <cell r="H19" t="str">
            <v>Engenharia de Informação</v>
          </cell>
          <cell r="L19" t="str">
            <v>BHO0001-15</v>
          </cell>
          <cell r="M19" t="str">
            <v>Introdução às Humanidades e Ciências Sociais</v>
          </cell>
          <cell r="N19">
            <v>2</v>
          </cell>
          <cell r="O19">
            <v>0</v>
          </cell>
          <cell r="P19">
            <v>4</v>
          </cell>
          <cell r="Q19">
            <v>2</v>
          </cell>
        </row>
        <row r="20">
          <cell r="B20" t="str">
            <v>17:30</v>
          </cell>
          <cell r="D20" t="str">
            <v>A1-S102-SB</v>
          </cell>
          <cell r="F20" t="str">
            <v>502-1</v>
          </cell>
          <cell r="G20" t="str">
            <v>Laboratório de Energia e Propulsão</v>
          </cell>
          <cell r="H20" t="str">
            <v>Engenharia de Instrumentação Automação e Robótica</v>
          </cell>
          <cell r="L20" t="str">
            <v>BHO0002-15</v>
          </cell>
          <cell r="M20" t="str">
            <v>Pensamento Econômico</v>
          </cell>
          <cell r="N20">
            <v>3</v>
          </cell>
          <cell r="O20">
            <v>0</v>
          </cell>
          <cell r="P20">
            <v>4</v>
          </cell>
          <cell r="Q20">
            <v>3</v>
          </cell>
        </row>
        <row r="21">
          <cell r="B21" t="str">
            <v>18:00</v>
          </cell>
          <cell r="D21" t="str">
            <v>A1-S103-SB</v>
          </cell>
          <cell r="F21" t="str">
            <v>503-1</v>
          </cell>
          <cell r="G21" t="str">
            <v>Lab. de Inst. Biomédica e Biosinais</v>
          </cell>
          <cell r="H21" t="str">
            <v>Engenharia de Materiais</v>
          </cell>
          <cell r="L21" t="str">
            <v>BHO0101-15</v>
          </cell>
          <cell r="M21" t="str">
            <v>Estado e Relações de Poder</v>
          </cell>
          <cell r="N21">
            <v>4</v>
          </cell>
          <cell r="O21">
            <v>0</v>
          </cell>
          <cell r="P21">
            <v>4</v>
          </cell>
          <cell r="Q21">
            <v>4</v>
          </cell>
        </row>
        <row r="22">
          <cell r="B22" t="str">
            <v>18:30</v>
          </cell>
          <cell r="D22" t="str">
            <v>A1-S104-SB</v>
          </cell>
          <cell r="F22" t="str">
            <v>504-1</v>
          </cell>
          <cell r="G22" t="str">
            <v>Lab. de Estruturas, Guiagem e Controle</v>
          </cell>
          <cell r="H22" t="str">
            <v>Engenharias</v>
          </cell>
          <cell r="L22" t="str">
            <v>BHO0102-15</v>
          </cell>
          <cell r="M22" t="str">
            <v>Desenvolvimento e Sustentabilidade</v>
          </cell>
          <cell r="N22">
            <v>4</v>
          </cell>
          <cell r="O22">
            <v>0</v>
          </cell>
          <cell r="P22">
            <v>4</v>
          </cell>
          <cell r="Q22">
            <v>4</v>
          </cell>
        </row>
        <row r="23">
          <cell r="B23" t="str">
            <v>19:00</v>
          </cell>
          <cell r="D23" t="str">
            <v>A1-S105-SB</v>
          </cell>
          <cell r="F23" t="str">
            <v>505-1</v>
          </cell>
          <cell r="G23" t="str">
            <v>Laboratório de Materiais II</v>
          </cell>
          <cell r="H23" t="str">
            <v>Licenciatura em Ciências Biológicas</v>
          </cell>
          <cell r="L23" t="str">
            <v>BHO1101-15</v>
          </cell>
          <cell r="M23" t="str">
            <v>Introdução à Economia</v>
          </cell>
          <cell r="N23">
            <v>4</v>
          </cell>
          <cell r="O23">
            <v>0</v>
          </cell>
          <cell r="P23">
            <v>4</v>
          </cell>
          <cell r="Q23">
            <v>4</v>
          </cell>
        </row>
        <row r="24">
          <cell r="B24" t="str">
            <v>19:30</v>
          </cell>
          <cell r="D24" t="str">
            <v>A1-S106-SB</v>
          </cell>
          <cell r="F24" t="str">
            <v>507-1</v>
          </cell>
          <cell r="G24" t="str">
            <v>Laboratório de Materiais I</v>
          </cell>
          <cell r="H24" t="str">
            <v>Licenciatura em Filosofia</v>
          </cell>
          <cell r="L24" t="str">
            <v>BHO1335-15</v>
          </cell>
          <cell r="M24" t="str">
            <v>Formação do Sistema Internacional</v>
          </cell>
          <cell r="N24">
            <v>4</v>
          </cell>
          <cell r="O24">
            <v>0</v>
          </cell>
          <cell r="P24">
            <v>4</v>
          </cell>
          <cell r="Q24">
            <v>4</v>
          </cell>
        </row>
        <row r="25">
          <cell r="B25" t="str">
            <v>20:00</v>
          </cell>
          <cell r="D25" t="str">
            <v>A1-S201-SB</v>
          </cell>
          <cell r="F25" t="str">
            <v>506/508-1</v>
          </cell>
          <cell r="G25" t="str">
            <v>Lab. de Cartografia e Geoprocessamento</v>
          </cell>
          <cell r="H25" t="str">
            <v>Licenciatura em Física</v>
          </cell>
          <cell r="L25" t="str">
            <v>BHP0001-15</v>
          </cell>
          <cell r="M25" t="str">
            <v>Ética e Justiça</v>
          </cell>
          <cell r="N25">
            <v>4</v>
          </cell>
          <cell r="O25">
            <v>0</v>
          </cell>
          <cell r="P25">
            <v>4</v>
          </cell>
          <cell r="Q25">
            <v>4</v>
          </cell>
        </row>
        <row r="26">
          <cell r="B26" t="str">
            <v>20:30</v>
          </cell>
          <cell r="D26" t="str">
            <v>A1-S202-SB</v>
          </cell>
          <cell r="F26" t="str">
            <v>401-2</v>
          </cell>
          <cell r="G26" t="str">
            <v>Lab de Prát de Ensino de Mat e Cognição</v>
          </cell>
          <cell r="H26" t="str">
            <v>Licenciatura em Matemática</v>
          </cell>
          <cell r="L26" t="str">
            <v>BHP0201-15</v>
          </cell>
          <cell r="M26" t="str">
            <v>Temas e Problemas em Filosofia</v>
          </cell>
          <cell r="N26">
            <v>4</v>
          </cell>
          <cell r="O26">
            <v>0</v>
          </cell>
          <cell r="P26">
            <v>4</v>
          </cell>
          <cell r="Q26">
            <v>4</v>
          </cell>
        </row>
        <row r="27">
          <cell r="B27" t="str">
            <v>21:00</v>
          </cell>
          <cell r="D27" t="str">
            <v>A1-S203-SB</v>
          </cell>
          <cell r="F27" t="str">
            <v>402-2</v>
          </cell>
          <cell r="G27" t="str">
            <v>Laboratório de Sistemas Computacionais</v>
          </cell>
          <cell r="H27" t="str">
            <v>Licenciatura em Química</v>
          </cell>
          <cell r="L27" t="str">
            <v>BHP0202-15</v>
          </cell>
          <cell r="M27" t="str">
            <v>Pensamento Crítico</v>
          </cell>
          <cell r="N27">
            <v>4</v>
          </cell>
          <cell r="O27">
            <v>0</v>
          </cell>
          <cell r="P27">
            <v>4</v>
          </cell>
          <cell r="Q27">
            <v>4</v>
          </cell>
        </row>
        <row r="28">
          <cell r="B28" t="str">
            <v>21:30</v>
          </cell>
          <cell r="D28" t="str">
            <v>A1-S204-SB</v>
          </cell>
          <cell r="F28" t="str">
            <v>403-2</v>
          </cell>
          <cell r="G28" t="str">
            <v>Laboratório de Matemática e Cognição I</v>
          </cell>
          <cell r="L28" t="str">
            <v>BHQ0001-15</v>
          </cell>
          <cell r="M28" t="str">
            <v>Identidade e Cultura</v>
          </cell>
          <cell r="N28">
            <v>3</v>
          </cell>
          <cell r="O28">
            <v>0</v>
          </cell>
          <cell r="P28">
            <v>4</v>
          </cell>
          <cell r="Q28">
            <v>3</v>
          </cell>
        </row>
        <row r="29">
          <cell r="B29" t="str">
            <v>22:00</v>
          </cell>
          <cell r="D29" t="str">
            <v>A1-S205-SB</v>
          </cell>
          <cell r="F29" t="str">
            <v>404-2</v>
          </cell>
          <cell r="G29" t="str">
            <v>Laboratório de Redes</v>
          </cell>
          <cell r="L29" t="str">
            <v>BHQ0002-15</v>
          </cell>
          <cell r="M29" t="str">
            <v>Estudos Étnico-Raciais</v>
          </cell>
          <cell r="N29">
            <v>3</v>
          </cell>
          <cell r="O29">
            <v>0</v>
          </cell>
          <cell r="P29">
            <v>4</v>
          </cell>
          <cell r="Q29">
            <v>3</v>
          </cell>
        </row>
        <row r="30">
          <cell r="B30" t="str">
            <v>22:30</v>
          </cell>
          <cell r="D30" t="str">
            <v>A1-S206-SB</v>
          </cell>
          <cell r="F30" t="str">
            <v>405-2</v>
          </cell>
          <cell r="G30" t="str">
            <v>Laboratório de Matemática e Cognição II</v>
          </cell>
          <cell r="L30" t="str">
            <v>BHQ0003-15</v>
          </cell>
          <cell r="M30" t="str">
            <v>Interpretações do Brasil</v>
          </cell>
          <cell r="N30">
            <v>4</v>
          </cell>
          <cell r="O30">
            <v>0</v>
          </cell>
          <cell r="P30">
            <v>4</v>
          </cell>
          <cell r="Q30">
            <v>4</v>
          </cell>
        </row>
        <row r="31">
          <cell r="B31" t="str">
            <v>23:00</v>
          </cell>
          <cell r="D31" t="str">
            <v>A2-S001-SB</v>
          </cell>
          <cell r="F31" t="str">
            <v>406-2</v>
          </cell>
          <cell r="G31" t="str">
            <v>Laboratório de Hardware e Robótica</v>
          </cell>
          <cell r="L31" t="str">
            <v>BHQ0301-15</v>
          </cell>
          <cell r="M31" t="str">
            <v>Território e Sociedade</v>
          </cell>
          <cell r="N31">
            <v>4</v>
          </cell>
          <cell r="O31">
            <v>0</v>
          </cell>
          <cell r="P31">
            <v>4</v>
          </cell>
          <cell r="Q31">
            <v>4</v>
          </cell>
        </row>
        <row r="32">
          <cell r="D32" t="str">
            <v>A2-S101-SB</v>
          </cell>
          <cell r="F32" t="str">
            <v>407-2</v>
          </cell>
          <cell r="G32" t="str">
            <v>Laboratório de Informática I</v>
          </cell>
          <cell r="L32" t="str">
            <v>BHS0001-15</v>
          </cell>
          <cell r="M32" t="str">
            <v>Práticas em Ciências e Humanidades</v>
          </cell>
          <cell r="N32">
            <v>2</v>
          </cell>
          <cell r="O32">
            <v>2</v>
          </cell>
          <cell r="P32">
            <v>4</v>
          </cell>
          <cell r="Q32">
            <v>4</v>
          </cell>
        </row>
        <row r="33">
          <cell r="D33" t="str">
            <v>A2-S102-SB</v>
          </cell>
          <cell r="F33" t="str">
            <v>408-2</v>
          </cell>
          <cell r="G33" t="str">
            <v>Laboratório de Computação Científica</v>
          </cell>
          <cell r="L33" t="str">
            <v>BIJ0207-15</v>
          </cell>
          <cell r="M33" t="str">
            <v>Bases Conceituais da Energia</v>
          </cell>
          <cell r="N33">
            <v>2</v>
          </cell>
          <cell r="O33">
            <v>0</v>
          </cell>
          <cell r="P33">
            <v>4</v>
          </cell>
          <cell r="Q33">
            <v>2</v>
          </cell>
        </row>
        <row r="34">
          <cell r="D34" t="str">
            <v>A2-S103-SB</v>
          </cell>
          <cell r="F34" t="str">
            <v>409-2</v>
          </cell>
          <cell r="G34" t="str">
            <v>Laboratório de Informática II</v>
          </cell>
          <cell r="L34" t="str">
            <v>BIK0102-15</v>
          </cell>
          <cell r="M34" t="str">
            <v>Estrutura da Matéria</v>
          </cell>
          <cell r="N34">
            <v>3</v>
          </cell>
          <cell r="O34">
            <v>0</v>
          </cell>
          <cell r="P34">
            <v>4</v>
          </cell>
          <cell r="Q34">
            <v>3</v>
          </cell>
        </row>
        <row r="35">
          <cell r="D35" t="str">
            <v>A2-S104-SB</v>
          </cell>
          <cell r="F35" t="str">
            <v>407-3</v>
          </cell>
          <cell r="G35" t="str">
            <v>Lab. de Fotoquímica e Síntese Orgânica</v>
          </cell>
          <cell r="L35" t="str">
            <v>BIL0304-15</v>
          </cell>
          <cell r="M35" t="str">
            <v>Evolução e Diversificação da Vida na Terra</v>
          </cell>
          <cell r="N35">
            <v>3</v>
          </cell>
          <cell r="O35">
            <v>0</v>
          </cell>
          <cell r="P35">
            <v>4</v>
          </cell>
          <cell r="Q35">
            <v>3</v>
          </cell>
        </row>
        <row r="36">
          <cell r="D36" t="str">
            <v>A2-S105-SB</v>
          </cell>
          <cell r="F36" t="str">
            <v>501-3</v>
          </cell>
          <cell r="G36" t="str">
            <v>Laboratório de Sistemática e Diversidade</v>
          </cell>
          <cell r="L36" t="str">
            <v>BIN0406-15</v>
          </cell>
          <cell r="M36" t="str">
            <v>Introdução à Probabilidade e à Estatística</v>
          </cell>
          <cell r="N36">
            <v>3</v>
          </cell>
          <cell r="O36">
            <v>0</v>
          </cell>
          <cell r="P36">
            <v>4</v>
          </cell>
          <cell r="Q36">
            <v>3</v>
          </cell>
        </row>
        <row r="37">
          <cell r="D37" t="str">
            <v>A2-S106-SB</v>
          </cell>
          <cell r="F37" t="str">
            <v>502-3</v>
          </cell>
          <cell r="G37" t="str">
            <v>Lab. de Biologia Celular e Molecular</v>
          </cell>
          <cell r="L37" t="str">
            <v>BIQ0602-15</v>
          </cell>
          <cell r="M37" t="str">
            <v>Estrutura e Dinâmica Social</v>
          </cell>
          <cell r="N37">
            <v>3</v>
          </cell>
          <cell r="O37">
            <v>0</v>
          </cell>
          <cell r="P37">
            <v>4</v>
          </cell>
          <cell r="Q37">
            <v>3</v>
          </cell>
        </row>
        <row r="38">
          <cell r="D38" t="str">
            <v>A2-S201-SB</v>
          </cell>
          <cell r="F38" t="str">
            <v>503-3</v>
          </cell>
          <cell r="G38" t="str">
            <v>Lab. de Prospec. e Carac. de Bioativos</v>
          </cell>
          <cell r="L38" t="str">
            <v>BIR0004-15</v>
          </cell>
          <cell r="M38" t="str">
            <v>Bases Epistemológicas da Ciência Moderna</v>
          </cell>
          <cell r="N38">
            <v>3</v>
          </cell>
          <cell r="O38">
            <v>0</v>
          </cell>
          <cell r="P38">
            <v>4</v>
          </cell>
          <cell r="Q38">
            <v>3</v>
          </cell>
        </row>
        <row r="39">
          <cell r="D39" t="str">
            <v>A2-S202-SB</v>
          </cell>
          <cell r="F39" t="str">
            <v>504-3</v>
          </cell>
          <cell r="G39" t="str">
            <v>Lab. de Pesq. em Catálise e Síntese Org.</v>
          </cell>
          <cell r="L39" t="str">
            <v>BIR0603-15</v>
          </cell>
          <cell r="M39" t="str">
            <v>Ciência, Tecnologia e Sociedade</v>
          </cell>
          <cell r="N39">
            <v>3</v>
          </cell>
          <cell r="O39">
            <v>0</v>
          </cell>
          <cell r="P39">
            <v>4</v>
          </cell>
          <cell r="Q39">
            <v>3</v>
          </cell>
        </row>
        <row r="40">
          <cell r="D40" t="str">
            <v>A2-S203-SB</v>
          </cell>
          <cell r="F40" t="str">
            <v>505-3</v>
          </cell>
          <cell r="G40" t="str">
            <v>Laboratório de Agentes Patogênicos</v>
          </cell>
          <cell r="L40" t="str">
            <v>BIS0003-15</v>
          </cell>
          <cell r="M40" t="str">
            <v>Bases Matemáticas</v>
          </cell>
          <cell r="N40">
            <v>4</v>
          </cell>
          <cell r="O40">
            <v>0</v>
          </cell>
          <cell r="P40">
            <v>5</v>
          </cell>
          <cell r="Q40">
            <v>4</v>
          </cell>
        </row>
        <row r="41">
          <cell r="D41" t="str">
            <v>A2-S204-SB</v>
          </cell>
          <cell r="F41" t="str">
            <v>506-3</v>
          </cell>
          <cell r="G41" t="str">
            <v>Lab. de Física da Matéria Condensada I</v>
          </cell>
          <cell r="L41" t="str">
            <v>BIS0005-15</v>
          </cell>
          <cell r="M41" t="str">
            <v>Bases Computacionais da Ciência</v>
          </cell>
          <cell r="N41">
            <v>0</v>
          </cell>
          <cell r="O41">
            <v>2</v>
          </cell>
          <cell r="P41">
            <v>2</v>
          </cell>
          <cell r="Q41">
            <v>2</v>
          </cell>
        </row>
        <row r="42">
          <cell r="D42" t="str">
            <v>A2-S205-SB</v>
          </cell>
          <cell r="F42" t="str">
            <v>507-3</v>
          </cell>
          <cell r="G42" t="str">
            <v>Lab. de Biologia Molecular, Biomateriais</v>
          </cell>
          <cell r="L42" t="str">
            <v>ESHC002-17</v>
          </cell>
          <cell r="M42" t="str">
            <v>Contabilidade Básica</v>
          </cell>
          <cell r="N42">
            <v>4</v>
          </cell>
          <cell r="O42">
            <v>0</v>
          </cell>
          <cell r="P42">
            <v>4</v>
          </cell>
          <cell r="Q42">
            <v>4</v>
          </cell>
        </row>
        <row r="43">
          <cell r="D43" t="str">
            <v>A2-S206-SB</v>
          </cell>
          <cell r="F43" t="str">
            <v>508-3</v>
          </cell>
          <cell r="G43" t="str">
            <v>Lab. de Física da Matéria Condensada II</v>
          </cell>
          <cell r="L43" t="str">
            <v>ESHC003-17</v>
          </cell>
          <cell r="M43" t="str">
            <v>Desenvolvimento Socioeconômico</v>
          </cell>
          <cell r="N43">
            <v>4</v>
          </cell>
          <cell r="O43">
            <v>0</v>
          </cell>
          <cell r="P43">
            <v>3</v>
          </cell>
          <cell r="Q43">
            <v>4</v>
          </cell>
        </row>
        <row r="44">
          <cell r="D44" t="str">
            <v>A2-S208-SB</v>
          </cell>
          <cell r="F44" t="str">
            <v>A1-L001-SB</v>
          </cell>
          <cell r="G44" t="str">
            <v>Laboratório de Informática</v>
          </cell>
          <cell r="L44" t="str">
            <v>ESHC007-17</v>
          </cell>
          <cell r="M44" t="str">
            <v>Economia Brasileira Contemporânea I</v>
          </cell>
          <cell r="N44">
            <v>4</v>
          </cell>
          <cell r="O44">
            <v>0</v>
          </cell>
          <cell r="P44">
            <v>3</v>
          </cell>
          <cell r="Q44">
            <v>4</v>
          </cell>
        </row>
        <row r="45">
          <cell r="D45" t="str">
            <v>A2-S214-SB</v>
          </cell>
          <cell r="F45" t="str">
            <v>A1-L002-SB</v>
          </cell>
          <cell r="G45" t="str">
            <v>Laboratório de Informática</v>
          </cell>
          <cell r="L45" t="str">
            <v>ESHC008-17</v>
          </cell>
          <cell r="M45" t="str">
            <v>Economia Brasileira Contemporânea II</v>
          </cell>
          <cell r="N45">
            <v>4</v>
          </cell>
          <cell r="O45">
            <v>0</v>
          </cell>
          <cell r="P45">
            <v>3</v>
          </cell>
          <cell r="Q45">
            <v>4</v>
          </cell>
        </row>
        <row r="46">
          <cell r="D46" t="str">
            <v>A2-S301-SB</v>
          </cell>
          <cell r="F46" t="str">
            <v>A1-L101-SB</v>
          </cell>
          <cell r="G46" t="str">
            <v>Laboratório de Informática</v>
          </cell>
          <cell r="L46" t="str">
            <v>ESHC012-17</v>
          </cell>
          <cell r="M46" t="str">
            <v>Economia Institucional I</v>
          </cell>
          <cell r="N46">
            <v>4</v>
          </cell>
          <cell r="O46">
            <v>0</v>
          </cell>
          <cell r="P46">
            <v>3</v>
          </cell>
          <cell r="Q46">
            <v>4</v>
          </cell>
        </row>
        <row r="47">
          <cell r="D47" t="str">
            <v>A2-S302-SB</v>
          </cell>
          <cell r="F47" t="str">
            <v>A1-L102-SB</v>
          </cell>
          <cell r="G47" t="str">
            <v>Laboratório de Informática</v>
          </cell>
          <cell r="L47" t="str">
            <v>ESHC013-17</v>
          </cell>
          <cell r="M47" t="str">
            <v>Economia Internacional I</v>
          </cell>
          <cell r="N47">
            <v>4</v>
          </cell>
          <cell r="O47">
            <v>0</v>
          </cell>
          <cell r="P47">
            <v>4</v>
          </cell>
          <cell r="Q47">
            <v>4</v>
          </cell>
        </row>
        <row r="48">
          <cell r="D48" t="str">
            <v>A2-S304-SB</v>
          </cell>
          <cell r="F48" t="str">
            <v>A1-L301-SB</v>
          </cell>
          <cell r="G48" t="str">
            <v>Laboratório Didático Úmido</v>
          </cell>
          <cell r="L48" t="str">
            <v>ESHC014-17</v>
          </cell>
          <cell r="M48" t="str">
            <v>Economia Internacional II</v>
          </cell>
          <cell r="N48">
            <v>4</v>
          </cell>
          <cell r="O48">
            <v>0</v>
          </cell>
          <cell r="P48">
            <v>3</v>
          </cell>
          <cell r="Q48">
            <v>4</v>
          </cell>
        </row>
        <row r="49">
          <cell r="D49" t="str">
            <v>A2-S305-SB</v>
          </cell>
          <cell r="F49" t="str">
            <v>A1-L302-SB</v>
          </cell>
          <cell r="G49" t="str">
            <v>Laboratório Didático Úmido</v>
          </cell>
          <cell r="L49" t="str">
            <v>ESHC016-17</v>
          </cell>
          <cell r="M49" t="str">
            <v>Finanças Corporativas</v>
          </cell>
          <cell r="N49">
            <v>4</v>
          </cell>
          <cell r="O49">
            <v>0</v>
          </cell>
          <cell r="P49">
            <v>4</v>
          </cell>
          <cell r="Q49">
            <v>4</v>
          </cell>
        </row>
        <row r="50">
          <cell r="D50" t="str">
            <v>A2-S306-SB</v>
          </cell>
          <cell r="F50" t="str">
            <v>A1-L303-SB</v>
          </cell>
          <cell r="G50" t="str">
            <v>Laboratório Didático Seco</v>
          </cell>
          <cell r="L50" t="str">
            <v>ESHC017-17</v>
          </cell>
          <cell r="M50" t="str">
            <v>Finanças Públicas</v>
          </cell>
          <cell r="N50">
            <v>4</v>
          </cell>
          <cell r="O50">
            <v>0</v>
          </cell>
          <cell r="P50">
            <v>4</v>
          </cell>
          <cell r="Q50">
            <v>4</v>
          </cell>
        </row>
        <row r="51">
          <cell r="D51" t="str">
            <v>A2-S307-SB</v>
          </cell>
          <cell r="F51" t="str">
            <v>A1-L304-SB</v>
          </cell>
          <cell r="G51" t="str">
            <v>Laboratório Didático Seco</v>
          </cell>
          <cell r="L51" t="str">
            <v>ESHC018-17</v>
          </cell>
          <cell r="M51" t="str">
            <v xml:space="preserve">Formação Econômica do Brasil </v>
          </cell>
          <cell r="N51">
            <v>4</v>
          </cell>
          <cell r="O51">
            <v>0</v>
          </cell>
          <cell r="P51">
            <v>4</v>
          </cell>
          <cell r="Q51">
            <v>4</v>
          </cell>
        </row>
        <row r="52">
          <cell r="D52" t="str">
            <v>A2-S308-SB</v>
          </cell>
          <cell r="F52" t="str">
            <v>A1-L305-SB</v>
          </cell>
          <cell r="G52" t="str">
            <v>Laboratório Didático Úmido</v>
          </cell>
          <cell r="L52" t="str">
            <v>ESHC019-17</v>
          </cell>
          <cell r="M52" t="str">
            <v>História do Pensamento Econômico</v>
          </cell>
          <cell r="N52">
            <v>4</v>
          </cell>
          <cell r="O52">
            <v>0</v>
          </cell>
          <cell r="P52">
            <v>4</v>
          </cell>
          <cell r="Q52">
            <v>4</v>
          </cell>
        </row>
        <row r="53">
          <cell r="D53" t="str">
            <v>A2-S309-SB</v>
          </cell>
          <cell r="F53" t="str">
            <v>A1-L306-SB</v>
          </cell>
          <cell r="G53" t="str">
            <v>Laboratório Didático Seco</v>
          </cell>
          <cell r="L53" t="str">
            <v>ESHC020-17</v>
          </cell>
          <cell r="M53" t="str">
            <v>História Econômica Geral</v>
          </cell>
          <cell r="N53">
            <v>4</v>
          </cell>
          <cell r="O53">
            <v>0</v>
          </cell>
          <cell r="P53">
            <v>4</v>
          </cell>
          <cell r="Q53">
            <v>4</v>
          </cell>
        </row>
        <row r="54">
          <cell r="D54" t="str">
            <v>A2-S311-SB</v>
          </cell>
          <cell r="F54" t="str">
            <v>L501</v>
          </cell>
          <cell r="G54" t="str">
            <v>LABORATÓRIO DE INFORMÁTICA</v>
          </cell>
          <cell r="L54" t="str">
            <v>ESHC022-17</v>
          </cell>
          <cell r="M54" t="str">
            <v>Macroeconomia I</v>
          </cell>
          <cell r="N54">
            <v>4</v>
          </cell>
          <cell r="O54">
            <v>0</v>
          </cell>
          <cell r="P54">
            <v>4</v>
          </cell>
          <cell r="Q54">
            <v>4</v>
          </cell>
        </row>
        <row r="55">
          <cell r="D55" t="str">
            <v>A801</v>
          </cell>
          <cell r="F55" t="str">
            <v>L502</v>
          </cell>
          <cell r="G55" t="str">
            <v>LABORATÓRIO DE INFORMÁTICA</v>
          </cell>
          <cell r="L55" t="str">
            <v>ESHC024-17</v>
          </cell>
          <cell r="M55" t="str">
            <v>Macroeconomia III</v>
          </cell>
          <cell r="N55">
            <v>4</v>
          </cell>
          <cell r="O55">
            <v>0</v>
          </cell>
          <cell r="P55">
            <v>3</v>
          </cell>
          <cell r="Q55">
            <v>4</v>
          </cell>
        </row>
        <row r="56">
          <cell r="D56" t="str">
            <v>B-A001-SB</v>
          </cell>
          <cell r="F56" t="str">
            <v>L503</v>
          </cell>
          <cell r="G56" t="str">
            <v>LABORATÓRIO DE INFORMÁTICA</v>
          </cell>
          <cell r="L56" t="str">
            <v>ESHC025-17</v>
          </cell>
          <cell r="M56" t="str">
            <v>Microeconomia I</v>
          </cell>
          <cell r="N56">
            <v>4</v>
          </cell>
          <cell r="O56">
            <v>0</v>
          </cell>
          <cell r="P56">
            <v>4</v>
          </cell>
          <cell r="Q56">
            <v>4</v>
          </cell>
        </row>
        <row r="57">
          <cell r="D57" t="str">
            <v>B-A002-SB</v>
          </cell>
          <cell r="F57" t="str">
            <v>L504</v>
          </cell>
          <cell r="G57" t="str">
            <v>LABORATÓRIO DE INFORMÁTICA</v>
          </cell>
          <cell r="L57" t="str">
            <v>ESHC026-17</v>
          </cell>
          <cell r="M57" t="str">
            <v>Microeconomia II</v>
          </cell>
          <cell r="N57">
            <v>4</v>
          </cell>
          <cell r="O57">
            <v>0</v>
          </cell>
          <cell r="P57">
            <v>3</v>
          </cell>
          <cell r="Q57">
            <v>4</v>
          </cell>
        </row>
        <row r="58">
          <cell r="D58" t="str">
            <v>B-A003-SB</v>
          </cell>
          <cell r="F58" t="str">
            <v>L505</v>
          </cell>
          <cell r="G58" t="str">
            <v>LABORATÓRIO DE INFORMÁTICA</v>
          </cell>
          <cell r="L58" t="str">
            <v>ESHC027-17</v>
          </cell>
          <cell r="M58" t="str">
            <v>Economia Matemática</v>
          </cell>
          <cell r="N58">
            <v>4</v>
          </cell>
          <cell r="O58">
            <v>0</v>
          </cell>
          <cell r="P58">
            <v>4</v>
          </cell>
          <cell r="Q58">
            <v>4</v>
          </cell>
        </row>
        <row r="59">
          <cell r="D59" t="str">
            <v>B-A004-SB</v>
          </cell>
          <cell r="F59" t="str">
            <v>L506</v>
          </cell>
          <cell r="G59" t="str">
            <v>LABORATÓRIO DE INFORMÁTICA</v>
          </cell>
          <cell r="L59" t="str">
            <v>ESHC028-17</v>
          </cell>
          <cell r="M59" t="str">
            <v>Economia Política</v>
          </cell>
          <cell r="N59">
            <v>4</v>
          </cell>
          <cell r="O59">
            <v>0</v>
          </cell>
          <cell r="P59">
            <v>4</v>
          </cell>
          <cell r="Q59">
            <v>4</v>
          </cell>
        </row>
        <row r="60">
          <cell r="D60" t="str">
            <v>S - 002-0</v>
          </cell>
          <cell r="F60" t="str">
            <v>L601</v>
          </cell>
          <cell r="G60" t="str">
            <v>Laboratório Didático</v>
          </cell>
          <cell r="L60" t="str">
            <v>ESHC029-17</v>
          </cell>
          <cell r="M60" t="str">
            <v>Microeconomia III</v>
          </cell>
          <cell r="N60">
            <v>4</v>
          </cell>
          <cell r="O60">
            <v>0</v>
          </cell>
          <cell r="P60">
            <v>4</v>
          </cell>
          <cell r="Q60">
            <v>4</v>
          </cell>
        </row>
        <row r="61">
          <cell r="D61" t="str">
            <v>S - 004-0</v>
          </cell>
          <cell r="F61" t="str">
            <v>L602</v>
          </cell>
          <cell r="G61" t="str">
            <v>Laboratório Didático</v>
          </cell>
          <cell r="L61" t="str">
            <v>ESHC030-17</v>
          </cell>
          <cell r="M61" t="str">
            <v>Desigualdades de Raça, Gênero e Renda</v>
          </cell>
          <cell r="N61">
            <v>4</v>
          </cell>
          <cell r="O61">
            <v>0</v>
          </cell>
          <cell r="P61">
            <v>4</v>
          </cell>
          <cell r="Q61">
            <v>4</v>
          </cell>
        </row>
        <row r="62">
          <cell r="D62" t="str">
            <v>S - 006-0</v>
          </cell>
          <cell r="F62" t="str">
            <v>L605</v>
          </cell>
          <cell r="G62" t="str">
            <v>Laboratório Didático IV</v>
          </cell>
          <cell r="L62" t="str">
            <v>ESHC031-17</v>
          </cell>
          <cell r="M62" t="str">
            <v>Macroeconomia Pós-Keynesiana</v>
          </cell>
          <cell r="N62">
            <v>4</v>
          </cell>
          <cell r="O62">
            <v>0</v>
          </cell>
          <cell r="P62">
            <v>4</v>
          </cell>
          <cell r="Q62">
            <v>4</v>
          </cell>
        </row>
        <row r="63">
          <cell r="D63" t="str">
            <v>S - 008-0</v>
          </cell>
          <cell r="F63" t="str">
            <v>L606</v>
          </cell>
          <cell r="G63" t="str">
            <v>Laboratório Didático II</v>
          </cell>
          <cell r="L63" t="str">
            <v>ESHC032-17</v>
          </cell>
          <cell r="M63" t="str">
            <v>Macroeconomia II</v>
          </cell>
          <cell r="N63">
            <v>4</v>
          </cell>
          <cell r="O63">
            <v>0</v>
          </cell>
          <cell r="P63">
            <v>4</v>
          </cell>
          <cell r="Q63">
            <v>4</v>
          </cell>
        </row>
        <row r="64">
          <cell r="D64" t="str">
            <v>S - 01</v>
          </cell>
          <cell r="F64" t="str">
            <v>L701</v>
          </cell>
          <cell r="G64" t="str">
            <v>Laboratório Didático V</v>
          </cell>
          <cell r="L64" t="str">
            <v>ESHC033-17</v>
          </cell>
          <cell r="M64" t="str">
            <v>Economia Brasileira Contemporânea III</v>
          </cell>
          <cell r="N64">
            <v>4</v>
          </cell>
          <cell r="O64">
            <v>0</v>
          </cell>
          <cell r="P64">
            <v>4</v>
          </cell>
          <cell r="Q64">
            <v>4</v>
          </cell>
        </row>
        <row r="65">
          <cell r="D65" t="str">
            <v>S - 02</v>
          </cell>
          <cell r="F65" t="str">
            <v>L702</v>
          </cell>
          <cell r="G65" t="str">
            <v>Laboratório Didático VII</v>
          </cell>
          <cell r="L65" t="str">
            <v>ESHC034-17</v>
          </cell>
          <cell r="M65" t="str">
            <v>Economia e Meio Ambiente</v>
          </cell>
          <cell r="N65">
            <v>4</v>
          </cell>
          <cell r="O65">
            <v>0</v>
          </cell>
          <cell r="P65">
            <v>4</v>
          </cell>
          <cell r="Q65">
            <v>4</v>
          </cell>
        </row>
        <row r="66">
          <cell r="D66" t="str">
            <v>S - 03</v>
          </cell>
          <cell r="F66" t="str">
            <v>L705</v>
          </cell>
          <cell r="G66" t="str">
            <v>Laboratório Didático VIII</v>
          </cell>
          <cell r="L66" t="str">
            <v>ESHC035-17</v>
          </cell>
          <cell r="M66" t="str">
            <v>Econometria I</v>
          </cell>
          <cell r="N66">
            <v>2</v>
          </cell>
          <cell r="O66">
            <v>2</v>
          </cell>
          <cell r="P66">
            <v>3</v>
          </cell>
          <cell r="Q66">
            <v>4</v>
          </cell>
        </row>
        <row r="67">
          <cell r="D67" t="str">
            <v>S - 04</v>
          </cell>
          <cell r="F67" t="str">
            <v>L706</v>
          </cell>
          <cell r="G67" t="str">
            <v>Laboratório Didático VI</v>
          </cell>
          <cell r="L67" t="str">
            <v>ESHC036-17</v>
          </cell>
          <cell r="M67" t="str">
            <v>Econometria II</v>
          </cell>
          <cell r="N67">
            <v>2</v>
          </cell>
          <cell r="O67">
            <v>2</v>
          </cell>
          <cell r="P67">
            <v>3</v>
          </cell>
          <cell r="Q67">
            <v>4</v>
          </cell>
        </row>
        <row r="68">
          <cell r="D68" t="str">
            <v>S - 05</v>
          </cell>
          <cell r="F68" t="str">
            <v>L603</v>
          </cell>
          <cell r="G68" t="str">
            <v>Laboratório Experimentos II</v>
          </cell>
          <cell r="L68" t="str">
            <v>ESHC037-17</v>
          </cell>
          <cell r="M68" t="str">
            <v>Econometria III</v>
          </cell>
          <cell r="N68">
            <v>2</v>
          </cell>
          <cell r="O68">
            <v>2</v>
          </cell>
          <cell r="P68">
            <v>3</v>
          </cell>
          <cell r="Q68">
            <v>4</v>
          </cell>
        </row>
        <row r="69">
          <cell r="D69" t="str">
            <v>S - 06</v>
          </cell>
          <cell r="F69" t="str">
            <v>L604</v>
          </cell>
          <cell r="G69" t="str">
            <v>Laboratório de Experimentos I</v>
          </cell>
          <cell r="L69" t="str">
            <v>ESHC038-17</v>
          </cell>
          <cell r="M69" t="str">
            <v>Economia Monetária</v>
          </cell>
          <cell r="N69">
            <v>4</v>
          </cell>
          <cell r="O69">
            <v>0</v>
          </cell>
          <cell r="P69">
            <v>4</v>
          </cell>
          <cell r="Q69">
            <v>4</v>
          </cell>
        </row>
        <row r="70">
          <cell r="D70" t="str">
            <v>S - 204-0</v>
          </cell>
          <cell r="F70" t="str">
            <v>L704</v>
          </cell>
          <cell r="G70" t="str">
            <v>Laboratório de Experimentos III</v>
          </cell>
          <cell r="L70" t="str">
            <v>ESHC039-17</v>
          </cell>
          <cell r="M70" t="str">
            <v>Questões Metodológicas em Economia</v>
          </cell>
          <cell r="N70">
            <v>4</v>
          </cell>
          <cell r="O70">
            <v>0</v>
          </cell>
          <cell r="P70">
            <v>3</v>
          </cell>
          <cell r="Q70">
            <v>4</v>
          </cell>
        </row>
        <row r="71">
          <cell r="D71" t="str">
            <v>S - 205-0</v>
          </cell>
          <cell r="F71" t="str">
            <v>L703</v>
          </cell>
          <cell r="G71" t="str">
            <v>Laboratório Experimentos IV</v>
          </cell>
          <cell r="L71" t="str">
            <v>ESHC904-17</v>
          </cell>
          <cell r="M71" t="str">
            <v>Técnicas de Pesquisa em Economia</v>
          </cell>
          <cell r="N71">
            <v>2</v>
          </cell>
          <cell r="O71">
            <v>3</v>
          </cell>
          <cell r="P71">
            <v>0</v>
          </cell>
          <cell r="Q71">
            <v>5</v>
          </cell>
        </row>
        <row r="72">
          <cell r="D72" t="str">
            <v>S - 206-0</v>
          </cell>
          <cell r="F72" t="str">
            <v>L1</v>
          </cell>
          <cell r="G72" t="str">
            <v>Laboratório de Informática I</v>
          </cell>
          <cell r="L72" t="str">
            <v>ESHC905-17</v>
          </cell>
          <cell r="M72" t="str">
            <v>Trabalho de Graduação I em Ciências Econômicas</v>
          </cell>
          <cell r="N72">
            <v>0</v>
          </cell>
          <cell r="O72">
            <v>8</v>
          </cell>
          <cell r="P72">
            <v>0</v>
          </cell>
          <cell r="Q72">
            <v>8</v>
          </cell>
        </row>
        <row r="73">
          <cell r="D73" t="str">
            <v>S - 207-0</v>
          </cell>
          <cell r="F73" t="str">
            <v>L2</v>
          </cell>
          <cell r="G73" t="str">
            <v>Lab. de Nanotecnologia Aplic.ao Petróleo</v>
          </cell>
          <cell r="L73" t="str">
            <v>ESHC906-17</v>
          </cell>
          <cell r="M73" t="str">
            <v>Trabalho de Graduação II em Ciências Econômicas</v>
          </cell>
          <cell r="N73">
            <v>0</v>
          </cell>
          <cell r="O73">
            <v>9</v>
          </cell>
          <cell r="P73">
            <v>0</v>
          </cell>
          <cell r="Q73">
            <v>9</v>
          </cell>
        </row>
        <row r="74">
          <cell r="D74" t="str">
            <v>S - 208-0</v>
          </cell>
          <cell r="F74" t="str">
            <v>L3</v>
          </cell>
          <cell r="G74" t="str">
            <v>Laboratório de Informática III</v>
          </cell>
          <cell r="L74" t="str">
            <v>ESHP004-13</v>
          </cell>
          <cell r="M74" t="str">
            <v>Cidadania, Direitos e Desigualdades</v>
          </cell>
          <cell r="N74">
            <v>4</v>
          </cell>
          <cell r="O74">
            <v>0</v>
          </cell>
          <cell r="P74">
            <v>4</v>
          </cell>
          <cell r="Q74">
            <v>4</v>
          </cell>
        </row>
        <row r="75">
          <cell r="D75" t="str">
            <v>S - 209-0</v>
          </cell>
          <cell r="F75" t="str">
            <v>L4</v>
          </cell>
          <cell r="G75" t="str">
            <v>Laboratório de Informática</v>
          </cell>
          <cell r="L75" t="str">
            <v>ESHP005-13</v>
          </cell>
          <cell r="M75" t="str">
            <v>Conflitos Sociais</v>
          </cell>
          <cell r="N75">
            <v>4</v>
          </cell>
          <cell r="O75">
            <v>0</v>
          </cell>
          <cell r="P75">
            <v>4</v>
          </cell>
          <cell r="Q75">
            <v>4</v>
          </cell>
        </row>
        <row r="76">
          <cell r="D76" t="str">
            <v>S - 210-0</v>
          </cell>
          <cell r="F76" t="str">
            <v>01/03</v>
          </cell>
          <cell r="G76" t="str">
            <v>Laboratório de Química</v>
          </cell>
          <cell r="L76" t="str">
            <v>ESHP007-13</v>
          </cell>
          <cell r="M76" t="str">
            <v>Federalismo e Políticas Públicas</v>
          </cell>
          <cell r="N76">
            <v>4</v>
          </cell>
          <cell r="O76">
            <v>0</v>
          </cell>
          <cell r="P76">
            <v>4</v>
          </cell>
          <cell r="Q76">
            <v>4</v>
          </cell>
        </row>
        <row r="77">
          <cell r="D77" t="str">
            <v>S - 211-0</v>
          </cell>
          <cell r="F77" t="str">
            <v>L - 42</v>
          </cell>
          <cell r="G77" t="str">
            <v>Núcleo de Neurociência e Sistema</v>
          </cell>
          <cell r="L77" t="str">
            <v>ESHP009-13</v>
          </cell>
          <cell r="M77" t="str">
            <v>Governo, Burocracia e Administração Pública</v>
          </cell>
          <cell r="N77">
            <v>4</v>
          </cell>
          <cell r="O77">
            <v>0</v>
          </cell>
          <cell r="P77">
            <v>4</v>
          </cell>
          <cell r="Q77">
            <v>4</v>
          </cell>
        </row>
        <row r="78">
          <cell r="D78" t="str">
            <v>S - 212-0</v>
          </cell>
          <cell r="F78" t="str">
            <v>L - 41</v>
          </cell>
          <cell r="G78" t="str">
            <v>Experimentação Humana</v>
          </cell>
          <cell r="L78" t="str">
            <v>ESHP012-13</v>
          </cell>
          <cell r="M78" t="str">
            <v>Introdução ao Direito Administrativo</v>
          </cell>
          <cell r="N78">
            <v>4</v>
          </cell>
          <cell r="O78">
            <v>0</v>
          </cell>
          <cell r="P78">
            <v>4</v>
          </cell>
          <cell r="Q78">
            <v>4</v>
          </cell>
        </row>
        <row r="79">
          <cell r="D79" t="str">
            <v>S - 213-0</v>
          </cell>
          <cell r="F79" t="str">
            <v>410-2</v>
          </cell>
          <cell r="G79" t="str">
            <v>Laboratório Didático de Informática</v>
          </cell>
          <cell r="L79" t="str">
            <v>ESHP013-13</v>
          </cell>
          <cell r="M79" t="str">
            <v>Introdução ao Direito Constitucional</v>
          </cell>
          <cell r="N79">
            <v>4</v>
          </cell>
          <cell r="O79">
            <v>0</v>
          </cell>
          <cell r="P79">
            <v>4</v>
          </cell>
          <cell r="Q79">
            <v>4</v>
          </cell>
        </row>
        <row r="80">
          <cell r="D80" t="str">
            <v>S - 214-0</v>
          </cell>
          <cell r="F80" t="str">
            <v>A1-L103-SB</v>
          </cell>
          <cell r="G80" t="str">
            <v>Laboratório de Práticas de Ensino</v>
          </cell>
          <cell r="L80" t="str">
            <v>ESHP014-13</v>
          </cell>
          <cell r="M80" t="str">
            <v>Introdução às Políticas Públicas</v>
          </cell>
          <cell r="N80">
            <v>4</v>
          </cell>
          <cell r="O80">
            <v>0</v>
          </cell>
          <cell r="P80">
            <v>4</v>
          </cell>
          <cell r="Q80">
            <v>4</v>
          </cell>
        </row>
        <row r="81">
          <cell r="D81" t="str">
            <v>S - 301</v>
          </cell>
          <cell r="F81" t="str">
            <v>A2-L001-SB</v>
          </cell>
          <cell r="G81" t="str">
            <v>Laboratório de Informática</v>
          </cell>
          <cell r="L81" t="str">
            <v>ESHP016-13</v>
          </cell>
          <cell r="M81" t="str">
            <v>Métodos Quantitativos para Ciências Sociais</v>
          </cell>
          <cell r="N81">
            <v>2</v>
          </cell>
          <cell r="O81">
            <v>2</v>
          </cell>
          <cell r="P81">
            <v>4</v>
          </cell>
          <cell r="Q81">
            <v>4</v>
          </cell>
        </row>
        <row r="82">
          <cell r="D82" t="str">
            <v>S - 301-1</v>
          </cell>
          <cell r="F82" t="str">
            <v>A2-L002-SB</v>
          </cell>
          <cell r="G82" t="str">
            <v>Laboratório de Informática</v>
          </cell>
          <cell r="L82" t="str">
            <v>ESHP018-14</v>
          </cell>
          <cell r="M82" t="str">
            <v>Políticas Sociais</v>
          </cell>
          <cell r="N82">
            <v>4</v>
          </cell>
          <cell r="O82">
            <v>0</v>
          </cell>
          <cell r="P82">
            <v>4</v>
          </cell>
          <cell r="Q82">
            <v>4</v>
          </cell>
        </row>
        <row r="83">
          <cell r="D83" t="str">
            <v>S - 301-2</v>
          </cell>
          <cell r="F83" t="str">
            <v>A2-L003-SB</v>
          </cell>
          <cell r="G83" t="str">
            <v>Laboratório de Informática</v>
          </cell>
          <cell r="L83" t="str">
            <v>ESHP019-13</v>
          </cell>
          <cell r="M83" t="str">
            <v>Regimes e Formas De Governo</v>
          </cell>
          <cell r="N83">
            <v>4</v>
          </cell>
          <cell r="O83">
            <v>0</v>
          </cell>
          <cell r="P83">
            <v>4</v>
          </cell>
          <cell r="Q83">
            <v>4</v>
          </cell>
        </row>
        <row r="84">
          <cell r="D84" t="str">
            <v>S - 301-3</v>
          </cell>
          <cell r="F84" t="str">
            <v>L - 105</v>
          </cell>
          <cell r="G84" t="str">
            <v>Laboratório de Organismos Patogênicos</v>
          </cell>
          <cell r="L84" t="str">
            <v>ESHP020-13</v>
          </cell>
          <cell r="M84" t="str">
            <v>Temas Contemporâneos</v>
          </cell>
          <cell r="N84">
            <v>2</v>
          </cell>
          <cell r="O84">
            <v>2</v>
          </cell>
          <cell r="P84">
            <v>4</v>
          </cell>
          <cell r="Q84">
            <v>4</v>
          </cell>
        </row>
        <row r="85">
          <cell r="D85" t="str">
            <v>S - 302-1</v>
          </cell>
          <cell r="F85" t="str">
            <v>O-L101</v>
          </cell>
          <cell r="G85" t="str">
            <v>Lab. Fototerapia e Análise Microbiológ.</v>
          </cell>
          <cell r="L85" t="str">
            <v>ESHP021-13</v>
          </cell>
          <cell r="M85" t="str">
            <v>Trajetórias das Políticas de CT&amp;I no Brasil</v>
          </cell>
          <cell r="N85">
            <v>4</v>
          </cell>
          <cell r="O85">
            <v>0</v>
          </cell>
          <cell r="P85">
            <v>4</v>
          </cell>
          <cell r="Q85">
            <v>4</v>
          </cell>
        </row>
        <row r="86">
          <cell r="D86" t="str">
            <v>S - 302-2</v>
          </cell>
          <cell r="F86" t="str">
            <v>O-L13</v>
          </cell>
          <cell r="G86" t="str">
            <v>Laboratório da Engenharia da Informação</v>
          </cell>
          <cell r="L86" t="str">
            <v>ESHP022-14</v>
          </cell>
          <cell r="M86" t="str">
            <v>Cultura Política</v>
          </cell>
          <cell r="N86">
            <v>4</v>
          </cell>
          <cell r="O86">
            <v>0</v>
          </cell>
          <cell r="P86">
            <v>4</v>
          </cell>
          <cell r="Q86">
            <v>4</v>
          </cell>
        </row>
        <row r="87">
          <cell r="D87" t="str">
            <v>S - 302-3</v>
          </cell>
          <cell r="F87" t="str">
            <v>K03</v>
          </cell>
          <cell r="G87" t="str">
            <v>Lab. da Engenharia de Energia</v>
          </cell>
          <cell r="L87" t="str">
            <v>ESHP023-14</v>
          </cell>
          <cell r="M87" t="str">
            <v>Formação Histórica do Brasil Contemporâneo</v>
          </cell>
          <cell r="N87">
            <v>4</v>
          </cell>
          <cell r="O87">
            <v>0</v>
          </cell>
          <cell r="P87">
            <v>4</v>
          </cell>
          <cell r="Q87">
            <v>4</v>
          </cell>
        </row>
        <row r="88">
          <cell r="D88" t="str">
            <v>S - 303</v>
          </cell>
          <cell r="F88" t="str">
            <v>L - 106</v>
          </cell>
          <cell r="G88" t="str">
            <v>Lab. de Sistemas Biológicos e Genômica</v>
          </cell>
          <cell r="L88" t="str">
            <v>ESHP024-14</v>
          </cell>
          <cell r="M88" t="str">
            <v>Métodos de Pesquisa em Políticas Públicas</v>
          </cell>
          <cell r="N88">
            <v>4</v>
          </cell>
          <cell r="O88">
            <v>0</v>
          </cell>
          <cell r="P88">
            <v>4</v>
          </cell>
          <cell r="Q88">
            <v>4</v>
          </cell>
        </row>
        <row r="89">
          <cell r="D89" t="str">
            <v>S - 303-1</v>
          </cell>
          <cell r="F89" t="str">
            <v>O-L007</v>
          </cell>
          <cell r="G89" t="str">
            <v>Laboratório de Biomecânica</v>
          </cell>
          <cell r="L89" t="str">
            <v>ESHP025-14</v>
          </cell>
          <cell r="M89" t="str">
            <v>Observatório de Políticas Públicas</v>
          </cell>
          <cell r="N89">
            <v>0</v>
          </cell>
          <cell r="O89">
            <v>4</v>
          </cell>
          <cell r="P89">
            <v>4</v>
          </cell>
          <cell r="Q89">
            <v>4</v>
          </cell>
        </row>
        <row r="90">
          <cell r="D90" t="str">
            <v>S - 303-2</v>
          </cell>
          <cell r="F90" t="str">
            <v>O-L03</v>
          </cell>
          <cell r="G90" t="str">
            <v>Lab. de Caracterização de Biomateriais</v>
          </cell>
          <cell r="L90" t="str">
            <v>ESHP026-14</v>
          </cell>
          <cell r="M90" t="str">
            <v>Participação, Movimentos Sociais e Políticas Públicas</v>
          </cell>
          <cell r="N90">
            <v>4</v>
          </cell>
          <cell r="O90">
            <v>0</v>
          </cell>
          <cell r="P90">
            <v>4</v>
          </cell>
          <cell r="Q90">
            <v>4</v>
          </cell>
        </row>
        <row r="91">
          <cell r="D91" t="str">
            <v>S - 303-3</v>
          </cell>
          <cell r="F91" t="str">
            <v>O-L104</v>
          </cell>
          <cell r="G91" t="str">
            <v>Lab. de Cultura de Células Animais</v>
          </cell>
          <cell r="L91" t="str">
            <v>ESHP027-14</v>
          </cell>
          <cell r="M91" t="str">
            <v>Poder Local</v>
          </cell>
          <cell r="N91">
            <v>4</v>
          </cell>
          <cell r="O91">
            <v>0</v>
          </cell>
          <cell r="P91">
            <v>4</v>
          </cell>
          <cell r="Q91">
            <v>4</v>
          </cell>
        </row>
        <row r="92">
          <cell r="D92" t="str">
            <v>S - 304</v>
          </cell>
          <cell r="F92" t="str">
            <v>L - 009</v>
          </cell>
          <cell r="G92" t="str">
            <v>Lab. de Inf. de Alta Confiabilidade</v>
          </cell>
          <cell r="L92" t="str">
            <v>ESHP028-14</v>
          </cell>
          <cell r="M92" t="str">
            <v>Políticas Públicas para A Sociedade da Informação</v>
          </cell>
          <cell r="N92">
            <v>4</v>
          </cell>
          <cell r="O92">
            <v>0</v>
          </cell>
          <cell r="P92">
            <v>4</v>
          </cell>
          <cell r="Q92">
            <v>4</v>
          </cell>
        </row>
        <row r="93">
          <cell r="D93" t="str">
            <v>S - 304-1</v>
          </cell>
          <cell r="F93" t="str">
            <v>LS10</v>
          </cell>
          <cell r="G93" t="str">
            <v>Lab. de Engenharia Ambiental e Urbana</v>
          </cell>
          <cell r="L93" t="str">
            <v>ESHP029-14</v>
          </cell>
          <cell r="M93" t="str">
            <v>Teoria e Gestão de Organizações Públicas</v>
          </cell>
          <cell r="N93">
            <v>4</v>
          </cell>
          <cell r="O93">
            <v>0</v>
          </cell>
          <cell r="P93">
            <v>4</v>
          </cell>
          <cell r="Q93">
            <v>4</v>
          </cell>
        </row>
        <row r="94">
          <cell r="D94" t="str">
            <v>S - 304-2</v>
          </cell>
          <cell r="F94" t="str">
            <v>LS11</v>
          </cell>
          <cell r="G94" t="str">
            <v>Lab. Didático da Eng. de Materiais</v>
          </cell>
          <cell r="L94" t="str">
            <v>ESHP030-14</v>
          </cell>
          <cell r="M94" t="str">
            <v>Planejamento Orçamentário</v>
          </cell>
          <cell r="N94">
            <v>4</v>
          </cell>
          <cell r="O94">
            <v>0</v>
          </cell>
          <cell r="P94">
            <v>4</v>
          </cell>
          <cell r="Q94">
            <v>4</v>
          </cell>
        </row>
        <row r="95">
          <cell r="D95" t="str">
            <v>S - 304-3</v>
          </cell>
          <cell r="F95" t="str">
            <v>LS06</v>
          </cell>
          <cell r="G95" t="str">
            <v>Lab. de Materiais II - Proc. Polímeros</v>
          </cell>
          <cell r="L95" t="str">
            <v>ESHP031-14</v>
          </cell>
          <cell r="M95" t="str">
            <v>Avaliação e Monitoramento de Políticas Públicas</v>
          </cell>
          <cell r="N95">
            <v>2</v>
          </cell>
          <cell r="O95">
            <v>2</v>
          </cell>
          <cell r="P95">
            <v>4</v>
          </cell>
          <cell r="Q95">
            <v>4</v>
          </cell>
        </row>
        <row r="96">
          <cell r="D96" t="str">
            <v>S - 305</v>
          </cell>
          <cell r="F96" t="str">
            <v>L - 107</v>
          </cell>
          <cell r="G96" t="str">
            <v>Lab. de Biologia Molecular e Bioquímica</v>
          </cell>
          <cell r="L96" t="str">
            <v>ESHP902-14</v>
          </cell>
          <cell r="M96" t="str">
            <v>Trabalho de Conclusão de Curso de Políticas Públicas I</v>
          </cell>
          <cell r="N96">
            <v>0</v>
          </cell>
          <cell r="O96">
            <v>3</v>
          </cell>
          <cell r="P96">
            <v>6</v>
          </cell>
          <cell r="Q96">
            <v>3</v>
          </cell>
        </row>
        <row r="97">
          <cell r="D97" t="str">
            <v>S - 305-1</v>
          </cell>
          <cell r="F97" t="str">
            <v>O-L01</v>
          </cell>
          <cell r="G97" t="str">
            <v>Lab. Interdisciplinar de Manufatura</v>
          </cell>
          <cell r="L97" t="str">
            <v>ESHP903-14</v>
          </cell>
          <cell r="M97" t="str">
            <v>Trabalho de Conclusão de Curso de Políticas Públicas II</v>
          </cell>
          <cell r="N97">
            <v>0</v>
          </cell>
          <cell r="O97">
            <v>3</v>
          </cell>
          <cell r="P97">
            <v>6</v>
          </cell>
          <cell r="Q97">
            <v>3</v>
          </cell>
        </row>
        <row r="98">
          <cell r="D98" t="str">
            <v>S - 305-2</v>
          </cell>
          <cell r="F98" t="str">
            <v>O-L04</v>
          </cell>
          <cell r="G98" t="str">
            <v>Lab. de Análise Biomédica</v>
          </cell>
          <cell r="L98" t="str">
            <v>ESHR001-13</v>
          </cell>
          <cell r="M98" t="str">
            <v>Análise da Conjuntura Internacional Contemporânea</v>
          </cell>
          <cell r="N98">
            <v>4</v>
          </cell>
          <cell r="O98">
            <v>0</v>
          </cell>
          <cell r="P98">
            <v>4</v>
          </cell>
          <cell r="Q98">
            <v>4</v>
          </cell>
        </row>
        <row r="99">
          <cell r="D99" t="str">
            <v>S - 305-3</v>
          </cell>
          <cell r="F99" t="str">
            <v>O-L11</v>
          </cell>
          <cell r="G99" t="str">
            <v>Lab. de Biofotônica</v>
          </cell>
          <cell r="L99" t="str">
            <v>ESHR002-13</v>
          </cell>
          <cell r="M99" t="str">
            <v>Direito Internacional Público</v>
          </cell>
          <cell r="N99">
            <v>4</v>
          </cell>
          <cell r="O99">
            <v>0</v>
          </cell>
          <cell r="P99">
            <v>4</v>
          </cell>
          <cell r="Q99">
            <v>4</v>
          </cell>
        </row>
        <row r="100">
          <cell r="D100" t="str">
            <v>S - 306</v>
          </cell>
          <cell r="F100" t="str">
            <v>O-L05</v>
          </cell>
          <cell r="G100" t="str">
            <v>Sist. de Propulsão e Fen. de Transporte</v>
          </cell>
          <cell r="L100" t="str">
            <v>ESHR003-13</v>
          </cell>
          <cell r="M100" t="str">
            <v>Economia Política da Segurança Alimentar Global</v>
          </cell>
          <cell r="N100">
            <v>4</v>
          </cell>
          <cell r="O100">
            <v>0</v>
          </cell>
          <cell r="P100">
            <v>4</v>
          </cell>
          <cell r="Q100">
            <v>4</v>
          </cell>
        </row>
        <row r="101">
          <cell r="D101" t="str">
            <v>S - 306-1</v>
          </cell>
          <cell r="F101" t="str">
            <v>O-L10</v>
          </cell>
          <cell r="G101" t="str">
            <v>Laboratório de Sistemas Aeroespaciais</v>
          </cell>
          <cell r="L101" t="str">
            <v>ESHR004-13</v>
          </cell>
          <cell r="M101" t="str">
            <v>Economia Política Internacional da Energia</v>
          </cell>
          <cell r="N101">
            <v>4</v>
          </cell>
          <cell r="O101">
            <v>0</v>
          </cell>
          <cell r="P101">
            <v>4</v>
          </cell>
          <cell r="Q101">
            <v>4</v>
          </cell>
        </row>
        <row r="102">
          <cell r="D102" t="str">
            <v>S - 306-2</v>
          </cell>
          <cell r="L102" t="str">
            <v>ESHR005-13</v>
          </cell>
          <cell r="M102" t="str">
            <v>Estado e Desenvolvimento Econômico no Brasil Contemporâneo</v>
          </cell>
          <cell r="N102">
            <v>4</v>
          </cell>
          <cell r="O102">
            <v>0</v>
          </cell>
          <cell r="P102">
            <v>4</v>
          </cell>
          <cell r="Q102">
            <v>4</v>
          </cell>
        </row>
        <row r="103">
          <cell r="D103" t="str">
            <v>S - 306-3</v>
          </cell>
          <cell r="L103" t="str">
            <v>ESHR006-13</v>
          </cell>
          <cell r="M103" t="str">
            <v>Formação Histórica da America Latina</v>
          </cell>
          <cell r="N103">
            <v>4</v>
          </cell>
          <cell r="O103">
            <v>0</v>
          </cell>
          <cell r="P103">
            <v>4</v>
          </cell>
          <cell r="Q103">
            <v>4</v>
          </cell>
        </row>
        <row r="104">
          <cell r="D104" t="str">
            <v>S - 307</v>
          </cell>
          <cell r="L104" t="str">
            <v>ESHR007-14</v>
          </cell>
          <cell r="M104" t="str">
            <v>Geografia Política</v>
          </cell>
          <cell r="N104">
            <v>4</v>
          </cell>
          <cell r="O104">
            <v>0</v>
          </cell>
          <cell r="P104">
            <v>4</v>
          </cell>
          <cell r="Q104">
            <v>4</v>
          </cell>
        </row>
        <row r="105">
          <cell r="D105" t="str">
            <v>S - 307-1</v>
          </cell>
          <cell r="L105" t="str">
            <v>ESHR008-13</v>
          </cell>
          <cell r="M105" t="str">
            <v>Globalização e os processos de Integração Regional</v>
          </cell>
          <cell r="N105">
            <v>4</v>
          </cell>
          <cell r="O105">
            <v>0</v>
          </cell>
          <cell r="P105">
            <v>4</v>
          </cell>
          <cell r="Q105">
            <v>4</v>
          </cell>
        </row>
        <row r="106">
          <cell r="D106" t="str">
            <v>S - 307-2</v>
          </cell>
          <cell r="L106" t="str">
            <v>ESHR011-13</v>
          </cell>
          <cell r="M106" t="str">
            <v>Introdução ao Estudo do Direito</v>
          </cell>
          <cell r="N106">
            <v>4</v>
          </cell>
          <cell r="O106">
            <v>0</v>
          </cell>
          <cell r="P106">
            <v>4</v>
          </cell>
          <cell r="Q106">
            <v>4</v>
          </cell>
        </row>
        <row r="107">
          <cell r="D107" t="str">
            <v>S - 307-3</v>
          </cell>
          <cell r="L107" t="str">
            <v>ESHR012-13</v>
          </cell>
          <cell r="M107" t="str">
            <v>Política Internacional dos EUA e da União Europeia</v>
          </cell>
          <cell r="N107">
            <v>4</v>
          </cell>
          <cell r="O107">
            <v>0</v>
          </cell>
          <cell r="P107">
            <v>4</v>
          </cell>
          <cell r="Q107">
            <v>4</v>
          </cell>
        </row>
        <row r="108">
          <cell r="D108" t="str">
            <v>S - 308</v>
          </cell>
          <cell r="L108" t="str">
            <v>ESHR014-13</v>
          </cell>
          <cell r="M108" t="str">
            <v>Relações Internacionais e Globalização</v>
          </cell>
          <cell r="N108">
            <v>4</v>
          </cell>
          <cell r="O108">
            <v>0</v>
          </cell>
          <cell r="P108">
            <v>4</v>
          </cell>
          <cell r="Q108">
            <v>4</v>
          </cell>
        </row>
        <row r="109">
          <cell r="D109" t="str">
            <v>S - 308-1</v>
          </cell>
          <cell r="L109" t="str">
            <v>ESHR015-13</v>
          </cell>
          <cell r="M109" t="str">
            <v>Segurança Internacional in perspectiva histórica e desafios contemporâneos</v>
          </cell>
          <cell r="N109">
            <v>4</v>
          </cell>
          <cell r="O109">
            <v>0</v>
          </cell>
          <cell r="P109">
            <v>4</v>
          </cell>
          <cell r="Q109">
            <v>4</v>
          </cell>
        </row>
        <row r="110">
          <cell r="D110" t="str">
            <v>S - 308-2</v>
          </cell>
          <cell r="L110" t="str">
            <v>ESHR016-13</v>
          </cell>
          <cell r="M110" t="str">
            <v>Sistema Financeiro Internacional: de Bretton Woods ao non-sistema</v>
          </cell>
          <cell r="N110">
            <v>4</v>
          </cell>
          <cell r="O110">
            <v>0</v>
          </cell>
          <cell r="P110">
            <v>4</v>
          </cell>
          <cell r="Q110">
            <v>4</v>
          </cell>
        </row>
        <row r="111">
          <cell r="D111" t="str">
            <v>S - 308-3</v>
          </cell>
          <cell r="L111" t="str">
            <v>ESHR017-13</v>
          </cell>
          <cell r="M111" t="str">
            <v>Sistema ONU e os desafios do multilateralismo</v>
          </cell>
          <cell r="N111">
            <v>4</v>
          </cell>
          <cell r="O111">
            <v>0</v>
          </cell>
          <cell r="P111">
            <v>4</v>
          </cell>
          <cell r="Q111">
            <v>4</v>
          </cell>
        </row>
        <row r="112">
          <cell r="D112" t="str">
            <v>S - 309-1</v>
          </cell>
          <cell r="L112" t="str">
            <v>ESHR018-13</v>
          </cell>
          <cell r="M112" t="str">
            <v>Sociedade Civil Organizada Global</v>
          </cell>
          <cell r="N112">
            <v>4</v>
          </cell>
          <cell r="O112">
            <v>0</v>
          </cell>
          <cell r="P112">
            <v>4</v>
          </cell>
          <cell r="Q112">
            <v>4</v>
          </cell>
        </row>
        <row r="113">
          <cell r="D113" t="str">
            <v>S - 309-2</v>
          </cell>
          <cell r="L113" t="str">
            <v>ESHR019-13</v>
          </cell>
          <cell r="M113" t="str">
            <v>Surgimento da China como Potência Mundial</v>
          </cell>
          <cell r="N113">
            <v>4</v>
          </cell>
          <cell r="O113">
            <v>0</v>
          </cell>
          <cell r="P113">
            <v>4</v>
          </cell>
          <cell r="Q113">
            <v>4</v>
          </cell>
        </row>
        <row r="114">
          <cell r="D114" t="str">
            <v>S - 309-3</v>
          </cell>
          <cell r="L114" t="str">
            <v>ESHR022-14</v>
          </cell>
          <cell r="M114" t="str">
            <v>Abordagens Tradicionais das Relações Internacionais</v>
          </cell>
          <cell r="N114">
            <v>4</v>
          </cell>
          <cell r="O114">
            <v>0</v>
          </cell>
          <cell r="P114">
            <v>4</v>
          </cell>
          <cell r="Q114">
            <v>4</v>
          </cell>
        </row>
        <row r="115">
          <cell r="D115" t="str">
            <v>S - 310-1</v>
          </cell>
          <cell r="L115" t="str">
            <v>ESHR023-14</v>
          </cell>
          <cell r="M115" t="str">
            <v>Pensamento crítico das Relações Internacionais</v>
          </cell>
          <cell r="N115">
            <v>4</v>
          </cell>
          <cell r="O115">
            <v>0</v>
          </cell>
          <cell r="P115">
            <v>4</v>
          </cell>
          <cell r="Q115">
            <v>4</v>
          </cell>
        </row>
        <row r="116">
          <cell r="D116" t="str">
            <v>S - 310-2</v>
          </cell>
          <cell r="L116" t="str">
            <v>ESHR024-14</v>
          </cell>
          <cell r="M116" t="str">
            <v>História da Política Externa Brasileira</v>
          </cell>
          <cell r="N116">
            <v>4</v>
          </cell>
          <cell r="O116">
            <v>0</v>
          </cell>
          <cell r="P116">
            <v>4</v>
          </cell>
          <cell r="Q116">
            <v>4</v>
          </cell>
        </row>
        <row r="117">
          <cell r="D117" t="str">
            <v>S - 310-3</v>
          </cell>
          <cell r="L117" t="str">
            <v>ESHR025-14</v>
          </cell>
          <cell r="M117" t="str">
            <v>Política Externa Brasileira Contemporânea</v>
          </cell>
          <cell r="N117">
            <v>4</v>
          </cell>
          <cell r="O117">
            <v>0</v>
          </cell>
          <cell r="P117">
            <v>4</v>
          </cell>
          <cell r="Q117">
            <v>4</v>
          </cell>
        </row>
        <row r="118">
          <cell r="D118" t="str">
            <v>S - 311-1</v>
          </cell>
          <cell r="L118" t="str">
            <v>ESHR026-14</v>
          </cell>
          <cell r="M118" t="str">
            <v>História do Terceiro Mundo</v>
          </cell>
          <cell r="N118">
            <v>4</v>
          </cell>
          <cell r="O118">
            <v>0</v>
          </cell>
          <cell r="P118">
            <v>4</v>
          </cell>
          <cell r="Q118">
            <v>4</v>
          </cell>
        </row>
        <row r="119">
          <cell r="D119" t="str">
            <v>S - 311-2</v>
          </cell>
          <cell r="L119" t="str">
            <v>ESHR027-14</v>
          </cell>
          <cell r="M119" t="str">
            <v>Trajetórias Internacionais do Continente Africano</v>
          </cell>
          <cell r="N119">
            <v>4</v>
          </cell>
          <cell r="O119">
            <v>0</v>
          </cell>
          <cell r="P119">
            <v>4</v>
          </cell>
          <cell r="Q119">
            <v>4</v>
          </cell>
        </row>
        <row r="120">
          <cell r="D120" t="str">
            <v>S - 311-3</v>
          </cell>
          <cell r="L120" t="str">
            <v>ESHR028-14</v>
          </cell>
          <cell r="M120" t="str">
            <v>Regime Internacional dos Direitos Humanos e a Atuação Brasileira</v>
          </cell>
          <cell r="N120">
            <v>4</v>
          </cell>
          <cell r="O120">
            <v>0</v>
          </cell>
          <cell r="P120">
            <v>4</v>
          </cell>
          <cell r="Q120">
            <v>4</v>
          </cell>
        </row>
        <row r="121">
          <cell r="D121" t="str">
            <v>S - 401</v>
          </cell>
          <cell r="L121" t="str">
            <v>ESHR900-13</v>
          </cell>
          <cell r="M121" t="str">
            <v>Metodologia de pesquisa em RI</v>
          </cell>
          <cell r="N121">
            <v>4</v>
          </cell>
          <cell r="O121">
            <v>0</v>
          </cell>
          <cell r="P121">
            <v>4</v>
          </cell>
          <cell r="Q121">
            <v>4</v>
          </cell>
        </row>
        <row r="122">
          <cell r="D122" t="str">
            <v>S - 402</v>
          </cell>
          <cell r="L122" t="str">
            <v>ESHR901-13</v>
          </cell>
          <cell r="M122" t="str">
            <v>TCC de Relações Internacionais I</v>
          </cell>
          <cell r="N122">
            <v>0</v>
          </cell>
          <cell r="O122">
            <v>2</v>
          </cell>
          <cell r="P122">
            <v>6</v>
          </cell>
          <cell r="Q122">
            <v>2</v>
          </cell>
        </row>
        <row r="123">
          <cell r="D123" t="str">
            <v>S - 403</v>
          </cell>
          <cell r="L123" t="str">
            <v>ESHR902-13</v>
          </cell>
          <cell r="M123" t="str">
            <v>TCC de Relações Internacionais II</v>
          </cell>
          <cell r="N123">
            <v>0</v>
          </cell>
          <cell r="O123">
            <v>2</v>
          </cell>
          <cell r="P123">
            <v>6</v>
          </cell>
          <cell r="Q123">
            <v>2</v>
          </cell>
        </row>
        <row r="124">
          <cell r="D124" t="str">
            <v>S - 404</v>
          </cell>
          <cell r="L124" t="str">
            <v>ESHT001-17</v>
          </cell>
          <cell r="M124" t="str">
            <v>Arranjos Institucionais e Marco Regulatório do Território</v>
          </cell>
          <cell r="N124">
            <v>2</v>
          </cell>
          <cell r="O124">
            <v>0</v>
          </cell>
          <cell r="P124">
            <v>2</v>
          </cell>
          <cell r="Q124">
            <v>2</v>
          </cell>
        </row>
        <row r="125">
          <cell r="D125" t="str">
            <v>S - 405</v>
          </cell>
          <cell r="L125" t="str">
            <v>ESHT002-17</v>
          </cell>
          <cell r="M125" t="str">
            <v>Cartografia e Geoprocessamento para o Planejamento Territorial</v>
          </cell>
          <cell r="N125">
            <v>2</v>
          </cell>
          <cell r="O125">
            <v>3</v>
          </cell>
          <cell r="P125">
            <v>3</v>
          </cell>
          <cell r="Q125">
            <v>5</v>
          </cell>
        </row>
        <row r="126">
          <cell r="D126" t="str">
            <v>S - 406</v>
          </cell>
          <cell r="L126" t="str">
            <v>ESHT003-17</v>
          </cell>
          <cell r="M126" t="str">
            <v>Demografia</v>
          </cell>
          <cell r="N126">
            <v>4</v>
          </cell>
          <cell r="O126">
            <v>0</v>
          </cell>
          <cell r="P126">
            <v>4</v>
          </cell>
          <cell r="Q126">
            <v>4</v>
          </cell>
        </row>
        <row r="127">
          <cell r="D127" t="str">
            <v>S - 407</v>
          </cell>
          <cell r="L127" t="str">
            <v>ESHT005-17</v>
          </cell>
          <cell r="M127" t="str">
            <v>Economia do Território</v>
          </cell>
          <cell r="N127">
            <v>4</v>
          </cell>
          <cell r="O127">
            <v>0</v>
          </cell>
          <cell r="P127">
            <v>3</v>
          </cell>
          <cell r="Q127">
            <v>4</v>
          </cell>
        </row>
        <row r="128">
          <cell r="D128" t="str">
            <v>S - 408</v>
          </cell>
          <cell r="L128" t="str">
            <v>ESHT006-17</v>
          </cell>
          <cell r="M128" t="str">
            <v>Economia Urbana</v>
          </cell>
          <cell r="N128">
            <v>4</v>
          </cell>
          <cell r="O128">
            <v>0</v>
          </cell>
          <cell r="P128">
            <v>4</v>
          </cell>
          <cell r="Q128">
            <v>4</v>
          </cell>
        </row>
        <row r="129">
          <cell r="D129" t="str">
            <v>S - 501</v>
          </cell>
          <cell r="L129" t="str">
            <v>ESHT007-17</v>
          </cell>
          <cell r="M129" t="str">
            <v>Estudos do Meio Físico</v>
          </cell>
          <cell r="N129">
            <v>4</v>
          </cell>
          <cell r="O129">
            <v>0</v>
          </cell>
          <cell r="P129">
            <v>4</v>
          </cell>
          <cell r="Q129">
            <v>4</v>
          </cell>
        </row>
        <row r="130">
          <cell r="D130" t="str">
            <v>S - 502</v>
          </cell>
          <cell r="L130" t="str">
            <v>ESHT008-17</v>
          </cell>
          <cell r="M130" t="str">
            <v>Governança Pública, Democracia e Políticas No Território</v>
          </cell>
          <cell r="N130">
            <v>4</v>
          </cell>
          <cell r="O130">
            <v>0</v>
          </cell>
          <cell r="P130">
            <v>4</v>
          </cell>
          <cell r="Q130">
            <v>4</v>
          </cell>
        </row>
        <row r="131">
          <cell r="D131" t="str">
            <v>S - 504</v>
          </cell>
          <cell r="L131" t="str">
            <v>ESHT009-17</v>
          </cell>
          <cell r="M131" t="str">
            <v>História da Cidade e do Urbanismo</v>
          </cell>
          <cell r="N131">
            <v>4</v>
          </cell>
          <cell r="O131">
            <v>0</v>
          </cell>
          <cell r="P131">
            <v>4</v>
          </cell>
          <cell r="Q131">
            <v>4</v>
          </cell>
        </row>
        <row r="132">
          <cell r="D132" t="str">
            <v>S001</v>
          </cell>
          <cell r="L132" t="str">
            <v>ESHT010-17</v>
          </cell>
          <cell r="M132" t="str">
            <v>Métodos de Planejamento</v>
          </cell>
          <cell r="N132">
            <v>3</v>
          </cell>
          <cell r="O132">
            <v>1</v>
          </cell>
          <cell r="P132">
            <v>4</v>
          </cell>
          <cell r="Q132">
            <v>4</v>
          </cell>
        </row>
        <row r="133">
          <cell r="D133" t="str">
            <v>S002</v>
          </cell>
          <cell r="L133" t="str">
            <v>ESHT011-17</v>
          </cell>
          <cell r="M133" t="str">
            <v>Métodos e Técnicas de Análise de Informação para o Planejamento</v>
          </cell>
          <cell r="N133">
            <v>3</v>
          </cell>
          <cell r="O133">
            <v>1</v>
          </cell>
          <cell r="P133">
            <v>4</v>
          </cell>
          <cell r="Q133">
            <v>4</v>
          </cell>
        </row>
        <row r="134">
          <cell r="D134" t="str">
            <v>S003</v>
          </cell>
          <cell r="L134" t="str">
            <v>ESHT012-17</v>
          </cell>
          <cell r="M134" t="str">
            <v>Mobilização Produtiva dos Territórios e Desenvolvimento Local</v>
          </cell>
          <cell r="N134">
            <v>4</v>
          </cell>
          <cell r="O134">
            <v>0</v>
          </cell>
          <cell r="P134">
            <v>4</v>
          </cell>
          <cell r="Q134">
            <v>4</v>
          </cell>
        </row>
        <row r="135">
          <cell r="D135" t="str">
            <v>S004</v>
          </cell>
          <cell r="L135" t="str">
            <v>ESHT013-17</v>
          </cell>
          <cell r="M135" t="str">
            <v>Oficina de Planejamento Macro e Meso Regional</v>
          </cell>
          <cell r="N135">
            <v>0</v>
          </cell>
          <cell r="O135">
            <v>4</v>
          </cell>
          <cell r="P135">
            <v>4</v>
          </cell>
          <cell r="Q135">
            <v>4</v>
          </cell>
        </row>
        <row r="136">
          <cell r="D136" t="str">
            <v>S005</v>
          </cell>
          <cell r="L136" t="str">
            <v>ESHT014-17</v>
          </cell>
          <cell r="M136" t="str">
            <v>Oficina de Planejamento de Áreas Periurbanas, Interioranas e Rurais</v>
          </cell>
          <cell r="N136">
            <v>0</v>
          </cell>
          <cell r="O136">
            <v>4</v>
          </cell>
          <cell r="P136">
            <v>4</v>
          </cell>
          <cell r="Q136">
            <v>4</v>
          </cell>
        </row>
        <row r="137">
          <cell r="D137" t="str">
            <v>S006</v>
          </cell>
          <cell r="L137" t="str">
            <v>ESHT015-17</v>
          </cell>
          <cell r="M137" t="str">
            <v>Oficina de Planejamento Urbano</v>
          </cell>
          <cell r="N137">
            <v>0</v>
          </cell>
          <cell r="O137">
            <v>4</v>
          </cell>
          <cell r="P137">
            <v>4</v>
          </cell>
          <cell r="Q137">
            <v>4</v>
          </cell>
        </row>
        <row r="138">
          <cell r="D138" t="str">
            <v>S009</v>
          </cell>
          <cell r="L138" t="str">
            <v>ESHT016-17</v>
          </cell>
          <cell r="M138" t="str">
            <v>Oficina de Planejamento e Governança Metropolitana</v>
          </cell>
          <cell r="N138">
            <v>0</v>
          </cell>
          <cell r="O138">
            <v>4</v>
          </cell>
          <cell r="P138">
            <v>4</v>
          </cell>
          <cell r="Q138">
            <v>4</v>
          </cell>
        </row>
        <row r="139">
          <cell r="D139" t="str">
            <v>S029</v>
          </cell>
          <cell r="L139" t="str">
            <v>ESHT017-17</v>
          </cell>
          <cell r="M139" t="str">
            <v>Planejamento e Política Ambiental</v>
          </cell>
          <cell r="N139">
            <v>4</v>
          </cell>
          <cell r="O139">
            <v>0</v>
          </cell>
          <cell r="P139">
            <v>4</v>
          </cell>
          <cell r="Q139">
            <v>4</v>
          </cell>
        </row>
        <row r="140">
          <cell r="D140" t="str">
            <v>SC001</v>
          </cell>
          <cell r="L140" t="str">
            <v>ESHT018-17</v>
          </cell>
          <cell r="M140" t="str">
            <v>Planejamento e Política Regional</v>
          </cell>
          <cell r="N140">
            <v>4</v>
          </cell>
          <cell r="O140">
            <v>0</v>
          </cell>
          <cell r="P140">
            <v>4</v>
          </cell>
          <cell r="Q140">
            <v>4</v>
          </cell>
        </row>
        <row r="141">
          <cell r="D141" t="str">
            <v>SC002</v>
          </cell>
          <cell r="L141" t="str">
            <v>ESHT019-17</v>
          </cell>
          <cell r="M141" t="str">
            <v>Planejamento e Política Rural</v>
          </cell>
          <cell r="N141">
            <v>4</v>
          </cell>
          <cell r="O141">
            <v>0</v>
          </cell>
          <cell r="P141">
            <v>4</v>
          </cell>
          <cell r="Q141">
            <v>4</v>
          </cell>
        </row>
        <row r="142">
          <cell r="D142" t="str">
            <v>SC003</v>
          </cell>
          <cell r="L142" t="str">
            <v>ESHT020-17</v>
          </cell>
          <cell r="M142" t="str">
            <v>Política Metropolitana</v>
          </cell>
          <cell r="N142">
            <v>4</v>
          </cell>
          <cell r="O142">
            <v>0</v>
          </cell>
          <cell r="P142">
            <v>4</v>
          </cell>
          <cell r="Q142">
            <v>4</v>
          </cell>
        </row>
        <row r="143">
          <cell r="D143" t="str">
            <v>SC004</v>
          </cell>
          <cell r="L143" t="str">
            <v>ESHT021-17</v>
          </cell>
          <cell r="M143" t="str">
            <v>Política Urbana</v>
          </cell>
          <cell r="N143">
            <v>4</v>
          </cell>
          <cell r="O143">
            <v>0</v>
          </cell>
          <cell r="P143">
            <v>4</v>
          </cell>
          <cell r="Q143">
            <v>4</v>
          </cell>
        </row>
        <row r="144">
          <cell r="D144" t="str">
            <v>SC007</v>
          </cell>
          <cell r="L144" t="str">
            <v>ESHT023-17</v>
          </cell>
          <cell r="M144" t="str">
            <v>Sociologia dos Territórios</v>
          </cell>
          <cell r="N144">
            <v>4</v>
          </cell>
          <cell r="O144">
            <v>0</v>
          </cell>
          <cell r="P144">
            <v>4</v>
          </cell>
          <cell r="Q144">
            <v>4</v>
          </cell>
        </row>
        <row r="145">
          <cell r="D145" t="str">
            <v>SC008</v>
          </cell>
          <cell r="L145" t="str">
            <v>ESHT024-17</v>
          </cell>
          <cell r="M145" t="str">
            <v>Uso do Solo Urbano</v>
          </cell>
          <cell r="N145">
            <v>4</v>
          </cell>
          <cell r="O145">
            <v>0</v>
          </cell>
          <cell r="P145">
            <v>4</v>
          </cell>
          <cell r="Q145">
            <v>4</v>
          </cell>
        </row>
        <row r="146">
          <cell r="D146" t="str">
            <v>Z-S001-SB</v>
          </cell>
          <cell r="L146" t="str">
            <v>ESHT025-17</v>
          </cell>
          <cell r="M146" t="str">
            <v>Desenvolvimento Econômico e Social No Brasil</v>
          </cell>
          <cell r="N146">
            <v>4</v>
          </cell>
          <cell r="O146">
            <v>0</v>
          </cell>
          <cell r="P146">
            <v>4</v>
          </cell>
          <cell r="Q146">
            <v>4</v>
          </cell>
        </row>
        <row r="147">
          <cell r="D147" t="str">
            <v>Z-S002-SB</v>
          </cell>
          <cell r="L147" t="str">
            <v>ESHT900-17</v>
          </cell>
          <cell r="M147" t="str">
            <v>Trabalho de Conclusão de Curso I</v>
          </cell>
          <cell r="N147">
            <v>0</v>
          </cell>
          <cell r="O147">
            <v>2</v>
          </cell>
          <cell r="P147">
            <v>12</v>
          </cell>
          <cell r="Q147">
            <v>2</v>
          </cell>
        </row>
        <row r="148">
          <cell r="D148" t="str">
            <v>Z-S003-SB</v>
          </cell>
          <cell r="L148" t="str">
            <v>ESHT901-17</v>
          </cell>
          <cell r="M148" t="str">
            <v>Trabalho de Conclusão de Curso II</v>
          </cell>
          <cell r="N148">
            <v>0</v>
          </cell>
          <cell r="O148">
            <v>2</v>
          </cell>
          <cell r="P148">
            <v>12</v>
          </cell>
          <cell r="Q148">
            <v>2</v>
          </cell>
        </row>
        <row r="149">
          <cell r="D149" t="str">
            <v>Z-S004-SB</v>
          </cell>
          <cell r="L149" t="str">
            <v>ESTA001-17</v>
          </cell>
          <cell r="M149" t="str">
            <v>Dispositivos Eletrônicos</v>
          </cell>
          <cell r="N149">
            <v>3</v>
          </cell>
          <cell r="O149">
            <v>2</v>
          </cell>
          <cell r="P149">
            <v>4</v>
          </cell>
          <cell r="Q149">
            <v>5</v>
          </cell>
        </row>
        <row r="150">
          <cell r="L150" t="str">
            <v>ESTA002-17</v>
          </cell>
          <cell r="M150" t="str">
            <v>Circuitos Elétricos I</v>
          </cell>
          <cell r="N150">
            <v>3</v>
          </cell>
          <cell r="O150">
            <v>2</v>
          </cell>
          <cell r="P150">
            <v>4</v>
          </cell>
          <cell r="Q150">
            <v>5</v>
          </cell>
        </row>
        <row r="151">
          <cell r="L151" t="str">
            <v>ESTA003-17</v>
          </cell>
          <cell r="M151" t="str">
            <v>Sistemas de Controle I</v>
          </cell>
          <cell r="N151">
            <v>3</v>
          </cell>
          <cell r="O151">
            <v>2</v>
          </cell>
          <cell r="P151">
            <v>4</v>
          </cell>
          <cell r="Q151">
            <v>5</v>
          </cell>
        </row>
        <row r="152">
          <cell r="L152" t="str">
            <v>ESTA004-17</v>
          </cell>
          <cell r="M152" t="str">
            <v>Circuitos Elétricos II</v>
          </cell>
          <cell r="N152">
            <v>3</v>
          </cell>
          <cell r="O152">
            <v>2</v>
          </cell>
          <cell r="P152">
            <v>4</v>
          </cell>
          <cell r="Q152">
            <v>5</v>
          </cell>
        </row>
        <row r="153">
          <cell r="L153" t="str">
            <v>ESTA005-17</v>
          </cell>
          <cell r="M153" t="str">
            <v>Análise de Sistemas Dinâmicos Lineares</v>
          </cell>
          <cell r="N153">
            <v>3</v>
          </cell>
          <cell r="O153">
            <v>0</v>
          </cell>
          <cell r="P153">
            <v>4</v>
          </cell>
          <cell r="Q153">
            <v>3</v>
          </cell>
        </row>
        <row r="154">
          <cell r="L154" t="str">
            <v>ESTA006-17</v>
          </cell>
          <cell r="M154" t="str">
            <v>Fotônica</v>
          </cell>
          <cell r="N154">
            <v>3</v>
          </cell>
          <cell r="O154">
            <v>1</v>
          </cell>
          <cell r="P154">
            <v>4</v>
          </cell>
          <cell r="Q154">
            <v>4</v>
          </cell>
        </row>
        <row r="155">
          <cell r="L155" t="str">
            <v>ESTA007-17</v>
          </cell>
          <cell r="M155" t="str">
            <v>Eletrônica Analógica Aplicada</v>
          </cell>
          <cell r="N155">
            <v>3</v>
          </cell>
          <cell r="O155">
            <v>2</v>
          </cell>
          <cell r="P155">
            <v>4</v>
          </cell>
          <cell r="Q155">
            <v>5</v>
          </cell>
        </row>
        <row r="156">
          <cell r="L156" t="str">
            <v>ESTA008-17</v>
          </cell>
          <cell r="M156" t="str">
            <v>Sistemas de Controle II</v>
          </cell>
          <cell r="N156">
            <v>3</v>
          </cell>
          <cell r="O156">
            <v>2</v>
          </cell>
          <cell r="P156">
            <v>4</v>
          </cell>
          <cell r="Q156">
            <v>5</v>
          </cell>
        </row>
        <row r="157">
          <cell r="L157" t="str">
            <v>ESTA010-17</v>
          </cell>
          <cell r="M157" t="str">
            <v>Sensores e Transdutores</v>
          </cell>
          <cell r="N157">
            <v>3</v>
          </cell>
          <cell r="O157">
            <v>1</v>
          </cell>
          <cell r="P157">
            <v>4</v>
          </cell>
          <cell r="Q157">
            <v>4</v>
          </cell>
        </row>
        <row r="158">
          <cell r="L158" t="str">
            <v>ESTA011-17</v>
          </cell>
          <cell r="M158" t="str">
            <v>Automação de Sistemas Industriais</v>
          </cell>
          <cell r="N158">
            <v>1</v>
          </cell>
          <cell r="O158">
            <v>3</v>
          </cell>
          <cell r="P158">
            <v>4</v>
          </cell>
          <cell r="Q158">
            <v>4</v>
          </cell>
        </row>
        <row r="159">
          <cell r="L159" t="str">
            <v>ESTA013-17</v>
          </cell>
          <cell r="M159" t="str">
            <v>Fundamentos de Robótica</v>
          </cell>
          <cell r="N159">
            <v>3</v>
          </cell>
          <cell r="O159">
            <v>1</v>
          </cell>
          <cell r="P159">
            <v>4</v>
          </cell>
          <cell r="Q159">
            <v>4</v>
          </cell>
        </row>
        <row r="160">
          <cell r="L160" t="str">
            <v>ESTA014-17</v>
          </cell>
          <cell r="M160" t="str">
            <v>Sistemas CAD/CAM</v>
          </cell>
          <cell r="N160">
            <v>3</v>
          </cell>
          <cell r="O160">
            <v>1</v>
          </cell>
          <cell r="P160">
            <v>4</v>
          </cell>
          <cell r="Q160">
            <v>4</v>
          </cell>
        </row>
        <row r="161">
          <cell r="L161" t="str">
            <v>ESTA016-17</v>
          </cell>
          <cell r="M161" t="str">
            <v>Máquinas Elétricas</v>
          </cell>
          <cell r="N161">
            <v>4</v>
          </cell>
          <cell r="O161">
            <v>0</v>
          </cell>
          <cell r="P161">
            <v>4</v>
          </cell>
          <cell r="Q161">
            <v>4</v>
          </cell>
        </row>
        <row r="162">
          <cell r="L162" t="str">
            <v>ESTA017-17</v>
          </cell>
          <cell r="M162" t="str">
            <v>Laboratório de Máquinas Elétricas</v>
          </cell>
          <cell r="N162">
            <v>0</v>
          </cell>
          <cell r="O162">
            <v>2</v>
          </cell>
          <cell r="P162">
            <v>4</v>
          </cell>
          <cell r="Q162">
            <v>2</v>
          </cell>
        </row>
        <row r="163">
          <cell r="L163" t="str">
            <v>ESTA018-17</v>
          </cell>
          <cell r="M163" t="str">
            <v>Eletromagnetismo Aplicado</v>
          </cell>
          <cell r="N163">
            <v>4</v>
          </cell>
          <cell r="O163">
            <v>0</v>
          </cell>
          <cell r="P163">
            <v>5</v>
          </cell>
          <cell r="Q163">
            <v>4</v>
          </cell>
        </row>
        <row r="164">
          <cell r="L164" t="str">
            <v>ESTA019-17</v>
          </cell>
          <cell r="M164" t="str">
            <v>Projeto Assistido por Computador</v>
          </cell>
          <cell r="N164">
            <v>0</v>
          </cell>
          <cell r="O164">
            <v>2</v>
          </cell>
          <cell r="P164">
            <v>3</v>
          </cell>
          <cell r="Q164">
            <v>2</v>
          </cell>
        </row>
        <row r="165">
          <cell r="L165" t="str">
            <v>ESTA020-17</v>
          </cell>
          <cell r="M165" t="str">
            <v>Modelagem e Controle</v>
          </cell>
          <cell r="N165">
            <v>2</v>
          </cell>
          <cell r="O165">
            <v>0</v>
          </cell>
          <cell r="P165">
            <v>5</v>
          </cell>
          <cell r="Q165">
            <v>2</v>
          </cell>
        </row>
        <row r="166">
          <cell r="L166" t="str">
            <v>ESTA021-17</v>
          </cell>
          <cell r="M166" t="str">
            <v>Introdução ao Controle Discreto</v>
          </cell>
          <cell r="N166">
            <v>3</v>
          </cell>
          <cell r="O166">
            <v>0</v>
          </cell>
          <cell r="P166">
            <v>4</v>
          </cell>
          <cell r="Q166">
            <v>3</v>
          </cell>
        </row>
        <row r="167">
          <cell r="L167" t="str">
            <v>ESTA022-17</v>
          </cell>
          <cell r="M167" t="str">
            <v>Teoria de Acionamentos Elétricos</v>
          </cell>
          <cell r="N167">
            <v>4</v>
          </cell>
          <cell r="O167">
            <v>0</v>
          </cell>
          <cell r="P167">
            <v>4</v>
          </cell>
          <cell r="Q167">
            <v>4</v>
          </cell>
        </row>
        <row r="168">
          <cell r="L168" t="str">
            <v>ESTA023-17</v>
          </cell>
          <cell r="M168" t="str">
            <v>Introdução aos Processos de Fabricação</v>
          </cell>
          <cell r="N168">
            <v>3</v>
          </cell>
          <cell r="O168">
            <v>1</v>
          </cell>
          <cell r="P168">
            <v>4</v>
          </cell>
          <cell r="Q168">
            <v>4</v>
          </cell>
        </row>
        <row r="169">
          <cell r="L169" t="str">
            <v>ESTA902-17</v>
          </cell>
          <cell r="M169" t="str">
            <v>Trabalho de Graduação I em Engenharia de Instrumentação, Automação e Robótica</v>
          </cell>
          <cell r="N169">
            <v>0</v>
          </cell>
          <cell r="O169">
            <v>2</v>
          </cell>
          <cell r="P169">
            <v>4</v>
          </cell>
          <cell r="Q169">
            <v>2</v>
          </cell>
        </row>
        <row r="170">
          <cell r="L170" t="str">
            <v>ESTA903-17</v>
          </cell>
          <cell r="M170" t="str">
            <v>Trabalho de Graduação II em Engenharia de Instrumentação, Automação e Robótica</v>
          </cell>
          <cell r="N170">
            <v>0</v>
          </cell>
          <cell r="O170">
            <v>2</v>
          </cell>
          <cell r="P170">
            <v>4</v>
          </cell>
          <cell r="Q170">
            <v>2</v>
          </cell>
        </row>
        <row r="171">
          <cell r="L171" t="str">
            <v>ESTA904-17</v>
          </cell>
          <cell r="M171" t="str">
            <v>Trabalho de Graduação III em Engenharia de Instrumentação, Automação e Robótica</v>
          </cell>
          <cell r="N171">
            <v>0</v>
          </cell>
          <cell r="O171">
            <v>2</v>
          </cell>
          <cell r="P171">
            <v>4</v>
          </cell>
          <cell r="Q171">
            <v>2</v>
          </cell>
        </row>
        <row r="172">
          <cell r="L172" t="str">
            <v>ESTA905-17</v>
          </cell>
          <cell r="M172" t="str">
            <v>Estágio Curricular em Engenharia de Instrumentação, Automação e Robótica</v>
          </cell>
          <cell r="N172">
            <v>0</v>
          </cell>
          <cell r="O172">
            <v>14</v>
          </cell>
          <cell r="P172">
            <v>0</v>
          </cell>
          <cell r="Q172">
            <v>14</v>
          </cell>
        </row>
        <row r="173">
          <cell r="L173" t="str">
            <v>ESTB001-17</v>
          </cell>
          <cell r="M173" t="str">
            <v>Métodos Matemáticos Aplicados a Sistemas Biomédicos</v>
          </cell>
          <cell r="N173">
            <v>6</v>
          </cell>
          <cell r="O173">
            <v>0</v>
          </cell>
          <cell r="P173">
            <v>4</v>
          </cell>
          <cell r="Q173">
            <v>6</v>
          </cell>
        </row>
        <row r="174">
          <cell r="L174" t="str">
            <v>ESTB002-17</v>
          </cell>
          <cell r="M174" t="str">
            <v>Bases Biológicas para Engenharia I</v>
          </cell>
          <cell r="N174">
            <v>3</v>
          </cell>
          <cell r="O174">
            <v>2</v>
          </cell>
          <cell r="P174">
            <v>5</v>
          </cell>
          <cell r="Q174">
            <v>5</v>
          </cell>
        </row>
        <row r="175">
          <cell r="L175" t="str">
            <v>ESTB004-17</v>
          </cell>
          <cell r="M175" t="str">
            <v>Bases Biológicas para Engenharia II</v>
          </cell>
          <cell r="N175">
            <v>3</v>
          </cell>
          <cell r="O175">
            <v>2</v>
          </cell>
          <cell r="P175">
            <v>5</v>
          </cell>
          <cell r="Q175">
            <v>5</v>
          </cell>
        </row>
        <row r="176">
          <cell r="L176" t="str">
            <v>ESTB005-17</v>
          </cell>
          <cell r="M176" t="str">
            <v>Ciência dos Materiais Biocompatíveis</v>
          </cell>
          <cell r="N176">
            <v>3</v>
          </cell>
          <cell r="O176">
            <v>1</v>
          </cell>
          <cell r="P176">
            <v>4</v>
          </cell>
          <cell r="Q176">
            <v>4</v>
          </cell>
        </row>
        <row r="177">
          <cell r="L177" t="str">
            <v>ESTB009-17</v>
          </cell>
          <cell r="M177" t="str">
            <v>Princípios de Imagens Médicas</v>
          </cell>
          <cell r="N177">
            <v>4</v>
          </cell>
          <cell r="O177">
            <v>0</v>
          </cell>
          <cell r="P177">
            <v>4</v>
          </cell>
          <cell r="Q177">
            <v>4</v>
          </cell>
        </row>
        <row r="178">
          <cell r="L178" t="str">
            <v>ESTB010-17</v>
          </cell>
          <cell r="M178" t="str">
            <v>Legislação Relacionada à Saúde</v>
          </cell>
          <cell r="N178">
            <v>2</v>
          </cell>
          <cell r="O178">
            <v>0</v>
          </cell>
          <cell r="P178">
            <v>4</v>
          </cell>
          <cell r="Q178">
            <v>2</v>
          </cell>
        </row>
        <row r="179">
          <cell r="L179" t="str">
            <v>ESTB013-17</v>
          </cell>
          <cell r="M179" t="str">
            <v>Biossegurança</v>
          </cell>
          <cell r="N179">
            <v>4</v>
          </cell>
          <cell r="O179">
            <v>0</v>
          </cell>
          <cell r="P179">
            <v>3</v>
          </cell>
          <cell r="Q179">
            <v>4</v>
          </cell>
        </row>
        <row r="180">
          <cell r="L180" t="str">
            <v>ESTB015-17</v>
          </cell>
          <cell r="M180" t="str">
            <v>Princípios de Ética em Serviços de Saúde</v>
          </cell>
          <cell r="N180">
            <v>2</v>
          </cell>
          <cell r="O180">
            <v>0</v>
          </cell>
          <cell r="P180">
            <v>3</v>
          </cell>
          <cell r="Q180">
            <v>2</v>
          </cell>
        </row>
        <row r="181">
          <cell r="L181" t="str">
            <v>ESTB018-17</v>
          </cell>
          <cell r="M181" t="str">
            <v>Computação Científica Aplicada a Problemas Biológicos</v>
          </cell>
          <cell r="N181">
            <v>1</v>
          </cell>
          <cell r="O181">
            <v>3</v>
          </cell>
          <cell r="P181">
            <v>4</v>
          </cell>
          <cell r="Q181">
            <v>4</v>
          </cell>
        </row>
        <row r="182">
          <cell r="L182" t="str">
            <v>ESTB019-17</v>
          </cell>
          <cell r="M182" t="str">
            <v>Bioestatística</v>
          </cell>
          <cell r="N182">
            <v>2</v>
          </cell>
          <cell r="O182">
            <v>2</v>
          </cell>
          <cell r="P182">
            <v>4</v>
          </cell>
          <cell r="Q182">
            <v>4</v>
          </cell>
        </row>
        <row r="183">
          <cell r="L183" t="str">
            <v>ESTB020-17</v>
          </cell>
          <cell r="M183" t="str">
            <v>Modelagem de Sistemas Dinâmicos I</v>
          </cell>
          <cell r="N183">
            <v>2</v>
          </cell>
          <cell r="O183">
            <v>2</v>
          </cell>
          <cell r="P183">
            <v>4</v>
          </cell>
          <cell r="Q183">
            <v>4</v>
          </cell>
        </row>
        <row r="184">
          <cell r="L184" t="str">
            <v>ESTB021-17</v>
          </cell>
          <cell r="M184" t="str">
            <v>Sensores Biomédicos</v>
          </cell>
          <cell r="N184">
            <v>2</v>
          </cell>
          <cell r="O184">
            <v>0</v>
          </cell>
          <cell r="P184">
            <v>2</v>
          </cell>
          <cell r="Q184">
            <v>2</v>
          </cell>
        </row>
        <row r="185">
          <cell r="L185" t="str">
            <v>ESTB022-17</v>
          </cell>
          <cell r="M185" t="str">
            <v>Fundamentos de Eletrônica Analógica e Digital</v>
          </cell>
          <cell r="N185">
            <v>3</v>
          </cell>
          <cell r="O185">
            <v>1</v>
          </cell>
          <cell r="P185">
            <v>4</v>
          </cell>
          <cell r="Q185">
            <v>4</v>
          </cell>
        </row>
        <row r="186">
          <cell r="L186" t="str">
            <v>ESTB023-17</v>
          </cell>
          <cell r="M186" t="str">
            <v>Física Médica I</v>
          </cell>
          <cell r="N186">
            <v>3</v>
          </cell>
          <cell r="O186">
            <v>1</v>
          </cell>
          <cell r="P186">
            <v>4</v>
          </cell>
          <cell r="Q186">
            <v>4</v>
          </cell>
        </row>
        <row r="187">
          <cell r="L187" t="str">
            <v>ESTB024-17</v>
          </cell>
          <cell r="M187" t="str">
            <v>Modelagem de Sistemas Dinâmicos II</v>
          </cell>
          <cell r="N187">
            <v>2</v>
          </cell>
          <cell r="O187">
            <v>2</v>
          </cell>
          <cell r="P187">
            <v>4</v>
          </cell>
          <cell r="Q187">
            <v>4</v>
          </cell>
        </row>
        <row r="188">
          <cell r="L188" t="str">
            <v>ESTB025-17</v>
          </cell>
          <cell r="M188" t="str">
            <v>Instrumentação Biomédica I</v>
          </cell>
          <cell r="N188">
            <v>2</v>
          </cell>
          <cell r="O188">
            <v>2</v>
          </cell>
          <cell r="P188">
            <v>5</v>
          </cell>
          <cell r="Q188">
            <v>4</v>
          </cell>
        </row>
        <row r="189">
          <cell r="L189" t="str">
            <v>ESTB026-17</v>
          </cell>
          <cell r="M189" t="str">
            <v>Biomecânica I</v>
          </cell>
          <cell r="N189">
            <v>2</v>
          </cell>
          <cell r="O189">
            <v>2</v>
          </cell>
          <cell r="P189">
            <v>4</v>
          </cell>
          <cell r="Q189">
            <v>4</v>
          </cell>
        </row>
        <row r="190">
          <cell r="L190" t="str">
            <v>ESTB027-17</v>
          </cell>
          <cell r="M190" t="str">
            <v>Biomecânica II</v>
          </cell>
          <cell r="N190">
            <v>2</v>
          </cell>
          <cell r="O190">
            <v>2</v>
          </cell>
          <cell r="P190">
            <v>4</v>
          </cell>
          <cell r="Q190">
            <v>4</v>
          </cell>
        </row>
        <row r="191">
          <cell r="L191" t="str">
            <v>ESTB028-17</v>
          </cell>
          <cell r="M191" t="str">
            <v>Equipamentos Médico-Hospitalares</v>
          </cell>
          <cell r="N191">
            <v>2</v>
          </cell>
          <cell r="O191">
            <v>2</v>
          </cell>
          <cell r="P191">
            <v>4</v>
          </cell>
          <cell r="Q191">
            <v>4</v>
          </cell>
        </row>
        <row r="192">
          <cell r="L192" t="str">
            <v>ESTB029-17</v>
          </cell>
          <cell r="M192" t="str">
            <v>Análise e Controle de Sistemas Mecânicos</v>
          </cell>
          <cell r="N192">
            <v>2</v>
          </cell>
          <cell r="O192">
            <v>2</v>
          </cell>
          <cell r="P192">
            <v>5</v>
          </cell>
          <cell r="Q192">
            <v>4</v>
          </cell>
        </row>
        <row r="193">
          <cell r="L193" t="str">
            <v>ESTB030-17</v>
          </cell>
          <cell r="M193" t="str">
            <v>Física Médica II</v>
          </cell>
          <cell r="N193">
            <v>2</v>
          </cell>
          <cell r="O193">
            <v>0</v>
          </cell>
          <cell r="P193">
            <v>4</v>
          </cell>
          <cell r="Q193">
            <v>2</v>
          </cell>
        </row>
        <row r="194">
          <cell r="L194" t="str">
            <v>ESTB902-17</v>
          </cell>
          <cell r="M194" t="str">
            <v>Trabalho de Graduação I em Engenharia Biomédica</v>
          </cell>
          <cell r="N194">
            <v>0</v>
          </cell>
          <cell r="O194">
            <v>2</v>
          </cell>
          <cell r="P194">
            <v>4</v>
          </cell>
          <cell r="Q194">
            <v>2</v>
          </cell>
        </row>
        <row r="195">
          <cell r="L195" t="str">
            <v>ESTB903-17</v>
          </cell>
          <cell r="M195" t="str">
            <v>Trabalho de Graduação II em Engenharia Biomédica</v>
          </cell>
          <cell r="N195">
            <v>0</v>
          </cell>
          <cell r="O195">
            <v>2</v>
          </cell>
          <cell r="P195">
            <v>4</v>
          </cell>
          <cell r="Q195">
            <v>2</v>
          </cell>
        </row>
        <row r="196">
          <cell r="L196" t="str">
            <v>ESTB904-17</v>
          </cell>
          <cell r="M196" t="str">
            <v>Trabalho de Graduação III em Engenharia Biomédica</v>
          </cell>
          <cell r="N196">
            <v>0</v>
          </cell>
          <cell r="O196">
            <v>2</v>
          </cell>
          <cell r="P196">
            <v>4</v>
          </cell>
          <cell r="Q196">
            <v>2</v>
          </cell>
        </row>
        <row r="197">
          <cell r="L197" t="str">
            <v>ESTB905-17</v>
          </cell>
          <cell r="M197" t="str">
            <v>Estágio Curricular em Engenharia Biomédica</v>
          </cell>
          <cell r="N197">
            <v>0</v>
          </cell>
          <cell r="O197">
            <v>14</v>
          </cell>
          <cell r="P197">
            <v>0</v>
          </cell>
          <cell r="Q197">
            <v>14</v>
          </cell>
        </row>
        <row r="198">
          <cell r="L198" t="str">
            <v>ESTE004-17</v>
          </cell>
          <cell r="M198" t="str">
            <v>Energia, Meio Ambiente e Sociedade</v>
          </cell>
          <cell r="N198">
            <v>4</v>
          </cell>
          <cell r="O198">
            <v>0</v>
          </cell>
          <cell r="P198">
            <v>5</v>
          </cell>
          <cell r="Q198">
            <v>4</v>
          </cell>
        </row>
        <row r="199">
          <cell r="L199" t="str">
            <v>ESTE014-17</v>
          </cell>
          <cell r="M199" t="str">
            <v>Sistemas Térmicos</v>
          </cell>
          <cell r="N199">
            <v>0</v>
          </cell>
          <cell r="O199">
            <v>4</v>
          </cell>
          <cell r="P199">
            <v>4</v>
          </cell>
          <cell r="Q199">
            <v>4</v>
          </cell>
        </row>
        <row r="200">
          <cell r="L200" t="str">
            <v>ESTE015-17</v>
          </cell>
          <cell r="M200" t="str">
            <v>Fundamentos de Conversão de Energia Elétrica</v>
          </cell>
          <cell r="N200">
            <v>4</v>
          </cell>
          <cell r="O200">
            <v>0</v>
          </cell>
          <cell r="P200">
            <v>4</v>
          </cell>
          <cell r="Q200">
            <v>4</v>
          </cell>
        </row>
        <row r="201">
          <cell r="L201" t="str">
            <v>ESTE016-17</v>
          </cell>
          <cell r="M201" t="str">
            <v>Introdução aos Sistemas Elétricos de Potência</v>
          </cell>
          <cell r="N201">
            <v>4</v>
          </cell>
          <cell r="O201">
            <v>0</v>
          </cell>
          <cell r="P201">
            <v>5</v>
          </cell>
          <cell r="Q201">
            <v>4</v>
          </cell>
        </row>
        <row r="202">
          <cell r="L202" t="str">
            <v>ESTE017-17</v>
          </cell>
          <cell r="M202" t="str">
            <v>Operação de Sistemas Elétricos de Potência</v>
          </cell>
          <cell r="N202">
            <v>4</v>
          </cell>
          <cell r="O202">
            <v>0</v>
          </cell>
          <cell r="P202">
            <v>4</v>
          </cell>
          <cell r="Q202">
            <v>4</v>
          </cell>
        </row>
        <row r="203">
          <cell r="L203" t="str">
            <v>ESTE018-17</v>
          </cell>
          <cell r="M203" t="str">
            <v>Fundamentos de Sistemas Dinâmicos</v>
          </cell>
          <cell r="N203">
            <v>4</v>
          </cell>
          <cell r="O203">
            <v>0</v>
          </cell>
          <cell r="P203">
            <v>4</v>
          </cell>
          <cell r="Q203">
            <v>4</v>
          </cell>
        </row>
        <row r="204">
          <cell r="L204" t="str">
            <v>ESTE019-17</v>
          </cell>
          <cell r="M204" t="str">
            <v>Instalações Elétricas I</v>
          </cell>
          <cell r="N204">
            <v>0</v>
          </cell>
          <cell r="O204">
            <v>4</v>
          </cell>
          <cell r="P204">
            <v>4</v>
          </cell>
          <cell r="Q204">
            <v>4</v>
          </cell>
        </row>
        <row r="205">
          <cell r="L205" t="str">
            <v>ESTE020-17</v>
          </cell>
          <cell r="M205" t="str">
            <v>Instalações Elétricas II</v>
          </cell>
          <cell r="N205">
            <v>0</v>
          </cell>
          <cell r="O205">
            <v>4</v>
          </cell>
          <cell r="P205">
            <v>4</v>
          </cell>
          <cell r="Q205">
            <v>4</v>
          </cell>
        </row>
        <row r="206">
          <cell r="L206" t="str">
            <v>ESTE021-17</v>
          </cell>
          <cell r="M206" t="str">
            <v>Termodinâmica Aplicada II</v>
          </cell>
          <cell r="N206">
            <v>4</v>
          </cell>
          <cell r="O206">
            <v>0</v>
          </cell>
          <cell r="P206">
            <v>5</v>
          </cell>
          <cell r="Q206">
            <v>4</v>
          </cell>
        </row>
        <row r="207">
          <cell r="L207" t="str">
            <v>ESTE022-17</v>
          </cell>
          <cell r="M207" t="str">
            <v>Transferência de Calor I</v>
          </cell>
          <cell r="N207">
            <v>4</v>
          </cell>
          <cell r="O207">
            <v>0</v>
          </cell>
          <cell r="P207">
            <v>4</v>
          </cell>
          <cell r="Q207">
            <v>4</v>
          </cell>
        </row>
        <row r="208">
          <cell r="L208" t="str">
            <v>ESTE023-17</v>
          </cell>
          <cell r="M208" t="str">
            <v>Transferência de Calor II</v>
          </cell>
          <cell r="N208">
            <v>4</v>
          </cell>
          <cell r="O208">
            <v>0</v>
          </cell>
          <cell r="P208">
            <v>4</v>
          </cell>
          <cell r="Q208">
            <v>4</v>
          </cell>
        </row>
        <row r="209">
          <cell r="L209" t="str">
            <v>ESTE024-17</v>
          </cell>
          <cell r="M209" t="str">
            <v>Mecânica dos Fluidos II</v>
          </cell>
          <cell r="N209">
            <v>4</v>
          </cell>
          <cell r="O209">
            <v>0</v>
          </cell>
          <cell r="P209">
            <v>5</v>
          </cell>
          <cell r="Q209">
            <v>4</v>
          </cell>
        </row>
        <row r="210">
          <cell r="L210" t="str">
            <v>ESTE025-17</v>
          </cell>
          <cell r="M210" t="str">
            <v>Fundamentos de Máquinas Térmicas</v>
          </cell>
          <cell r="N210">
            <v>4</v>
          </cell>
          <cell r="O210">
            <v>0</v>
          </cell>
          <cell r="P210">
            <v>4</v>
          </cell>
          <cell r="Q210">
            <v>4</v>
          </cell>
        </row>
        <row r="211">
          <cell r="L211" t="str">
            <v>ESTE026-17</v>
          </cell>
          <cell r="M211" t="str">
            <v>Laboratório de Máquinas Térmicas e Hidráulicas</v>
          </cell>
          <cell r="N211">
            <v>0</v>
          </cell>
          <cell r="O211">
            <v>2</v>
          </cell>
          <cell r="P211">
            <v>4</v>
          </cell>
          <cell r="Q211">
            <v>2</v>
          </cell>
        </row>
        <row r="212">
          <cell r="L212" t="str">
            <v>ESTE027-17</v>
          </cell>
          <cell r="M212" t="str">
            <v>Laboratório de Calor e Fluidos</v>
          </cell>
          <cell r="N212">
            <v>0</v>
          </cell>
          <cell r="O212">
            <v>2</v>
          </cell>
          <cell r="P212">
            <v>2</v>
          </cell>
          <cell r="Q212">
            <v>2</v>
          </cell>
        </row>
        <row r="213">
          <cell r="L213" t="str">
            <v>ESTE028-17</v>
          </cell>
          <cell r="M213" t="str">
            <v>Engenharia Nuclear</v>
          </cell>
          <cell r="N213">
            <v>4</v>
          </cell>
          <cell r="O213">
            <v>0</v>
          </cell>
          <cell r="P213">
            <v>4</v>
          </cell>
          <cell r="Q213">
            <v>4</v>
          </cell>
        </row>
        <row r="214">
          <cell r="L214" t="str">
            <v>ESTE029-17</v>
          </cell>
          <cell r="M214" t="str">
            <v>Engenharia de Combustíveis Fósseis</v>
          </cell>
          <cell r="N214">
            <v>4</v>
          </cell>
          <cell r="O214">
            <v>0</v>
          </cell>
          <cell r="P214">
            <v>4</v>
          </cell>
          <cell r="Q214">
            <v>4</v>
          </cell>
        </row>
        <row r="215">
          <cell r="L215" t="str">
            <v>ESTE030-17</v>
          </cell>
          <cell r="M215" t="str">
            <v>Engenharia de Petróleo e Gás</v>
          </cell>
          <cell r="N215">
            <v>4</v>
          </cell>
          <cell r="O215">
            <v>0</v>
          </cell>
          <cell r="P215">
            <v>4</v>
          </cell>
          <cell r="Q215">
            <v>4</v>
          </cell>
        </row>
        <row r="216">
          <cell r="L216" t="str">
            <v>ESTE031-17</v>
          </cell>
          <cell r="M216" t="str">
            <v>Engenharia de Recursos Hídricos</v>
          </cell>
          <cell r="N216">
            <v>4</v>
          </cell>
          <cell r="O216">
            <v>0</v>
          </cell>
          <cell r="P216">
            <v>4</v>
          </cell>
          <cell r="Q216">
            <v>4</v>
          </cell>
        </row>
        <row r="217">
          <cell r="L217" t="str">
            <v>ESTE032-17</v>
          </cell>
          <cell r="M217" t="str">
            <v>Engenharia Solar Térmica</v>
          </cell>
          <cell r="N217">
            <v>4</v>
          </cell>
          <cell r="O217">
            <v>0</v>
          </cell>
          <cell r="P217">
            <v>4</v>
          </cell>
          <cell r="Q217">
            <v>4</v>
          </cell>
        </row>
        <row r="218">
          <cell r="L218" t="str">
            <v>ESTE033-17</v>
          </cell>
          <cell r="M218" t="str">
            <v>Engenharia Solar Fotovoltaica</v>
          </cell>
          <cell r="N218">
            <v>4</v>
          </cell>
          <cell r="O218">
            <v>0</v>
          </cell>
          <cell r="P218">
            <v>4</v>
          </cell>
          <cell r="Q218">
            <v>4</v>
          </cell>
        </row>
        <row r="219">
          <cell r="L219" t="str">
            <v>ESTE034-17</v>
          </cell>
          <cell r="M219" t="str">
            <v>Engenharia de Biocombustíveis</v>
          </cell>
          <cell r="N219">
            <v>2</v>
          </cell>
          <cell r="O219">
            <v>2</v>
          </cell>
          <cell r="P219">
            <v>4</v>
          </cell>
          <cell r="Q219">
            <v>4</v>
          </cell>
        </row>
        <row r="220">
          <cell r="L220" t="str">
            <v>ESTE035-17</v>
          </cell>
          <cell r="M220" t="str">
            <v>Engenharia Eólica</v>
          </cell>
          <cell r="N220">
            <v>4</v>
          </cell>
          <cell r="O220">
            <v>0</v>
          </cell>
          <cell r="P220">
            <v>4</v>
          </cell>
          <cell r="Q220">
            <v>4</v>
          </cell>
        </row>
        <row r="221">
          <cell r="L221" t="str">
            <v>ESTE036-17</v>
          </cell>
          <cell r="M221" t="str">
            <v>Economia da Energia</v>
          </cell>
          <cell r="N221">
            <v>4</v>
          </cell>
          <cell r="O221">
            <v>0</v>
          </cell>
          <cell r="P221">
            <v>4</v>
          </cell>
          <cell r="Q221">
            <v>4</v>
          </cell>
        </row>
        <row r="222">
          <cell r="L222" t="str">
            <v>ESTE037-17</v>
          </cell>
          <cell r="M222" t="str">
            <v>Análise Econômica de Projetos Energéticos</v>
          </cell>
          <cell r="N222">
            <v>4</v>
          </cell>
          <cell r="O222">
            <v>0</v>
          </cell>
          <cell r="P222">
            <v>4</v>
          </cell>
          <cell r="Q222">
            <v>4</v>
          </cell>
        </row>
        <row r="223">
          <cell r="L223" t="str">
            <v>ESTE902-17</v>
          </cell>
          <cell r="M223" t="str">
            <v>Trabalho de Graduação I em Engenharia de Energia</v>
          </cell>
          <cell r="N223">
            <v>0</v>
          </cell>
          <cell r="O223">
            <v>2</v>
          </cell>
          <cell r="P223">
            <v>4</v>
          </cell>
          <cell r="Q223">
            <v>2</v>
          </cell>
        </row>
        <row r="224">
          <cell r="L224" t="str">
            <v>ESTE903-17</v>
          </cell>
          <cell r="M224" t="str">
            <v>Trabalho de Graduação II em Engenharia de Energia</v>
          </cell>
          <cell r="N224">
            <v>0</v>
          </cell>
          <cell r="O224">
            <v>2</v>
          </cell>
          <cell r="P224">
            <v>4</v>
          </cell>
          <cell r="Q224">
            <v>2</v>
          </cell>
        </row>
        <row r="225">
          <cell r="L225" t="str">
            <v>ESTE904-17</v>
          </cell>
          <cell r="M225" t="str">
            <v>Trabalho de Graduação III em Engenharia de Energia</v>
          </cell>
          <cell r="N225">
            <v>0</v>
          </cell>
          <cell r="O225">
            <v>2</v>
          </cell>
          <cell r="P225">
            <v>4</v>
          </cell>
          <cell r="Q225">
            <v>2</v>
          </cell>
        </row>
        <row r="226">
          <cell r="L226" t="str">
            <v>ESTE905-17</v>
          </cell>
          <cell r="M226" t="str">
            <v>Estágio Curricular em Engenharia de Energia</v>
          </cell>
          <cell r="N226">
            <v>0</v>
          </cell>
          <cell r="O226">
            <v>14</v>
          </cell>
          <cell r="P226">
            <v>0</v>
          </cell>
          <cell r="Q226">
            <v>14</v>
          </cell>
        </row>
        <row r="227">
          <cell r="L227" t="str">
            <v>ESTG001-17</v>
          </cell>
          <cell r="M227" t="str">
            <v>Custos</v>
          </cell>
          <cell r="N227">
            <v>4</v>
          </cell>
          <cell r="O227">
            <v>2</v>
          </cell>
          <cell r="P227">
            <v>9</v>
          </cell>
          <cell r="Q227">
            <v>6</v>
          </cell>
        </row>
        <row r="228">
          <cell r="L228" t="str">
            <v>ESTG002-17</v>
          </cell>
          <cell r="M228" t="str">
            <v>Desenvolvimento Integrado do Produto</v>
          </cell>
          <cell r="N228">
            <v>2</v>
          </cell>
          <cell r="O228">
            <v>2</v>
          </cell>
          <cell r="P228">
            <v>5</v>
          </cell>
          <cell r="Q228">
            <v>4</v>
          </cell>
        </row>
        <row r="229">
          <cell r="L229" t="str">
            <v>ESTG003-17</v>
          </cell>
          <cell r="M229" t="str">
            <v>Economia de Empresas</v>
          </cell>
          <cell r="N229">
            <v>2</v>
          </cell>
          <cell r="O229">
            <v>0</v>
          </cell>
          <cell r="P229">
            <v>3</v>
          </cell>
          <cell r="Q229">
            <v>2</v>
          </cell>
        </row>
        <row r="230">
          <cell r="L230" t="str">
            <v>ESTG004-17</v>
          </cell>
          <cell r="M230" t="str">
            <v>Elaboração, Análise e Avaliação de Projetos</v>
          </cell>
          <cell r="N230">
            <v>2</v>
          </cell>
          <cell r="O230">
            <v>2</v>
          </cell>
          <cell r="P230">
            <v>5</v>
          </cell>
          <cell r="Q230">
            <v>4</v>
          </cell>
        </row>
        <row r="231">
          <cell r="L231" t="str">
            <v>ESTG005-17</v>
          </cell>
          <cell r="M231" t="str">
            <v>Engenharia Econômica Aplicada a Sistemas de Gestão</v>
          </cell>
          <cell r="N231">
            <v>4</v>
          </cell>
          <cell r="O231">
            <v>0</v>
          </cell>
          <cell r="P231">
            <v>5</v>
          </cell>
          <cell r="Q231">
            <v>4</v>
          </cell>
        </row>
        <row r="232">
          <cell r="L232" t="str">
            <v>ESTG006-17</v>
          </cell>
          <cell r="M232" t="str">
            <v>Engenharia Laboral</v>
          </cell>
          <cell r="N232">
            <v>4</v>
          </cell>
          <cell r="O232">
            <v>0</v>
          </cell>
          <cell r="P232">
            <v>4</v>
          </cell>
          <cell r="Q232">
            <v>4</v>
          </cell>
        </row>
        <row r="233">
          <cell r="L233" t="str">
            <v>ESTG007-17</v>
          </cell>
          <cell r="M233" t="str">
            <v>Engenharia Logística</v>
          </cell>
          <cell r="N233">
            <v>2</v>
          </cell>
          <cell r="O233">
            <v>2</v>
          </cell>
          <cell r="P233">
            <v>4</v>
          </cell>
          <cell r="Q233">
            <v>4</v>
          </cell>
        </row>
        <row r="234">
          <cell r="L234" t="str">
            <v>ESTG008-17</v>
          </cell>
          <cell r="M234" t="str">
            <v>Gerência de Ativos</v>
          </cell>
          <cell r="N234">
            <v>2</v>
          </cell>
          <cell r="O234">
            <v>0</v>
          </cell>
          <cell r="P234">
            <v>3</v>
          </cell>
          <cell r="Q234">
            <v>2</v>
          </cell>
        </row>
        <row r="235">
          <cell r="L235" t="str">
            <v>ESTG009-17</v>
          </cell>
          <cell r="M235" t="str">
            <v>Gestão de Operações</v>
          </cell>
          <cell r="N235">
            <v>4</v>
          </cell>
          <cell r="O235">
            <v>0</v>
          </cell>
          <cell r="P235">
            <v>5</v>
          </cell>
          <cell r="Q235">
            <v>4</v>
          </cell>
        </row>
        <row r="236">
          <cell r="L236" t="str">
            <v>ESTG010-17</v>
          </cell>
          <cell r="M236" t="str">
            <v>Inovação Tecnológica</v>
          </cell>
          <cell r="N236">
            <v>2</v>
          </cell>
          <cell r="O236">
            <v>2</v>
          </cell>
          <cell r="P236">
            <v>2</v>
          </cell>
          <cell r="Q236">
            <v>4</v>
          </cell>
        </row>
        <row r="237">
          <cell r="L237" t="str">
            <v>ESTG011-17</v>
          </cell>
          <cell r="M237" t="str">
            <v>Estatística Aplicada a Sistemas de Gestão</v>
          </cell>
          <cell r="N237">
            <v>2</v>
          </cell>
          <cell r="O237">
            <v>2</v>
          </cell>
          <cell r="P237">
            <v>4</v>
          </cell>
          <cell r="Q237">
            <v>4</v>
          </cell>
        </row>
        <row r="238">
          <cell r="L238" t="str">
            <v>ESTG013-17</v>
          </cell>
          <cell r="M238" t="str">
            <v>Pesquisa Operacional</v>
          </cell>
          <cell r="N238">
            <v>4</v>
          </cell>
          <cell r="O238">
            <v>2</v>
          </cell>
          <cell r="P238">
            <v>9</v>
          </cell>
          <cell r="Q238">
            <v>6</v>
          </cell>
        </row>
        <row r="239">
          <cell r="L239" t="str">
            <v>ESTG014-17</v>
          </cell>
          <cell r="M239" t="str">
            <v>Planejamento e Controle da Produção</v>
          </cell>
          <cell r="N239">
            <v>4</v>
          </cell>
          <cell r="O239">
            <v>2</v>
          </cell>
          <cell r="P239">
            <v>9</v>
          </cell>
          <cell r="Q239">
            <v>6</v>
          </cell>
        </row>
        <row r="240">
          <cell r="L240" t="str">
            <v>ESTG016-17</v>
          </cell>
          <cell r="M240" t="str">
            <v>Qualidade em Sistemas</v>
          </cell>
          <cell r="N240">
            <v>4</v>
          </cell>
          <cell r="O240">
            <v>0</v>
          </cell>
          <cell r="P240">
            <v>5</v>
          </cell>
          <cell r="Q240">
            <v>4</v>
          </cell>
        </row>
        <row r="241">
          <cell r="L241" t="str">
            <v>ESTG017-17</v>
          </cell>
          <cell r="M241" t="str">
            <v>Introdução aos Processos de Fabricação Metal - Mecânico</v>
          </cell>
          <cell r="N241">
            <v>4</v>
          </cell>
          <cell r="O241">
            <v>2</v>
          </cell>
          <cell r="P241">
            <v>4</v>
          </cell>
          <cell r="Q241">
            <v>6</v>
          </cell>
        </row>
        <row r="242">
          <cell r="L242" t="str">
            <v>ESTG019-17</v>
          </cell>
          <cell r="M242" t="str">
            <v>Tempos, Métodos e Arranjos Físicos</v>
          </cell>
          <cell r="N242">
            <v>2</v>
          </cell>
          <cell r="O242">
            <v>2</v>
          </cell>
          <cell r="P242">
            <v>5</v>
          </cell>
          <cell r="Q242">
            <v>4</v>
          </cell>
        </row>
        <row r="243">
          <cell r="L243" t="str">
            <v>ESTG020-17</v>
          </cell>
          <cell r="M243" t="str">
            <v>Sistemas e Processos de Produção</v>
          </cell>
          <cell r="N243">
            <v>2</v>
          </cell>
          <cell r="O243">
            <v>2</v>
          </cell>
          <cell r="P243">
            <v>4</v>
          </cell>
          <cell r="Q243">
            <v>4</v>
          </cell>
        </row>
        <row r="244">
          <cell r="L244" t="str">
            <v>ESTG021-17</v>
          </cell>
          <cell r="M244" t="str">
            <v>Sistemas CAD/CAE</v>
          </cell>
          <cell r="N244">
            <v>1</v>
          </cell>
          <cell r="O244">
            <v>3</v>
          </cell>
          <cell r="P244">
            <v>5</v>
          </cell>
          <cell r="Q244">
            <v>4</v>
          </cell>
        </row>
        <row r="245">
          <cell r="L245" t="str">
            <v>ESTG022-17</v>
          </cell>
          <cell r="M245" t="str">
            <v>Sistemas CAM</v>
          </cell>
          <cell r="N245">
            <v>2</v>
          </cell>
          <cell r="O245">
            <v>2</v>
          </cell>
          <cell r="P245">
            <v>4</v>
          </cell>
          <cell r="Q245">
            <v>4</v>
          </cell>
        </row>
        <row r="246">
          <cell r="L246" t="str">
            <v>ESTG023-17</v>
          </cell>
          <cell r="M246" t="str">
            <v>Organização do Trabalho</v>
          </cell>
          <cell r="N246">
            <v>2</v>
          </cell>
          <cell r="O246">
            <v>0</v>
          </cell>
          <cell r="P246">
            <v>3</v>
          </cell>
          <cell r="Q246">
            <v>2</v>
          </cell>
        </row>
        <row r="247">
          <cell r="L247" t="str">
            <v>ESTG024-17</v>
          </cell>
          <cell r="M247" t="str">
            <v>Sistemas de Informação Corporativos</v>
          </cell>
          <cell r="N247">
            <v>2</v>
          </cell>
          <cell r="O247">
            <v>2</v>
          </cell>
          <cell r="P247">
            <v>5</v>
          </cell>
          <cell r="Q247">
            <v>4</v>
          </cell>
        </row>
        <row r="248">
          <cell r="L248" t="str">
            <v>ESTG025-17</v>
          </cell>
          <cell r="M248" t="str">
            <v>Propriedade Intelectual</v>
          </cell>
          <cell r="N248">
            <v>4</v>
          </cell>
          <cell r="O248">
            <v>0</v>
          </cell>
          <cell r="P248">
            <v>4</v>
          </cell>
          <cell r="Q248">
            <v>4</v>
          </cell>
        </row>
        <row r="249">
          <cell r="L249" t="str">
            <v>ESTG902-17</v>
          </cell>
          <cell r="M249" t="str">
            <v>Trabalho de Graduação I em Engenharia de Gestão</v>
          </cell>
          <cell r="N249">
            <v>0</v>
          </cell>
          <cell r="O249">
            <v>2</v>
          </cell>
          <cell r="P249">
            <v>4</v>
          </cell>
          <cell r="Q249">
            <v>2</v>
          </cell>
        </row>
        <row r="250">
          <cell r="L250" t="str">
            <v>ESTG903-17</v>
          </cell>
          <cell r="M250" t="str">
            <v>Trabalho de Graduação II em Engenharia de Gestão</v>
          </cell>
          <cell r="N250">
            <v>0</v>
          </cell>
          <cell r="O250">
            <v>2</v>
          </cell>
          <cell r="P250">
            <v>4</v>
          </cell>
          <cell r="Q250">
            <v>2</v>
          </cell>
        </row>
        <row r="251">
          <cell r="L251" t="str">
            <v>ESTG904-17</v>
          </cell>
          <cell r="M251" t="str">
            <v>Trabalho de Graduação III em Engenharia de Gestão</v>
          </cell>
          <cell r="N251">
            <v>0</v>
          </cell>
          <cell r="O251">
            <v>2</v>
          </cell>
          <cell r="P251">
            <v>4</v>
          </cell>
          <cell r="Q251">
            <v>2</v>
          </cell>
        </row>
        <row r="252">
          <cell r="L252" t="str">
            <v>ESTG905-17</v>
          </cell>
          <cell r="M252" t="str">
            <v>Estágio Curricular em Engenharia de Gestão</v>
          </cell>
          <cell r="N252">
            <v>0</v>
          </cell>
          <cell r="O252">
            <v>14</v>
          </cell>
          <cell r="P252">
            <v>0</v>
          </cell>
          <cell r="Q252">
            <v>14</v>
          </cell>
        </row>
        <row r="253">
          <cell r="L253" t="str">
            <v>ESTI002-17</v>
          </cell>
          <cell r="M253" t="str">
            <v>Eletrônica Digital</v>
          </cell>
          <cell r="N253">
            <v>4</v>
          </cell>
          <cell r="O253">
            <v>2</v>
          </cell>
          <cell r="P253">
            <v>4</v>
          </cell>
          <cell r="Q253">
            <v>6</v>
          </cell>
        </row>
        <row r="254">
          <cell r="L254" t="str">
            <v>ESTI003-17</v>
          </cell>
          <cell r="M254" t="str">
            <v>Transformadas em Sinais e Sistemas Lineares</v>
          </cell>
          <cell r="N254">
            <v>4</v>
          </cell>
          <cell r="O254">
            <v>0</v>
          </cell>
          <cell r="P254">
            <v>4</v>
          </cell>
          <cell r="Q254">
            <v>4</v>
          </cell>
        </row>
        <row r="255">
          <cell r="L255" t="str">
            <v>ESTI004-17</v>
          </cell>
          <cell r="M255" t="str">
            <v>Princípios de Comunicação</v>
          </cell>
          <cell r="N255">
            <v>3</v>
          </cell>
          <cell r="O255">
            <v>1</v>
          </cell>
          <cell r="P255">
            <v>4</v>
          </cell>
          <cell r="Q255">
            <v>4</v>
          </cell>
        </row>
        <row r="256">
          <cell r="L256" t="str">
            <v>ESTI005-17</v>
          </cell>
          <cell r="M256" t="str">
            <v>Sinais Aleatórios</v>
          </cell>
          <cell r="N256">
            <v>4</v>
          </cell>
          <cell r="O256">
            <v>0</v>
          </cell>
          <cell r="P256">
            <v>4</v>
          </cell>
          <cell r="Q256">
            <v>4</v>
          </cell>
        </row>
        <row r="257">
          <cell r="L257" t="str">
            <v>ESTI006-17</v>
          </cell>
          <cell r="M257" t="str">
            <v>Processamento Digital de Sinais</v>
          </cell>
          <cell r="N257">
            <v>4</v>
          </cell>
          <cell r="O257">
            <v>0</v>
          </cell>
          <cell r="P257">
            <v>4</v>
          </cell>
          <cell r="Q257">
            <v>4</v>
          </cell>
        </row>
        <row r="258">
          <cell r="L258" t="str">
            <v>ESTI007-17</v>
          </cell>
          <cell r="M258" t="str">
            <v>Comunicação Digital</v>
          </cell>
          <cell r="N258">
            <v>3</v>
          </cell>
          <cell r="O258">
            <v>1</v>
          </cell>
          <cell r="P258">
            <v>4</v>
          </cell>
          <cell r="Q258">
            <v>4</v>
          </cell>
        </row>
        <row r="259">
          <cell r="L259" t="str">
            <v>ESTI008-17</v>
          </cell>
          <cell r="M259" t="str">
            <v>Teoria da Informação e Códigos</v>
          </cell>
          <cell r="N259">
            <v>4</v>
          </cell>
          <cell r="O259">
            <v>0</v>
          </cell>
          <cell r="P259">
            <v>4</v>
          </cell>
          <cell r="Q259">
            <v>4</v>
          </cell>
        </row>
        <row r="260">
          <cell r="L260" t="str">
            <v>ESTI010-17</v>
          </cell>
          <cell r="M260" t="str">
            <v>Comunicações Ópticas</v>
          </cell>
          <cell r="N260">
            <v>3</v>
          </cell>
          <cell r="O260">
            <v>1</v>
          </cell>
          <cell r="P260">
            <v>4</v>
          </cell>
          <cell r="Q260">
            <v>4</v>
          </cell>
        </row>
        <row r="261">
          <cell r="L261" t="str">
            <v>ESTI013-17</v>
          </cell>
          <cell r="M261" t="str">
            <v>Sistemas Microprocessados</v>
          </cell>
          <cell r="N261">
            <v>2</v>
          </cell>
          <cell r="O261">
            <v>2</v>
          </cell>
          <cell r="P261">
            <v>4</v>
          </cell>
          <cell r="Q261">
            <v>4</v>
          </cell>
        </row>
        <row r="262">
          <cell r="L262" t="str">
            <v>ESTI015-17</v>
          </cell>
          <cell r="M262" t="str">
            <v>Comunicações Móveis</v>
          </cell>
          <cell r="N262">
            <v>3</v>
          </cell>
          <cell r="O262">
            <v>1</v>
          </cell>
          <cell r="P262">
            <v>4</v>
          </cell>
          <cell r="Q262">
            <v>4</v>
          </cell>
        </row>
        <row r="263">
          <cell r="L263" t="str">
            <v>ESTI016-17</v>
          </cell>
          <cell r="M263" t="str">
            <v>Fundamentos de Fotônica</v>
          </cell>
          <cell r="N263">
            <v>2</v>
          </cell>
          <cell r="O263">
            <v>2</v>
          </cell>
          <cell r="P263">
            <v>4</v>
          </cell>
          <cell r="Q263">
            <v>4</v>
          </cell>
        </row>
        <row r="264">
          <cell r="L264" t="str">
            <v>ESTI017-17</v>
          </cell>
          <cell r="M264" t="str">
            <v>Fundamentos de Eletromagnetismo Aplicado</v>
          </cell>
          <cell r="N264">
            <v>3</v>
          </cell>
          <cell r="O264">
            <v>1</v>
          </cell>
          <cell r="P264">
            <v>4</v>
          </cell>
          <cell r="Q264">
            <v>4</v>
          </cell>
        </row>
        <row r="265">
          <cell r="L265" t="str">
            <v>ESTI018-17</v>
          </cell>
          <cell r="M265" t="str">
            <v>Ondas Eletromagnéticas Aplicadas</v>
          </cell>
          <cell r="N265">
            <v>3</v>
          </cell>
          <cell r="O265">
            <v>1</v>
          </cell>
          <cell r="P265">
            <v>4</v>
          </cell>
          <cell r="Q265">
            <v>4</v>
          </cell>
        </row>
        <row r="266">
          <cell r="L266" t="str">
            <v>ESTI019-17</v>
          </cell>
          <cell r="M266" t="str">
            <v>Codificação de Sinais Multimídia</v>
          </cell>
          <cell r="N266">
            <v>2</v>
          </cell>
          <cell r="O266">
            <v>2</v>
          </cell>
          <cell r="P266">
            <v>4</v>
          </cell>
          <cell r="Q266">
            <v>4</v>
          </cell>
        </row>
        <row r="267">
          <cell r="L267" t="str">
            <v>ESTI020-17</v>
          </cell>
          <cell r="M267" t="str">
            <v>Teoria de Filas e Análise de Desempenho</v>
          </cell>
          <cell r="N267">
            <v>3</v>
          </cell>
          <cell r="O267">
            <v>1</v>
          </cell>
          <cell r="P267">
            <v>4</v>
          </cell>
          <cell r="Q267">
            <v>4</v>
          </cell>
        </row>
        <row r="268">
          <cell r="L268" t="str">
            <v>ESTI902-17</v>
          </cell>
          <cell r="M268" t="str">
            <v>Trabalho de Graduação I em Engenharia de Informação</v>
          </cell>
          <cell r="N268">
            <v>0</v>
          </cell>
          <cell r="O268">
            <v>2</v>
          </cell>
          <cell r="P268">
            <v>4</v>
          </cell>
          <cell r="Q268">
            <v>2</v>
          </cell>
        </row>
        <row r="269">
          <cell r="L269" t="str">
            <v>ESTI903-17</v>
          </cell>
          <cell r="M269" t="str">
            <v>Trabalho de Graduação II em Engenharia de Informação</v>
          </cell>
          <cell r="N269">
            <v>0</v>
          </cell>
          <cell r="O269">
            <v>2</v>
          </cell>
          <cell r="P269">
            <v>4</v>
          </cell>
          <cell r="Q269">
            <v>2</v>
          </cell>
        </row>
        <row r="270">
          <cell r="L270" t="str">
            <v>ESTI904-17</v>
          </cell>
          <cell r="M270" t="str">
            <v>Trabalho de Graduação III em Engenharia de Informação</v>
          </cell>
          <cell r="N270">
            <v>0</v>
          </cell>
          <cell r="O270">
            <v>2</v>
          </cell>
          <cell r="P270">
            <v>4</v>
          </cell>
          <cell r="Q270">
            <v>2</v>
          </cell>
        </row>
        <row r="271">
          <cell r="L271" t="str">
            <v>ESTI905-17</v>
          </cell>
          <cell r="M271" t="str">
            <v>Estágio Curricular em Engenharia de Informação</v>
          </cell>
          <cell r="N271">
            <v>0</v>
          </cell>
          <cell r="O271">
            <v>14</v>
          </cell>
          <cell r="P271">
            <v>0</v>
          </cell>
          <cell r="Q271">
            <v>14</v>
          </cell>
        </row>
        <row r="272">
          <cell r="L272" t="str">
            <v>ESTM001-17</v>
          </cell>
          <cell r="M272" t="str">
            <v>Estado Sólido</v>
          </cell>
          <cell r="N272">
            <v>4</v>
          </cell>
          <cell r="O272">
            <v>0</v>
          </cell>
          <cell r="P272">
            <v>4</v>
          </cell>
          <cell r="Q272">
            <v>4</v>
          </cell>
        </row>
        <row r="273">
          <cell r="L273" t="str">
            <v>ESTM002-17</v>
          </cell>
          <cell r="M273" t="str">
            <v>Tópicos Experimentais em Materiais I</v>
          </cell>
          <cell r="N273">
            <v>0</v>
          </cell>
          <cell r="O273">
            <v>4</v>
          </cell>
          <cell r="P273">
            <v>4</v>
          </cell>
          <cell r="Q273">
            <v>4</v>
          </cell>
        </row>
        <row r="274">
          <cell r="L274" t="str">
            <v>ESTM003-17</v>
          </cell>
          <cell r="M274" t="str">
            <v>Tópicos Computacionais em Materiais</v>
          </cell>
          <cell r="N274">
            <v>2</v>
          </cell>
          <cell r="O274">
            <v>2</v>
          </cell>
          <cell r="P274">
            <v>5</v>
          </cell>
          <cell r="Q274">
            <v>4</v>
          </cell>
        </row>
        <row r="275">
          <cell r="L275" t="str">
            <v>ESTM004-17</v>
          </cell>
          <cell r="M275" t="str">
            <v>Ciência dos Materiais</v>
          </cell>
          <cell r="N275">
            <v>4</v>
          </cell>
          <cell r="O275">
            <v>0</v>
          </cell>
          <cell r="P275">
            <v>4</v>
          </cell>
          <cell r="Q275">
            <v>4</v>
          </cell>
        </row>
        <row r="276">
          <cell r="L276" t="str">
            <v>ESTM005-17</v>
          </cell>
          <cell r="M276" t="str">
            <v>Materiais Metálicos</v>
          </cell>
          <cell r="N276">
            <v>4</v>
          </cell>
          <cell r="O276">
            <v>0</v>
          </cell>
          <cell r="P276">
            <v>4</v>
          </cell>
          <cell r="Q276">
            <v>4</v>
          </cell>
        </row>
        <row r="277">
          <cell r="L277" t="str">
            <v>ESTM006-17</v>
          </cell>
          <cell r="M277" t="str">
            <v>Materiais Poliméricos</v>
          </cell>
          <cell r="N277">
            <v>3</v>
          </cell>
          <cell r="O277">
            <v>1</v>
          </cell>
          <cell r="P277">
            <v>4</v>
          </cell>
          <cell r="Q277">
            <v>4</v>
          </cell>
        </row>
        <row r="278">
          <cell r="L278" t="str">
            <v>ESTM008-17</v>
          </cell>
          <cell r="M278" t="str">
            <v>Materiais Compósitos</v>
          </cell>
          <cell r="N278">
            <v>3</v>
          </cell>
          <cell r="O278">
            <v>1</v>
          </cell>
          <cell r="P278">
            <v>4</v>
          </cell>
          <cell r="Q278">
            <v>4</v>
          </cell>
        </row>
        <row r="279">
          <cell r="L279" t="str">
            <v>ESTM009-17</v>
          </cell>
          <cell r="M279" t="str">
            <v>Termodinâmica Estatística de Materiais</v>
          </cell>
          <cell r="N279">
            <v>4</v>
          </cell>
          <cell r="O279">
            <v>0</v>
          </cell>
          <cell r="P279">
            <v>4</v>
          </cell>
          <cell r="Q279">
            <v>4</v>
          </cell>
        </row>
        <row r="280">
          <cell r="L280" t="str">
            <v>ESTM010-17</v>
          </cell>
          <cell r="M280" t="str">
            <v>Propriedades Mecânicas e Térmicas</v>
          </cell>
          <cell r="N280">
            <v>3</v>
          </cell>
          <cell r="O280">
            <v>1</v>
          </cell>
          <cell r="P280">
            <v>4</v>
          </cell>
          <cell r="Q280">
            <v>4</v>
          </cell>
        </row>
        <row r="281">
          <cell r="L281" t="str">
            <v>ESTM019-17</v>
          </cell>
          <cell r="M281" t="str">
            <v>Propriedades Elétricas, Magnéticas e Ópticas</v>
          </cell>
          <cell r="N281">
            <v>4</v>
          </cell>
          <cell r="O281">
            <v>0</v>
          </cell>
          <cell r="P281">
            <v>4</v>
          </cell>
          <cell r="Q281">
            <v>4</v>
          </cell>
        </row>
        <row r="282">
          <cell r="L282" t="str">
            <v>ESTM013-17</v>
          </cell>
          <cell r="M282" t="str">
            <v>Seleção de Materiais</v>
          </cell>
          <cell r="N282">
            <v>4</v>
          </cell>
          <cell r="O282">
            <v>0</v>
          </cell>
          <cell r="P282">
            <v>4</v>
          </cell>
          <cell r="Q282">
            <v>4</v>
          </cell>
        </row>
        <row r="283">
          <cell r="L283" t="str">
            <v>ESTM014-17</v>
          </cell>
          <cell r="M283" t="str">
            <v>Caracterização de Materiais</v>
          </cell>
          <cell r="N283">
            <v>3</v>
          </cell>
          <cell r="O283">
            <v>1</v>
          </cell>
          <cell r="P283">
            <v>4</v>
          </cell>
          <cell r="Q283">
            <v>4</v>
          </cell>
        </row>
        <row r="284">
          <cell r="L284" t="str">
            <v>ESTM015-17</v>
          </cell>
          <cell r="M284" t="str">
            <v>Reologia</v>
          </cell>
          <cell r="N284">
            <v>3</v>
          </cell>
          <cell r="O284">
            <v>1</v>
          </cell>
          <cell r="P284">
            <v>4</v>
          </cell>
          <cell r="Q284">
            <v>4</v>
          </cell>
        </row>
        <row r="285">
          <cell r="L285" t="str">
            <v>ESTM016-17</v>
          </cell>
          <cell r="M285" t="str">
            <v>Química Inorgânica de Materiais</v>
          </cell>
          <cell r="N285">
            <v>4</v>
          </cell>
          <cell r="O285">
            <v>2</v>
          </cell>
          <cell r="P285">
            <v>6</v>
          </cell>
          <cell r="Q285">
            <v>6</v>
          </cell>
        </row>
        <row r="286">
          <cell r="L286" t="str">
            <v>ESTM017-17</v>
          </cell>
          <cell r="M286" t="str">
            <v>Materiais Cerâmicos</v>
          </cell>
          <cell r="N286">
            <v>4</v>
          </cell>
          <cell r="O286">
            <v>0</v>
          </cell>
          <cell r="P286">
            <v>4</v>
          </cell>
          <cell r="Q286">
            <v>4</v>
          </cell>
        </row>
        <row r="287">
          <cell r="L287" t="str">
            <v>ESTM018-17</v>
          </cell>
          <cell r="M287" t="str">
            <v>Termodinâmica de Materiais</v>
          </cell>
          <cell r="N287">
            <v>4</v>
          </cell>
          <cell r="O287">
            <v>0</v>
          </cell>
          <cell r="P287">
            <v>6</v>
          </cell>
          <cell r="Q287">
            <v>4</v>
          </cell>
        </row>
        <row r="288">
          <cell r="L288" t="str">
            <v>ESTM902-17</v>
          </cell>
          <cell r="M288" t="str">
            <v>Trabalho de Graduação I em Engenharia de Materiais</v>
          </cell>
          <cell r="N288">
            <v>0</v>
          </cell>
          <cell r="O288">
            <v>2</v>
          </cell>
          <cell r="P288">
            <v>4</v>
          </cell>
          <cell r="Q288">
            <v>2</v>
          </cell>
        </row>
        <row r="289">
          <cell r="L289" t="str">
            <v>ESTM903-17</v>
          </cell>
          <cell r="M289" t="str">
            <v>Trabalho de Graduação II em Engenharia de Materiais</v>
          </cell>
          <cell r="N289">
            <v>0</v>
          </cell>
          <cell r="O289">
            <v>2</v>
          </cell>
          <cell r="P289">
            <v>4</v>
          </cell>
          <cell r="Q289">
            <v>2</v>
          </cell>
        </row>
        <row r="290">
          <cell r="L290" t="str">
            <v>ESTM904-17</v>
          </cell>
          <cell r="M290" t="str">
            <v>Trabalho de Graduação III em Engenharia de Materiais</v>
          </cell>
          <cell r="N290">
            <v>0</v>
          </cell>
          <cell r="O290">
            <v>2</v>
          </cell>
          <cell r="P290">
            <v>4</v>
          </cell>
          <cell r="Q290">
            <v>2</v>
          </cell>
        </row>
        <row r="291">
          <cell r="L291" t="str">
            <v>ESTM905-17</v>
          </cell>
          <cell r="M291" t="str">
            <v>Estágio Curricular em Engenharia de Materiais</v>
          </cell>
          <cell r="N291">
            <v>0</v>
          </cell>
          <cell r="O291">
            <v>14</v>
          </cell>
          <cell r="P291">
            <v>0</v>
          </cell>
          <cell r="Q291">
            <v>14</v>
          </cell>
        </row>
        <row r="292">
          <cell r="L292" t="str">
            <v>ESTO001-17</v>
          </cell>
          <cell r="M292" t="str">
            <v>Circuitos Elétricos e Fotônica</v>
          </cell>
          <cell r="N292">
            <v>3</v>
          </cell>
          <cell r="O292">
            <v>1</v>
          </cell>
          <cell r="P292">
            <v>5</v>
          </cell>
          <cell r="Q292">
            <v>4</v>
          </cell>
        </row>
        <row r="293">
          <cell r="L293" t="str">
            <v>ESTO004-17</v>
          </cell>
          <cell r="M293" t="str">
            <v>Instrumentação e Controle</v>
          </cell>
          <cell r="N293">
            <v>3</v>
          </cell>
          <cell r="O293">
            <v>1</v>
          </cell>
          <cell r="P293">
            <v>5</v>
          </cell>
          <cell r="Q293">
            <v>4</v>
          </cell>
        </row>
        <row r="294">
          <cell r="L294" t="str">
            <v>ESTO005-17</v>
          </cell>
          <cell r="M294" t="str">
            <v>Introdução às Engenharias</v>
          </cell>
          <cell r="N294">
            <v>2</v>
          </cell>
          <cell r="O294">
            <v>0</v>
          </cell>
          <cell r="P294">
            <v>4</v>
          </cell>
          <cell r="Q294">
            <v>2</v>
          </cell>
        </row>
        <row r="295">
          <cell r="L295" t="str">
            <v>ESTO006-17</v>
          </cell>
          <cell r="M295" t="str">
            <v>Materiais e Suas Propriedades</v>
          </cell>
          <cell r="N295">
            <v>3</v>
          </cell>
          <cell r="O295">
            <v>1</v>
          </cell>
          <cell r="P295">
            <v>5</v>
          </cell>
          <cell r="Q295">
            <v>4</v>
          </cell>
        </row>
        <row r="296">
          <cell r="L296" t="str">
            <v>ESTO008-17</v>
          </cell>
          <cell r="M296" t="str">
            <v>Mecânica dos Sólidos I</v>
          </cell>
          <cell r="N296">
            <v>3</v>
          </cell>
          <cell r="O296">
            <v>1</v>
          </cell>
          <cell r="P296">
            <v>5</v>
          </cell>
          <cell r="Q296">
            <v>4</v>
          </cell>
        </row>
        <row r="297">
          <cell r="L297" t="str">
            <v>ESTO011-17</v>
          </cell>
          <cell r="M297" t="str">
            <v>Fundamentos de Desenho Técnico</v>
          </cell>
          <cell r="N297">
            <v>2</v>
          </cell>
          <cell r="O297">
            <v>0</v>
          </cell>
          <cell r="P297">
            <v>4</v>
          </cell>
          <cell r="Q297">
            <v>2</v>
          </cell>
        </row>
        <row r="298">
          <cell r="L298" t="str">
            <v>ESTO012-17</v>
          </cell>
          <cell r="M298" t="str">
            <v>Princípios de Administração</v>
          </cell>
          <cell r="N298">
            <v>2</v>
          </cell>
          <cell r="O298">
            <v>0</v>
          </cell>
          <cell r="P298">
            <v>4</v>
          </cell>
          <cell r="Q298">
            <v>2</v>
          </cell>
        </row>
        <row r="299">
          <cell r="L299" t="str">
            <v>ESTO013-17</v>
          </cell>
          <cell r="M299" t="str">
            <v>Engenharia Econômica</v>
          </cell>
          <cell r="N299">
            <v>4</v>
          </cell>
          <cell r="O299">
            <v>0</v>
          </cell>
          <cell r="P299">
            <v>4</v>
          </cell>
          <cell r="Q299">
            <v>4</v>
          </cell>
        </row>
        <row r="300">
          <cell r="L300" t="str">
            <v>ESTO014-17</v>
          </cell>
          <cell r="M300" t="str">
            <v>Termodinâmica Aplicada I</v>
          </cell>
          <cell r="N300">
            <v>4</v>
          </cell>
          <cell r="O300">
            <v>0</v>
          </cell>
          <cell r="P300">
            <v>5</v>
          </cell>
          <cell r="Q300">
            <v>4</v>
          </cell>
        </row>
        <row r="301">
          <cell r="L301" t="str">
            <v>ESTO015-17</v>
          </cell>
          <cell r="M301" t="str">
            <v>Mecânica dos Fluidos I</v>
          </cell>
          <cell r="N301">
            <v>4</v>
          </cell>
          <cell r="O301">
            <v>0</v>
          </cell>
          <cell r="P301">
            <v>5</v>
          </cell>
          <cell r="Q301">
            <v>4</v>
          </cell>
        </row>
        <row r="302">
          <cell r="L302" t="str">
            <v>ESTO016-17</v>
          </cell>
          <cell r="M302" t="str">
            <v>Fenômenos de Transporte</v>
          </cell>
          <cell r="N302">
            <v>4</v>
          </cell>
          <cell r="O302">
            <v>0</v>
          </cell>
          <cell r="P302">
            <v>4</v>
          </cell>
          <cell r="Q302">
            <v>4</v>
          </cell>
        </row>
        <row r="303">
          <cell r="L303" t="str">
            <v>ESTO017-17</v>
          </cell>
          <cell r="M303" t="str">
            <v>Métodos Experimentais em Engenharia</v>
          </cell>
          <cell r="N303">
            <v>2</v>
          </cell>
          <cell r="O303">
            <v>2</v>
          </cell>
          <cell r="P303">
            <v>4</v>
          </cell>
          <cell r="Q303">
            <v>4</v>
          </cell>
        </row>
        <row r="304">
          <cell r="L304" t="str">
            <v>ESTO902-17</v>
          </cell>
          <cell r="M304" t="str">
            <v>Engenharia Unificada I</v>
          </cell>
          <cell r="N304">
            <v>0</v>
          </cell>
          <cell r="O304">
            <v>2</v>
          </cell>
          <cell r="P304">
            <v>5</v>
          </cell>
          <cell r="Q304">
            <v>2</v>
          </cell>
        </row>
        <row r="305">
          <cell r="L305" t="str">
            <v>ESTO903-17</v>
          </cell>
          <cell r="M305" t="str">
            <v>Engenharia Unificada II</v>
          </cell>
          <cell r="N305">
            <v>0</v>
          </cell>
          <cell r="O305">
            <v>2</v>
          </cell>
          <cell r="P305">
            <v>5</v>
          </cell>
          <cell r="Q305">
            <v>2</v>
          </cell>
        </row>
        <row r="306">
          <cell r="L306" t="str">
            <v>ESTS001-17</v>
          </cell>
          <cell r="M306" t="str">
            <v>Dinâmica I</v>
          </cell>
          <cell r="N306">
            <v>4</v>
          </cell>
          <cell r="O306">
            <v>0</v>
          </cell>
          <cell r="P306">
            <v>5</v>
          </cell>
          <cell r="Q306">
            <v>4</v>
          </cell>
        </row>
        <row r="307">
          <cell r="L307" t="str">
            <v>ESTS002-17</v>
          </cell>
          <cell r="M307" t="str">
            <v>Aeronáutica I-A</v>
          </cell>
          <cell r="N307">
            <v>4</v>
          </cell>
          <cell r="O307">
            <v>0</v>
          </cell>
          <cell r="P307">
            <v>4</v>
          </cell>
          <cell r="Q307">
            <v>4</v>
          </cell>
        </row>
        <row r="308">
          <cell r="L308" t="str">
            <v>ESTS003-17</v>
          </cell>
          <cell r="M308" t="str">
            <v>Introdução à Astronáutica</v>
          </cell>
          <cell r="N308">
            <v>2</v>
          </cell>
          <cell r="O308">
            <v>0</v>
          </cell>
          <cell r="P308">
            <v>3</v>
          </cell>
          <cell r="Q308">
            <v>2</v>
          </cell>
        </row>
        <row r="309">
          <cell r="L309" t="str">
            <v>ESTS004-17</v>
          </cell>
          <cell r="M309" t="str">
            <v>Desempenho de Aeronaves</v>
          </cell>
          <cell r="N309">
            <v>4</v>
          </cell>
          <cell r="O309">
            <v>0</v>
          </cell>
          <cell r="P309">
            <v>4</v>
          </cell>
          <cell r="Q309">
            <v>4</v>
          </cell>
        </row>
        <row r="310">
          <cell r="L310" t="str">
            <v>ESTS005-17</v>
          </cell>
          <cell r="M310" t="str">
            <v>Dinâmica e Controle de Veículos Espaciais</v>
          </cell>
          <cell r="N310">
            <v>4</v>
          </cell>
          <cell r="O310">
            <v>0</v>
          </cell>
          <cell r="P310">
            <v>4</v>
          </cell>
          <cell r="Q310">
            <v>4</v>
          </cell>
        </row>
        <row r="311">
          <cell r="L311" t="str">
            <v>ESTS006-17</v>
          </cell>
          <cell r="M311" t="str">
            <v>Laboratório de Guiagem, Navegação e Controle</v>
          </cell>
          <cell r="N311">
            <v>0</v>
          </cell>
          <cell r="O311">
            <v>4</v>
          </cell>
          <cell r="P311">
            <v>4</v>
          </cell>
          <cell r="Q311">
            <v>4</v>
          </cell>
        </row>
        <row r="312">
          <cell r="L312" t="str">
            <v>ESTS007-17</v>
          </cell>
          <cell r="M312" t="str">
            <v>Estabilidade e Controle de Aeronaves</v>
          </cell>
          <cell r="N312">
            <v>4</v>
          </cell>
          <cell r="O312">
            <v>0</v>
          </cell>
          <cell r="P312">
            <v>4</v>
          </cell>
          <cell r="Q312">
            <v>4</v>
          </cell>
        </row>
        <row r="313">
          <cell r="L313" t="str">
            <v>ESTS008-17</v>
          </cell>
          <cell r="M313" t="str">
            <v>Vibrações</v>
          </cell>
          <cell r="N313">
            <v>4</v>
          </cell>
          <cell r="O313">
            <v>0</v>
          </cell>
          <cell r="P313">
            <v>4</v>
          </cell>
          <cell r="Q313">
            <v>4</v>
          </cell>
        </row>
        <row r="314">
          <cell r="L314" t="str">
            <v>ESTS009-17</v>
          </cell>
          <cell r="M314" t="str">
            <v>Materiais Compósitos e Aplicações Estruturais</v>
          </cell>
          <cell r="N314">
            <v>4</v>
          </cell>
          <cell r="O314">
            <v>0</v>
          </cell>
          <cell r="P314">
            <v>4</v>
          </cell>
          <cell r="Q314">
            <v>4</v>
          </cell>
        </row>
        <row r="315">
          <cell r="L315" t="str">
            <v>ESTS010-17</v>
          </cell>
          <cell r="M315" t="str">
            <v>Técnicas de Análise Estrutural e Projeto</v>
          </cell>
          <cell r="N315">
            <v>3</v>
          </cell>
          <cell r="O315">
            <v>1</v>
          </cell>
          <cell r="P315">
            <v>4</v>
          </cell>
          <cell r="Q315">
            <v>4</v>
          </cell>
        </row>
        <row r="316">
          <cell r="L316" t="str">
            <v>ESTS011-17</v>
          </cell>
          <cell r="M316" t="str">
            <v>Métodos Computacionais para Análise Estrutural</v>
          </cell>
          <cell r="N316">
            <v>3</v>
          </cell>
          <cell r="O316">
            <v>1</v>
          </cell>
          <cell r="P316">
            <v>4</v>
          </cell>
          <cell r="Q316">
            <v>4</v>
          </cell>
        </row>
        <row r="317">
          <cell r="L317" t="str">
            <v>ESTS012-17</v>
          </cell>
          <cell r="M317" t="str">
            <v>Aeroelasticidade</v>
          </cell>
          <cell r="N317">
            <v>4</v>
          </cell>
          <cell r="O317">
            <v>0</v>
          </cell>
          <cell r="P317">
            <v>5</v>
          </cell>
          <cell r="Q317">
            <v>4</v>
          </cell>
        </row>
        <row r="318">
          <cell r="L318" t="str">
            <v>ESTS013-17</v>
          </cell>
          <cell r="M318" t="str">
            <v>Projeto de Elementos Estruturais de Aeronaves I</v>
          </cell>
          <cell r="N318">
            <v>3</v>
          </cell>
          <cell r="O318">
            <v>1</v>
          </cell>
          <cell r="P318">
            <v>5</v>
          </cell>
          <cell r="Q318">
            <v>4</v>
          </cell>
        </row>
        <row r="319">
          <cell r="L319" t="str">
            <v>ESTS015-17</v>
          </cell>
          <cell r="M319" t="str">
            <v>Combustão I</v>
          </cell>
          <cell r="N319">
            <v>3</v>
          </cell>
          <cell r="O319">
            <v>1</v>
          </cell>
          <cell r="P319">
            <v>4</v>
          </cell>
          <cell r="Q319">
            <v>4</v>
          </cell>
        </row>
        <row r="320">
          <cell r="L320" t="str">
            <v>ESTS016-17</v>
          </cell>
          <cell r="M320" t="str">
            <v>Aerodinâmica I</v>
          </cell>
          <cell r="N320">
            <v>4</v>
          </cell>
          <cell r="O320">
            <v>0</v>
          </cell>
          <cell r="P320">
            <v>5</v>
          </cell>
          <cell r="Q320">
            <v>4</v>
          </cell>
        </row>
        <row r="321">
          <cell r="L321" t="str">
            <v>ESTS017-17</v>
          </cell>
          <cell r="M321" t="str">
            <v>Sistemas de Propulsão I</v>
          </cell>
          <cell r="N321">
            <v>3</v>
          </cell>
          <cell r="O321">
            <v>1</v>
          </cell>
          <cell r="P321">
            <v>5</v>
          </cell>
          <cell r="Q321">
            <v>4</v>
          </cell>
        </row>
        <row r="322">
          <cell r="L322" t="str">
            <v>ESTS018-17</v>
          </cell>
          <cell r="M322" t="str">
            <v>Transferência de Calor Aplicada a Sistemas Aeroespaciais</v>
          </cell>
          <cell r="N322">
            <v>3</v>
          </cell>
          <cell r="O322">
            <v>1</v>
          </cell>
          <cell r="P322">
            <v>4</v>
          </cell>
          <cell r="Q322">
            <v>4</v>
          </cell>
        </row>
        <row r="323">
          <cell r="L323" t="str">
            <v>ESTS019-17</v>
          </cell>
          <cell r="M323" t="str">
            <v>Dinâmica de Gases</v>
          </cell>
          <cell r="N323">
            <v>4</v>
          </cell>
          <cell r="O323">
            <v>2</v>
          </cell>
          <cell r="P323">
            <v>4</v>
          </cell>
          <cell r="Q323">
            <v>6</v>
          </cell>
        </row>
        <row r="324">
          <cell r="L324" t="str">
            <v>ESTS902-17</v>
          </cell>
          <cell r="M324" t="str">
            <v>Trabalho de Graduação I em Engenharia Aeroespacial</v>
          </cell>
          <cell r="N324">
            <v>0</v>
          </cell>
          <cell r="O324">
            <v>2</v>
          </cell>
          <cell r="P324">
            <v>4</v>
          </cell>
          <cell r="Q324">
            <v>2</v>
          </cell>
        </row>
        <row r="325">
          <cell r="L325" t="str">
            <v>ESTS903-17</v>
          </cell>
          <cell r="M325" t="str">
            <v>Trabalho de Graduação II em Engenharia Aeroespacial</v>
          </cell>
          <cell r="N325">
            <v>0</v>
          </cell>
          <cell r="O325">
            <v>2</v>
          </cell>
          <cell r="P325">
            <v>4</v>
          </cell>
          <cell r="Q325">
            <v>2</v>
          </cell>
        </row>
        <row r="326">
          <cell r="L326" t="str">
            <v>ESTS904-17</v>
          </cell>
          <cell r="M326" t="str">
            <v>Trabalho de Graduação III em Engenharia Aeroespacial</v>
          </cell>
          <cell r="N326">
            <v>0</v>
          </cell>
          <cell r="O326">
            <v>2</v>
          </cell>
          <cell r="P326">
            <v>4</v>
          </cell>
          <cell r="Q326">
            <v>2</v>
          </cell>
        </row>
        <row r="327">
          <cell r="L327" t="str">
            <v>ESTS905-17</v>
          </cell>
          <cell r="M327" t="str">
            <v>Estágio Curricular em Engenharia Aeroespacial</v>
          </cell>
          <cell r="N327">
            <v>0</v>
          </cell>
          <cell r="O327">
            <v>14</v>
          </cell>
          <cell r="P327">
            <v>0</v>
          </cell>
          <cell r="Q327">
            <v>14</v>
          </cell>
        </row>
        <row r="328">
          <cell r="L328" t="str">
            <v>ESTU004-17</v>
          </cell>
          <cell r="M328" t="str">
            <v>Cartografia e Geoprocessamento</v>
          </cell>
          <cell r="N328">
            <v>1</v>
          </cell>
          <cell r="O328">
            <v>3</v>
          </cell>
          <cell r="P328">
            <v>3</v>
          </cell>
          <cell r="Q328">
            <v>4</v>
          </cell>
        </row>
        <row r="329">
          <cell r="L329" t="str">
            <v>ESTU005-17</v>
          </cell>
          <cell r="M329" t="str">
            <v>Climatologia</v>
          </cell>
          <cell r="N329">
            <v>3</v>
          </cell>
          <cell r="O329">
            <v>0</v>
          </cell>
          <cell r="P329">
            <v>4</v>
          </cell>
          <cell r="Q329">
            <v>3</v>
          </cell>
        </row>
        <row r="330">
          <cell r="L330" t="str">
            <v>ESTU006-17</v>
          </cell>
          <cell r="M330" t="str">
            <v>Geotecnia</v>
          </cell>
          <cell r="N330">
            <v>2</v>
          </cell>
          <cell r="O330">
            <v>2</v>
          </cell>
          <cell r="P330">
            <v>4</v>
          </cell>
          <cell r="Q330">
            <v>4</v>
          </cell>
        </row>
        <row r="331">
          <cell r="L331" t="str">
            <v>ESTU007-17</v>
          </cell>
          <cell r="M331" t="str">
            <v>Habitação e Assentamentos Humanos</v>
          </cell>
          <cell r="N331">
            <v>3</v>
          </cell>
          <cell r="O331">
            <v>1</v>
          </cell>
          <cell r="P331">
            <v>5</v>
          </cell>
          <cell r="Q331">
            <v>4</v>
          </cell>
        </row>
        <row r="332">
          <cell r="L332" t="str">
            <v>ESTU009-17</v>
          </cell>
          <cell r="M332" t="str">
            <v>Hidrologia</v>
          </cell>
          <cell r="N332">
            <v>3</v>
          </cell>
          <cell r="O332">
            <v>1</v>
          </cell>
          <cell r="P332">
            <v>3</v>
          </cell>
          <cell r="Q332">
            <v>4</v>
          </cell>
        </row>
        <row r="333">
          <cell r="L333" t="str">
            <v>ESTU010-17</v>
          </cell>
          <cell r="M333" t="str">
            <v>Microbiologia Ambiental</v>
          </cell>
          <cell r="N333">
            <v>3</v>
          </cell>
          <cell r="O333">
            <v>1</v>
          </cell>
          <cell r="P333">
            <v>4</v>
          </cell>
          <cell r="Q333">
            <v>4</v>
          </cell>
        </row>
        <row r="334">
          <cell r="L334" t="str">
            <v>ESTU011-17</v>
          </cell>
          <cell r="M334" t="str">
            <v>Planejamento Urbano e Metropolitano</v>
          </cell>
          <cell r="N334">
            <v>3</v>
          </cell>
          <cell r="O334">
            <v>1</v>
          </cell>
          <cell r="P334">
            <v>4</v>
          </cell>
          <cell r="Q334">
            <v>4</v>
          </cell>
        </row>
        <row r="335">
          <cell r="L335" t="str">
            <v>ESTU012-17</v>
          </cell>
          <cell r="M335" t="str">
            <v>Poluição Atmosférica</v>
          </cell>
          <cell r="N335">
            <v>3</v>
          </cell>
          <cell r="O335">
            <v>0</v>
          </cell>
          <cell r="P335">
            <v>4</v>
          </cell>
          <cell r="Q335">
            <v>3</v>
          </cell>
        </row>
        <row r="336">
          <cell r="L336" t="str">
            <v>ESTU015-17</v>
          </cell>
          <cell r="M336" t="str">
            <v>Saúde Ambiental</v>
          </cell>
          <cell r="N336">
            <v>2</v>
          </cell>
          <cell r="O336">
            <v>0</v>
          </cell>
          <cell r="P336">
            <v>3</v>
          </cell>
          <cell r="Q336">
            <v>2</v>
          </cell>
        </row>
        <row r="337">
          <cell r="L337" t="str">
            <v>ESTU019-17</v>
          </cell>
          <cell r="M337" t="str">
            <v>Teoria do Planejamento Urbano e Ambiental</v>
          </cell>
          <cell r="N337">
            <v>3</v>
          </cell>
          <cell r="O337">
            <v>0</v>
          </cell>
          <cell r="P337">
            <v>4</v>
          </cell>
          <cell r="Q337">
            <v>3</v>
          </cell>
        </row>
        <row r="338">
          <cell r="L338" t="str">
            <v>ESTU020-17</v>
          </cell>
          <cell r="M338" t="str">
            <v>Transferência de Massa</v>
          </cell>
          <cell r="N338">
            <v>3</v>
          </cell>
          <cell r="O338">
            <v>1</v>
          </cell>
          <cell r="P338">
            <v>5</v>
          </cell>
          <cell r="Q338">
            <v>4</v>
          </cell>
        </row>
        <row r="339">
          <cell r="L339" t="str">
            <v>ESTU021-17</v>
          </cell>
          <cell r="M339" t="str">
            <v>Transportes e Mobilidade Urbana</v>
          </cell>
          <cell r="N339">
            <v>2</v>
          </cell>
          <cell r="O339">
            <v>0</v>
          </cell>
          <cell r="P339">
            <v>4</v>
          </cell>
          <cell r="Q339">
            <v>2</v>
          </cell>
        </row>
        <row r="340">
          <cell r="L340" t="str">
            <v>ESTU023-17</v>
          </cell>
          <cell r="M340" t="str">
            <v>Biomas Brasileiros</v>
          </cell>
          <cell r="N340">
            <v>2</v>
          </cell>
          <cell r="O340">
            <v>1</v>
          </cell>
          <cell r="P340">
            <v>3</v>
          </cell>
          <cell r="Q340">
            <v>3</v>
          </cell>
        </row>
        <row r="341">
          <cell r="L341" t="str">
            <v>ESTU024-17</v>
          </cell>
          <cell r="M341" t="str">
            <v>Análise de Sistemas e Modelagem Ambiental</v>
          </cell>
          <cell r="N341">
            <v>1</v>
          </cell>
          <cell r="O341">
            <v>2</v>
          </cell>
          <cell r="P341">
            <v>4</v>
          </cell>
          <cell r="Q341">
            <v>3</v>
          </cell>
        </row>
        <row r="342">
          <cell r="L342" t="str">
            <v>ESTU025-17</v>
          </cell>
          <cell r="M342" t="str">
            <v>Avaliação de Impactos Ambientais</v>
          </cell>
          <cell r="N342">
            <v>2</v>
          </cell>
          <cell r="O342">
            <v>2</v>
          </cell>
          <cell r="P342">
            <v>4</v>
          </cell>
          <cell r="Q342">
            <v>4</v>
          </cell>
        </row>
        <row r="343">
          <cell r="L343" t="str">
            <v>ESTU026-17</v>
          </cell>
          <cell r="M343" t="str">
            <v>Caracterização de Matrizes Ambientais</v>
          </cell>
          <cell r="N343">
            <v>1</v>
          </cell>
          <cell r="O343">
            <v>2</v>
          </cell>
          <cell r="P343">
            <v>4</v>
          </cell>
          <cell r="Q343">
            <v>3</v>
          </cell>
        </row>
        <row r="344">
          <cell r="L344" t="str">
            <v>ESTU027-17</v>
          </cell>
          <cell r="M344" t="str">
            <v>Fundamentos de Geologia para Engenharia</v>
          </cell>
          <cell r="N344">
            <v>2</v>
          </cell>
          <cell r="O344">
            <v>1</v>
          </cell>
          <cell r="P344">
            <v>2</v>
          </cell>
          <cell r="Q344">
            <v>3</v>
          </cell>
        </row>
        <row r="345">
          <cell r="L345" t="str">
            <v>ESTU028-17</v>
          </cell>
          <cell r="M345" t="str">
            <v>Hidráulica de Condutos Forçados</v>
          </cell>
          <cell r="N345">
            <v>2</v>
          </cell>
          <cell r="O345">
            <v>1</v>
          </cell>
          <cell r="P345">
            <v>2</v>
          </cell>
          <cell r="Q345">
            <v>3</v>
          </cell>
        </row>
        <row r="346">
          <cell r="L346" t="str">
            <v>ESTU029-17</v>
          </cell>
          <cell r="M346" t="str">
            <v>Hidráulica de Condutos Livres</v>
          </cell>
          <cell r="N346">
            <v>1</v>
          </cell>
          <cell r="O346">
            <v>1</v>
          </cell>
          <cell r="P346">
            <v>2</v>
          </cell>
          <cell r="Q346">
            <v>2</v>
          </cell>
        </row>
        <row r="347">
          <cell r="L347" t="str">
            <v>ESTU031-17</v>
          </cell>
          <cell r="M347" t="str">
            <v>Recuperação de Áreas Degradadas</v>
          </cell>
          <cell r="N347">
            <v>2</v>
          </cell>
          <cell r="O347">
            <v>1</v>
          </cell>
          <cell r="P347">
            <v>3</v>
          </cell>
          <cell r="Q347">
            <v>3</v>
          </cell>
        </row>
        <row r="348">
          <cell r="L348" t="str">
            <v>ESTU032-17</v>
          </cell>
          <cell r="M348" t="str">
            <v>Representação Gráfica de Projetos Ambientais e Urbanos</v>
          </cell>
          <cell r="N348">
            <v>0</v>
          </cell>
          <cell r="O348">
            <v>4</v>
          </cell>
          <cell r="P348">
            <v>4</v>
          </cell>
          <cell r="Q348">
            <v>4</v>
          </cell>
        </row>
        <row r="349">
          <cell r="L349" t="str">
            <v>ESTU033-17</v>
          </cell>
          <cell r="M349" t="str">
            <v>Resíduos Sólidos</v>
          </cell>
          <cell r="N349">
            <v>2</v>
          </cell>
          <cell r="O349">
            <v>1</v>
          </cell>
          <cell r="P349">
            <v>4</v>
          </cell>
          <cell r="Q349">
            <v>3</v>
          </cell>
        </row>
        <row r="350">
          <cell r="L350" t="str">
            <v>ESTU034-17</v>
          </cell>
          <cell r="M350" t="str">
            <v>Sistema de Abastecimento de Águas</v>
          </cell>
          <cell r="N350">
            <v>2</v>
          </cell>
          <cell r="O350">
            <v>1</v>
          </cell>
          <cell r="P350">
            <v>4</v>
          </cell>
          <cell r="Q350">
            <v>3</v>
          </cell>
        </row>
        <row r="351">
          <cell r="L351" t="str">
            <v>ESTU035-17</v>
          </cell>
          <cell r="M351" t="str">
            <v>Sistemas de Esgotamento Sanitário</v>
          </cell>
          <cell r="N351">
            <v>2</v>
          </cell>
          <cell r="O351">
            <v>1</v>
          </cell>
          <cell r="P351">
            <v>4</v>
          </cell>
          <cell r="Q351">
            <v>3</v>
          </cell>
        </row>
        <row r="352">
          <cell r="L352" t="str">
            <v>ESTU036-17</v>
          </cell>
          <cell r="M352" t="str">
            <v>Sistemas de Drenagem Urbana</v>
          </cell>
          <cell r="N352">
            <v>2</v>
          </cell>
          <cell r="O352">
            <v>1</v>
          </cell>
          <cell r="P352">
            <v>4</v>
          </cell>
          <cell r="Q352">
            <v>3</v>
          </cell>
        </row>
        <row r="353">
          <cell r="L353" t="str">
            <v>ESTU037-17</v>
          </cell>
          <cell r="M353" t="str">
            <v>Sistemas de Tratamento de Água</v>
          </cell>
          <cell r="N353">
            <v>2</v>
          </cell>
          <cell r="O353">
            <v>1</v>
          </cell>
          <cell r="P353">
            <v>4</v>
          </cell>
          <cell r="Q353">
            <v>3</v>
          </cell>
        </row>
        <row r="354">
          <cell r="L354" t="str">
            <v>ESTU038-17</v>
          </cell>
          <cell r="M354" t="str">
            <v>Tratamento de Águas Urbanas Servidas</v>
          </cell>
          <cell r="N354">
            <v>2</v>
          </cell>
          <cell r="O354">
            <v>1</v>
          </cell>
          <cell r="P354">
            <v>4</v>
          </cell>
          <cell r="Q354">
            <v>3</v>
          </cell>
        </row>
        <row r="355">
          <cell r="L355" t="str">
            <v>ESTU039-17</v>
          </cell>
          <cell r="M355" t="str">
            <v>Regulação Ambiental e Urbanística</v>
          </cell>
          <cell r="N355">
            <v>2</v>
          </cell>
          <cell r="O355">
            <v>0</v>
          </cell>
          <cell r="P355">
            <v>4</v>
          </cell>
          <cell r="Q355">
            <v>2</v>
          </cell>
        </row>
        <row r="356">
          <cell r="L356" t="str">
            <v>ESTU040-17</v>
          </cell>
          <cell r="M356" t="str">
            <v>Projeto Ambiental Urbano</v>
          </cell>
          <cell r="N356">
            <v>1</v>
          </cell>
          <cell r="O356">
            <v>3</v>
          </cell>
          <cell r="P356">
            <v>4</v>
          </cell>
          <cell r="Q356">
            <v>4</v>
          </cell>
        </row>
        <row r="357">
          <cell r="L357" t="str">
            <v>ESTU902-17</v>
          </cell>
          <cell r="M357" t="str">
            <v>Trabalho de Graduação I em Engenharia Ambiental e Urbana</v>
          </cell>
          <cell r="N357">
            <v>0</v>
          </cell>
          <cell r="O357">
            <v>2</v>
          </cell>
          <cell r="P357">
            <v>4</v>
          </cell>
          <cell r="Q357">
            <v>2</v>
          </cell>
        </row>
        <row r="358">
          <cell r="L358" t="str">
            <v>ESTU903-17</v>
          </cell>
          <cell r="M358" t="str">
            <v>Trabalho de Graduação II em Engenharia Ambiental e Urbana</v>
          </cell>
          <cell r="N358">
            <v>0</v>
          </cell>
          <cell r="O358">
            <v>2</v>
          </cell>
          <cell r="P358">
            <v>4</v>
          </cell>
          <cell r="Q358">
            <v>2</v>
          </cell>
        </row>
        <row r="359">
          <cell r="L359" t="str">
            <v>ESTU904-17</v>
          </cell>
          <cell r="M359" t="str">
            <v>Trabalho de Graduação III em Engenharia Ambiental e Urbana</v>
          </cell>
          <cell r="N359">
            <v>0</v>
          </cell>
          <cell r="O359">
            <v>2</v>
          </cell>
          <cell r="P359">
            <v>4</v>
          </cell>
          <cell r="Q359">
            <v>2</v>
          </cell>
        </row>
        <row r="360">
          <cell r="L360" t="str">
            <v>ESTU905-17</v>
          </cell>
          <cell r="M360" t="str">
            <v>Estágio Curricular em Engenharia Ambiental e Urbana</v>
          </cell>
          <cell r="N360">
            <v>0</v>
          </cell>
          <cell r="O360">
            <v>14</v>
          </cell>
          <cell r="P360">
            <v>0</v>
          </cell>
          <cell r="Q360">
            <v>14</v>
          </cell>
        </row>
        <row r="361">
          <cell r="L361" t="str">
            <v>ESZA002-17</v>
          </cell>
          <cell r="M361" t="str">
            <v>Controle Robusto Multivariável</v>
          </cell>
          <cell r="N361">
            <v>3</v>
          </cell>
          <cell r="O361">
            <v>1</v>
          </cell>
          <cell r="P361">
            <v>4</v>
          </cell>
          <cell r="Q361">
            <v>4</v>
          </cell>
        </row>
        <row r="362">
          <cell r="L362" t="str">
            <v>ESZA003-17</v>
          </cell>
          <cell r="M362" t="str">
            <v>Controle Não-Linear</v>
          </cell>
          <cell r="N362">
            <v>3</v>
          </cell>
          <cell r="O362">
            <v>1</v>
          </cell>
          <cell r="P362">
            <v>4</v>
          </cell>
          <cell r="Q362">
            <v>4</v>
          </cell>
        </row>
        <row r="363">
          <cell r="L363" t="str">
            <v>ESZA005-17</v>
          </cell>
          <cell r="M363" t="str">
            <v>Processadores Digitais em Controle e Automação</v>
          </cell>
          <cell r="N363">
            <v>3</v>
          </cell>
          <cell r="O363">
            <v>1</v>
          </cell>
          <cell r="P363">
            <v>4</v>
          </cell>
          <cell r="Q363">
            <v>4</v>
          </cell>
        </row>
        <row r="364">
          <cell r="L364" t="str">
            <v>ESZA006-17</v>
          </cell>
          <cell r="M364" t="str">
            <v>Teoria de Controle Ótimo</v>
          </cell>
          <cell r="N364">
            <v>3</v>
          </cell>
          <cell r="O364">
            <v>0</v>
          </cell>
          <cell r="P364">
            <v>4</v>
          </cell>
          <cell r="Q364">
            <v>3</v>
          </cell>
        </row>
        <row r="365">
          <cell r="L365" t="str">
            <v>ESZA007-17</v>
          </cell>
          <cell r="M365" t="str">
            <v>Confiabilidade de Componentes e Sistemas</v>
          </cell>
          <cell r="N365">
            <v>3</v>
          </cell>
          <cell r="O365">
            <v>0</v>
          </cell>
          <cell r="P365">
            <v>4</v>
          </cell>
          <cell r="Q365">
            <v>3</v>
          </cell>
        </row>
        <row r="366">
          <cell r="L366" t="str">
            <v>ESZA008-17</v>
          </cell>
          <cell r="M366" t="str">
            <v>Circuitos Hidráulicos e Pneumáticos</v>
          </cell>
          <cell r="N366">
            <v>3</v>
          </cell>
          <cell r="O366">
            <v>1</v>
          </cell>
          <cell r="P366">
            <v>4</v>
          </cell>
          <cell r="Q366">
            <v>4</v>
          </cell>
        </row>
        <row r="367">
          <cell r="L367" t="str">
            <v>ESZA009-17</v>
          </cell>
          <cell r="M367" t="str">
            <v>Redes de Barramento de Campo</v>
          </cell>
          <cell r="N367">
            <v>2</v>
          </cell>
          <cell r="O367">
            <v>1</v>
          </cell>
          <cell r="P367">
            <v>4</v>
          </cell>
          <cell r="Q367">
            <v>3</v>
          </cell>
        </row>
        <row r="368">
          <cell r="L368" t="str">
            <v>ESZA010-17</v>
          </cell>
          <cell r="M368" t="str">
            <v>Servo-Sistema para Robôs e Acionamento para Sistemas Mecatrônicos</v>
          </cell>
          <cell r="N368">
            <v>3</v>
          </cell>
          <cell r="O368">
            <v>1</v>
          </cell>
          <cell r="P368">
            <v>4</v>
          </cell>
          <cell r="Q368">
            <v>4</v>
          </cell>
        </row>
        <row r="369">
          <cell r="L369" t="str">
            <v>ESZA011-17</v>
          </cell>
          <cell r="M369" t="str">
            <v>Eletrônica de Potência I</v>
          </cell>
          <cell r="N369">
            <v>3</v>
          </cell>
          <cell r="O369">
            <v>2</v>
          </cell>
          <cell r="P369">
            <v>4</v>
          </cell>
          <cell r="Q369">
            <v>5</v>
          </cell>
        </row>
        <row r="370">
          <cell r="L370" t="str">
            <v>ESZA012-17</v>
          </cell>
          <cell r="M370" t="str">
            <v>Eletrônica de Potência II</v>
          </cell>
          <cell r="N370">
            <v>3</v>
          </cell>
          <cell r="O370">
            <v>2</v>
          </cell>
          <cell r="P370">
            <v>4</v>
          </cell>
          <cell r="Q370">
            <v>5</v>
          </cell>
        </row>
        <row r="371">
          <cell r="L371" t="str">
            <v>ESZA013-17</v>
          </cell>
          <cell r="M371" t="str">
            <v>Instrumentação e Metrologia Óptica</v>
          </cell>
          <cell r="N371">
            <v>3</v>
          </cell>
          <cell r="O371">
            <v>1</v>
          </cell>
          <cell r="P371">
            <v>4</v>
          </cell>
          <cell r="Q371">
            <v>4</v>
          </cell>
        </row>
        <row r="372">
          <cell r="L372" t="str">
            <v>ESZA014-17</v>
          </cell>
          <cell r="M372" t="str">
            <v>Projeto de Microdispositivos para Instrumentação</v>
          </cell>
          <cell r="N372">
            <v>3</v>
          </cell>
          <cell r="O372">
            <v>1</v>
          </cell>
          <cell r="P372">
            <v>4</v>
          </cell>
          <cell r="Q372">
            <v>4</v>
          </cell>
        </row>
        <row r="373">
          <cell r="L373" t="str">
            <v>ESZA015-17</v>
          </cell>
          <cell r="M373" t="str">
            <v>Supervisão e Monitoramento de Processos Energéticos</v>
          </cell>
          <cell r="N373">
            <v>1</v>
          </cell>
          <cell r="O373">
            <v>3</v>
          </cell>
          <cell r="P373">
            <v>4</v>
          </cell>
          <cell r="Q373">
            <v>4</v>
          </cell>
        </row>
        <row r="374">
          <cell r="L374" t="str">
            <v>ESZA016-17</v>
          </cell>
          <cell r="M374" t="str">
            <v>Optoeletrônica</v>
          </cell>
          <cell r="N374">
            <v>3</v>
          </cell>
          <cell r="O374">
            <v>1</v>
          </cell>
          <cell r="P374">
            <v>4</v>
          </cell>
          <cell r="Q374">
            <v>4</v>
          </cell>
        </row>
        <row r="375">
          <cell r="L375" t="str">
            <v>ESZA017-17</v>
          </cell>
          <cell r="M375" t="str">
            <v>Lógica Programável</v>
          </cell>
          <cell r="N375">
            <v>3</v>
          </cell>
          <cell r="O375">
            <v>1</v>
          </cell>
          <cell r="P375">
            <v>4</v>
          </cell>
          <cell r="Q375">
            <v>4</v>
          </cell>
        </row>
        <row r="376">
          <cell r="L376" t="str">
            <v>ESZA018-17</v>
          </cell>
          <cell r="M376" t="str">
            <v>Engenharia Óptica e Imagens</v>
          </cell>
          <cell r="N376">
            <v>3</v>
          </cell>
          <cell r="O376">
            <v>1</v>
          </cell>
          <cell r="P376">
            <v>4</v>
          </cell>
          <cell r="Q376">
            <v>4</v>
          </cell>
        </row>
        <row r="377">
          <cell r="L377" t="str">
            <v>ESZA019-17</v>
          </cell>
          <cell r="M377" t="str">
            <v>Visão Computacional</v>
          </cell>
          <cell r="N377">
            <v>3</v>
          </cell>
          <cell r="O377">
            <v>1</v>
          </cell>
          <cell r="P377">
            <v>4</v>
          </cell>
          <cell r="Q377">
            <v>4</v>
          </cell>
        </row>
        <row r="378">
          <cell r="L378" t="str">
            <v>ESZA020-17</v>
          </cell>
          <cell r="M378" t="str">
            <v>Robôs Móveis Autônomos</v>
          </cell>
          <cell r="N378">
            <v>3</v>
          </cell>
          <cell r="O378">
            <v>1</v>
          </cell>
          <cell r="P378">
            <v>4</v>
          </cell>
          <cell r="Q378">
            <v>4</v>
          </cell>
        </row>
        <row r="379">
          <cell r="L379" t="str">
            <v>ESZA021-17</v>
          </cell>
          <cell r="M379" t="str">
            <v>Controle Avançado de Robôs</v>
          </cell>
          <cell r="N379">
            <v>3</v>
          </cell>
          <cell r="O379">
            <v>0</v>
          </cell>
          <cell r="P379">
            <v>4</v>
          </cell>
          <cell r="Q379">
            <v>3</v>
          </cell>
        </row>
        <row r="380">
          <cell r="L380" t="str">
            <v>ESZA022-17</v>
          </cell>
          <cell r="M380" t="str">
            <v>Inteligência Artificial em Robótica</v>
          </cell>
          <cell r="N380">
            <v>3</v>
          </cell>
          <cell r="O380">
            <v>1</v>
          </cell>
          <cell r="P380">
            <v>4</v>
          </cell>
          <cell r="Q380">
            <v>4</v>
          </cell>
        </row>
        <row r="381">
          <cell r="L381" t="str">
            <v>ESZA023-17</v>
          </cell>
          <cell r="M381" t="str">
            <v>Introdução ao Controle Moderno</v>
          </cell>
          <cell r="N381">
            <v>3</v>
          </cell>
          <cell r="O381">
            <v>2</v>
          </cell>
          <cell r="P381">
            <v>4</v>
          </cell>
          <cell r="Q381">
            <v>5</v>
          </cell>
        </row>
        <row r="382">
          <cell r="L382" t="str">
            <v>ESZA024-17</v>
          </cell>
          <cell r="M382" t="str">
            <v>Projeto de Controle Discreto</v>
          </cell>
          <cell r="N382">
            <v>2</v>
          </cell>
          <cell r="O382">
            <v>1</v>
          </cell>
          <cell r="P382">
            <v>4</v>
          </cell>
          <cell r="Q382">
            <v>3</v>
          </cell>
        </row>
        <row r="383">
          <cell r="L383" t="str">
            <v>ESZB002-17</v>
          </cell>
          <cell r="M383" t="str">
            <v>Caracterização de Biomateriais</v>
          </cell>
          <cell r="N383">
            <v>2</v>
          </cell>
          <cell r="O383">
            <v>3</v>
          </cell>
          <cell r="P383">
            <v>4</v>
          </cell>
          <cell r="Q383">
            <v>5</v>
          </cell>
        </row>
        <row r="384">
          <cell r="L384" t="str">
            <v>ESZB003-17</v>
          </cell>
          <cell r="M384" t="str">
            <v>Processamento e Análise de Sinais Biomédicos</v>
          </cell>
          <cell r="N384">
            <v>2</v>
          </cell>
          <cell r="O384">
            <v>2</v>
          </cell>
          <cell r="P384">
            <v>4</v>
          </cell>
          <cell r="Q384">
            <v>4</v>
          </cell>
        </row>
        <row r="385">
          <cell r="L385" t="str">
            <v>ESZB004-17</v>
          </cell>
          <cell r="M385" t="str">
            <v>Processamento e Análise de Falhas em Biomateriais</v>
          </cell>
          <cell r="N385">
            <v>2</v>
          </cell>
          <cell r="O385">
            <v>3</v>
          </cell>
          <cell r="P385">
            <v>4</v>
          </cell>
          <cell r="Q385">
            <v>5</v>
          </cell>
        </row>
        <row r="386">
          <cell r="L386" t="str">
            <v>ESZB005-17</v>
          </cell>
          <cell r="M386" t="str">
            <v>Introdução à Biotecnologia</v>
          </cell>
          <cell r="N386">
            <v>4</v>
          </cell>
          <cell r="O386">
            <v>0</v>
          </cell>
          <cell r="P386">
            <v>4</v>
          </cell>
          <cell r="Q386">
            <v>4</v>
          </cell>
        </row>
        <row r="387">
          <cell r="L387" t="str">
            <v>ESZB006-17</v>
          </cell>
          <cell r="M387" t="str">
            <v>Engenharia de Tecidos</v>
          </cell>
          <cell r="N387">
            <v>3</v>
          </cell>
          <cell r="O387">
            <v>2</v>
          </cell>
          <cell r="P387">
            <v>4</v>
          </cell>
          <cell r="Q387">
            <v>5</v>
          </cell>
        </row>
        <row r="388">
          <cell r="L388" t="str">
            <v>ESZB007-17</v>
          </cell>
          <cell r="M388" t="str">
            <v>Introdução à Biofotônica e Óptica Biomédica</v>
          </cell>
          <cell r="N388">
            <v>3</v>
          </cell>
          <cell r="O388">
            <v>1</v>
          </cell>
          <cell r="P388">
            <v>4</v>
          </cell>
          <cell r="Q388">
            <v>4</v>
          </cell>
        </row>
        <row r="389">
          <cell r="L389" t="str">
            <v>ESZB008-17</v>
          </cell>
          <cell r="M389" t="str">
            <v>Técnicas Modernas em Fototerapia</v>
          </cell>
          <cell r="N389">
            <v>3</v>
          </cell>
          <cell r="O389">
            <v>1</v>
          </cell>
          <cell r="P389">
            <v>4</v>
          </cell>
          <cell r="Q389">
            <v>4</v>
          </cell>
        </row>
        <row r="390">
          <cell r="L390" t="str">
            <v>ESZB009-17</v>
          </cell>
          <cell r="M390" t="str">
            <v>Técnicas Modernas em Fotodiagnóstico</v>
          </cell>
          <cell r="N390">
            <v>3</v>
          </cell>
          <cell r="O390">
            <v>1</v>
          </cell>
          <cell r="P390">
            <v>4</v>
          </cell>
          <cell r="Q390">
            <v>4</v>
          </cell>
        </row>
        <row r="391">
          <cell r="L391" t="str">
            <v>ESZB010-17</v>
          </cell>
          <cell r="M391" t="str">
            <v>Processamento de Imagens Médicas</v>
          </cell>
          <cell r="N391">
            <v>2</v>
          </cell>
          <cell r="O391">
            <v>2</v>
          </cell>
          <cell r="P391">
            <v>5</v>
          </cell>
          <cell r="Q391">
            <v>4</v>
          </cell>
        </row>
        <row r="392">
          <cell r="L392" t="str">
            <v>ESZB011-17</v>
          </cell>
          <cell r="M392" t="str">
            <v>Qualidade de Imagens Médicas</v>
          </cell>
          <cell r="N392">
            <v>2</v>
          </cell>
          <cell r="O392">
            <v>2</v>
          </cell>
          <cell r="P392">
            <v>4</v>
          </cell>
          <cell r="Q392">
            <v>4</v>
          </cell>
        </row>
        <row r="393">
          <cell r="L393" t="str">
            <v>ESZB013-17</v>
          </cell>
          <cell r="M393" t="str">
            <v>Ergonomia</v>
          </cell>
          <cell r="N393">
            <v>4</v>
          </cell>
          <cell r="O393">
            <v>0</v>
          </cell>
          <cell r="P393">
            <v>4</v>
          </cell>
          <cell r="Q393">
            <v>4</v>
          </cell>
        </row>
        <row r="394">
          <cell r="L394" t="str">
            <v>ESZB014-17</v>
          </cell>
          <cell r="M394" t="str">
            <v>Introdução à Robótica</v>
          </cell>
          <cell r="N394">
            <v>2</v>
          </cell>
          <cell r="O394">
            <v>2</v>
          </cell>
          <cell r="P394">
            <v>4</v>
          </cell>
          <cell r="Q394">
            <v>4</v>
          </cell>
        </row>
        <row r="395">
          <cell r="L395" t="str">
            <v>ESZB015-17</v>
          </cell>
          <cell r="M395" t="str">
            <v>Laboratório de Bioinformática</v>
          </cell>
          <cell r="N395">
            <v>0</v>
          </cell>
          <cell r="O395">
            <v>4</v>
          </cell>
          <cell r="P395">
            <v>5</v>
          </cell>
          <cell r="Q395">
            <v>4</v>
          </cell>
        </row>
        <row r="396">
          <cell r="L396" t="str">
            <v>ESZB016-17</v>
          </cell>
          <cell r="M396" t="str">
            <v>Telemedicina e Sistemas de Apoio a Decisão</v>
          </cell>
          <cell r="N396">
            <v>2</v>
          </cell>
          <cell r="O396">
            <v>2</v>
          </cell>
          <cell r="P396">
            <v>5</v>
          </cell>
          <cell r="Q396">
            <v>4</v>
          </cell>
        </row>
        <row r="397">
          <cell r="L397" t="str">
            <v>ESZB017-17</v>
          </cell>
          <cell r="M397" t="str">
            <v>Projeto e Desenvolvimento de Sistemas para Análise de Dados Médicos</v>
          </cell>
          <cell r="N397">
            <v>3</v>
          </cell>
          <cell r="O397">
            <v>2</v>
          </cell>
          <cell r="P397">
            <v>4</v>
          </cell>
          <cell r="Q397">
            <v>5</v>
          </cell>
        </row>
        <row r="398">
          <cell r="L398" t="str">
            <v>ESZB021-17</v>
          </cell>
          <cell r="M398" t="str">
            <v>Introdução à Engenharia Biomédica</v>
          </cell>
          <cell r="N398">
            <v>2</v>
          </cell>
          <cell r="O398">
            <v>0</v>
          </cell>
          <cell r="P398">
            <v>4</v>
          </cell>
          <cell r="Q398">
            <v>2</v>
          </cell>
        </row>
        <row r="399">
          <cell r="L399" t="str">
            <v>ESZB022-17</v>
          </cell>
          <cell r="M399" t="str">
            <v>Introdução à Bioinformática</v>
          </cell>
          <cell r="N399">
            <v>3</v>
          </cell>
          <cell r="O399">
            <v>1</v>
          </cell>
          <cell r="P399">
            <v>4</v>
          </cell>
          <cell r="Q399">
            <v>4</v>
          </cell>
        </row>
        <row r="400">
          <cell r="L400" t="str">
            <v>ESZB024-17</v>
          </cell>
          <cell r="M400" t="str">
            <v>Caracterização Biológica de Dispositivos Médicos</v>
          </cell>
          <cell r="N400">
            <v>2</v>
          </cell>
          <cell r="O400">
            <v>2</v>
          </cell>
          <cell r="P400">
            <v>4</v>
          </cell>
          <cell r="Q400">
            <v>4</v>
          </cell>
        </row>
        <row r="401">
          <cell r="L401" t="str">
            <v>ESZB025-17</v>
          </cell>
          <cell r="M401" t="str">
            <v>Instrumentação Biomédica II</v>
          </cell>
          <cell r="N401">
            <v>2</v>
          </cell>
          <cell r="O401">
            <v>2</v>
          </cell>
          <cell r="P401">
            <v>5</v>
          </cell>
          <cell r="Q401">
            <v>4</v>
          </cell>
        </row>
        <row r="402">
          <cell r="L402" t="str">
            <v>ESZB026-17</v>
          </cell>
          <cell r="M402" t="str">
            <v>Sistemas Embarcados para Engenharia Biomédica</v>
          </cell>
          <cell r="N402">
            <v>0</v>
          </cell>
          <cell r="O402">
            <v>4</v>
          </cell>
          <cell r="P402">
            <v>4</v>
          </cell>
          <cell r="Q402">
            <v>4</v>
          </cell>
        </row>
        <row r="403">
          <cell r="L403" t="str">
            <v>ESZB027-17</v>
          </cell>
          <cell r="M403" t="str">
            <v>Engenharia de Reabilitação e Biofeedback</v>
          </cell>
          <cell r="N403">
            <v>3</v>
          </cell>
          <cell r="O403">
            <v>1</v>
          </cell>
          <cell r="P403">
            <v>4</v>
          </cell>
          <cell r="Q403">
            <v>4</v>
          </cell>
        </row>
        <row r="404">
          <cell r="L404" t="str">
            <v>ESZB028-17</v>
          </cell>
          <cell r="M404" t="str">
            <v>Métodos de Elementos Finitos Aplicados a Sistemas Biomédicos</v>
          </cell>
          <cell r="N404">
            <v>2</v>
          </cell>
          <cell r="O404">
            <v>3</v>
          </cell>
          <cell r="P404">
            <v>5</v>
          </cell>
          <cell r="Q404">
            <v>5</v>
          </cell>
        </row>
        <row r="405">
          <cell r="L405" t="str">
            <v>ESZB029-17</v>
          </cell>
          <cell r="M405" t="str">
            <v>Gestão de Tecnologia Hospitalar I</v>
          </cell>
          <cell r="N405">
            <v>4</v>
          </cell>
          <cell r="O405">
            <v>0</v>
          </cell>
          <cell r="P405">
            <v>4</v>
          </cell>
          <cell r="Q405">
            <v>4</v>
          </cell>
        </row>
        <row r="406">
          <cell r="L406" t="str">
            <v>ESZB030-17</v>
          </cell>
          <cell r="M406" t="str">
            <v>Gestão de Tecnologia Hospitalar II</v>
          </cell>
          <cell r="N406">
            <v>4</v>
          </cell>
          <cell r="O406">
            <v>0</v>
          </cell>
          <cell r="P406">
            <v>4</v>
          </cell>
          <cell r="Q406">
            <v>4</v>
          </cell>
        </row>
        <row r="407">
          <cell r="L407" t="str">
            <v>ESZB031-17</v>
          </cell>
          <cell r="M407" t="str">
            <v>Instalações Hospitalares</v>
          </cell>
          <cell r="N407">
            <v>4</v>
          </cell>
          <cell r="O407">
            <v>0</v>
          </cell>
          <cell r="P407">
            <v>4</v>
          </cell>
          <cell r="Q407">
            <v>4</v>
          </cell>
        </row>
        <row r="408">
          <cell r="L408" t="str">
            <v>ESZB032-17</v>
          </cell>
          <cell r="M408" t="str">
            <v>Bioimpedância Aplicada</v>
          </cell>
          <cell r="N408">
            <v>2</v>
          </cell>
          <cell r="O408">
            <v>0</v>
          </cell>
          <cell r="P408">
            <v>2</v>
          </cell>
          <cell r="Q408">
            <v>2</v>
          </cell>
        </row>
        <row r="409">
          <cell r="L409" t="str">
            <v>ESZB033-17</v>
          </cell>
          <cell r="M409" t="str">
            <v>Projeto e Desenvolvimento de Interfaces Cérebro-Máquina</v>
          </cell>
          <cell r="N409">
            <v>2</v>
          </cell>
          <cell r="O409">
            <v>2</v>
          </cell>
          <cell r="P409">
            <v>4</v>
          </cell>
          <cell r="Q409">
            <v>4</v>
          </cell>
        </row>
        <row r="410">
          <cell r="L410" t="str">
            <v>ESZB034-17</v>
          </cell>
          <cell r="M410" t="str">
            <v>Ultrassom Aplicado à Medicina</v>
          </cell>
          <cell r="N410">
            <v>3</v>
          </cell>
          <cell r="O410">
            <v>1</v>
          </cell>
          <cell r="P410">
            <v>4</v>
          </cell>
          <cell r="Q410">
            <v>4</v>
          </cell>
        </row>
        <row r="411">
          <cell r="L411" t="str">
            <v>ESZB035-17</v>
          </cell>
          <cell r="M411" t="str">
            <v>Introdução à Biomecânica do Contínuo</v>
          </cell>
          <cell r="N411">
            <v>2</v>
          </cell>
          <cell r="O411">
            <v>2</v>
          </cell>
          <cell r="P411">
            <v>4</v>
          </cell>
          <cell r="Q411">
            <v>4</v>
          </cell>
        </row>
        <row r="412">
          <cell r="L412" t="str">
            <v>ESZB036-17</v>
          </cell>
          <cell r="M412" t="str">
            <v>Introdução à Mecânica Biofluídica</v>
          </cell>
          <cell r="N412">
            <v>2</v>
          </cell>
          <cell r="O412">
            <v>2</v>
          </cell>
          <cell r="P412">
            <v>4</v>
          </cell>
          <cell r="Q412">
            <v>4</v>
          </cell>
        </row>
        <row r="413">
          <cell r="L413" t="str">
            <v>ESZB037-17</v>
          </cell>
          <cell r="M413" t="str">
            <v>Projeto e Análise de Próteses e Órteses</v>
          </cell>
          <cell r="N413">
            <v>2</v>
          </cell>
          <cell r="O413">
            <v>2</v>
          </cell>
          <cell r="P413">
            <v>4</v>
          </cell>
          <cell r="Q413">
            <v>4</v>
          </cell>
        </row>
        <row r="414">
          <cell r="L414" t="str">
            <v>ESZB038-17</v>
          </cell>
          <cell r="M414" t="str">
            <v>Modelagem e Simulação do Movimento Humano</v>
          </cell>
          <cell r="N414">
            <v>2</v>
          </cell>
          <cell r="O414">
            <v>2</v>
          </cell>
          <cell r="P414">
            <v>4</v>
          </cell>
          <cell r="Q414">
            <v>4</v>
          </cell>
        </row>
        <row r="415">
          <cell r="L415" t="str">
            <v>ESZC001-17</v>
          </cell>
          <cell r="M415" t="str">
            <v>Análise de Séries Temporais - Tópicos Especiais</v>
          </cell>
          <cell r="N415">
            <v>4</v>
          </cell>
          <cell r="O415">
            <v>0</v>
          </cell>
          <cell r="P415">
            <v>3</v>
          </cell>
          <cell r="Q415">
            <v>4</v>
          </cell>
        </row>
        <row r="416">
          <cell r="L416" t="str">
            <v>ESZC002-17</v>
          </cell>
          <cell r="M416" t="str">
            <v>Conhecimento na Economia: Abordagens e Interfaces com as Atividades de CT&amp;I</v>
          </cell>
          <cell r="N416">
            <v>4</v>
          </cell>
          <cell r="O416">
            <v>0</v>
          </cell>
          <cell r="P416">
            <v>4</v>
          </cell>
          <cell r="Q416">
            <v>4</v>
          </cell>
        </row>
        <row r="417">
          <cell r="L417" t="str">
            <v>ESZC003-17</v>
          </cell>
          <cell r="M417" t="str">
            <v>Economia do Setor Público</v>
          </cell>
          <cell r="N417">
            <v>4</v>
          </cell>
          <cell r="O417">
            <v>0</v>
          </cell>
          <cell r="P417">
            <v>4</v>
          </cell>
          <cell r="Q417">
            <v>4</v>
          </cell>
        </row>
        <row r="418">
          <cell r="L418" t="str">
            <v>ESZC004-17</v>
          </cell>
          <cell r="M418" t="str">
            <v>Economia do Trabalho</v>
          </cell>
          <cell r="N418">
            <v>4</v>
          </cell>
          <cell r="O418">
            <v>0</v>
          </cell>
          <cell r="P418">
            <v>3</v>
          </cell>
          <cell r="Q418">
            <v>4</v>
          </cell>
        </row>
        <row r="419">
          <cell r="L419" t="str">
            <v>ESZC006-17</v>
          </cell>
          <cell r="M419" t="str">
            <v>Economia Institucional II</v>
          </cell>
          <cell r="N419">
            <v>4</v>
          </cell>
          <cell r="O419">
            <v>0</v>
          </cell>
          <cell r="P419">
            <v>3</v>
          </cell>
          <cell r="Q419">
            <v>4</v>
          </cell>
        </row>
        <row r="420">
          <cell r="L420" t="str">
            <v>ESZC007-13</v>
          </cell>
          <cell r="M420" t="str">
            <v>Economia Regional e Sociedade</v>
          </cell>
          <cell r="N420">
            <v>4</v>
          </cell>
          <cell r="O420">
            <v>0</v>
          </cell>
          <cell r="P420">
            <v>4</v>
          </cell>
          <cell r="Q420">
            <v>4</v>
          </cell>
        </row>
        <row r="421">
          <cell r="L421" t="str">
            <v>ESZC013-17</v>
          </cell>
          <cell r="M421" t="str">
            <v>Mudança Tecnológica e Dinâmica Capitalista na Economia Contemporânea</v>
          </cell>
          <cell r="N421">
            <v>4</v>
          </cell>
          <cell r="O421">
            <v>0</v>
          </cell>
          <cell r="P421">
            <v>4</v>
          </cell>
          <cell r="Q421">
            <v>4</v>
          </cell>
        </row>
        <row r="422">
          <cell r="L422" t="str">
            <v>ESZC017-17</v>
          </cell>
          <cell r="M422" t="str">
            <v>Tópicos Avançados em Macroeconomia</v>
          </cell>
          <cell r="N422">
            <v>4</v>
          </cell>
          <cell r="O422">
            <v>0</v>
          </cell>
          <cell r="P422">
            <v>4</v>
          </cell>
          <cell r="Q422">
            <v>4</v>
          </cell>
        </row>
        <row r="423">
          <cell r="L423" t="str">
            <v>ESZC018-17</v>
          </cell>
          <cell r="M423" t="str">
            <v>Análise Econômica de Projetos</v>
          </cell>
          <cell r="N423">
            <v>4</v>
          </cell>
          <cell r="O423">
            <v>0</v>
          </cell>
          <cell r="P423">
            <v>4</v>
          </cell>
          <cell r="Q423">
            <v>4</v>
          </cell>
        </row>
        <row r="424">
          <cell r="L424" t="str">
            <v>ESZC019-17</v>
          </cell>
          <cell r="M424" t="str">
            <v>Introdução à Elaboração e Análise de Cenários Macroeconômicos</v>
          </cell>
          <cell r="N424">
            <v>4</v>
          </cell>
          <cell r="O424">
            <v>0</v>
          </cell>
          <cell r="P424">
            <v>4</v>
          </cell>
          <cell r="Q424">
            <v>4</v>
          </cell>
        </row>
        <row r="425">
          <cell r="L425" t="str">
            <v>ESZC020-17</v>
          </cell>
          <cell r="M425" t="str">
            <v>Economia Industrial</v>
          </cell>
          <cell r="N425">
            <v>4</v>
          </cell>
          <cell r="O425">
            <v>0</v>
          </cell>
          <cell r="P425">
            <v>4</v>
          </cell>
          <cell r="Q425">
            <v>4</v>
          </cell>
        </row>
        <row r="426">
          <cell r="L426" t="str">
            <v>ESZC021-17</v>
          </cell>
          <cell r="M426" t="str">
            <v>Tópicos Avançados em Microeconomia</v>
          </cell>
          <cell r="N426">
            <v>4</v>
          </cell>
          <cell r="O426">
            <v>0</v>
          </cell>
          <cell r="P426">
            <v>4</v>
          </cell>
          <cell r="Q426">
            <v>4</v>
          </cell>
        </row>
        <row r="427">
          <cell r="L427" t="str">
            <v>ESZC022-17</v>
          </cell>
          <cell r="M427" t="str">
            <v>Tópicos Avançados em Desenvolvimento Socioeconômico</v>
          </cell>
          <cell r="N427">
            <v>4</v>
          </cell>
          <cell r="O427">
            <v>0</v>
          </cell>
          <cell r="P427">
            <v>4</v>
          </cell>
          <cell r="Q427">
            <v>4</v>
          </cell>
        </row>
        <row r="428">
          <cell r="L428" t="str">
            <v>ESZC023-17</v>
          </cell>
          <cell r="M428" t="str">
            <v>Tópicos Avançados em Economia Institucional</v>
          </cell>
          <cell r="N428">
            <v>4</v>
          </cell>
          <cell r="O428">
            <v>0</v>
          </cell>
          <cell r="P428">
            <v>4</v>
          </cell>
          <cell r="Q428">
            <v>4</v>
          </cell>
        </row>
        <row r="429">
          <cell r="L429" t="str">
            <v>ESZC024-17</v>
          </cell>
          <cell r="M429" t="str">
            <v>Tópicos Avançados em História Econômica</v>
          </cell>
          <cell r="N429">
            <v>4</v>
          </cell>
          <cell r="O429">
            <v>0</v>
          </cell>
          <cell r="P429">
            <v>4</v>
          </cell>
          <cell r="Q429">
            <v>4</v>
          </cell>
        </row>
        <row r="430">
          <cell r="L430" t="str">
            <v>ESZC025-17</v>
          </cell>
          <cell r="M430" t="str">
            <v>Capitalismo Contemporâneo</v>
          </cell>
          <cell r="N430">
            <v>4</v>
          </cell>
          <cell r="O430">
            <v>0</v>
          </cell>
          <cell r="P430">
            <v>4</v>
          </cell>
          <cell r="Q430">
            <v>4</v>
          </cell>
        </row>
        <row r="431">
          <cell r="L431" t="str">
            <v>ESZC026-17</v>
          </cell>
          <cell r="M431" t="str">
            <v>Tópicos Avançados em Economia e Planejamento Territorial</v>
          </cell>
          <cell r="N431">
            <v>4</v>
          </cell>
          <cell r="O431">
            <v>0</v>
          </cell>
          <cell r="P431">
            <v>4</v>
          </cell>
          <cell r="Q431">
            <v>4</v>
          </cell>
        </row>
        <row r="432">
          <cell r="L432" t="str">
            <v>ESZC027-17</v>
          </cell>
          <cell r="M432" t="str">
            <v>Microeconomia Sistêmica Ambiental</v>
          </cell>
          <cell r="N432">
            <v>4</v>
          </cell>
          <cell r="O432">
            <v>0</v>
          </cell>
          <cell r="P432">
            <v>4</v>
          </cell>
          <cell r="Q432">
            <v>4</v>
          </cell>
        </row>
        <row r="433">
          <cell r="L433" t="str">
            <v>ESZC028-17</v>
          </cell>
          <cell r="M433" t="str">
            <v>Economia Dinâmica</v>
          </cell>
          <cell r="N433">
            <v>4</v>
          </cell>
          <cell r="O433">
            <v>0</v>
          </cell>
          <cell r="P433">
            <v>4</v>
          </cell>
          <cell r="Q433">
            <v>4</v>
          </cell>
        </row>
        <row r="434">
          <cell r="L434" t="str">
            <v>ESZC029-17</v>
          </cell>
          <cell r="M434" t="str">
            <v>Métodos Empíricos para Avaliação de Políticas Públicas</v>
          </cell>
          <cell r="N434">
            <v>4</v>
          </cell>
          <cell r="O434">
            <v>0</v>
          </cell>
          <cell r="P434">
            <v>4</v>
          </cell>
          <cell r="Q434">
            <v>4</v>
          </cell>
        </row>
        <row r="435">
          <cell r="L435" t="str">
            <v>ESZC030-17</v>
          </cell>
          <cell r="M435" t="str">
            <v>Modelagem Econômica no Século XXI</v>
          </cell>
          <cell r="N435">
            <v>4</v>
          </cell>
          <cell r="O435">
            <v>0</v>
          </cell>
          <cell r="P435">
            <v>4</v>
          </cell>
          <cell r="Q435">
            <v>4</v>
          </cell>
        </row>
        <row r="436">
          <cell r="L436" t="str">
            <v>ESZC031-17</v>
          </cell>
          <cell r="M436" t="str">
            <v>Finanças I</v>
          </cell>
          <cell r="N436">
            <v>4</v>
          </cell>
          <cell r="O436">
            <v>0</v>
          </cell>
          <cell r="P436">
            <v>4</v>
          </cell>
          <cell r="Q436">
            <v>4</v>
          </cell>
        </row>
        <row r="437">
          <cell r="L437" t="str">
            <v>ESZC032-17</v>
          </cell>
          <cell r="M437" t="str">
            <v>Finanças II</v>
          </cell>
          <cell r="N437">
            <v>4</v>
          </cell>
          <cell r="O437">
            <v>0</v>
          </cell>
          <cell r="P437">
            <v>4</v>
          </cell>
          <cell r="Q437">
            <v>4</v>
          </cell>
        </row>
        <row r="438">
          <cell r="L438" t="str">
            <v>ESZC033-17</v>
          </cell>
          <cell r="M438" t="str">
            <v>Tópicos Especiais em Economia Financeira</v>
          </cell>
          <cell r="N438">
            <v>4</v>
          </cell>
          <cell r="O438">
            <v>0</v>
          </cell>
          <cell r="P438">
            <v>4</v>
          </cell>
          <cell r="Q438">
            <v>4</v>
          </cell>
        </row>
        <row r="439">
          <cell r="L439" t="str">
            <v>ESZE006-17</v>
          </cell>
          <cell r="M439" t="str">
            <v>Subestação e Equipamentos</v>
          </cell>
          <cell r="N439">
            <v>2</v>
          </cell>
          <cell r="O439">
            <v>0</v>
          </cell>
          <cell r="P439">
            <v>4</v>
          </cell>
          <cell r="Q439">
            <v>2</v>
          </cell>
        </row>
        <row r="440">
          <cell r="L440" t="str">
            <v>ESZE009-17</v>
          </cell>
          <cell r="M440" t="str">
            <v>Sistemas de Potência II</v>
          </cell>
          <cell r="N440">
            <v>2</v>
          </cell>
          <cell r="O440">
            <v>2</v>
          </cell>
          <cell r="P440">
            <v>4</v>
          </cell>
          <cell r="Q440">
            <v>4</v>
          </cell>
        </row>
        <row r="441">
          <cell r="L441" t="str">
            <v>ESZE010-17</v>
          </cell>
          <cell r="M441" t="str">
            <v>Automação de Sistemas Elétricos de Potência</v>
          </cell>
          <cell r="N441">
            <v>3</v>
          </cell>
          <cell r="O441">
            <v>0</v>
          </cell>
          <cell r="P441">
            <v>4</v>
          </cell>
          <cell r="Q441">
            <v>3</v>
          </cell>
        </row>
        <row r="442">
          <cell r="L442" t="str">
            <v>ESZE019-17</v>
          </cell>
          <cell r="M442" t="str">
            <v>Centrais Termoelétricas</v>
          </cell>
          <cell r="N442">
            <v>2</v>
          </cell>
          <cell r="O442">
            <v>0</v>
          </cell>
          <cell r="P442">
            <v>3</v>
          </cell>
          <cell r="Q442">
            <v>2</v>
          </cell>
        </row>
        <row r="443">
          <cell r="L443" t="str">
            <v>ESZE025-17</v>
          </cell>
          <cell r="M443" t="str">
            <v>Integração e Otimização Energética de Processos</v>
          </cell>
          <cell r="N443">
            <v>2</v>
          </cell>
          <cell r="O443">
            <v>0</v>
          </cell>
          <cell r="P443">
            <v>4</v>
          </cell>
          <cell r="Q443">
            <v>2</v>
          </cell>
        </row>
        <row r="444">
          <cell r="L444" t="str">
            <v>ESZE026-17</v>
          </cell>
          <cell r="M444" t="str">
            <v>Ventilação Industrial e Ar Comprimido</v>
          </cell>
          <cell r="N444">
            <v>2</v>
          </cell>
          <cell r="O444">
            <v>0</v>
          </cell>
          <cell r="P444">
            <v>4</v>
          </cell>
          <cell r="Q444">
            <v>2</v>
          </cell>
        </row>
        <row r="445">
          <cell r="L445" t="str">
            <v>ESZE031-17</v>
          </cell>
          <cell r="M445" t="str">
            <v>Processos Termoquímicos de Conversão Energética</v>
          </cell>
          <cell r="N445">
            <v>2</v>
          </cell>
          <cell r="O445">
            <v>0</v>
          </cell>
          <cell r="P445">
            <v>4</v>
          </cell>
          <cell r="Q445">
            <v>2</v>
          </cell>
        </row>
        <row r="446">
          <cell r="L446" t="str">
            <v>ESZE038-17</v>
          </cell>
          <cell r="M446" t="str">
            <v>Reações Nucleares</v>
          </cell>
          <cell r="N446">
            <v>3</v>
          </cell>
          <cell r="O446">
            <v>0</v>
          </cell>
          <cell r="P446">
            <v>5</v>
          </cell>
          <cell r="Q446">
            <v>3</v>
          </cell>
        </row>
        <row r="447">
          <cell r="L447" t="str">
            <v>ESZE044-17</v>
          </cell>
          <cell r="M447" t="str">
            <v>Segurança de Instalações Nucleares</v>
          </cell>
          <cell r="N447">
            <v>3</v>
          </cell>
          <cell r="O447">
            <v>0</v>
          </cell>
          <cell r="P447">
            <v>4</v>
          </cell>
          <cell r="Q447">
            <v>3</v>
          </cell>
        </row>
        <row r="448">
          <cell r="L448" t="str">
            <v>ESZE045-17</v>
          </cell>
          <cell r="M448" t="str">
            <v>Resíduos Nucleares</v>
          </cell>
          <cell r="N448">
            <v>3</v>
          </cell>
          <cell r="O448">
            <v>0</v>
          </cell>
          <cell r="P448">
            <v>3</v>
          </cell>
          <cell r="Q448">
            <v>3</v>
          </cell>
        </row>
        <row r="449">
          <cell r="L449" t="str">
            <v>ESZE048-17</v>
          </cell>
          <cell r="M449" t="str">
            <v>Hidrogênio e Células a Combustível</v>
          </cell>
          <cell r="N449">
            <v>4</v>
          </cell>
          <cell r="O449">
            <v>0</v>
          </cell>
          <cell r="P449">
            <v>4</v>
          </cell>
          <cell r="Q449">
            <v>4</v>
          </cell>
        </row>
        <row r="450">
          <cell r="L450" t="str">
            <v>ESZE052-17</v>
          </cell>
          <cell r="M450" t="str">
            <v>Geração Distribuída</v>
          </cell>
          <cell r="N450">
            <v>2</v>
          </cell>
          <cell r="O450">
            <v>0</v>
          </cell>
          <cell r="P450">
            <v>3</v>
          </cell>
          <cell r="Q450">
            <v>2</v>
          </cell>
        </row>
        <row r="451">
          <cell r="L451" t="str">
            <v>ESZE057-17</v>
          </cell>
          <cell r="M451" t="str">
            <v>Economia do Petróleo e do Gás Natural</v>
          </cell>
          <cell r="N451">
            <v>4</v>
          </cell>
          <cell r="O451">
            <v>0</v>
          </cell>
          <cell r="P451">
            <v>4</v>
          </cell>
          <cell r="Q451">
            <v>4</v>
          </cell>
        </row>
        <row r="452">
          <cell r="L452" t="str">
            <v>ESZE058-17</v>
          </cell>
          <cell r="M452" t="str">
            <v>Engenharia de Completação</v>
          </cell>
          <cell r="N452">
            <v>4</v>
          </cell>
          <cell r="O452">
            <v>0</v>
          </cell>
          <cell r="P452">
            <v>4</v>
          </cell>
          <cell r="Q452">
            <v>4</v>
          </cell>
        </row>
        <row r="453">
          <cell r="L453" t="str">
            <v>ESZE059-17</v>
          </cell>
          <cell r="M453" t="str">
            <v>Engenharia de Perfuração</v>
          </cell>
          <cell r="N453">
            <v>4</v>
          </cell>
          <cell r="O453">
            <v>0</v>
          </cell>
          <cell r="P453">
            <v>4</v>
          </cell>
          <cell r="Q453">
            <v>4</v>
          </cell>
        </row>
        <row r="454">
          <cell r="L454" t="str">
            <v>ESZE060-17</v>
          </cell>
          <cell r="M454" t="str">
            <v>Engenharia de Reservatórios I</v>
          </cell>
          <cell r="N454">
            <v>0</v>
          </cell>
          <cell r="O454">
            <v>4</v>
          </cell>
          <cell r="P454">
            <v>4</v>
          </cell>
          <cell r="Q454">
            <v>4</v>
          </cell>
        </row>
        <row r="455">
          <cell r="L455" t="str">
            <v>ESZE061-17</v>
          </cell>
          <cell r="M455" t="str">
            <v>Engenharia de Reservatórios II</v>
          </cell>
          <cell r="N455">
            <v>0</v>
          </cell>
          <cell r="O455">
            <v>4</v>
          </cell>
          <cell r="P455">
            <v>4</v>
          </cell>
          <cell r="Q455">
            <v>4</v>
          </cell>
        </row>
        <row r="456">
          <cell r="L456" t="str">
            <v>ESZE063-17</v>
          </cell>
          <cell r="M456" t="str">
            <v>Impacto Ambiental e Social Na Cadeia de Produção de Petróleo</v>
          </cell>
          <cell r="N456">
            <v>4</v>
          </cell>
          <cell r="O456">
            <v>0</v>
          </cell>
          <cell r="P456">
            <v>4</v>
          </cell>
          <cell r="Q456">
            <v>4</v>
          </cell>
        </row>
        <row r="457">
          <cell r="L457" t="str">
            <v>ESZE064-17</v>
          </cell>
          <cell r="M457" t="str">
            <v>Petrofísica</v>
          </cell>
          <cell r="N457">
            <v>4</v>
          </cell>
          <cell r="O457">
            <v>0</v>
          </cell>
          <cell r="P457">
            <v>4</v>
          </cell>
          <cell r="Q457">
            <v>4</v>
          </cell>
        </row>
        <row r="458">
          <cell r="L458" t="str">
            <v>ESZE065-17</v>
          </cell>
          <cell r="M458" t="str">
            <v>Transporte de Petróleo e Gás Natural</v>
          </cell>
          <cell r="N458">
            <v>4</v>
          </cell>
          <cell r="O458">
            <v>0</v>
          </cell>
          <cell r="P458">
            <v>4</v>
          </cell>
          <cell r="Q458">
            <v>4</v>
          </cell>
        </row>
        <row r="459">
          <cell r="L459" t="str">
            <v>ESZE066-17</v>
          </cell>
          <cell r="M459" t="str">
            <v>Química do Petróleo</v>
          </cell>
          <cell r="N459">
            <v>4</v>
          </cell>
          <cell r="O459">
            <v>0</v>
          </cell>
          <cell r="P459">
            <v>4</v>
          </cell>
          <cell r="Q459">
            <v>4</v>
          </cell>
        </row>
        <row r="460">
          <cell r="L460" t="str">
            <v>ESZE072-17</v>
          </cell>
          <cell r="M460" t="str">
            <v>Sistemas Termosolares</v>
          </cell>
          <cell r="N460">
            <v>2</v>
          </cell>
          <cell r="O460">
            <v>0</v>
          </cell>
          <cell r="P460">
            <v>2</v>
          </cell>
          <cell r="Q460">
            <v>2</v>
          </cell>
        </row>
        <row r="461">
          <cell r="L461" t="str">
            <v>ESZE073-17</v>
          </cell>
          <cell r="M461" t="str">
            <v>Qualidade da Energia Elétrica</v>
          </cell>
          <cell r="N461">
            <v>4</v>
          </cell>
          <cell r="O461">
            <v>0</v>
          </cell>
          <cell r="P461">
            <v>4</v>
          </cell>
          <cell r="Q461">
            <v>4</v>
          </cell>
        </row>
        <row r="462">
          <cell r="L462" t="str">
            <v>ESZE074-17</v>
          </cell>
          <cell r="M462" t="str">
            <v>Sistemas de Potência I</v>
          </cell>
          <cell r="N462">
            <v>4</v>
          </cell>
          <cell r="O462">
            <v>0</v>
          </cell>
          <cell r="P462">
            <v>4</v>
          </cell>
          <cell r="Q462">
            <v>4</v>
          </cell>
        </row>
        <row r="463">
          <cell r="L463" t="str">
            <v>ESZE075-17</v>
          </cell>
          <cell r="M463" t="str">
            <v>Análise Estática em Sistemas Elétricos de Potência</v>
          </cell>
          <cell r="N463">
            <v>4</v>
          </cell>
          <cell r="O463">
            <v>0</v>
          </cell>
          <cell r="P463">
            <v>4</v>
          </cell>
          <cell r="Q463">
            <v>4</v>
          </cell>
        </row>
        <row r="464">
          <cell r="L464" t="str">
            <v>ESZE076-17</v>
          </cell>
          <cell r="M464" t="str">
            <v>Proteção de Sistemas Elétricos de Potência</v>
          </cell>
          <cell r="N464">
            <v>4</v>
          </cell>
          <cell r="O464">
            <v>0</v>
          </cell>
          <cell r="P464">
            <v>4</v>
          </cell>
          <cell r="Q464">
            <v>4</v>
          </cell>
        </row>
        <row r="465">
          <cell r="L465" t="str">
            <v>ESZE077-17</v>
          </cell>
          <cell r="M465" t="str">
            <v>Redes de Distribuição de Energia Elétrica</v>
          </cell>
          <cell r="N465">
            <v>4</v>
          </cell>
          <cell r="O465">
            <v>0</v>
          </cell>
          <cell r="P465">
            <v>4</v>
          </cell>
          <cell r="Q465">
            <v>4</v>
          </cell>
        </row>
        <row r="466">
          <cell r="L466" t="str">
            <v>ESZE078-17</v>
          </cell>
          <cell r="M466" t="str">
            <v>Regulação e Mercado de Energia Elétrica</v>
          </cell>
          <cell r="N466">
            <v>2</v>
          </cell>
          <cell r="O466">
            <v>0</v>
          </cell>
          <cell r="P466">
            <v>4</v>
          </cell>
          <cell r="Q466">
            <v>2</v>
          </cell>
        </row>
        <row r="467">
          <cell r="L467" t="str">
            <v>ESZE079-17</v>
          </cell>
          <cell r="M467" t="str">
            <v>Tópicos de Otimização em Sistemas Elétricos de Potência e Aplicações</v>
          </cell>
          <cell r="N467">
            <v>0</v>
          </cell>
          <cell r="O467">
            <v>2</v>
          </cell>
          <cell r="P467">
            <v>4</v>
          </cell>
          <cell r="Q467">
            <v>2</v>
          </cell>
        </row>
        <row r="468">
          <cell r="L468" t="str">
            <v>ESZE080-17</v>
          </cell>
          <cell r="M468" t="str">
            <v>Planejamento da Operação de Sistemas Hidrotérmicos de Potência</v>
          </cell>
          <cell r="N468">
            <v>0</v>
          </cell>
          <cell r="O468">
            <v>2</v>
          </cell>
          <cell r="P468">
            <v>4</v>
          </cell>
          <cell r="Q468">
            <v>2</v>
          </cell>
        </row>
        <row r="469">
          <cell r="L469" t="str">
            <v>ESZE081-17</v>
          </cell>
          <cell r="M469" t="str">
            <v>Tecnologia da Combustão</v>
          </cell>
          <cell r="N469">
            <v>4</v>
          </cell>
          <cell r="O469">
            <v>0</v>
          </cell>
          <cell r="P469">
            <v>4</v>
          </cell>
          <cell r="Q469">
            <v>4</v>
          </cell>
        </row>
        <row r="470">
          <cell r="L470" t="str">
            <v>ESZE082-17</v>
          </cell>
          <cell r="M470" t="str">
            <v>Motores de Combustão Interna</v>
          </cell>
          <cell r="N470">
            <v>2</v>
          </cell>
          <cell r="O470">
            <v>0</v>
          </cell>
          <cell r="P470">
            <v>4</v>
          </cell>
          <cell r="Q470">
            <v>2</v>
          </cell>
        </row>
        <row r="471">
          <cell r="L471" t="str">
            <v>ESZE083-17</v>
          </cell>
          <cell r="M471" t="str">
            <v>Transferência de Calor Industrial</v>
          </cell>
          <cell r="N471">
            <v>4</v>
          </cell>
          <cell r="O471">
            <v>0</v>
          </cell>
          <cell r="P471">
            <v>4</v>
          </cell>
          <cell r="Q471">
            <v>4</v>
          </cell>
        </row>
        <row r="472">
          <cell r="L472" t="str">
            <v>ESZE084-17</v>
          </cell>
          <cell r="M472" t="str">
            <v>Geração de Vapor</v>
          </cell>
          <cell r="N472">
            <v>4</v>
          </cell>
          <cell r="O472">
            <v>0</v>
          </cell>
          <cell r="P472">
            <v>4</v>
          </cell>
          <cell r="Q472">
            <v>4</v>
          </cell>
        </row>
        <row r="473">
          <cell r="L473" t="str">
            <v>ESZE085-17</v>
          </cell>
          <cell r="M473" t="str">
            <v>Máquinas Térmicas de Fluxo</v>
          </cell>
          <cell r="N473">
            <v>4</v>
          </cell>
          <cell r="O473">
            <v>0</v>
          </cell>
          <cell r="P473">
            <v>4</v>
          </cell>
          <cell r="Q473">
            <v>4</v>
          </cell>
        </row>
        <row r="474">
          <cell r="L474" t="str">
            <v>ESZE086-17</v>
          </cell>
          <cell r="M474" t="str">
            <v>Cogeração</v>
          </cell>
          <cell r="N474">
            <v>2</v>
          </cell>
          <cell r="O474">
            <v>0</v>
          </cell>
          <cell r="P474">
            <v>3</v>
          </cell>
          <cell r="Q474">
            <v>2</v>
          </cell>
        </row>
        <row r="475">
          <cell r="L475" t="str">
            <v>ESZE087-17</v>
          </cell>
          <cell r="M475" t="str">
            <v>Turbinas Hidráulicas</v>
          </cell>
          <cell r="N475">
            <v>0</v>
          </cell>
          <cell r="O475">
            <v>4</v>
          </cell>
          <cell r="P475">
            <v>4</v>
          </cell>
          <cell r="Q475">
            <v>4</v>
          </cell>
        </row>
        <row r="476">
          <cell r="L476" t="str">
            <v>ESZE088-17</v>
          </cell>
          <cell r="M476" t="str">
            <v>Ventiladores Industriais</v>
          </cell>
          <cell r="N476">
            <v>0</v>
          </cell>
          <cell r="O476">
            <v>4</v>
          </cell>
          <cell r="P476">
            <v>4</v>
          </cell>
          <cell r="Q476">
            <v>4</v>
          </cell>
        </row>
        <row r="477">
          <cell r="L477" t="str">
            <v>ESZE089-17</v>
          </cell>
          <cell r="M477" t="str">
            <v>Bombas Hidráulicas</v>
          </cell>
          <cell r="N477">
            <v>0</v>
          </cell>
          <cell r="O477">
            <v>4</v>
          </cell>
          <cell r="P477">
            <v>4</v>
          </cell>
          <cell r="Q477">
            <v>4</v>
          </cell>
        </row>
        <row r="478">
          <cell r="L478" t="str">
            <v>ESZE090-17</v>
          </cell>
          <cell r="M478" t="str">
            <v>Refrigeração e Condicionamento de Ar</v>
          </cell>
          <cell r="N478">
            <v>4</v>
          </cell>
          <cell r="O478">
            <v>0</v>
          </cell>
          <cell r="P478">
            <v>4</v>
          </cell>
          <cell r="Q478">
            <v>4</v>
          </cell>
        </row>
        <row r="479">
          <cell r="L479" t="str">
            <v>ESZE091-17</v>
          </cell>
          <cell r="M479" t="str">
            <v>Transferência de Calor e Mecânica dos Fluidos Computacional I</v>
          </cell>
          <cell r="N479">
            <v>0</v>
          </cell>
          <cell r="O479">
            <v>4</v>
          </cell>
          <cell r="P479">
            <v>4</v>
          </cell>
          <cell r="Q479">
            <v>4</v>
          </cell>
        </row>
        <row r="480">
          <cell r="L480" t="str">
            <v>ESZE092-17</v>
          </cell>
          <cell r="M480" t="str">
            <v>Transferência de Calor e Mecânica dos Fluidos Computacional II</v>
          </cell>
          <cell r="N480">
            <v>0</v>
          </cell>
          <cell r="O480">
            <v>4</v>
          </cell>
          <cell r="P480">
            <v>4</v>
          </cell>
          <cell r="Q480">
            <v>4</v>
          </cell>
        </row>
        <row r="481">
          <cell r="L481" t="str">
            <v>ESZE093-17</v>
          </cell>
          <cell r="M481" t="str">
            <v>Engenharia do Biodiesel</v>
          </cell>
          <cell r="N481">
            <v>4</v>
          </cell>
          <cell r="O481">
            <v>0</v>
          </cell>
          <cell r="P481">
            <v>4</v>
          </cell>
          <cell r="Q481">
            <v>4</v>
          </cell>
        </row>
        <row r="482">
          <cell r="L482" t="str">
            <v>ESZE094-17</v>
          </cell>
          <cell r="M482" t="str">
            <v>Engenharia do Etanol</v>
          </cell>
          <cell r="N482">
            <v>4</v>
          </cell>
          <cell r="O482">
            <v>0</v>
          </cell>
          <cell r="P482">
            <v>4</v>
          </cell>
          <cell r="Q482">
            <v>4</v>
          </cell>
        </row>
        <row r="483">
          <cell r="L483" t="str">
            <v>ESZE095-17</v>
          </cell>
          <cell r="M483" t="str">
            <v>Operações e Equipamentos Industriais I</v>
          </cell>
          <cell r="N483">
            <v>4</v>
          </cell>
          <cell r="O483">
            <v>0</v>
          </cell>
          <cell r="P483">
            <v>4</v>
          </cell>
          <cell r="Q483">
            <v>4</v>
          </cell>
        </row>
        <row r="484">
          <cell r="L484" t="str">
            <v>ESZE096-17</v>
          </cell>
          <cell r="M484" t="str">
            <v>Operações e Equipamentos Industriais II</v>
          </cell>
          <cell r="N484">
            <v>4</v>
          </cell>
          <cell r="O484">
            <v>0</v>
          </cell>
          <cell r="P484">
            <v>4</v>
          </cell>
          <cell r="Q484">
            <v>4</v>
          </cell>
        </row>
        <row r="485">
          <cell r="L485" t="str">
            <v>ESZE097-17</v>
          </cell>
          <cell r="M485" t="str">
            <v>Armazenamento de Energia Elétrica</v>
          </cell>
          <cell r="N485">
            <v>4</v>
          </cell>
          <cell r="O485">
            <v>0</v>
          </cell>
          <cell r="P485">
            <v>5</v>
          </cell>
          <cell r="Q485">
            <v>4</v>
          </cell>
        </row>
        <row r="486">
          <cell r="L486" t="str">
            <v>ESZE098-17</v>
          </cell>
          <cell r="M486" t="str">
            <v>Física de Reatores Nucleares</v>
          </cell>
          <cell r="N486">
            <v>3</v>
          </cell>
          <cell r="O486">
            <v>0</v>
          </cell>
          <cell r="P486">
            <v>5</v>
          </cell>
          <cell r="Q486">
            <v>3</v>
          </cell>
        </row>
        <row r="487">
          <cell r="L487" t="str">
            <v>ESZE099-17</v>
          </cell>
          <cell r="M487" t="str">
            <v>Termo-Hidráulica de Reatores Nucleares</v>
          </cell>
          <cell r="N487">
            <v>4</v>
          </cell>
          <cell r="O487">
            <v>0</v>
          </cell>
          <cell r="P487">
            <v>6</v>
          </cell>
          <cell r="Q487">
            <v>4</v>
          </cell>
        </row>
        <row r="488">
          <cell r="L488" t="str">
            <v>ESZE100-17</v>
          </cell>
          <cell r="M488" t="str">
            <v>Refino do Petróleo</v>
          </cell>
          <cell r="N488">
            <v>4</v>
          </cell>
          <cell r="O488">
            <v>0</v>
          </cell>
          <cell r="P488">
            <v>4</v>
          </cell>
          <cell r="Q488">
            <v>4</v>
          </cell>
        </row>
        <row r="489">
          <cell r="L489" t="str">
            <v>ESZE101-17</v>
          </cell>
          <cell r="M489" t="str">
            <v>Escoamento Multifásico</v>
          </cell>
          <cell r="N489">
            <v>4</v>
          </cell>
          <cell r="O489">
            <v>0</v>
          </cell>
          <cell r="P489">
            <v>4</v>
          </cell>
          <cell r="Q489">
            <v>4</v>
          </cell>
        </row>
        <row r="490">
          <cell r="L490" t="str">
            <v>ESZE102-17</v>
          </cell>
          <cell r="M490" t="str">
            <v>Aproveitamento Energético de Resíduos</v>
          </cell>
          <cell r="N490">
            <v>4</v>
          </cell>
          <cell r="O490">
            <v>0</v>
          </cell>
          <cell r="P490">
            <v>4</v>
          </cell>
          <cell r="Q490">
            <v>4</v>
          </cell>
        </row>
        <row r="491">
          <cell r="L491" t="str">
            <v>ESZE103-17</v>
          </cell>
          <cell r="M491" t="str">
            <v>Iluminação Rural Fotovoltaica</v>
          </cell>
          <cell r="N491">
            <v>4</v>
          </cell>
          <cell r="O491">
            <v>0</v>
          </cell>
          <cell r="P491">
            <v>4</v>
          </cell>
          <cell r="Q491">
            <v>4</v>
          </cell>
        </row>
        <row r="492">
          <cell r="L492" t="str">
            <v>ESZE104-17</v>
          </cell>
          <cell r="M492" t="str">
            <v>Energia Geotérmica</v>
          </cell>
          <cell r="N492">
            <v>2</v>
          </cell>
          <cell r="O492">
            <v>0</v>
          </cell>
          <cell r="P492">
            <v>2</v>
          </cell>
          <cell r="Q492">
            <v>2</v>
          </cell>
        </row>
        <row r="493">
          <cell r="L493" t="str">
            <v>ESZE105-17</v>
          </cell>
          <cell r="M493" t="str">
            <v>Energia dos Oceanos</v>
          </cell>
          <cell r="N493">
            <v>4</v>
          </cell>
          <cell r="O493">
            <v>0</v>
          </cell>
          <cell r="P493">
            <v>2</v>
          </cell>
          <cell r="Q493">
            <v>4</v>
          </cell>
        </row>
        <row r="494">
          <cell r="L494" t="str">
            <v>ESZE106-17</v>
          </cell>
          <cell r="M494" t="str">
            <v>Sistemas Fotovoltaicos Conectados à Rede Elétrica</v>
          </cell>
          <cell r="N494">
            <v>4</v>
          </cell>
          <cell r="O494">
            <v>0</v>
          </cell>
          <cell r="P494">
            <v>4</v>
          </cell>
          <cell r="Q494">
            <v>4</v>
          </cell>
        </row>
        <row r="495">
          <cell r="L495" t="str">
            <v>ESZE107-17</v>
          </cell>
          <cell r="M495" t="str">
            <v>Sistemas Fotovoltaicos Isolados</v>
          </cell>
          <cell r="N495">
            <v>4</v>
          </cell>
          <cell r="O495">
            <v>0</v>
          </cell>
          <cell r="P495">
            <v>4</v>
          </cell>
          <cell r="Q495">
            <v>4</v>
          </cell>
        </row>
        <row r="496">
          <cell r="L496" t="str">
            <v>ESZE108-17</v>
          </cell>
          <cell r="M496" t="str">
            <v>Materiais e Tecnologias de Conversão Fotovoltaica</v>
          </cell>
          <cell r="N496">
            <v>2</v>
          </cell>
          <cell r="O496">
            <v>0</v>
          </cell>
          <cell r="P496">
            <v>2</v>
          </cell>
          <cell r="Q496">
            <v>2</v>
          </cell>
        </row>
        <row r="497">
          <cell r="L497" t="str">
            <v>ESZE109-17</v>
          </cell>
          <cell r="M497" t="str">
            <v>Impactos Econômicos e Socioambientais da Geração Fotovoltaica</v>
          </cell>
          <cell r="N497">
            <v>2</v>
          </cell>
          <cell r="O497">
            <v>0</v>
          </cell>
          <cell r="P497">
            <v>2</v>
          </cell>
          <cell r="Q497">
            <v>2</v>
          </cell>
        </row>
        <row r="498">
          <cell r="L498" t="str">
            <v>ESZE110-17</v>
          </cell>
          <cell r="M498" t="str">
            <v>Eletrificação Rural Com Recursos Energéticos Renováveis</v>
          </cell>
          <cell r="N498">
            <v>4</v>
          </cell>
          <cell r="O498">
            <v>0</v>
          </cell>
          <cell r="P498">
            <v>4</v>
          </cell>
          <cell r="Q498">
            <v>4</v>
          </cell>
        </row>
        <row r="499">
          <cell r="L499" t="str">
            <v>ESZE111-17</v>
          </cell>
          <cell r="M499" t="str">
            <v>Política Energética</v>
          </cell>
          <cell r="N499">
            <v>4</v>
          </cell>
          <cell r="O499">
            <v>0</v>
          </cell>
          <cell r="P499">
            <v>4</v>
          </cell>
          <cell r="Q499">
            <v>4</v>
          </cell>
        </row>
        <row r="500">
          <cell r="L500" t="str">
            <v>ESZE112-17</v>
          </cell>
          <cell r="M500" t="str">
            <v>Projeto de Microturbinas Eólicas</v>
          </cell>
          <cell r="N500">
            <v>2</v>
          </cell>
          <cell r="O500">
            <v>0</v>
          </cell>
          <cell r="P500">
            <v>2</v>
          </cell>
          <cell r="Q500">
            <v>2</v>
          </cell>
        </row>
        <row r="501">
          <cell r="L501" t="str">
            <v>ESZE113-17</v>
          </cell>
          <cell r="M501" t="str">
            <v>Projeto de Geradores Elétricos para Energia Eólica</v>
          </cell>
          <cell r="N501">
            <v>2</v>
          </cell>
          <cell r="O501">
            <v>0</v>
          </cell>
          <cell r="P501">
            <v>2</v>
          </cell>
          <cell r="Q501">
            <v>2</v>
          </cell>
        </row>
        <row r="502">
          <cell r="L502" t="str">
            <v>ESZG001-17</v>
          </cell>
          <cell r="M502" t="str">
            <v>Análise de Redes de Transporte e Distribuição</v>
          </cell>
          <cell r="N502">
            <v>2</v>
          </cell>
          <cell r="O502">
            <v>2</v>
          </cell>
          <cell r="P502">
            <v>5</v>
          </cell>
          <cell r="Q502">
            <v>4</v>
          </cell>
        </row>
        <row r="503">
          <cell r="L503" t="str">
            <v>ESZG002-17</v>
          </cell>
          <cell r="M503" t="str">
            <v>Confiabilidade Industrial em Sistemas de Gestão</v>
          </cell>
          <cell r="N503">
            <v>2</v>
          </cell>
          <cell r="O503">
            <v>2</v>
          </cell>
          <cell r="P503">
            <v>4</v>
          </cell>
          <cell r="Q503">
            <v>4</v>
          </cell>
        </row>
        <row r="504">
          <cell r="L504" t="str">
            <v>ESZG004-17</v>
          </cell>
          <cell r="M504" t="str">
            <v>Técnicas de Tomadas de Decisão Aplicáveis em Modelos de Dependência</v>
          </cell>
          <cell r="N504">
            <v>2</v>
          </cell>
          <cell r="O504">
            <v>2</v>
          </cell>
          <cell r="P504">
            <v>4</v>
          </cell>
          <cell r="Q504">
            <v>4</v>
          </cell>
        </row>
        <row r="505">
          <cell r="L505" t="str">
            <v>ESZG005-17</v>
          </cell>
          <cell r="M505" t="str">
            <v>Técnicas de Tomadas de Decisão Aplicáveis em Modelos de Interdependência</v>
          </cell>
          <cell r="N505">
            <v>2</v>
          </cell>
          <cell r="O505">
            <v>2</v>
          </cell>
          <cell r="P505">
            <v>4</v>
          </cell>
          <cell r="Q505">
            <v>4</v>
          </cell>
        </row>
        <row r="506">
          <cell r="L506" t="str">
            <v>ESZG006-17</v>
          </cell>
          <cell r="M506" t="str">
            <v>Pesquisa Operacional Aplicada</v>
          </cell>
          <cell r="N506">
            <v>4</v>
          </cell>
          <cell r="O506">
            <v>0</v>
          </cell>
          <cell r="P506">
            <v>5</v>
          </cell>
          <cell r="Q506">
            <v>4</v>
          </cell>
        </row>
        <row r="507">
          <cell r="L507" t="str">
            <v>ESZG007-17</v>
          </cell>
          <cell r="M507" t="str">
            <v>Simulação de Modelos de Gestão</v>
          </cell>
          <cell r="N507">
            <v>2</v>
          </cell>
          <cell r="O507">
            <v>2</v>
          </cell>
          <cell r="P507">
            <v>4</v>
          </cell>
          <cell r="Q507">
            <v>4</v>
          </cell>
        </row>
        <row r="508">
          <cell r="L508" t="str">
            <v>ESZG009-17</v>
          </cell>
          <cell r="M508" t="str">
            <v>Gestão da Qualidade, Segurança, Saúde e Ambiental Aplicada em Projetos</v>
          </cell>
          <cell r="N508">
            <v>2</v>
          </cell>
          <cell r="O508">
            <v>0</v>
          </cell>
          <cell r="P508">
            <v>4</v>
          </cell>
          <cell r="Q508">
            <v>2</v>
          </cell>
        </row>
        <row r="509">
          <cell r="L509" t="str">
            <v>ESZG010-17</v>
          </cell>
          <cell r="M509" t="str">
            <v>Planejamento e Controle de Projetos</v>
          </cell>
          <cell r="N509">
            <v>2</v>
          </cell>
          <cell r="O509">
            <v>2</v>
          </cell>
          <cell r="P509">
            <v>4</v>
          </cell>
          <cell r="Q509">
            <v>4</v>
          </cell>
        </row>
        <row r="510">
          <cell r="L510" t="str">
            <v>ESZG011-17</v>
          </cell>
          <cell r="M510" t="str">
            <v>Planejamento Estratégico em Gestão de Projetos</v>
          </cell>
          <cell r="N510">
            <v>2</v>
          </cell>
          <cell r="O510">
            <v>2</v>
          </cell>
          <cell r="P510">
            <v>4</v>
          </cell>
          <cell r="Q510">
            <v>4</v>
          </cell>
        </row>
        <row r="511">
          <cell r="L511" t="str">
            <v>ESZG012-17</v>
          </cell>
          <cell r="M511" t="str">
            <v>Projetos Industriais</v>
          </cell>
          <cell r="N511">
            <v>2</v>
          </cell>
          <cell r="O511">
            <v>2</v>
          </cell>
          <cell r="P511">
            <v>6</v>
          </cell>
          <cell r="Q511">
            <v>4</v>
          </cell>
        </row>
        <row r="512">
          <cell r="L512" t="str">
            <v>ESZG013-17</v>
          </cell>
          <cell r="M512" t="str">
            <v>Empreendedorismo</v>
          </cell>
          <cell r="N512">
            <v>2</v>
          </cell>
          <cell r="O512">
            <v>2</v>
          </cell>
          <cell r="P512">
            <v>4</v>
          </cell>
          <cell r="Q512">
            <v>4</v>
          </cell>
        </row>
        <row r="513">
          <cell r="L513" t="str">
            <v>ESZG017-17</v>
          </cell>
          <cell r="M513" t="str">
            <v>Clima e Cultura Organizacional</v>
          </cell>
          <cell r="N513">
            <v>2</v>
          </cell>
          <cell r="O513">
            <v>0</v>
          </cell>
          <cell r="P513">
            <v>3</v>
          </cell>
          <cell r="Q513">
            <v>2</v>
          </cell>
        </row>
        <row r="514">
          <cell r="L514" t="str">
            <v>ESZG018-17</v>
          </cell>
          <cell r="M514" t="str">
            <v>Estratégias de Comunicação Organizacional</v>
          </cell>
          <cell r="N514">
            <v>4</v>
          </cell>
          <cell r="O514">
            <v>0</v>
          </cell>
          <cell r="P514">
            <v>5</v>
          </cell>
          <cell r="Q514">
            <v>4</v>
          </cell>
        </row>
        <row r="515">
          <cell r="L515" t="str">
            <v>ESZG019-17</v>
          </cell>
          <cell r="M515" t="str">
            <v>Gestão Estratégica e Organizacional</v>
          </cell>
          <cell r="N515">
            <v>2</v>
          </cell>
          <cell r="O515">
            <v>0</v>
          </cell>
          <cell r="P515">
            <v>2</v>
          </cell>
          <cell r="Q515">
            <v>2</v>
          </cell>
        </row>
        <row r="516">
          <cell r="L516" t="str">
            <v>ESZG020-17</v>
          </cell>
          <cell r="M516" t="str">
            <v>Modelos de Comunicação Nas Organizações</v>
          </cell>
          <cell r="N516">
            <v>2</v>
          </cell>
          <cell r="O516">
            <v>0</v>
          </cell>
          <cell r="P516">
            <v>4</v>
          </cell>
          <cell r="Q516">
            <v>2</v>
          </cell>
        </row>
        <row r="517">
          <cell r="L517" t="str">
            <v>ESZG021-17</v>
          </cell>
          <cell r="M517" t="str">
            <v>Negociação e Solução de Conflitos Organizacionais</v>
          </cell>
          <cell r="N517">
            <v>4</v>
          </cell>
          <cell r="O517">
            <v>0</v>
          </cell>
          <cell r="P517">
            <v>2</v>
          </cell>
          <cell r="Q517">
            <v>4</v>
          </cell>
        </row>
        <row r="518">
          <cell r="L518" t="str">
            <v>ESZG023-17</v>
          </cell>
          <cell r="M518" t="str">
            <v>Contabilidade para Engenharia</v>
          </cell>
          <cell r="N518">
            <v>4</v>
          </cell>
          <cell r="O518">
            <v>0</v>
          </cell>
          <cell r="P518">
            <v>5</v>
          </cell>
          <cell r="Q518">
            <v>4</v>
          </cell>
        </row>
        <row r="519">
          <cell r="L519" t="str">
            <v>ESZG024-17</v>
          </cell>
          <cell r="M519" t="str">
            <v>Gestão de Custos Avançada</v>
          </cell>
          <cell r="N519">
            <v>4</v>
          </cell>
          <cell r="O519">
            <v>0</v>
          </cell>
          <cell r="P519">
            <v>5</v>
          </cell>
          <cell r="Q519">
            <v>4</v>
          </cell>
        </row>
        <row r="520">
          <cell r="L520" t="str">
            <v>ESZG025-17</v>
          </cell>
          <cell r="M520" t="str">
            <v>Finanças, Gestão e Administração Financeira</v>
          </cell>
          <cell r="N520">
            <v>4</v>
          </cell>
          <cell r="O520">
            <v>0</v>
          </cell>
          <cell r="P520">
            <v>5</v>
          </cell>
          <cell r="Q520">
            <v>4</v>
          </cell>
        </row>
        <row r="521">
          <cell r="L521" t="str">
            <v>ESZG028-17</v>
          </cell>
          <cell r="M521" t="str">
            <v>Automação em Sistemas de Manufatura</v>
          </cell>
          <cell r="N521">
            <v>2</v>
          </cell>
          <cell r="O521">
            <v>2</v>
          </cell>
          <cell r="P521">
            <v>4</v>
          </cell>
          <cell r="Q521">
            <v>4</v>
          </cell>
        </row>
        <row r="522">
          <cell r="L522" t="str">
            <v>ESZG030-17</v>
          </cell>
          <cell r="M522" t="str">
            <v>Metrologia</v>
          </cell>
          <cell r="N522">
            <v>2</v>
          </cell>
          <cell r="O522">
            <v>2</v>
          </cell>
          <cell r="P522">
            <v>4</v>
          </cell>
          <cell r="Q522">
            <v>4</v>
          </cell>
        </row>
        <row r="523">
          <cell r="L523" t="str">
            <v>ESZG031-17</v>
          </cell>
          <cell r="M523" t="str">
            <v>Engenharia Humana</v>
          </cell>
          <cell r="N523">
            <v>4</v>
          </cell>
          <cell r="O523">
            <v>0</v>
          </cell>
          <cell r="P523">
            <v>5</v>
          </cell>
          <cell r="Q523">
            <v>4</v>
          </cell>
        </row>
        <row r="524">
          <cell r="L524" t="str">
            <v>ESZG032-17</v>
          </cell>
          <cell r="M524" t="str">
            <v>Modelos e Ferramentas de Gestão Ambiental</v>
          </cell>
          <cell r="N524">
            <v>3</v>
          </cell>
          <cell r="O524">
            <v>0</v>
          </cell>
          <cell r="P524">
            <v>3</v>
          </cell>
          <cell r="Q524">
            <v>3</v>
          </cell>
        </row>
        <row r="525">
          <cell r="L525" t="str">
            <v>ESZG035-17</v>
          </cell>
          <cell r="M525" t="str">
            <v>Qualidade em Serviços</v>
          </cell>
          <cell r="N525">
            <v>2</v>
          </cell>
          <cell r="O525">
            <v>0</v>
          </cell>
          <cell r="P525">
            <v>3</v>
          </cell>
          <cell r="Q525">
            <v>2</v>
          </cell>
        </row>
        <row r="526">
          <cell r="L526" t="str">
            <v>ESZG036-17</v>
          </cell>
          <cell r="M526" t="str">
            <v>Conceitos de Marketing</v>
          </cell>
          <cell r="N526">
            <v>2</v>
          </cell>
          <cell r="O526">
            <v>0</v>
          </cell>
          <cell r="P526">
            <v>3</v>
          </cell>
          <cell r="Q526">
            <v>2</v>
          </cell>
        </row>
        <row r="527">
          <cell r="L527" t="str">
            <v>ESZG037-17</v>
          </cell>
          <cell r="M527" t="str">
            <v>Inovação Estratégica</v>
          </cell>
          <cell r="N527">
            <v>1</v>
          </cell>
          <cell r="O527">
            <v>1</v>
          </cell>
          <cell r="P527">
            <v>3</v>
          </cell>
          <cell r="Q527">
            <v>2</v>
          </cell>
        </row>
        <row r="528">
          <cell r="L528" t="str">
            <v>ESZG038-17</v>
          </cell>
          <cell r="M528" t="str">
            <v>Eficiência Energética Industrial</v>
          </cell>
          <cell r="N528">
            <v>4</v>
          </cell>
          <cell r="O528">
            <v>0</v>
          </cell>
          <cell r="P528">
            <v>4</v>
          </cell>
          <cell r="Q528">
            <v>4</v>
          </cell>
        </row>
        <row r="529">
          <cell r="L529" t="str">
            <v>ESZG039-17</v>
          </cell>
          <cell r="M529" t="str">
            <v>Lógica em Sistemas de Gestão</v>
          </cell>
          <cell r="N529">
            <v>2</v>
          </cell>
          <cell r="O529">
            <v>2</v>
          </cell>
          <cell r="P529">
            <v>5</v>
          </cell>
          <cell r="Q529">
            <v>4</v>
          </cell>
        </row>
        <row r="530">
          <cell r="L530" t="str">
            <v>ESZG040-17</v>
          </cell>
          <cell r="M530" t="str">
            <v>Modelos de Decisão Multicritério</v>
          </cell>
          <cell r="N530">
            <v>0</v>
          </cell>
          <cell r="O530">
            <v>2</v>
          </cell>
          <cell r="P530">
            <v>3</v>
          </cell>
          <cell r="Q530">
            <v>2</v>
          </cell>
        </row>
        <row r="531">
          <cell r="L531" t="str">
            <v>ESZG041-17</v>
          </cell>
          <cell r="M531" t="str">
            <v>Gestão da Inovação</v>
          </cell>
          <cell r="N531">
            <v>2</v>
          </cell>
          <cell r="O531">
            <v>2</v>
          </cell>
          <cell r="P531">
            <v>6</v>
          </cell>
          <cell r="Q531">
            <v>4</v>
          </cell>
        </row>
        <row r="532">
          <cell r="L532" t="str">
            <v>ESZG042-17</v>
          </cell>
          <cell r="M532" t="str">
            <v>Metodologia de Análise de Riscos</v>
          </cell>
          <cell r="N532">
            <v>0</v>
          </cell>
          <cell r="O532">
            <v>2</v>
          </cell>
          <cell r="P532">
            <v>3</v>
          </cell>
          <cell r="Q532">
            <v>2</v>
          </cell>
        </row>
        <row r="533">
          <cell r="L533" t="str">
            <v>ESZG043-17</v>
          </cell>
          <cell r="M533" t="str">
            <v>Projeto Virtual e Integrado de Manufatura</v>
          </cell>
          <cell r="N533">
            <v>2</v>
          </cell>
          <cell r="O533">
            <v>2</v>
          </cell>
          <cell r="P533">
            <v>4</v>
          </cell>
          <cell r="Q533">
            <v>4</v>
          </cell>
        </row>
        <row r="534">
          <cell r="L534" t="str">
            <v>ESZI002-17</v>
          </cell>
          <cell r="M534" t="str">
            <v>Filtragem Adaptativa</v>
          </cell>
          <cell r="N534">
            <v>3</v>
          </cell>
          <cell r="O534">
            <v>1</v>
          </cell>
          <cell r="P534">
            <v>4</v>
          </cell>
          <cell r="Q534">
            <v>4</v>
          </cell>
        </row>
        <row r="535">
          <cell r="L535" t="str">
            <v>ESZI003-17</v>
          </cell>
          <cell r="M535" t="str">
            <v>Processamento de Informação em Línguas Naturais</v>
          </cell>
          <cell r="N535">
            <v>3</v>
          </cell>
          <cell r="O535">
            <v>1</v>
          </cell>
          <cell r="P535">
            <v>4</v>
          </cell>
          <cell r="Q535">
            <v>4</v>
          </cell>
        </row>
        <row r="536">
          <cell r="L536" t="str">
            <v>ESZI010-17</v>
          </cell>
          <cell r="M536" t="str">
            <v>Simulação de Sistemas de Comunicação</v>
          </cell>
          <cell r="N536">
            <v>2</v>
          </cell>
          <cell r="O536">
            <v>2</v>
          </cell>
          <cell r="P536">
            <v>4</v>
          </cell>
          <cell r="Q536">
            <v>4</v>
          </cell>
        </row>
        <row r="537">
          <cell r="L537" t="str">
            <v>ESZI013-17</v>
          </cell>
          <cell r="M537" t="str">
            <v>Informática Industrial</v>
          </cell>
          <cell r="N537">
            <v>0</v>
          </cell>
          <cell r="O537">
            <v>4</v>
          </cell>
          <cell r="P537">
            <v>4</v>
          </cell>
          <cell r="Q537">
            <v>4</v>
          </cell>
        </row>
        <row r="538">
          <cell r="L538" t="str">
            <v>ESZI014-17</v>
          </cell>
          <cell r="M538" t="str">
            <v>Sistemas Inteligentes</v>
          </cell>
          <cell r="N538">
            <v>3</v>
          </cell>
          <cell r="O538">
            <v>1</v>
          </cell>
          <cell r="P538">
            <v>4</v>
          </cell>
          <cell r="Q538">
            <v>4</v>
          </cell>
        </row>
        <row r="539">
          <cell r="L539" t="str">
            <v>ESZI016-17</v>
          </cell>
          <cell r="M539" t="str">
            <v>Projeto de Filtros Digitais</v>
          </cell>
          <cell r="N539">
            <v>2</v>
          </cell>
          <cell r="O539">
            <v>2</v>
          </cell>
          <cell r="P539">
            <v>4</v>
          </cell>
          <cell r="Q539">
            <v>4</v>
          </cell>
        </row>
        <row r="540">
          <cell r="L540" t="str">
            <v>ESZI017-17</v>
          </cell>
          <cell r="M540" t="str">
            <v>Fundamentos de Processamento Gráfico</v>
          </cell>
          <cell r="N540">
            <v>3</v>
          </cell>
          <cell r="O540">
            <v>1</v>
          </cell>
          <cell r="P540">
            <v>4</v>
          </cell>
          <cell r="Q540">
            <v>4</v>
          </cell>
        </row>
        <row r="541">
          <cell r="L541" t="str">
            <v>ESZI018-17</v>
          </cell>
          <cell r="M541" t="str">
            <v>Tecnologia de Redes Ópticas</v>
          </cell>
          <cell r="N541">
            <v>4</v>
          </cell>
          <cell r="O541">
            <v>0</v>
          </cell>
          <cell r="P541">
            <v>4</v>
          </cell>
          <cell r="Q541">
            <v>4</v>
          </cell>
        </row>
        <row r="542">
          <cell r="L542" t="str">
            <v>ESZI019-17</v>
          </cell>
          <cell r="M542" t="str">
            <v>Sistemas de Micro-Ondas</v>
          </cell>
          <cell r="N542">
            <v>3</v>
          </cell>
          <cell r="O542">
            <v>1</v>
          </cell>
          <cell r="P542">
            <v>4</v>
          </cell>
          <cell r="Q542">
            <v>4</v>
          </cell>
        </row>
        <row r="543">
          <cell r="L543" t="str">
            <v>ESZI022-17</v>
          </cell>
          <cell r="M543" t="str">
            <v>Planejamento de Redes de Informação</v>
          </cell>
          <cell r="N543">
            <v>2</v>
          </cell>
          <cell r="O543">
            <v>2</v>
          </cell>
          <cell r="P543">
            <v>4</v>
          </cell>
          <cell r="Q543">
            <v>4</v>
          </cell>
        </row>
        <row r="544">
          <cell r="L544" t="str">
            <v>ESZI023-17</v>
          </cell>
          <cell r="M544" t="str">
            <v>Projeto de Sistemas de Comunicação</v>
          </cell>
          <cell r="N544">
            <v>0</v>
          </cell>
          <cell r="O544">
            <v>3</v>
          </cell>
          <cell r="P544">
            <v>3</v>
          </cell>
          <cell r="Q544">
            <v>3</v>
          </cell>
        </row>
        <row r="545">
          <cell r="L545" t="str">
            <v>ESZI025-17</v>
          </cell>
          <cell r="M545" t="str">
            <v>Aplicações de Microcontroladores</v>
          </cell>
          <cell r="N545">
            <v>0</v>
          </cell>
          <cell r="O545">
            <v>4</v>
          </cell>
          <cell r="P545">
            <v>4</v>
          </cell>
          <cell r="Q545">
            <v>4</v>
          </cell>
        </row>
        <row r="546">
          <cell r="L546" t="str">
            <v>ESZI026-17</v>
          </cell>
          <cell r="M546" t="str">
            <v>Engenharia de Sistemas de Comunicação e Missão Crítica</v>
          </cell>
          <cell r="N546">
            <v>2</v>
          </cell>
          <cell r="O546">
            <v>2</v>
          </cell>
          <cell r="P546">
            <v>4</v>
          </cell>
          <cell r="Q546">
            <v>4</v>
          </cell>
        </row>
        <row r="547">
          <cell r="L547" t="str">
            <v>ESZI027-17</v>
          </cell>
          <cell r="M547" t="str">
            <v>Informação e Sociedade</v>
          </cell>
          <cell r="N547">
            <v>2</v>
          </cell>
          <cell r="O547">
            <v>0</v>
          </cell>
          <cell r="P547">
            <v>3</v>
          </cell>
          <cell r="Q547">
            <v>2</v>
          </cell>
        </row>
        <row r="548">
          <cell r="L548" t="str">
            <v>ESZI028-17</v>
          </cell>
          <cell r="M548" t="str">
            <v>TV Digital</v>
          </cell>
          <cell r="N548">
            <v>3</v>
          </cell>
          <cell r="O548">
            <v>1</v>
          </cell>
          <cell r="P548">
            <v>4</v>
          </cell>
          <cell r="Q548">
            <v>4</v>
          </cell>
        </row>
        <row r="549">
          <cell r="L549" t="str">
            <v>ESZI029-17</v>
          </cell>
          <cell r="M549" t="str">
            <v>Redes WAN de Banda Larga</v>
          </cell>
          <cell r="N549">
            <v>3</v>
          </cell>
          <cell r="O549">
            <v>1</v>
          </cell>
          <cell r="P549">
            <v>4</v>
          </cell>
          <cell r="Q549">
            <v>4</v>
          </cell>
        </row>
        <row r="550">
          <cell r="L550" t="str">
            <v>ESZI030-17</v>
          </cell>
          <cell r="M550" t="str">
            <v>Gerenciamento e Interoperabilidade de Redes</v>
          </cell>
          <cell r="N550">
            <v>3</v>
          </cell>
          <cell r="O550">
            <v>1</v>
          </cell>
          <cell r="P550">
            <v>4</v>
          </cell>
          <cell r="Q550">
            <v>4</v>
          </cell>
        </row>
        <row r="551">
          <cell r="L551" t="str">
            <v>ESZI031-17</v>
          </cell>
          <cell r="M551" t="str">
            <v>Segurança de Redes</v>
          </cell>
          <cell r="N551">
            <v>3</v>
          </cell>
          <cell r="O551">
            <v>1</v>
          </cell>
          <cell r="P551">
            <v>4</v>
          </cell>
          <cell r="Q551">
            <v>4</v>
          </cell>
        </row>
        <row r="552">
          <cell r="L552" t="str">
            <v>ESZI032-17</v>
          </cell>
          <cell r="M552" t="str">
            <v>Processamento de Vídeo</v>
          </cell>
          <cell r="N552">
            <v>3</v>
          </cell>
          <cell r="O552">
            <v>1</v>
          </cell>
          <cell r="P552">
            <v>4</v>
          </cell>
          <cell r="Q552">
            <v>4</v>
          </cell>
        </row>
        <row r="553">
          <cell r="L553" t="str">
            <v>ESZI033-17</v>
          </cell>
          <cell r="M553" t="str">
            <v>Programação de Dispositivos Móveis</v>
          </cell>
          <cell r="N553">
            <v>0</v>
          </cell>
          <cell r="O553">
            <v>2</v>
          </cell>
          <cell r="P553">
            <v>4</v>
          </cell>
          <cell r="Q553">
            <v>2</v>
          </cell>
        </row>
        <row r="554">
          <cell r="L554" t="str">
            <v>ESZI034-17</v>
          </cell>
          <cell r="M554" t="str">
            <v>Jogos Digitais: Aspectos Técnicos e Aplicações</v>
          </cell>
          <cell r="N554">
            <v>1</v>
          </cell>
          <cell r="O554">
            <v>3</v>
          </cell>
          <cell r="P554">
            <v>4</v>
          </cell>
          <cell r="Q554">
            <v>4</v>
          </cell>
        </row>
        <row r="555">
          <cell r="L555" t="str">
            <v>ESZI035-17</v>
          </cell>
          <cell r="M555" t="str">
            <v>Introdução ao Processamento de Sinais de Voz e Áudio</v>
          </cell>
          <cell r="N555">
            <v>3</v>
          </cell>
          <cell r="O555">
            <v>1</v>
          </cell>
          <cell r="P555">
            <v>4</v>
          </cell>
          <cell r="Q555">
            <v>4</v>
          </cell>
        </row>
        <row r="556">
          <cell r="L556" t="str">
            <v>ESZI036-17</v>
          </cell>
          <cell r="M556" t="str">
            <v>Projeto de Alta Frequência</v>
          </cell>
          <cell r="N556">
            <v>2</v>
          </cell>
          <cell r="O556">
            <v>2</v>
          </cell>
          <cell r="P556">
            <v>4</v>
          </cell>
          <cell r="Q556">
            <v>4</v>
          </cell>
        </row>
        <row r="557">
          <cell r="L557" t="str">
            <v>ESZI037-17</v>
          </cell>
          <cell r="M557" t="str">
            <v>Aplicações em Voz, Áudio e Acústica</v>
          </cell>
          <cell r="N557">
            <v>3</v>
          </cell>
          <cell r="O557">
            <v>1</v>
          </cell>
          <cell r="P557">
            <v>4</v>
          </cell>
          <cell r="Q557">
            <v>4</v>
          </cell>
        </row>
        <row r="558">
          <cell r="L558" t="str">
            <v>ESZI038-17</v>
          </cell>
          <cell r="M558" t="str">
            <v>Projeto de Sistemas Multimídia</v>
          </cell>
          <cell r="N558">
            <v>0</v>
          </cell>
          <cell r="O558">
            <v>3</v>
          </cell>
          <cell r="P558">
            <v>3</v>
          </cell>
          <cell r="Q558">
            <v>3</v>
          </cell>
        </row>
        <row r="559">
          <cell r="L559" t="str">
            <v>ESZI039-17</v>
          </cell>
          <cell r="M559" t="str">
            <v>Propagação e Antenas</v>
          </cell>
          <cell r="N559">
            <v>3</v>
          </cell>
          <cell r="O559">
            <v>1</v>
          </cell>
          <cell r="P559">
            <v>4</v>
          </cell>
          <cell r="Q559">
            <v>4</v>
          </cell>
        </row>
        <row r="560">
          <cell r="L560" t="str">
            <v>ESZI040-17</v>
          </cell>
          <cell r="M560" t="str">
            <v>Telefonia Fixa e VoIP</v>
          </cell>
          <cell r="N560">
            <v>3</v>
          </cell>
          <cell r="O560">
            <v>1</v>
          </cell>
          <cell r="P560">
            <v>4</v>
          </cell>
          <cell r="Q560">
            <v>4</v>
          </cell>
        </row>
        <row r="561">
          <cell r="L561" t="str">
            <v>ESZI041-17</v>
          </cell>
          <cell r="M561" t="str">
            <v>Programação de Software Embarcado</v>
          </cell>
          <cell r="N561">
            <v>2</v>
          </cell>
          <cell r="O561">
            <v>2</v>
          </cell>
          <cell r="P561">
            <v>4</v>
          </cell>
          <cell r="Q561">
            <v>4</v>
          </cell>
        </row>
        <row r="562">
          <cell r="L562" t="str">
            <v>ESZI042-17</v>
          </cell>
          <cell r="M562" t="str">
            <v>Instrumentação em RF e Micro-Ondas</v>
          </cell>
          <cell r="N562">
            <v>2</v>
          </cell>
          <cell r="O562">
            <v>2</v>
          </cell>
          <cell r="P562">
            <v>4</v>
          </cell>
          <cell r="Q562">
            <v>4</v>
          </cell>
        </row>
        <row r="563">
          <cell r="L563" t="str">
            <v>ESZI043-17</v>
          </cell>
          <cell r="M563" t="str">
            <v>Programação Baseada em Componentes para Jogos</v>
          </cell>
          <cell r="N563">
            <v>2</v>
          </cell>
          <cell r="O563">
            <v>2</v>
          </cell>
          <cell r="P563">
            <v>4</v>
          </cell>
          <cell r="Q563">
            <v>4</v>
          </cell>
        </row>
        <row r="564">
          <cell r="L564" t="str">
            <v>ESZI044-17</v>
          </cell>
          <cell r="M564" t="str">
            <v>Fundamentos da Computação Semântica</v>
          </cell>
          <cell r="N564">
            <v>3</v>
          </cell>
          <cell r="O564">
            <v>1</v>
          </cell>
          <cell r="P564">
            <v>4</v>
          </cell>
          <cell r="Q564">
            <v>4</v>
          </cell>
        </row>
        <row r="565">
          <cell r="L565" t="str">
            <v>ESZI045-17</v>
          </cell>
          <cell r="M565" t="str">
            <v>Introdução à Linguística Computacional</v>
          </cell>
          <cell r="N565">
            <v>3</v>
          </cell>
          <cell r="O565">
            <v>1</v>
          </cell>
          <cell r="P565">
            <v>4</v>
          </cell>
          <cell r="Q565">
            <v>4</v>
          </cell>
        </row>
        <row r="566">
          <cell r="L566" t="str">
            <v>ESZM001-17</v>
          </cell>
          <cell r="M566" t="str">
            <v>Seminários em Materiais Avançados</v>
          </cell>
          <cell r="N566">
            <v>2</v>
          </cell>
          <cell r="O566">
            <v>0</v>
          </cell>
          <cell r="P566">
            <v>2</v>
          </cell>
          <cell r="Q566">
            <v>2</v>
          </cell>
        </row>
        <row r="567">
          <cell r="L567" t="str">
            <v>ESZM002-17</v>
          </cell>
          <cell r="M567" t="str">
            <v>Nanociência e Nanotecnologia</v>
          </cell>
          <cell r="N567">
            <v>2</v>
          </cell>
          <cell r="O567">
            <v>0</v>
          </cell>
          <cell r="P567">
            <v>2</v>
          </cell>
          <cell r="Q567">
            <v>2</v>
          </cell>
        </row>
        <row r="568">
          <cell r="L568" t="str">
            <v>ESZM007-17</v>
          </cell>
          <cell r="M568" t="str">
            <v>Elementos Finitos Aplicados em Materiais</v>
          </cell>
          <cell r="N568">
            <v>3</v>
          </cell>
          <cell r="O568">
            <v>1</v>
          </cell>
          <cell r="P568">
            <v>4</v>
          </cell>
          <cell r="Q568">
            <v>4</v>
          </cell>
        </row>
        <row r="569">
          <cell r="L569" t="str">
            <v>ESZM008-17</v>
          </cell>
          <cell r="M569" t="str">
            <v>Dinâmica Molecular e Monte Carlo</v>
          </cell>
          <cell r="N569">
            <v>3</v>
          </cell>
          <cell r="O569">
            <v>1</v>
          </cell>
          <cell r="P569">
            <v>4</v>
          </cell>
          <cell r="Q569">
            <v>4</v>
          </cell>
        </row>
        <row r="570">
          <cell r="L570" t="str">
            <v>ESZM009-17</v>
          </cell>
          <cell r="M570" t="str">
            <v>Diagramas de Fase</v>
          </cell>
          <cell r="N570">
            <v>4</v>
          </cell>
          <cell r="O570">
            <v>0</v>
          </cell>
          <cell r="P570">
            <v>4</v>
          </cell>
          <cell r="Q570">
            <v>4</v>
          </cell>
        </row>
        <row r="571">
          <cell r="L571" t="str">
            <v>ESZM012-17</v>
          </cell>
          <cell r="M571" t="str">
            <v>Tópicos Experimentais em Materiais II</v>
          </cell>
          <cell r="N571">
            <v>0</v>
          </cell>
          <cell r="O571">
            <v>4</v>
          </cell>
          <cell r="P571">
            <v>4</v>
          </cell>
          <cell r="Q571">
            <v>4</v>
          </cell>
        </row>
        <row r="572">
          <cell r="L572" t="str">
            <v>ESZM013-17</v>
          </cell>
          <cell r="M572" t="str">
            <v>Tecnologia de Elastômeros</v>
          </cell>
          <cell r="N572">
            <v>4</v>
          </cell>
          <cell r="O572">
            <v>0</v>
          </cell>
          <cell r="P572">
            <v>4</v>
          </cell>
          <cell r="Q572">
            <v>4</v>
          </cell>
        </row>
        <row r="573">
          <cell r="L573" t="str">
            <v>ESZM014-17</v>
          </cell>
          <cell r="M573" t="str">
            <v>Engenharia de Polímeros</v>
          </cell>
          <cell r="N573">
            <v>4</v>
          </cell>
          <cell r="O573">
            <v>0</v>
          </cell>
          <cell r="P573">
            <v>4</v>
          </cell>
          <cell r="Q573">
            <v>4</v>
          </cell>
        </row>
        <row r="574">
          <cell r="L574" t="str">
            <v>ESZM016-17</v>
          </cell>
          <cell r="M574" t="str">
            <v>Síntese de Polímeros</v>
          </cell>
          <cell r="N574">
            <v>3</v>
          </cell>
          <cell r="O574">
            <v>1</v>
          </cell>
          <cell r="P574">
            <v>4</v>
          </cell>
          <cell r="Q574">
            <v>4</v>
          </cell>
        </row>
        <row r="575">
          <cell r="L575" t="str">
            <v>ESZM021-17</v>
          </cell>
          <cell r="M575" t="str">
            <v>Matérias Primas Cerâmicas</v>
          </cell>
          <cell r="N575">
            <v>4</v>
          </cell>
          <cell r="O575">
            <v>0</v>
          </cell>
          <cell r="P575">
            <v>4</v>
          </cell>
          <cell r="Q575">
            <v>4</v>
          </cell>
        </row>
        <row r="576">
          <cell r="L576" t="str">
            <v>ESZM022-17</v>
          </cell>
          <cell r="M576" t="str">
            <v>Cerâmicas Especiais e Refratárias</v>
          </cell>
          <cell r="N576">
            <v>4</v>
          </cell>
          <cell r="O576">
            <v>0</v>
          </cell>
          <cell r="P576">
            <v>4</v>
          </cell>
          <cell r="Q576">
            <v>4</v>
          </cell>
        </row>
        <row r="577">
          <cell r="L577" t="str">
            <v>ESZM023-17</v>
          </cell>
          <cell r="M577" t="str">
            <v>Metalurgia Física</v>
          </cell>
          <cell r="N577">
            <v>4</v>
          </cell>
          <cell r="O577">
            <v>0</v>
          </cell>
          <cell r="P577">
            <v>4</v>
          </cell>
          <cell r="Q577">
            <v>4</v>
          </cell>
        </row>
        <row r="578">
          <cell r="L578" t="str">
            <v>ESZM024-17</v>
          </cell>
          <cell r="M578" t="str">
            <v>Engenharia de Metais</v>
          </cell>
          <cell r="N578">
            <v>3</v>
          </cell>
          <cell r="O578">
            <v>1</v>
          </cell>
          <cell r="P578">
            <v>4</v>
          </cell>
          <cell r="Q578">
            <v>4</v>
          </cell>
        </row>
        <row r="579">
          <cell r="L579" t="str">
            <v>ESZM025-17</v>
          </cell>
          <cell r="M579" t="str">
            <v>Siderurgia e Engenharia dos Aços</v>
          </cell>
          <cell r="N579">
            <v>4</v>
          </cell>
          <cell r="O579">
            <v>0</v>
          </cell>
          <cell r="P579">
            <v>4</v>
          </cell>
          <cell r="Q579">
            <v>4</v>
          </cell>
        </row>
        <row r="580">
          <cell r="L580" t="str">
            <v>ESZM027-17</v>
          </cell>
          <cell r="M580" t="str">
            <v>Materiais para Energia e Ambiente</v>
          </cell>
          <cell r="N580">
            <v>4</v>
          </cell>
          <cell r="O580">
            <v>0</v>
          </cell>
          <cell r="P580">
            <v>4</v>
          </cell>
          <cell r="Q580">
            <v>4</v>
          </cell>
        </row>
        <row r="581">
          <cell r="L581" t="str">
            <v>ESZM028-17</v>
          </cell>
          <cell r="M581" t="str">
            <v>Materiais para Tecnologia da Informação</v>
          </cell>
          <cell r="N581">
            <v>4</v>
          </cell>
          <cell r="O581">
            <v>0</v>
          </cell>
          <cell r="P581">
            <v>4</v>
          </cell>
          <cell r="Q581">
            <v>4</v>
          </cell>
        </row>
        <row r="582">
          <cell r="L582" t="str">
            <v>ESZM029-17</v>
          </cell>
          <cell r="M582" t="str">
            <v>Engenharia de Filmes Finos</v>
          </cell>
          <cell r="N582">
            <v>3</v>
          </cell>
          <cell r="O582">
            <v>1</v>
          </cell>
          <cell r="P582">
            <v>4</v>
          </cell>
          <cell r="Q582">
            <v>4</v>
          </cell>
        </row>
        <row r="583">
          <cell r="L583" t="str">
            <v>ESZM030-17</v>
          </cell>
          <cell r="M583" t="str">
            <v>Materiais Nanoestruturados</v>
          </cell>
          <cell r="N583">
            <v>4</v>
          </cell>
          <cell r="O583">
            <v>0</v>
          </cell>
          <cell r="P583">
            <v>4</v>
          </cell>
          <cell r="Q583">
            <v>4</v>
          </cell>
        </row>
        <row r="584">
          <cell r="L584" t="str">
            <v>ESZM031-17</v>
          </cell>
          <cell r="M584" t="str">
            <v>Nanocompósitos</v>
          </cell>
          <cell r="N584">
            <v>4</v>
          </cell>
          <cell r="O584">
            <v>0</v>
          </cell>
          <cell r="P584">
            <v>4</v>
          </cell>
          <cell r="Q584">
            <v>4</v>
          </cell>
        </row>
        <row r="585">
          <cell r="L585" t="str">
            <v>ESZM032-17</v>
          </cell>
          <cell r="M585" t="str">
            <v>Biomateriais</v>
          </cell>
          <cell r="N585">
            <v>3</v>
          </cell>
          <cell r="O585">
            <v>1</v>
          </cell>
          <cell r="P585">
            <v>4</v>
          </cell>
          <cell r="Q585">
            <v>4</v>
          </cell>
        </row>
        <row r="586">
          <cell r="L586" t="str">
            <v>ESZM033-17</v>
          </cell>
          <cell r="M586" t="str">
            <v>Reciclagem e Ambiente</v>
          </cell>
          <cell r="N586">
            <v>3</v>
          </cell>
          <cell r="O586">
            <v>1</v>
          </cell>
          <cell r="P586">
            <v>4</v>
          </cell>
          <cell r="Q586">
            <v>4</v>
          </cell>
        </row>
        <row r="587">
          <cell r="L587" t="str">
            <v>ESZM034-17</v>
          </cell>
          <cell r="M587" t="str">
            <v>Design de Dispositivos</v>
          </cell>
          <cell r="N587">
            <v>4</v>
          </cell>
          <cell r="O587">
            <v>0</v>
          </cell>
          <cell r="P587">
            <v>4</v>
          </cell>
          <cell r="Q587">
            <v>4</v>
          </cell>
        </row>
        <row r="588">
          <cell r="L588" t="str">
            <v>ESZM035-17</v>
          </cell>
          <cell r="M588" t="str">
            <v>Aditivação de Polímeros</v>
          </cell>
          <cell r="N588">
            <v>4</v>
          </cell>
          <cell r="O588">
            <v>0</v>
          </cell>
          <cell r="P588">
            <v>4</v>
          </cell>
          <cell r="Q588">
            <v>4</v>
          </cell>
        </row>
        <row r="589">
          <cell r="L589" t="str">
            <v>ESZM036-17</v>
          </cell>
          <cell r="M589" t="str">
            <v>Blendas Poliméricas</v>
          </cell>
          <cell r="N589">
            <v>3</v>
          </cell>
          <cell r="O589">
            <v>1</v>
          </cell>
          <cell r="P589">
            <v>4</v>
          </cell>
          <cell r="Q589">
            <v>4</v>
          </cell>
        </row>
        <row r="590">
          <cell r="L590" t="str">
            <v>ESZM037-17</v>
          </cell>
          <cell r="M590" t="str">
            <v>Processamento de Polímeros</v>
          </cell>
          <cell r="N590">
            <v>3</v>
          </cell>
          <cell r="O590">
            <v>1</v>
          </cell>
          <cell r="P590">
            <v>4</v>
          </cell>
          <cell r="Q590">
            <v>4</v>
          </cell>
        </row>
        <row r="591">
          <cell r="L591" t="str">
            <v>ESZM038-17</v>
          </cell>
          <cell r="M591" t="str">
            <v>Engenharia de Cerâmicas</v>
          </cell>
          <cell r="N591">
            <v>2</v>
          </cell>
          <cell r="O591">
            <v>2</v>
          </cell>
          <cell r="P591">
            <v>4</v>
          </cell>
          <cell r="Q591">
            <v>4</v>
          </cell>
        </row>
        <row r="592">
          <cell r="L592" t="str">
            <v>ESZM039-17</v>
          </cell>
          <cell r="M592" t="str">
            <v>Processamento de Materiais Cerâmicos</v>
          </cell>
          <cell r="N592">
            <v>3</v>
          </cell>
          <cell r="O592">
            <v>1</v>
          </cell>
          <cell r="P592">
            <v>4</v>
          </cell>
          <cell r="Q592">
            <v>4</v>
          </cell>
        </row>
        <row r="593">
          <cell r="L593" t="str">
            <v>ESZM040-17</v>
          </cell>
          <cell r="M593" t="str">
            <v>Processamento e Conformação de Metais I</v>
          </cell>
          <cell r="N593">
            <v>4</v>
          </cell>
          <cell r="O593">
            <v>0</v>
          </cell>
          <cell r="P593">
            <v>4</v>
          </cell>
          <cell r="Q593">
            <v>4</v>
          </cell>
        </row>
        <row r="594">
          <cell r="L594" t="str">
            <v>ESZM041-17</v>
          </cell>
          <cell r="M594" t="str">
            <v>Processamento e Conformação de Metais II</v>
          </cell>
          <cell r="N594">
            <v>4</v>
          </cell>
          <cell r="O594">
            <v>0</v>
          </cell>
          <cell r="P594">
            <v>4</v>
          </cell>
          <cell r="Q594">
            <v>4</v>
          </cell>
        </row>
        <row r="595">
          <cell r="L595" t="str">
            <v>ESZP001-13</v>
          </cell>
          <cell r="M595" t="str">
            <v>Desigualdades Regionais e Formação Socioespacial do Brasil</v>
          </cell>
          <cell r="N595">
            <v>4</v>
          </cell>
          <cell r="O595">
            <v>0</v>
          </cell>
          <cell r="P595">
            <v>4</v>
          </cell>
          <cell r="Q595">
            <v>4</v>
          </cell>
        </row>
        <row r="596">
          <cell r="L596" t="str">
            <v>ESZP002-13</v>
          </cell>
          <cell r="M596" t="str">
            <v>Instituições Judiciais e Políticas Públicas</v>
          </cell>
          <cell r="N596">
            <v>4</v>
          </cell>
          <cell r="O596">
            <v>0</v>
          </cell>
          <cell r="P596">
            <v>4</v>
          </cell>
          <cell r="Q596">
            <v>4</v>
          </cell>
        </row>
        <row r="597">
          <cell r="L597" t="str">
            <v>ESZP004-13</v>
          </cell>
          <cell r="M597" t="str">
            <v>Modelos e Práticas Colaborativas em CT&amp;I</v>
          </cell>
          <cell r="N597">
            <v>4</v>
          </cell>
          <cell r="O597">
            <v>0</v>
          </cell>
          <cell r="P597">
            <v>4</v>
          </cell>
          <cell r="Q597">
            <v>4</v>
          </cell>
        </row>
        <row r="598">
          <cell r="L598" t="str">
            <v>ESZP006-13</v>
          </cell>
          <cell r="M598" t="str">
            <v>Pensamento Latino-Americano e Políticas de CT&amp;I</v>
          </cell>
          <cell r="N598">
            <v>4</v>
          </cell>
          <cell r="O598">
            <v>0</v>
          </cell>
          <cell r="P598">
            <v>4</v>
          </cell>
          <cell r="Q598">
            <v>4</v>
          </cell>
        </row>
        <row r="599">
          <cell r="L599" t="str">
            <v>ESZP007-13</v>
          </cell>
          <cell r="M599" t="str">
            <v>Políticas Culturais</v>
          </cell>
          <cell r="N599">
            <v>4</v>
          </cell>
          <cell r="O599">
            <v>0</v>
          </cell>
          <cell r="P599">
            <v>4</v>
          </cell>
          <cell r="Q599">
            <v>4</v>
          </cell>
        </row>
        <row r="600">
          <cell r="L600" t="str">
            <v>ESZP008-13</v>
          </cell>
          <cell r="M600" t="str">
            <v>Políticas Públicas de Gênero, Etnia e Geração</v>
          </cell>
          <cell r="N600">
            <v>4</v>
          </cell>
          <cell r="O600">
            <v>0</v>
          </cell>
          <cell r="P600">
            <v>4</v>
          </cell>
          <cell r="Q600">
            <v>4</v>
          </cell>
        </row>
        <row r="601">
          <cell r="L601" t="str">
            <v>ESZP009-13</v>
          </cell>
          <cell r="M601" t="str">
            <v>Políticas Públicas de Intervenção Territorial no Brasil</v>
          </cell>
          <cell r="N601">
            <v>4</v>
          </cell>
          <cell r="O601">
            <v>0</v>
          </cell>
          <cell r="P601">
            <v>4</v>
          </cell>
          <cell r="Q601">
            <v>4</v>
          </cell>
        </row>
        <row r="602">
          <cell r="L602" t="str">
            <v>ESZP010-13</v>
          </cell>
          <cell r="M602" t="str">
            <v>Regulação e Agências Reguladoras no Contexto Brasileiro</v>
          </cell>
          <cell r="N602">
            <v>4</v>
          </cell>
          <cell r="O602">
            <v>0</v>
          </cell>
          <cell r="P602">
            <v>4</v>
          </cell>
          <cell r="Q602">
            <v>4</v>
          </cell>
        </row>
        <row r="603">
          <cell r="L603" t="str">
            <v>ESZP011-13</v>
          </cell>
          <cell r="M603" t="str">
            <v>Arte, Ciência, Tecnologia e Política</v>
          </cell>
          <cell r="N603">
            <v>4</v>
          </cell>
          <cell r="O603">
            <v>0</v>
          </cell>
          <cell r="P603">
            <v>4</v>
          </cell>
          <cell r="Q603">
            <v>4</v>
          </cell>
        </row>
        <row r="604">
          <cell r="L604" t="str">
            <v>ESZP012-13</v>
          </cell>
          <cell r="M604" t="str">
            <v>Ciência, Saúde, Educação e a Formação da Nacionalidade</v>
          </cell>
          <cell r="N604">
            <v>4</v>
          </cell>
          <cell r="O604">
            <v>0</v>
          </cell>
          <cell r="P604">
            <v>4</v>
          </cell>
          <cell r="Q604">
            <v>4</v>
          </cell>
        </row>
        <row r="605">
          <cell r="L605" t="str">
            <v>ESZP013-13</v>
          </cell>
          <cell r="M605" t="str">
            <v>Dinâmicas Socioespaciais do ABC Paulista</v>
          </cell>
          <cell r="N605">
            <v>4</v>
          </cell>
          <cell r="O605">
            <v>0</v>
          </cell>
          <cell r="P605">
            <v>4</v>
          </cell>
          <cell r="Q605">
            <v>4</v>
          </cell>
        </row>
        <row r="606">
          <cell r="L606" t="str">
            <v>ESZP014-13</v>
          </cell>
          <cell r="M606" t="str">
            <v>Diversidade Cultural, Conhecimento Local e Políticas Públicas</v>
          </cell>
          <cell r="N606">
            <v>4</v>
          </cell>
          <cell r="O606">
            <v>0</v>
          </cell>
          <cell r="P606">
            <v>4</v>
          </cell>
          <cell r="Q606">
            <v>4</v>
          </cell>
        </row>
        <row r="607">
          <cell r="L607" t="str">
            <v>ESZP015-13</v>
          </cell>
          <cell r="M607" t="str">
            <v>Economia da Inovação Tecnológica</v>
          </cell>
          <cell r="N607">
            <v>4</v>
          </cell>
          <cell r="O607">
            <v>0</v>
          </cell>
          <cell r="P607">
            <v>4</v>
          </cell>
          <cell r="Q607">
            <v>4</v>
          </cell>
        </row>
        <row r="608">
          <cell r="L608" t="str">
            <v>ESZP018-13</v>
          </cell>
          <cell r="M608" t="str">
            <v>Ensino Superior no Brasil: Trajetórias e Modelos Institucionais</v>
          </cell>
          <cell r="N608">
            <v>4</v>
          </cell>
          <cell r="O608">
            <v>0</v>
          </cell>
          <cell r="P608">
            <v>4</v>
          </cell>
          <cell r="Q608">
            <v>4</v>
          </cell>
        </row>
        <row r="609">
          <cell r="L609" t="str">
            <v>ESZP022-13</v>
          </cell>
          <cell r="M609" t="str">
            <v>Gestão de Projetos Culturais</v>
          </cell>
          <cell r="N609">
            <v>4</v>
          </cell>
          <cell r="O609">
            <v>0</v>
          </cell>
          <cell r="P609">
            <v>4</v>
          </cell>
          <cell r="Q609">
            <v>4</v>
          </cell>
        </row>
        <row r="610">
          <cell r="L610" t="str">
            <v>ESZP023-13</v>
          </cell>
          <cell r="M610" t="str">
            <v>Inovação e Desenvolvimento Agroindustrial</v>
          </cell>
          <cell r="N610">
            <v>4</v>
          </cell>
          <cell r="O610">
            <v>0</v>
          </cell>
          <cell r="P610">
            <v>4</v>
          </cell>
          <cell r="Q610">
            <v>4</v>
          </cell>
        </row>
        <row r="611">
          <cell r="L611" t="str">
            <v>ESZP025-13</v>
          </cell>
          <cell r="M611" t="str">
            <v>Introdução à Prospecção Tecnológica</v>
          </cell>
          <cell r="N611">
            <v>4</v>
          </cell>
          <cell r="O611">
            <v>0</v>
          </cell>
          <cell r="P611">
            <v>4</v>
          </cell>
          <cell r="Q611">
            <v>4</v>
          </cell>
        </row>
        <row r="612">
          <cell r="L612" t="str">
            <v>ESZP026-13</v>
          </cell>
          <cell r="M612" t="str">
            <v>Memória, Identidades Sociais e Cidadania nas Sociedades Complexas Contemporâneas</v>
          </cell>
          <cell r="N612">
            <v>4</v>
          </cell>
          <cell r="O612">
            <v>0</v>
          </cell>
          <cell r="P612">
            <v>4</v>
          </cell>
          <cell r="Q612">
            <v>4</v>
          </cell>
        </row>
        <row r="613">
          <cell r="L613" t="str">
            <v>ESZP027-13</v>
          </cell>
          <cell r="M613" t="str">
            <v>Métodos e Técnicas Aplicadas às Políticas Públicas Ambientais</v>
          </cell>
          <cell r="N613">
            <v>2</v>
          </cell>
          <cell r="O613">
            <v>2</v>
          </cell>
          <cell r="P613">
            <v>4</v>
          </cell>
          <cell r="Q613">
            <v>4</v>
          </cell>
        </row>
        <row r="614">
          <cell r="L614" t="str">
            <v>ESZP028-13</v>
          </cell>
          <cell r="M614" t="str">
            <v>Métodos e Técnicas Aplicadas às Políticas Públicas Urbanas</v>
          </cell>
          <cell r="N614">
            <v>2</v>
          </cell>
          <cell r="O614">
            <v>2</v>
          </cell>
          <cell r="P614">
            <v>4</v>
          </cell>
          <cell r="Q614">
            <v>4</v>
          </cell>
        </row>
        <row r="615">
          <cell r="L615" t="str">
            <v>ESZP029-13</v>
          </cell>
          <cell r="M615" t="str">
            <v>Movimentos Sindicais, Sociais e Culturais</v>
          </cell>
          <cell r="N615">
            <v>4</v>
          </cell>
          <cell r="O615">
            <v>0</v>
          </cell>
          <cell r="P615">
            <v>4</v>
          </cell>
          <cell r="Q615">
            <v>4</v>
          </cell>
        </row>
        <row r="616">
          <cell r="L616" t="str">
            <v>ESZP030-13</v>
          </cell>
          <cell r="M616" t="str">
            <v>Perspectiva de Análise do Estado e das Políticas Públicas</v>
          </cell>
          <cell r="N616">
            <v>4</v>
          </cell>
          <cell r="O616">
            <v>0</v>
          </cell>
          <cell r="P616">
            <v>4</v>
          </cell>
          <cell r="Q616">
            <v>4</v>
          </cell>
        </row>
        <row r="617">
          <cell r="L617" t="str">
            <v>ESZP031-13</v>
          </cell>
          <cell r="M617" t="str">
            <v>Tecnologias Sociais</v>
          </cell>
          <cell r="N617">
            <v>4</v>
          </cell>
          <cell r="O617">
            <v>0</v>
          </cell>
          <cell r="P617">
            <v>4</v>
          </cell>
          <cell r="Q617">
            <v>4</v>
          </cell>
        </row>
        <row r="618">
          <cell r="L618" t="str">
            <v>ESZP034-14</v>
          </cell>
          <cell r="M618" t="str">
            <v>Políticas Públicas de Esporte e Lazer</v>
          </cell>
          <cell r="N618">
            <v>2</v>
          </cell>
          <cell r="O618">
            <v>0</v>
          </cell>
          <cell r="P618">
            <v>4</v>
          </cell>
          <cell r="Q618">
            <v>2</v>
          </cell>
        </row>
        <row r="619">
          <cell r="L619" t="str">
            <v>ESZP035-14</v>
          </cell>
          <cell r="M619" t="str">
            <v>Atores e Instituições no Regime Militar: 1964-1985</v>
          </cell>
          <cell r="N619">
            <v>4</v>
          </cell>
          <cell r="O619">
            <v>0</v>
          </cell>
          <cell r="P619">
            <v>4</v>
          </cell>
          <cell r="Q619">
            <v>4</v>
          </cell>
        </row>
        <row r="620">
          <cell r="L620" t="str">
            <v>ESZP037-14</v>
          </cell>
          <cell r="M620" t="str">
            <v>Violência e Segurança Pública</v>
          </cell>
          <cell r="N620">
            <v>4</v>
          </cell>
          <cell r="O620">
            <v>0</v>
          </cell>
          <cell r="P620">
            <v>4</v>
          </cell>
          <cell r="Q620">
            <v>4</v>
          </cell>
        </row>
        <row r="621">
          <cell r="L621" t="str">
            <v>ESZP038-14</v>
          </cell>
          <cell r="M621" t="str">
            <v>Políticas de Saúde</v>
          </cell>
          <cell r="N621">
            <v>4</v>
          </cell>
          <cell r="O621">
            <v>0</v>
          </cell>
          <cell r="P621">
            <v>4</v>
          </cell>
          <cell r="Q621">
            <v>4</v>
          </cell>
        </row>
        <row r="622">
          <cell r="L622" t="str">
            <v>ESZP039-14</v>
          </cell>
          <cell r="M622" t="str">
            <v>Políticas de Educação</v>
          </cell>
          <cell r="N622">
            <v>4</v>
          </cell>
          <cell r="O622">
            <v>0</v>
          </cell>
          <cell r="P622">
            <v>4</v>
          </cell>
          <cell r="Q622">
            <v>4</v>
          </cell>
        </row>
        <row r="623">
          <cell r="L623" t="str">
            <v>ESZP040-14</v>
          </cell>
          <cell r="M623" t="str">
            <v>Perspectivas Analíticas Sobre a Burocracia</v>
          </cell>
          <cell r="N623">
            <v>4</v>
          </cell>
          <cell r="O623">
            <v>0</v>
          </cell>
          <cell r="P623">
            <v>4</v>
          </cell>
          <cell r="Q623">
            <v>4</v>
          </cell>
        </row>
        <row r="624">
          <cell r="L624" t="str">
            <v>ESZP041-14</v>
          </cell>
          <cell r="M624" t="str">
            <v>Administração Pública e Reforma do Estado em Perspectiva Comparada</v>
          </cell>
          <cell r="N624">
            <v>4</v>
          </cell>
          <cell r="O624">
            <v>0</v>
          </cell>
          <cell r="P624">
            <v>4</v>
          </cell>
          <cell r="Q624">
            <v>4</v>
          </cell>
        </row>
        <row r="625">
          <cell r="L625" t="str">
            <v>ESZP042-14</v>
          </cell>
          <cell r="M625" t="str">
            <v>Indicadores de Políticas Públicas</v>
          </cell>
          <cell r="N625">
            <v>0</v>
          </cell>
          <cell r="O625">
            <v>4</v>
          </cell>
          <cell r="P625">
            <v>6</v>
          </cell>
          <cell r="Q625">
            <v>4</v>
          </cell>
        </row>
        <row r="626">
          <cell r="L626" t="str">
            <v>ESZP043-14</v>
          </cell>
          <cell r="M626" t="str">
            <v>Inovação nos Serviços Públicos</v>
          </cell>
          <cell r="N626">
            <v>4</v>
          </cell>
          <cell r="O626">
            <v>0</v>
          </cell>
          <cell r="P626">
            <v>4</v>
          </cell>
          <cell r="Q626">
            <v>4</v>
          </cell>
        </row>
        <row r="627">
          <cell r="L627" t="str">
            <v>ESZP044-14</v>
          </cell>
          <cell r="M627" t="str">
            <v>Meio Ambiente e Políticas Públicas</v>
          </cell>
          <cell r="N627">
            <v>4</v>
          </cell>
          <cell r="O627">
            <v>0</v>
          </cell>
          <cell r="P627">
            <v>4</v>
          </cell>
          <cell r="Q627">
            <v>4</v>
          </cell>
        </row>
        <row r="628">
          <cell r="L628" t="str">
            <v>ESZP045-13</v>
          </cell>
          <cell r="M628" t="str">
            <v>Análise Social da Família e Implementação de Políticas Públicas</v>
          </cell>
          <cell r="N628">
            <v>4</v>
          </cell>
          <cell r="O628">
            <v>0</v>
          </cell>
          <cell r="P628">
            <v>4</v>
          </cell>
          <cell r="Q628">
            <v>4</v>
          </cell>
        </row>
        <row r="629">
          <cell r="L629" t="str">
            <v>ESZP046-14</v>
          </cell>
          <cell r="M629" t="str">
            <v>Economia Solidária, Associativismo e Cooperativismo</v>
          </cell>
          <cell r="N629">
            <v>4</v>
          </cell>
          <cell r="O629">
            <v>0</v>
          </cell>
          <cell r="P629">
            <v>4</v>
          </cell>
          <cell r="Q629">
            <v>4</v>
          </cell>
        </row>
        <row r="630">
          <cell r="L630" t="str">
            <v>ESZR001-13</v>
          </cell>
          <cell r="M630" t="str">
            <v>Conflitos no Ciberespaço: ativismo e guerra nas redes cibernéticas</v>
          </cell>
          <cell r="N630">
            <v>4</v>
          </cell>
          <cell r="O630">
            <v>0</v>
          </cell>
          <cell r="P630">
            <v>4</v>
          </cell>
          <cell r="Q630">
            <v>4</v>
          </cell>
        </row>
        <row r="631">
          <cell r="L631" t="str">
            <v>ESZR002-13</v>
          </cell>
          <cell r="M631" t="str">
            <v>Cultura, identidade e política na América Latina</v>
          </cell>
          <cell r="N631">
            <v>4</v>
          </cell>
          <cell r="O631">
            <v>0</v>
          </cell>
          <cell r="P631">
            <v>4</v>
          </cell>
          <cell r="Q631">
            <v>4</v>
          </cell>
        </row>
        <row r="632">
          <cell r="L632" t="str">
            <v>ESZR003-13</v>
          </cell>
          <cell r="M632" t="str">
            <v>De Mercosul , Unasul à Celac</v>
          </cell>
          <cell r="N632">
            <v>4</v>
          </cell>
          <cell r="O632">
            <v>0</v>
          </cell>
          <cell r="P632">
            <v>4</v>
          </cell>
          <cell r="Q632">
            <v>4</v>
          </cell>
        </row>
        <row r="633">
          <cell r="L633" t="str">
            <v>ESZR004-13</v>
          </cell>
          <cell r="M633" t="str">
            <v>Desafios do Pré-Sal e a Inserção Internacional do Brasil</v>
          </cell>
          <cell r="N633">
            <v>4</v>
          </cell>
          <cell r="O633">
            <v>0</v>
          </cell>
          <cell r="P633">
            <v>4</v>
          </cell>
          <cell r="Q633">
            <v>4</v>
          </cell>
        </row>
        <row r="634">
          <cell r="L634" t="str">
            <v>ESZR005-13</v>
          </cell>
          <cell r="M634" t="str">
            <v>Dinâmica dos Investimentos Produtivos Internacionais</v>
          </cell>
          <cell r="N634">
            <v>4</v>
          </cell>
          <cell r="O634">
            <v>0</v>
          </cell>
          <cell r="P634">
            <v>4</v>
          </cell>
          <cell r="Q634">
            <v>4</v>
          </cell>
        </row>
        <row r="635">
          <cell r="L635" t="str">
            <v>ESZR006-13</v>
          </cell>
          <cell r="M635" t="str">
            <v>Dinâmica e desafios dos processos migratórios</v>
          </cell>
          <cell r="N635">
            <v>4</v>
          </cell>
          <cell r="O635">
            <v>0</v>
          </cell>
          <cell r="P635">
            <v>4</v>
          </cell>
          <cell r="Q635">
            <v>4</v>
          </cell>
        </row>
        <row r="636">
          <cell r="L636" t="str">
            <v>ESZR007-13</v>
          </cell>
          <cell r="M636" t="str">
            <v>Energia nuclear e Relações Internacionais</v>
          </cell>
          <cell r="N636">
            <v>4</v>
          </cell>
          <cell r="O636">
            <v>0</v>
          </cell>
          <cell r="P636">
            <v>4</v>
          </cell>
          <cell r="Q636">
            <v>4</v>
          </cell>
        </row>
        <row r="637">
          <cell r="L637" t="str">
            <v>ESZR008-13</v>
          </cell>
          <cell r="M637" t="str">
            <v>História de atuação do Brasil nos processos de integração sul-americana</v>
          </cell>
          <cell r="N637">
            <v>4</v>
          </cell>
          <cell r="O637">
            <v>0</v>
          </cell>
          <cell r="P637">
            <v>4</v>
          </cell>
          <cell r="Q637">
            <v>4</v>
          </cell>
        </row>
        <row r="638">
          <cell r="L638" t="str">
            <v>ESZR009-13</v>
          </cell>
          <cell r="M638" t="str">
            <v>Negociações internacionais, propriedade intelectual e transferência tecnológica</v>
          </cell>
          <cell r="N638">
            <v>4</v>
          </cell>
          <cell r="O638">
            <v>0</v>
          </cell>
          <cell r="P638">
            <v>4</v>
          </cell>
          <cell r="Q638">
            <v>4</v>
          </cell>
        </row>
        <row r="639">
          <cell r="L639" t="str">
            <v>ESZR013-13</v>
          </cell>
          <cell r="M639" t="str">
            <v>Trajetória da OPEP e da Agência Internacional de Energia (IEA)</v>
          </cell>
          <cell r="N639">
            <v>4</v>
          </cell>
          <cell r="O639">
            <v>0</v>
          </cell>
          <cell r="P639">
            <v>4</v>
          </cell>
          <cell r="Q639">
            <v>4</v>
          </cell>
        </row>
        <row r="640">
          <cell r="L640" t="str">
            <v>ESZR014-13</v>
          </cell>
          <cell r="M640" t="str">
            <v>Trajetória de desenvolvimento de países exportadores de petróleo</v>
          </cell>
          <cell r="N640">
            <v>4</v>
          </cell>
          <cell r="O640">
            <v>0</v>
          </cell>
          <cell r="P640">
            <v>4</v>
          </cell>
          <cell r="Q640">
            <v>4</v>
          </cell>
        </row>
        <row r="641">
          <cell r="L641" t="str">
            <v>ESZR015-13</v>
          </cell>
          <cell r="M641" t="str">
            <v>Trajetória dos investimentos produtivos no Brasil e do Brasil</v>
          </cell>
          <cell r="N641">
            <v>4</v>
          </cell>
          <cell r="O641">
            <v>0</v>
          </cell>
          <cell r="P641">
            <v>4</v>
          </cell>
          <cell r="Q641">
            <v>4</v>
          </cell>
        </row>
        <row r="642">
          <cell r="L642" t="str">
            <v>ESZR016-14</v>
          </cell>
          <cell r="M642" t="str">
            <v>Políticas Públicas Sul-Americanas</v>
          </cell>
          <cell r="N642">
            <v>4</v>
          </cell>
          <cell r="O642">
            <v>0</v>
          </cell>
          <cell r="P642">
            <v>4</v>
          </cell>
          <cell r="Q642">
            <v>4</v>
          </cell>
        </row>
        <row r="643">
          <cell r="L643" t="str">
            <v>ESZR017-14</v>
          </cell>
          <cell r="M643" t="str">
            <v>Regimes de Negociação Ambiental Internacional e a Atuação Brasileira</v>
          </cell>
          <cell r="N643">
            <v>4</v>
          </cell>
          <cell r="O643">
            <v>0</v>
          </cell>
          <cell r="P643">
            <v>4</v>
          </cell>
          <cell r="Q643">
            <v>4</v>
          </cell>
        </row>
        <row r="644">
          <cell r="L644" t="str">
            <v>ESZR018-14</v>
          </cell>
          <cell r="M644" t="str">
            <v>Regimes de Negociação Comercial Internacional e a Atuação Brasileira</v>
          </cell>
          <cell r="N644">
            <v>4</v>
          </cell>
          <cell r="O644">
            <v>0</v>
          </cell>
          <cell r="P644">
            <v>4</v>
          </cell>
          <cell r="Q644">
            <v>4</v>
          </cell>
        </row>
        <row r="645">
          <cell r="L645" t="str">
            <v>ESZR019-14</v>
          </cell>
          <cell r="M645" t="str">
            <v>Regimes de Negociação Financeira Internacional e a Atuação Brasileira</v>
          </cell>
          <cell r="N645">
            <v>4</v>
          </cell>
          <cell r="O645">
            <v>0</v>
          </cell>
          <cell r="P645">
            <v>4</v>
          </cell>
          <cell r="Q645">
            <v>4</v>
          </cell>
        </row>
        <row r="646">
          <cell r="L646" t="str">
            <v>ESZR020-16</v>
          </cell>
          <cell r="M646" t="str">
            <v>Teoria e Prática da Cooperação Internacional e da Ajuda Humanitária</v>
          </cell>
          <cell r="N646">
            <v>4</v>
          </cell>
          <cell r="O646">
            <v>0</v>
          </cell>
          <cell r="P646">
            <v>4</v>
          </cell>
          <cell r="Q646">
            <v>4</v>
          </cell>
        </row>
        <row r="647">
          <cell r="L647" t="str">
            <v>ESZR021-16</v>
          </cell>
          <cell r="M647" t="str">
            <v>Oriente Médio nas Relações Internacionais</v>
          </cell>
          <cell r="N647">
            <v>4</v>
          </cell>
          <cell r="O647">
            <v>0</v>
          </cell>
          <cell r="P647">
            <v>4</v>
          </cell>
          <cell r="Q647">
            <v>4</v>
          </cell>
        </row>
        <row r="648">
          <cell r="L648" t="str">
            <v>ESZR022-16</v>
          </cell>
          <cell r="M648" t="str">
            <v>Refugiados: Direito e Política</v>
          </cell>
          <cell r="N648">
            <v>4</v>
          </cell>
          <cell r="O648">
            <v>0</v>
          </cell>
          <cell r="P648">
            <v>4</v>
          </cell>
          <cell r="Q648">
            <v>4</v>
          </cell>
        </row>
        <row r="649">
          <cell r="L649" t="str">
            <v>ESZS001-17</v>
          </cell>
          <cell r="M649" t="str">
            <v>Aeronáutica I-B</v>
          </cell>
          <cell r="N649">
            <v>4</v>
          </cell>
          <cell r="O649">
            <v>0</v>
          </cell>
          <cell r="P649">
            <v>4</v>
          </cell>
          <cell r="Q649">
            <v>4</v>
          </cell>
        </row>
        <row r="650">
          <cell r="L650" t="str">
            <v>ESZS002-17</v>
          </cell>
          <cell r="M650" t="str">
            <v>Aeronáutica II</v>
          </cell>
          <cell r="N650">
            <v>3</v>
          </cell>
          <cell r="O650">
            <v>1</v>
          </cell>
          <cell r="P650">
            <v>4</v>
          </cell>
          <cell r="Q650">
            <v>4</v>
          </cell>
        </row>
        <row r="651">
          <cell r="L651" t="str">
            <v>ESZS003-17</v>
          </cell>
          <cell r="M651" t="str">
            <v>Instrumentação e Sensores em Veículos Aeroespaciais</v>
          </cell>
          <cell r="N651">
            <v>3</v>
          </cell>
          <cell r="O651">
            <v>1</v>
          </cell>
          <cell r="P651">
            <v>4</v>
          </cell>
          <cell r="Q651">
            <v>4</v>
          </cell>
        </row>
        <row r="652">
          <cell r="L652" t="str">
            <v>ESZS004-17</v>
          </cell>
          <cell r="M652" t="str">
            <v>Aviônica</v>
          </cell>
          <cell r="N652">
            <v>4</v>
          </cell>
          <cell r="O652">
            <v>0</v>
          </cell>
          <cell r="P652">
            <v>4</v>
          </cell>
          <cell r="Q652">
            <v>4</v>
          </cell>
        </row>
        <row r="653">
          <cell r="L653" t="str">
            <v>ESZS006-17</v>
          </cell>
          <cell r="M653" t="str">
            <v>Dinâmica II</v>
          </cell>
          <cell r="N653">
            <v>4</v>
          </cell>
          <cell r="O653">
            <v>0</v>
          </cell>
          <cell r="P653">
            <v>4</v>
          </cell>
          <cell r="Q653">
            <v>4</v>
          </cell>
        </row>
        <row r="654">
          <cell r="L654" t="str">
            <v>ESZS008-17</v>
          </cell>
          <cell r="M654" t="str">
            <v>Navegação Inercial e GPS</v>
          </cell>
          <cell r="N654">
            <v>3</v>
          </cell>
          <cell r="O654">
            <v>1</v>
          </cell>
          <cell r="P654">
            <v>4</v>
          </cell>
          <cell r="Q654">
            <v>4</v>
          </cell>
        </row>
        <row r="655">
          <cell r="L655" t="str">
            <v>ESZS010-17</v>
          </cell>
          <cell r="M655" t="str">
            <v>Otimização em Projetos de Estruturas</v>
          </cell>
          <cell r="N655">
            <v>4</v>
          </cell>
          <cell r="O655">
            <v>0</v>
          </cell>
          <cell r="P655">
            <v>4</v>
          </cell>
          <cell r="Q655">
            <v>4</v>
          </cell>
        </row>
        <row r="656">
          <cell r="L656" t="str">
            <v>ESZS011-17</v>
          </cell>
          <cell r="M656" t="str">
            <v>Teoria da Elasticidade</v>
          </cell>
          <cell r="N656">
            <v>4</v>
          </cell>
          <cell r="O656">
            <v>0</v>
          </cell>
          <cell r="P656">
            <v>5</v>
          </cell>
          <cell r="Q656">
            <v>4</v>
          </cell>
        </row>
        <row r="657">
          <cell r="L657" t="str">
            <v>ESZS012-17</v>
          </cell>
          <cell r="M657" t="str">
            <v>Aplicações de Elementos Finitos para Engenharia</v>
          </cell>
          <cell r="N657">
            <v>3</v>
          </cell>
          <cell r="O657">
            <v>1</v>
          </cell>
          <cell r="P657">
            <v>4</v>
          </cell>
          <cell r="Q657">
            <v>4</v>
          </cell>
        </row>
        <row r="658">
          <cell r="L658" t="str">
            <v>ESZS014-17</v>
          </cell>
          <cell r="M658" t="str">
            <v>Introdução às Vibrações Não Lineares</v>
          </cell>
          <cell r="N658">
            <v>4</v>
          </cell>
          <cell r="O658">
            <v>0</v>
          </cell>
          <cell r="P658">
            <v>4</v>
          </cell>
          <cell r="Q658">
            <v>4</v>
          </cell>
        </row>
        <row r="659">
          <cell r="L659" t="str">
            <v>ESZS015-17</v>
          </cell>
          <cell r="M659" t="str">
            <v>Projeto de Elementos Estruturais de Aeronaves II</v>
          </cell>
          <cell r="N659">
            <v>3</v>
          </cell>
          <cell r="O659">
            <v>1</v>
          </cell>
          <cell r="P659">
            <v>5</v>
          </cell>
          <cell r="Q659">
            <v>4</v>
          </cell>
        </row>
        <row r="660">
          <cell r="L660" t="str">
            <v>ESZS016-17</v>
          </cell>
          <cell r="M660" t="str">
            <v>Análise Experimental de Estruturas</v>
          </cell>
          <cell r="N660">
            <v>1</v>
          </cell>
          <cell r="O660">
            <v>3</v>
          </cell>
          <cell r="P660">
            <v>3</v>
          </cell>
          <cell r="Q660">
            <v>4</v>
          </cell>
        </row>
        <row r="661">
          <cell r="L661" t="str">
            <v>ESZS018-17</v>
          </cell>
          <cell r="M661" t="str">
            <v>Mecânica dos Sólidos II</v>
          </cell>
          <cell r="N661">
            <v>4</v>
          </cell>
          <cell r="O661">
            <v>0</v>
          </cell>
          <cell r="P661">
            <v>5</v>
          </cell>
          <cell r="Q661">
            <v>4</v>
          </cell>
        </row>
        <row r="662">
          <cell r="L662" t="str">
            <v>ESZS019-17</v>
          </cell>
          <cell r="M662" t="str">
            <v>Aerodinâmica II</v>
          </cell>
          <cell r="N662">
            <v>4</v>
          </cell>
          <cell r="O662">
            <v>0</v>
          </cell>
          <cell r="P662">
            <v>5</v>
          </cell>
          <cell r="Q662">
            <v>4</v>
          </cell>
        </row>
        <row r="663">
          <cell r="L663" t="str">
            <v>ESZS021-17</v>
          </cell>
          <cell r="M663" t="str">
            <v>Sistemas de Propulsão II</v>
          </cell>
          <cell r="N663">
            <v>3</v>
          </cell>
          <cell r="O663">
            <v>1</v>
          </cell>
          <cell r="P663">
            <v>5</v>
          </cell>
          <cell r="Q663">
            <v>4</v>
          </cell>
        </row>
        <row r="664">
          <cell r="L664" t="str">
            <v>ESZS025-17</v>
          </cell>
          <cell r="M664" t="str">
            <v>Máquinas de Fluxo</v>
          </cell>
          <cell r="N664">
            <v>4</v>
          </cell>
          <cell r="O664">
            <v>0</v>
          </cell>
          <cell r="P664">
            <v>4</v>
          </cell>
          <cell r="Q664">
            <v>4</v>
          </cell>
        </row>
        <row r="665">
          <cell r="L665" t="str">
            <v>ESZS028-17</v>
          </cell>
          <cell r="M665" t="str">
            <v>Projeto de Aeronaves I</v>
          </cell>
          <cell r="N665">
            <v>4</v>
          </cell>
          <cell r="O665">
            <v>0</v>
          </cell>
          <cell r="P665">
            <v>6</v>
          </cell>
          <cell r="Q665">
            <v>4</v>
          </cell>
        </row>
        <row r="666">
          <cell r="L666" t="str">
            <v>ESZS029-17</v>
          </cell>
          <cell r="M666" t="str">
            <v>Dinâmica Orbital</v>
          </cell>
          <cell r="N666">
            <v>4</v>
          </cell>
          <cell r="O666">
            <v>0</v>
          </cell>
          <cell r="P666">
            <v>4</v>
          </cell>
          <cell r="Q666">
            <v>4</v>
          </cell>
        </row>
        <row r="667">
          <cell r="L667" t="str">
            <v>ESZS030-17</v>
          </cell>
          <cell r="M667" t="str">
            <v>Cinemática e Dinâmica de Mecanismos</v>
          </cell>
          <cell r="N667">
            <v>4</v>
          </cell>
          <cell r="O667">
            <v>0</v>
          </cell>
          <cell r="P667">
            <v>4</v>
          </cell>
          <cell r="Q667">
            <v>4</v>
          </cell>
        </row>
        <row r="668">
          <cell r="L668" t="str">
            <v>ESZS031-17</v>
          </cell>
          <cell r="M668" t="str">
            <v>Placas e Cascas</v>
          </cell>
          <cell r="N668">
            <v>4</v>
          </cell>
          <cell r="O668">
            <v>0</v>
          </cell>
          <cell r="P668">
            <v>4</v>
          </cell>
          <cell r="Q668">
            <v>4</v>
          </cell>
        </row>
        <row r="669">
          <cell r="L669" t="str">
            <v>ESZS032-17</v>
          </cell>
          <cell r="M669" t="str">
            <v>Interação Fluido-Estrutura</v>
          </cell>
          <cell r="N669">
            <v>4</v>
          </cell>
          <cell r="O669">
            <v>0</v>
          </cell>
          <cell r="P669">
            <v>4</v>
          </cell>
          <cell r="Q669">
            <v>4</v>
          </cell>
        </row>
        <row r="670">
          <cell r="L670" t="str">
            <v>ESZS033-17</v>
          </cell>
          <cell r="M670" t="str">
            <v>Propulsão Aeroespacial Não-Convencional</v>
          </cell>
          <cell r="N670">
            <v>4</v>
          </cell>
          <cell r="O670">
            <v>0</v>
          </cell>
          <cell r="P670">
            <v>4</v>
          </cell>
          <cell r="Q670">
            <v>4</v>
          </cell>
        </row>
        <row r="671">
          <cell r="L671" t="str">
            <v>ESZS034-17</v>
          </cell>
          <cell r="M671" t="str">
            <v>Combustão II</v>
          </cell>
          <cell r="N671">
            <v>3</v>
          </cell>
          <cell r="O671">
            <v>1</v>
          </cell>
          <cell r="P671">
            <v>4</v>
          </cell>
          <cell r="Q671">
            <v>4</v>
          </cell>
        </row>
        <row r="672">
          <cell r="L672" t="str">
            <v>ESZS035-17</v>
          </cell>
          <cell r="M672" t="str">
            <v>Dinâmica de Fluidos Computacional</v>
          </cell>
          <cell r="N672">
            <v>3</v>
          </cell>
          <cell r="O672">
            <v>1</v>
          </cell>
          <cell r="P672">
            <v>4</v>
          </cell>
          <cell r="Q672">
            <v>4</v>
          </cell>
        </row>
        <row r="673">
          <cell r="L673" t="str">
            <v>ESZT001-17</v>
          </cell>
          <cell r="M673" t="str">
            <v>Análise da Produção do Espaço e Políticas Públicas Urbanas</v>
          </cell>
          <cell r="N673">
            <v>4</v>
          </cell>
          <cell r="O673">
            <v>0</v>
          </cell>
          <cell r="P673">
            <v>4</v>
          </cell>
          <cell r="Q673">
            <v>4</v>
          </cell>
        </row>
        <row r="674">
          <cell r="L674" t="str">
            <v>ESZT002-17</v>
          </cell>
          <cell r="M674" t="str">
            <v>Desenvolvimento Humano e Pobreza Urbana</v>
          </cell>
          <cell r="N674">
            <v>4</v>
          </cell>
          <cell r="O674">
            <v>0</v>
          </cell>
          <cell r="P674">
            <v>4</v>
          </cell>
          <cell r="Q674">
            <v>4</v>
          </cell>
        </row>
        <row r="675">
          <cell r="L675" t="str">
            <v>ESZT003-17</v>
          </cell>
          <cell r="M675" t="str">
            <v>Energia e Abastecimento</v>
          </cell>
          <cell r="N675">
            <v>4</v>
          </cell>
          <cell r="O675">
            <v>0</v>
          </cell>
          <cell r="P675">
            <v>4</v>
          </cell>
          <cell r="Q675">
            <v>4</v>
          </cell>
        </row>
        <row r="676">
          <cell r="L676" t="str">
            <v>ESZT005-17</v>
          </cell>
          <cell r="M676" t="str">
            <v>Informática Aplicada ao Planejamento Territorial</v>
          </cell>
          <cell r="N676">
            <v>1</v>
          </cell>
          <cell r="O676">
            <v>3</v>
          </cell>
          <cell r="P676">
            <v>4</v>
          </cell>
          <cell r="Q676">
            <v>4</v>
          </cell>
        </row>
        <row r="677">
          <cell r="L677" t="str">
            <v>ESZT006-17</v>
          </cell>
          <cell r="M677" t="str">
            <v>Mercado Imobiliário</v>
          </cell>
          <cell r="N677">
            <v>4</v>
          </cell>
          <cell r="O677">
            <v>0</v>
          </cell>
          <cell r="P677">
            <v>4</v>
          </cell>
          <cell r="Q677">
            <v>4</v>
          </cell>
        </row>
        <row r="678">
          <cell r="L678" t="str">
            <v>ESZT007-17</v>
          </cell>
          <cell r="M678" t="str">
            <v>Oficina de Projeto Urbano</v>
          </cell>
          <cell r="N678">
            <v>0</v>
          </cell>
          <cell r="O678">
            <v>4</v>
          </cell>
          <cell r="P678">
            <v>4</v>
          </cell>
          <cell r="Q678">
            <v>4</v>
          </cell>
        </row>
        <row r="679">
          <cell r="L679" t="str">
            <v>ESZT008-17</v>
          </cell>
          <cell r="M679" t="str">
            <v>Patrimônio Cultural e Paisagem</v>
          </cell>
          <cell r="N679">
            <v>4</v>
          </cell>
          <cell r="O679">
            <v>0</v>
          </cell>
          <cell r="P679">
            <v>4</v>
          </cell>
          <cell r="Q679">
            <v>4</v>
          </cell>
        </row>
        <row r="680">
          <cell r="L680" t="str">
            <v>ESZT009-17</v>
          </cell>
          <cell r="M680" t="str">
            <v>Planejamento e Gestão de Redes Técnicas e Sistemas Territoriais</v>
          </cell>
          <cell r="N680">
            <v>4</v>
          </cell>
          <cell r="O680">
            <v>0</v>
          </cell>
          <cell r="P680">
            <v>4</v>
          </cell>
          <cell r="Q680">
            <v>4</v>
          </cell>
        </row>
        <row r="681">
          <cell r="L681" t="str">
            <v>ESZT010-17</v>
          </cell>
          <cell r="M681" t="str">
            <v>Políticas de Infraestrutura</v>
          </cell>
          <cell r="N681">
            <v>4</v>
          </cell>
          <cell r="O681">
            <v>0</v>
          </cell>
          <cell r="P681">
            <v>4</v>
          </cell>
          <cell r="Q681">
            <v>4</v>
          </cell>
        </row>
        <row r="682">
          <cell r="L682" t="str">
            <v>ESZT011-17</v>
          </cell>
          <cell r="M682" t="str">
            <v>Política Habitacional</v>
          </cell>
          <cell r="N682">
            <v>4</v>
          </cell>
          <cell r="O682">
            <v>0</v>
          </cell>
          <cell r="P682">
            <v>4</v>
          </cell>
          <cell r="Q682">
            <v>4</v>
          </cell>
        </row>
        <row r="683">
          <cell r="L683" t="str">
            <v>ESZT012-17</v>
          </cell>
          <cell r="M683" t="str">
            <v>Saneamento Ambiental</v>
          </cell>
          <cell r="N683">
            <v>4</v>
          </cell>
          <cell r="O683">
            <v>0</v>
          </cell>
          <cell r="P683">
            <v>4</v>
          </cell>
          <cell r="Q683">
            <v>4</v>
          </cell>
        </row>
        <row r="684">
          <cell r="L684" t="str">
            <v>ESZT013-17</v>
          </cell>
          <cell r="M684" t="str">
            <v>Segurança dos Territórios</v>
          </cell>
          <cell r="N684">
            <v>4</v>
          </cell>
          <cell r="O684">
            <v>0</v>
          </cell>
          <cell r="P684">
            <v>4</v>
          </cell>
          <cell r="Q684">
            <v>4</v>
          </cell>
        </row>
        <row r="685">
          <cell r="L685" t="str">
            <v>ESZT014-17</v>
          </cell>
          <cell r="M685" t="str">
            <v>Sustentabilidade e Indicadores</v>
          </cell>
          <cell r="N685">
            <v>4</v>
          </cell>
          <cell r="O685">
            <v>0</v>
          </cell>
          <cell r="P685">
            <v>4</v>
          </cell>
          <cell r="Q685">
            <v>4</v>
          </cell>
        </row>
        <row r="686">
          <cell r="L686" t="str">
            <v>ESZT015-17</v>
          </cell>
          <cell r="M686" t="str">
            <v>Território e Logística</v>
          </cell>
          <cell r="N686">
            <v>4</v>
          </cell>
          <cell r="O686">
            <v>0</v>
          </cell>
          <cell r="P686">
            <v>4</v>
          </cell>
          <cell r="Q686">
            <v>4</v>
          </cell>
        </row>
        <row r="687">
          <cell r="L687" t="str">
            <v>ESZT016-17</v>
          </cell>
          <cell r="M687" t="str">
            <v>Urbanização Brasileira</v>
          </cell>
          <cell r="N687">
            <v>4</v>
          </cell>
          <cell r="O687">
            <v>0</v>
          </cell>
          <cell r="P687">
            <v>4</v>
          </cell>
          <cell r="Q687">
            <v>4</v>
          </cell>
        </row>
        <row r="688">
          <cell r="L688" t="str">
            <v>ESZT017-17</v>
          </cell>
          <cell r="M688" t="str">
            <v>Dinâmicas Territoriais e Relações Étnico-Raciais No Brasil</v>
          </cell>
          <cell r="N688">
            <v>4</v>
          </cell>
          <cell r="O688">
            <v>0</v>
          </cell>
          <cell r="P688">
            <v>4</v>
          </cell>
          <cell r="Q688">
            <v>4</v>
          </cell>
        </row>
        <row r="689">
          <cell r="L689" t="str">
            <v>ESZT018-17</v>
          </cell>
          <cell r="M689" t="str">
            <v>Tópicos Especiais em Planejamento Territorial</v>
          </cell>
          <cell r="N689">
            <v>4</v>
          </cell>
          <cell r="O689">
            <v>0</v>
          </cell>
          <cell r="P689">
            <v>4</v>
          </cell>
          <cell r="Q689">
            <v>4</v>
          </cell>
        </row>
        <row r="690">
          <cell r="L690" t="str">
            <v>ESZT020-17</v>
          </cell>
          <cell r="M690" t="str">
            <v>Práticas Especiais do Planejamento Territorial</v>
          </cell>
          <cell r="N690">
            <v>0</v>
          </cell>
          <cell r="O690">
            <v>4</v>
          </cell>
          <cell r="P690">
            <v>4</v>
          </cell>
          <cell r="Q690">
            <v>4</v>
          </cell>
        </row>
        <row r="691">
          <cell r="L691" t="str">
            <v>ESZT022-17</v>
          </cell>
          <cell r="M691" t="str">
            <v>Modelos Econômicos e Análise das Dinâmicas Territoriais</v>
          </cell>
          <cell r="N691">
            <v>4</v>
          </cell>
          <cell r="O691">
            <v>0</v>
          </cell>
          <cell r="P691">
            <v>4</v>
          </cell>
          <cell r="Q691">
            <v>4</v>
          </cell>
        </row>
        <row r="692">
          <cell r="L692" t="str">
            <v>ESZU002-17</v>
          </cell>
          <cell r="M692" t="str">
            <v>Compostagem</v>
          </cell>
          <cell r="N692">
            <v>1</v>
          </cell>
          <cell r="O692">
            <v>1</v>
          </cell>
          <cell r="P692">
            <v>2</v>
          </cell>
          <cell r="Q692">
            <v>2</v>
          </cell>
        </row>
        <row r="693">
          <cell r="L693" t="str">
            <v>ESZU003-17</v>
          </cell>
          <cell r="M693" t="str">
            <v>Contaminação e Remediação de Solos</v>
          </cell>
          <cell r="N693">
            <v>3</v>
          </cell>
          <cell r="O693">
            <v>0</v>
          </cell>
          <cell r="P693">
            <v>1</v>
          </cell>
          <cell r="Q693">
            <v>3</v>
          </cell>
        </row>
        <row r="694">
          <cell r="L694" t="str">
            <v>ESZU006-17</v>
          </cell>
          <cell r="M694" t="str">
            <v>Economia, Sociedade e Meio Ambiente</v>
          </cell>
          <cell r="N694">
            <v>3</v>
          </cell>
          <cell r="O694">
            <v>0</v>
          </cell>
          <cell r="P694">
            <v>4</v>
          </cell>
          <cell r="Q694">
            <v>3</v>
          </cell>
        </row>
        <row r="695">
          <cell r="L695" t="str">
            <v>ESZU010-17</v>
          </cell>
          <cell r="M695" t="str">
            <v>Gestão Ambiental Na Indústria</v>
          </cell>
          <cell r="N695">
            <v>3</v>
          </cell>
          <cell r="O695">
            <v>0</v>
          </cell>
          <cell r="P695">
            <v>3</v>
          </cell>
          <cell r="Q695">
            <v>3</v>
          </cell>
        </row>
        <row r="696">
          <cell r="L696" t="str">
            <v>ESZU011-17</v>
          </cell>
          <cell r="M696" t="str">
            <v>Gestão Urbano-Ambiental</v>
          </cell>
          <cell r="N696">
            <v>3</v>
          </cell>
          <cell r="O696">
            <v>1</v>
          </cell>
          <cell r="P696">
            <v>4</v>
          </cell>
          <cell r="Q696">
            <v>4</v>
          </cell>
        </row>
        <row r="697">
          <cell r="L697" t="str">
            <v>ESZU013-17</v>
          </cell>
          <cell r="M697" t="str">
            <v>Logística e Meio Ambiente</v>
          </cell>
          <cell r="N697">
            <v>2</v>
          </cell>
          <cell r="O697">
            <v>0</v>
          </cell>
          <cell r="P697">
            <v>2</v>
          </cell>
          <cell r="Q697">
            <v>2</v>
          </cell>
        </row>
        <row r="698">
          <cell r="L698" t="str">
            <v>ESZU014-17</v>
          </cell>
          <cell r="M698" t="str">
            <v>Métodos de Tomada de Decisão Aplicados ao Planejamento Urbano-Ambiental</v>
          </cell>
          <cell r="N698">
            <v>1</v>
          </cell>
          <cell r="O698">
            <v>1</v>
          </cell>
          <cell r="P698">
            <v>4</v>
          </cell>
          <cell r="Q698">
            <v>2</v>
          </cell>
        </row>
        <row r="699">
          <cell r="L699" t="str">
            <v>ESZU015-17</v>
          </cell>
          <cell r="M699" t="str">
            <v>Métodos Quantitativos para Planejamento Estratégico</v>
          </cell>
          <cell r="N699">
            <v>1</v>
          </cell>
          <cell r="O699">
            <v>1</v>
          </cell>
          <cell r="P699">
            <v>4</v>
          </cell>
          <cell r="Q699">
            <v>2</v>
          </cell>
        </row>
        <row r="700">
          <cell r="L700" t="str">
            <v>ESZU016-17</v>
          </cell>
          <cell r="M700" t="str">
            <v>Questões Ambientais Globais</v>
          </cell>
          <cell r="N700">
            <v>2</v>
          </cell>
          <cell r="O700">
            <v>0</v>
          </cell>
          <cell r="P700">
            <v>4</v>
          </cell>
          <cell r="Q700">
            <v>2</v>
          </cell>
        </row>
        <row r="701">
          <cell r="L701" t="str">
            <v>ESZU017-17</v>
          </cell>
          <cell r="M701" t="str">
            <v>Sensoriamento Remoto</v>
          </cell>
          <cell r="N701">
            <v>1</v>
          </cell>
          <cell r="O701">
            <v>3</v>
          </cell>
          <cell r="P701">
            <v>2</v>
          </cell>
          <cell r="Q701">
            <v>4</v>
          </cell>
        </row>
        <row r="702">
          <cell r="L702" t="str">
            <v>ESZU018-17</v>
          </cell>
          <cell r="M702" t="str">
            <v>Tópicos Especiais em Engenharia Ambiental e Urbana</v>
          </cell>
          <cell r="N702">
            <v>3</v>
          </cell>
          <cell r="O702">
            <v>1</v>
          </cell>
          <cell r="P702">
            <v>4</v>
          </cell>
          <cell r="Q702">
            <v>4</v>
          </cell>
        </row>
        <row r="703">
          <cell r="L703" t="str">
            <v>ESZU019-17</v>
          </cell>
          <cell r="M703" t="str">
            <v>Transportes e Meio Ambiente</v>
          </cell>
          <cell r="N703">
            <v>0</v>
          </cell>
          <cell r="O703">
            <v>2</v>
          </cell>
          <cell r="P703">
            <v>4</v>
          </cell>
          <cell r="Q703">
            <v>2</v>
          </cell>
        </row>
        <row r="704">
          <cell r="L704" t="str">
            <v>ESZU020-17</v>
          </cell>
          <cell r="M704" t="str">
            <v>Transportes, Uso e Ocupação do Solo</v>
          </cell>
          <cell r="N704">
            <v>1</v>
          </cell>
          <cell r="O704">
            <v>1</v>
          </cell>
          <cell r="P704">
            <v>4</v>
          </cell>
          <cell r="Q704">
            <v>2</v>
          </cell>
        </row>
        <row r="705">
          <cell r="L705" t="str">
            <v>ESZU021-17</v>
          </cell>
          <cell r="M705" t="str">
            <v>Unidades de Conservação da Natureza</v>
          </cell>
          <cell r="N705">
            <v>3</v>
          </cell>
          <cell r="O705">
            <v>1</v>
          </cell>
          <cell r="P705">
            <v>2</v>
          </cell>
          <cell r="Q705">
            <v>4</v>
          </cell>
        </row>
        <row r="706">
          <cell r="L706" t="str">
            <v>ESZU022-17</v>
          </cell>
          <cell r="M706" t="str">
            <v>Ciências Atmosféricas</v>
          </cell>
          <cell r="N706">
            <v>4</v>
          </cell>
          <cell r="O706">
            <v>0</v>
          </cell>
          <cell r="P706">
            <v>4</v>
          </cell>
          <cell r="Q706">
            <v>4</v>
          </cell>
        </row>
        <row r="707">
          <cell r="L707" t="str">
            <v>ESZU023-17</v>
          </cell>
          <cell r="M707" t="str">
            <v>Recursos Hídricos</v>
          </cell>
          <cell r="N707">
            <v>3</v>
          </cell>
          <cell r="O707">
            <v>0</v>
          </cell>
          <cell r="P707">
            <v>4</v>
          </cell>
          <cell r="Q707">
            <v>3</v>
          </cell>
        </row>
        <row r="708">
          <cell r="L708" t="str">
            <v>ESZU024-17</v>
          </cell>
          <cell r="M708" t="str">
            <v>Clima Urbano</v>
          </cell>
          <cell r="N708">
            <v>3</v>
          </cell>
          <cell r="O708">
            <v>1</v>
          </cell>
          <cell r="P708">
            <v>4</v>
          </cell>
          <cell r="Q708">
            <v>4</v>
          </cell>
        </row>
        <row r="709">
          <cell r="L709" t="str">
            <v>ESZU025-17</v>
          </cell>
          <cell r="M709" t="str">
            <v>Educação Ambiental</v>
          </cell>
          <cell r="N709">
            <v>2</v>
          </cell>
          <cell r="O709">
            <v>2</v>
          </cell>
          <cell r="P709">
            <v>4</v>
          </cell>
          <cell r="Q709">
            <v>4</v>
          </cell>
        </row>
        <row r="710">
          <cell r="L710" t="str">
            <v>ESZU027-17</v>
          </cell>
          <cell r="M710" t="str">
            <v>Análise e Concepção Estrutural para a Engenharia</v>
          </cell>
          <cell r="N710">
            <v>2</v>
          </cell>
          <cell r="O710">
            <v>2</v>
          </cell>
          <cell r="P710">
            <v>4</v>
          </cell>
          <cell r="Q710">
            <v>4</v>
          </cell>
        </row>
        <row r="711">
          <cell r="L711" t="str">
            <v>ESZU028-17</v>
          </cell>
          <cell r="M711" t="str">
            <v>Geotecnia Aplicada ao Planejamento Urbano-Ambiental</v>
          </cell>
          <cell r="N711">
            <v>2</v>
          </cell>
          <cell r="O711">
            <v>1</v>
          </cell>
          <cell r="P711">
            <v>3</v>
          </cell>
          <cell r="Q711">
            <v>3</v>
          </cell>
        </row>
        <row r="712">
          <cell r="L712" t="str">
            <v>ESZU029-17</v>
          </cell>
          <cell r="M712" t="str">
            <v>História da Cidade e do Urbanismo</v>
          </cell>
          <cell r="N712">
            <v>4</v>
          </cell>
          <cell r="O712">
            <v>0</v>
          </cell>
          <cell r="P712">
            <v>4</v>
          </cell>
          <cell r="Q712">
            <v>4</v>
          </cell>
        </row>
        <row r="713">
          <cell r="L713" t="str">
            <v>ESZU030-17</v>
          </cell>
          <cell r="M713" t="str">
            <v>Riscos No Ambiente Urbano</v>
          </cell>
          <cell r="N713">
            <v>3</v>
          </cell>
          <cell r="O713">
            <v>1</v>
          </cell>
          <cell r="P713">
            <v>3</v>
          </cell>
          <cell r="Q713">
            <v>4</v>
          </cell>
        </row>
        <row r="714">
          <cell r="L714" t="str">
            <v>ESZU031-17</v>
          </cell>
          <cell r="M714" t="str">
            <v>Reúso de Água</v>
          </cell>
          <cell r="N714">
            <v>2</v>
          </cell>
          <cell r="O714">
            <v>1</v>
          </cell>
          <cell r="P714">
            <v>4</v>
          </cell>
          <cell r="Q714">
            <v>3</v>
          </cell>
        </row>
        <row r="715">
          <cell r="L715" t="str">
            <v>ESZU032-17</v>
          </cell>
          <cell r="M715" t="str">
            <v>Tratamento Avançado de Águas Residuárias</v>
          </cell>
          <cell r="N715">
            <v>2</v>
          </cell>
          <cell r="O715">
            <v>2</v>
          </cell>
          <cell r="P715">
            <v>4</v>
          </cell>
          <cell r="Q715">
            <v>4</v>
          </cell>
        </row>
        <row r="716">
          <cell r="L716" t="str">
            <v>ESZU033-17</v>
          </cell>
          <cell r="M716" t="str">
            <v>Tecnologias Alternativas de Tratamento de Água e Efluentes</v>
          </cell>
          <cell r="N716">
            <v>2</v>
          </cell>
          <cell r="O716">
            <v>1</v>
          </cell>
          <cell r="P716">
            <v>3</v>
          </cell>
          <cell r="Q716">
            <v>3</v>
          </cell>
        </row>
        <row r="717">
          <cell r="L717" t="str">
            <v>ESZU034-17</v>
          </cell>
          <cell r="M717" t="str">
            <v>Ecologia do Ambiente Urbano</v>
          </cell>
          <cell r="N717">
            <v>2</v>
          </cell>
          <cell r="O717">
            <v>0</v>
          </cell>
          <cell r="P717">
            <v>4</v>
          </cell>
          <cell r="Q717">
            <v>2</v>
          </cell>
        </row>
        <row r="718">
          <cell r="L718" t="str">
            <v>ESZU035-17</v>
          </cell>
          <cell r="M718" t="str">
            <v>Geomorfologia</v>
          </cell>
          <cell r="N718">
            <v>2</v>
          </cell>
          <cell r="O718">
            <v>1</v>
          </cell>
          <cell r="P718">
            <v>3</v>
          </cell>
          <cell r="Q718">
            <v>3</v>
          </cell>
        </row>
        <row r="719">
          <cell r="L719" t="str">
            <v>ESZU036-17</v>
          </cell>
          <cell r="M719" t="str">
            <v>Saúde, Determinantes Socioambientais e Equidade</v>
          </cell>
          <cell r="N719">
            <v>3</v>
          </cell>
          <cell r="O719">
            <v>0</v>
          </cell>
          <cell r="P719">
            <v>3</v>
          </cell>
          <cell r="Q719">
            <v>3</v>
          </cell>
        </row>
        <row r="720">
          <cell r="L720" t="str">
            <v>ESZU037-17</v>
          </cell>
          <cell r="M720" t="str">
            <v>Química Ambiental</v>
          </cell>
          <cell r="N720">
            <v>2</v>
          </cell>
          <cell r="O720">
            <v>0</v>
          </cell>
          <cell r="P720">
            <v>4</v>
          </cell>
          <cell r="Q720">
            <v>2</v>
          </cell>
        </row>
        <row r="721">
          <cell r="L721" t="str">
            <v>MCTA001-17</v>
          </cell>
          <cell r="M721" t="str">
            <v>Algoritmos e Estruturas de Dados I</v>
          </cell>
          <cell r="N721">
            <v>2</v>
          </cell>
          <cell r="O721">
            <v>2</v>
          </cell>
          <cell r="P721">
            <v>4</v>
          </cell>
          <cell r="Q721">
            <v>4</v>
          </cell>
        </row>
        <row r="722">
          <cell r="L722" t="str">
            <v>MCTA002-17</v>
          </cell>
          <cell r="M722" t="str">
            <v>Algoritmos e Estruturas de Dados II</v>
          </cell>
          <cell r="N722">
            <v>2</v>
          </cell>
          <cell r="O722">
            <v>2</v>
          </cell>
          <cell r="P722">
            <v>4</v>
          </cell>
          <cell r="Q722">
            <v>4</v>
          </cell>
        </row>
        <row r="723">
          <cell r="L723" t="str">
            <v>MCTA003-17</v>
          </cell>
          <cell r="M723" t="str">
            <v>Análise de Algoritmos</v>
          </cell>
          <cell r="N723">
            <v>4</v>
          </cell>
          <cell r="O723">
            <v>0</v>
          </cell>
          <cell r="P723">
            <v>4</v>
          </cell>
          <cell r="Q723">
            <v>4</v>
          </cell>
        </row>
        <row r="724">
          <cell r="L724" t="str">
            <v>MCTA004-17</v>
          </cell>
          <cell r="M724" t="str">
            <v>Arquitetura de Computadores</v>
          </cell>
          <cell r="N724">
            <v>4</v>
          </cell>
          <cell r="O724">
            <v>0</v>
          </cell>
          <cell r="P724">
            <v>4</v>
          </cell>
          <cell r="Q724">
            <v>4</v>
          </cell>
        </row>
        <row r="725">
          <cell r="L725" t="str">
            <v>MCTA006-17</v>
          </cell>
          <cell r="M725" t="str">
            <v>Circuitos Digitais</v>
          </cell>
          <cell r="N725">
            <v>3</v>
          </cell>
          <cell r="O725">
            <v>1</v>
          </cell>
          <cell r="P725">
            <v>4</v>
          </cell>
          <cell r="Q725">
            <v>4</v>
          </cell>
        </row>
        <row r="726">
          <cell r="L726" t="str">
            <v>MCTA007-17</v>
          </cell>
          <cell r="M726" t="str">
            <v>Compiladores</v>
          </cell>
          <cell r="N726">
            <v>3</v>
          </cell>
          <cell r="O726">
            <v>1</v>
          </cell>
          <cell r="P726">
            <v>4</v>
          </cell>
          <cell r="Q726">
            <v>4</v>
          </cell>
        </row>
        <row r="727">
          <cell r="L727" t="str">
            <v>MCTA008-17</v>
          </cell>
          <cell r="M727" t="str">
            <v>Computação Gráfica</v>
          </cell>
          <cell r="N727">
            <v>3</v>
          </cell>
          <cell r="O727">
            <v>1</v>
          </cell>
          <cell r="P727">
            <v>4</v>
          </cell>
          <cell r="Q727">
            <v>4</v>
          </cell>
        </row>
        <row r="728">
          <cell r="L728" t="str">
            <v>MCTA009-13</v>
          </cell>
          <cell r="M728" t="str">
            <v>Computadores, Ética e Sociedade</v>
          </cell>
          <cell r="N728">
            <v>2</v>
          </cell>
          <cell r="O728">
            <v>0</v>
          </cell>
          <cell r="P728">
            <v>4</v>
          </cell>
          <cell r="Q728">
            <v>2</v>
          </cell>
        </row>
        <row r="729">
          <cell r="L729" t="str">
            <v>MCTA014-15</v>
          </cell>
          <cell r="M729" t="str">
            <v>Inteligência Artificial</v>
          </cell>
          <cell r="N729">
            <v>3</v>
          </cell>
          <cell r="O729">
            <v>1</v>
          </cell>
          <cell r="P729">
            <v>4</v>
          </cell>
          <cell r="Q729">
            <v>4</v>
          </cell>
        </row>
        <row r="730">
          <cell r="L730" t="str">
            <v>MCTA015-13</v>
          </cell>
          <cell r="M730" t="str">
            <v>Linguagens Formais e Automata</v>
          </cell>
          <cell r="N730">
            <v>3</v>
          </cell>
          <cell r="O730">
            <v>1</v>
          </cell>
          <cell r="P730">
            <v>4</v>
          </cell>
          <cell r="Q730">
            <v>4</v>
          </cell>
        </row>
        <row r="731">
          <cell r="L731" t="str">
            <v>MCTA016-13</v>
          </cell>
          <cell r="M731" t="str">
            <v>Paradigmas de Programação</v>
          </cell>
          <cell r="N731">
            <v>2</v>
          </cell>
          <cell r="O731">
            <v>2</v>
          </cell>
          <cell r="P731">
            <v>4</v>
          </cell>
          <cell r="Q731">
            <v>4</v>
          </cell>
        </row>
        <row r="732">
          <cell r="L732" t="str">
            <v>MCTA017-17</v>
          </cell>
          <cell r="M732" t="str">
            <v>Programação Matemática</v>
          </cell>
          <cell r="N732">
            <v>3</v>
          </cell>
          <cell r="O732">
            <v>1</v>
          </cell>
          <cell r="P732">
            <v>4</v>
          </cell>
          <cell r="Q732">
            <v>4</v>
          </cell>
        </row>
        <row r="733">
          <cell r="L733" t="str">
            <v>MCTA018-13</v>
          </cell>
          <cell r="M733" t="str">
            <v>Programação Orientada a Objetos</v>
          </cell>
          <cell r="N733">
            <v>2</v>
          </cell>
          <cell r="O733">
            <v>2</v>
          </cell>
          <cell r="P733">
            <v>4</v>
          </cell>
          <cell r="Q733">
            <v>4</v>
          </cell>
        </row>
        <row r="734">
          <cell r="L734" t="str">
            <v>MCTA019-17</v>
          </cell>
          <cell r="M734" t="str">
            <v>Projeto de Graduação em Computação I</v>
          </cell>
          <cell r="N734">
            <v>0</v>
          </cell>
          <cell r="O734">
            <v>8</v>
          </cell>
          <cell r="P734">
            <v>8</v>
          </cell>
          <cell r="Q734">
            <v>8</v>
          </cell>
        </row>
        <row r="735">
          <cell r="L735" t="str">
            <v>MCTA020-17</v>
          </cell>
          <cell r="M735" t="str">
            <v>Projeto de Graduação em Computação II</v>
          </cell>
          <cell r="N735">
            <v>0</v>
          </cell>
          <cell r="O735">
            <v>8</v>
          </cell>
          <cell r="P735">
            <v>8</v>
          </cell>
          <cell r="Q735">
            <v>8</v>
          </cell>
        </row>
        <row r="736">
          <cell r="L736" t="str">
            <v>MCTA021-17</v>
          </cell>
          <cell r="M736" t="str">
            <v>Projeto de Graduação em Computação III</v>
          </cell>
          <cell r="N736">
            <v>0</v>
          </cell>
          <cell r="O736">
            <v>8</v>
          </cell>
          <cell r="P736">
            <v>8</v>
          </cell>
          <cell r="Q736">
            <v>8</v>
          </cell>
        </row>
        <row r="737">
          <cell r="L737" t="str">
            <v>MCTA022-17</v>
          </cell>
          <cell r="M737" t="str">
            <v>Redes de Computadores</v>
          </cell>
          <cell r="N737">
            <v>3</v>
          </cell>
          <cell r="O737">
            <v>1</v>
          </cell>
          <cell r="P737">
            <v>4</v>
          </cell>
          <cell r="Q737">
            <v>4</v>
          </cell>
        </row>
        <row r="738">
          <cell r="L738" t="str">
            <v>MCTA023-17</v>
          </cell>
          <cell r="M738" t="str">
            <v>Segurança de Dados</v>
          </cell>
          <cell r="N738">
            <v>3</v>
          </cell>
          <cell r="O738">
            <v>1</v>
          </cell>
          <cell r="P738">
            <v>4</v>
          </cell>
          <cell r="Q738">
            <v>4</v>
          </cell>
        </row>
        <row r="739">
          <cell r="L739" t="str">
            <v>MCTA024-13</v>
          </cell>
          <cell r="M739" t="str">
            <v>Sistemas Digitais</v>
          </cell>
          <cell r="N739">
            <v>2</v>
          </cell>
          <cell r="O739">
            <v>2</v>
          </cell>
          <cell r="P739">
            <v>4</v>
          </cell>
          <cell r="Q739">
            <v>4</v>
          </cell>
        </row>
        <row r="740">
          <cell r="L740" t="str">
            <v>MCTA025-13</v>
          </cell>
          <cell r="M740" t="str">
            <v>Sistemas Distribuídos</v>
          </cell>
          <cell r="N740">
            <v>3</v>
          </cell>
          <cell r="O740">
            <v>1</v>
          </cell>
          <cell r="P740">
            <v>4</v>
          </cell>
          <cell r="Q740">
            <v>4</v>
          </cell>
        </row>
        <row r="741">
          <cell r="L741" t="str">
            <v>MCTA026-13</v>
          </cell>
          <cell r="M741" t="str">
            <v>Sistemas Operacionais</v>
          </cell>
          <cell r="N741">
            <v>3</v>
          </cell>
          <cell r="O741">
            <v>1</v>
          </cell>
          <cell r="P741">
            <v>4</v>
          </cell>
          <cell r="Q741">
            <v>4</v>
          </cell>
        </row>
        <row r="742">
          <cell r="L742" t="str">
            <v>MCTA027-17</v>
          </cell>
          <cell r="M742" t="str">
            <v>Teoria dos Grafos</v>
          </cell>
          <cell r="N742">
            <v>3</v>
          </cell>
          <cell r="O742">
            <v>1</v>
          </cell>
          <cell r="P742">
            <v>4</v>
          </cell>
          <cell r="Q742">
            <v>4</v>
          </cell>
        </row>
        <row r="743">
          <cell r="L743" t="str">
            <v>MCTA028-15</v>
          </cell>
          <cell r="M743" t="str">
            <v>Programação Estruturada</v>
          </cell>
          <cell r="N743">
            <v>2</v>
          </cell>
          <cell r="O743">
            <v>2</v>
          </cell>
          <cell r="P743">
            <v>4</v>
          </cell>
          <cell r="Q743">
            <v>4</v>
          </cell>
        </row>
        <row r="744">
          <cell r="L744" t="str">
            <v>MCTA033-15</v>
          </cell>
          <cell r="M744" t="str">
            <v>Engenharia de Software</v>
          </cell>
          <cell r="N744">
            <v>4</v>
          </cell>
          <cell r="O744">
            <v>0</v>
          </cell>
          <cell r="P744">
            <v>4</v>
          </cell>
          <cell r="Q744">
            <v>4</v>
          </cell>
        </row>
        <row r="745">
          <cell r="L745" t="str">
            <v>MCTA037-17</v>
          </cell>
          <cell r="M745" t="str">
            <v>Banco de Dados</v>
          </cell>
          <cell r="N745">
            <v>3</v>
          </cell>
          <cell r="O745">
            <v>1</v>
          </cell>
          <cell r="P745">
            <v>4</v>
          </cell>
          <cell r="Q745">
            <v>4</v>
          </cell>
        </row>
        <row r="746">
          <cell r="L746" t="str">
            <v>MCTB001-17</v>
          </cell>
          <cell r="M746" t="str">
            <v>Álgebra Linear</v>
          </cell>
          <cell r="N746">
            <v>6</v>
          </cell>
          <cell r="O746">
            <v>0</v>
          </cell>
          <cell r="P746">
            <v>5</v>
          </cell>
          <cell r="Q746">
            <v>6</v>
          </cell>
        </row>
        <row r="747">
          <cell r="L747" t="str">
            <v>MCTB002-13</v>
          </cell>
          <cell r="M747" t="str">
            <v>Álgebra Linear Avançada I</v>
          </cell>
          <cell r="N747">
            <v>4</v>
          </cell>
          <cell r="O747">
            <v>0</v>
          </cell>
          <cell r="P747">
            <v>4</v>
          </cell>
          <cell r="Q747">
            <v>4</v>
          </cell>
        </row>
        <row r="748">
          <cell r="L748" t="str">
            <v>MCTB003-17</v>
          </cell>
          <cell r="M748" t="str">
            <v>Álgebra Linear Avançada II</v>
          </cell>
          <cell r="N748">
            <v>4</v>
          </cell>
          <cell r="O748">
            <v>0</v>
          </cell>
          <cell r="P748">
            <v>4</v>
          </cell>
          <cell r="Q748">
            <v>4</v>
          </cell>
        </row>
        <row r="749">
          <cell r="L749" t="str">
            <v>MCTB004-17</v>
          </cell>
          <cell r="M749" t="str">
            <v>Análise no Rn I</v>
          </cell>
          <cell r="N749">
            <v>4</v>
          </cell>
          <cell r="O749">
            <v>0</v>
          </cell>
          <cell r="P749">
            <v>4</v>
          </cell>
          <cell r="Q749">
            <v>4</v>
          </cell>
        </row>
        <row r="750">
          <cell r="L750" t="str">
            <v>MCTB005-13</v>
          </cell>
          <cell r="M750" t="str">
            <v>Análise Real I</v>
          </cell>
          <cell r="N750">
            <v>4</v>
          </cell>
          <cell r="O750">
            <v>0</v>
          </cell>
          <cell r="P750">
            <v>4</v>
          </cell>
          <cell r="Q750">
            <v>4</v>
          </cell>
        </row>
        <row r="751">
          <cell r="L751" t="str">
            <v>MCTB006-13</v>
          </cell>
          <cell r="M751" t="str">
            <v>Análise Real II</v>
          </cell>
          <cell r="N751">
            <v>4</v>
          </cell>
          <cell r="O751">
            <v>0</v>
          </cell>
          <cell r="P751">
            <v>4</v>
          </cell>
          <cell r="Q751">
            <v>4</v>
          </cell>
        </row>
        <row r="752">
          <cell r="L752" t="str">
            <v>MCTB007-17</v>
          </cell>
          <cell r="M752" t="str">
            <v>Anéis e Corpos</v>
          </cell>
          <cell r="N752">
            <v>4</v>
          </cell>
          <cell r="O752">
            <v>0</v>
          </cell>
          <cell r="P752">
            <v>4</v>
          </cell>
          <cell r="Q752">
            <v>4</v>
          </cell>
        </row>
        <row r="753">
          <cell r="L753" t="str">
            <v>MCTB008-17</v>
          </cell>
          <cell r="M753" t="str">
            <v>Cálculo de Probabilidade</v>
          </cell>
          <cell r="N753">
            <v>4</v>
          </cell>
          <cell r="O753">
            <v>0</v>
          </cell>
          <cell r="P753">
            <v>4</v>
          </cell>
          <cell r="Q753">
            <v>4</v>
          </cell>
        </row>
        <row r="754">
          <cell r="L754" t="str">
            <v>MCTB009-17</v>
          </cell>
          <cell r="M754" t="str">
            <v>Cálculo Numérico</v>
          </cell>
          <cell r="N754">
            <v>4</v>
          </cell>
          <cell r="O754">
            <v>0</v>
          </cell>
          <cell r="P754">
            <v>4</v>
          </cell>
          <cell r="Q754">
            <v>4</v>
          </cell>
        </row>
        <row r="755">
          <cell r="L755" t="str">
            <v>MCTB010-13</v>
          </cell>
          <cell r="M755" t="str">
            <v>Cálculo Vetorial e Tensorial</v>
          </cell>
          <cell r="N755">
            <v>4</v>
          </cell>
          <cell r="O755">
            <v>0</v>
          </cell>
          <cell r="P755">
            <v>4</v>
          </cell>
          <cell r="Q755">
            <v>4</v>
          </cell>
        </row>
        <row r="756">
          <cell r="L756" t="str">
            <v>MCTB011-17</v>
          </cell>
          <cell r="M756" t="str">
            <v>Equações Diferenciais Ordinárias</v>
          </cell>
          <cell r="N756">
            <v>4</v>
          </cell>
          <cell r="O756">
            <v>0</v>
          </cell>
          <cell r="P756">
            <v>4</v>
          </cell>
          <cell r="Q756">
            <v>4</v>
          </cell>
        </row>
        <row r="757">
          <cell r="L757" t="str">
            <v>MCTB012-13</v>
          </cell>
          <cell r="M757" t="str">
            <v>Equações Diferenciais Parciais</v>
          </cell>
          <cell r="N757">
            <v>4</v>
          </cell>
          <cell r="O757">
            <v>0</v>
          </cell>
          <cell r="P757">
            <v>4</v>
          </cell>
          <cell r="Q757">
            <v>4</v>
          </cell>
        </row>
        <row r="758">
          <cell r="L758" t="str">
            <v>MCTB014-17</v>
          </cell>
          <cell r="M758" t="str">
            <v>Extensões Algébricas</v>
          </cell>
          <cell r="N758">
            <v>4</v>
          </cell>
          <cell r="O758">
            <v>0</v>
          </cell>
          <cell r="P758">
            <v>4</v>
          </cell>
          <cell r="Q758">
            <v>4</v>
          </cell>
        </row>
        <row r="759">
          <cell r="L759" t="str">
            <v>MCTB015-17</v>
          </cell>
          <cell r="M759" t="str">
            <v>Funções de Variável Complexa</v>
          </cell>
          <cell r="N759">
            <v>6</v>
          </cell>
          <cell r="O759">
            <v>0</v>
          </cell>
          <cell r="P759">
            <v>5</v>
          </cell>
          <cell r="Q759">
            <v>6</v>
          </cell>
        </row>
        <row r="760">
          <cell r="L760" t="str">
            <v>MCTB016-13</v>
          </cell>
          <cell r="M760" t="str">
            <v>Geometria Diferencial I</v>
          </cell>
          <cell r="N760">
            <v>4</v>
          </cell>
          <cell r="O760">
            <v>0</v>
          </cell>
          <cell r="P760">
            <v>4</v>
          </cell>
          <cell r="Q760">
            <v>4</v>
          </cell>
        </row>
        <row r="761">
          <cell r="L761" t="str">
            <v>MCTB017-13</v>
          </cell>
          <cell r="M761" t="str">
            <v>Geometria Diferencial II</v>
          </cell>
          <cell r="N761">
            <v>4</v>
          </cell>
          <cell r="O761">
            <v>0</v>
          </cell>
          <cell r="P761">
            <v>4</v>
          </cell>
          <cell r="Q761">
            <v>4</v>
          </cell>
        </row>
        <row r="762">
          <cell r="L762" t="str">
            <v>MCTB018-17</v>
          </cell>
          <cell r="M762" t="str">
            <v>Grupos</v>
          </cell>
          <cell r="N762">
            <v>4</v>
          </cell>
          <cell r="O762">
            <v>0</v>
          </cell>
          <cell r="P762">
            <v>4</v>
          </cell>
          <cell r="Q762">
            <v>4</v>
          </cell>
        </row>
        <row r="763">
          <cell r="L763" t="str">
            <v>MCTB019-17</v>
          </cell>
          <cell r="M763" t="str">
            <v>Matemática Discreta</v>
          </cell>
          <cell r="N763">
            <v>4</v>
          </cell>
          <cell r="O763">
            <v>0</v>
          </cell>
          <cell r="P763">
            <v>4</v>
          </cell>
          <cell r="Q763">
            <v>4</v>
          </cell>
        </row>
        <row r="764">
          <cell r="L764" t="str">
            <v>MCTB020-17</v>
          </cell>
          <cell r="M764" t="str">
            <v>Teoria da Medida e Integração</v>
          </cell>
          <cell r="N764">
            <v>4</v>
          </cell>
          <cell r="O764">
            <v>0</v>
          </cell>
          <cell r="P764">
            <v>4</v>
          </cell>
          <cell r="Q764">
            <v>4</v>
          </cell>
        </row>
        <row r="765">
          <cell r="L765" t="str">
            <v>MCTB021-17</v>
          </cell>
          <cell r="M765" t="str">
            <v>Probabilidade</v>
          </cell>
          <cell r="N765">
            <v>4</v>
          </cell>
          <cell r="O765">
            <v>0</v>
          </cell>
          <cell r="P765">
            <v>4</v>
          </cell>
          <cell r="Q765">
            <v>4</v>
          </cell>
        </row>
        <row r="766">
          <cell r="L766" t="str">
            <v>MCTB022-17</v>
          </cell>
          <cell r="M766" t="str">
            <v>Sequências e Séries</v>
          </cell>
          <cell r="N766">
            <v>4</v>
          </cell>
          <cell r="O766">
            <v>0</v>
          </cell>
          <cell r="P766">
            <v>4</v>
          </cell>
          <cell r="Q766">
            <v>4</v>
          </cell>
        </row>
        <row r="767">
          <cell r="L767" t="str">
            <v>MCTB023-17</v>
          </cell>
          <cell r="M767" t="str">
            <v>Teoria Aritmética dos Números</v>
          </cell>
          <cell r="N767">
            <v>4</v>
          </cell>
          <cell r="O767">
            <v>0</v>
          </cell>
          <cell r="P767">
            <v>4</v>
          </cell>
          <cell r="Q767">
            <v>4</v>
          </cell>
        </row>
        <row r="768">
          <cell r="L768" t="str">
            <v>MCTB024-13</v>
          </cell>
          <cell r="M768" t="str">
            <v>Trabalho de Conclusão de Curso em Matemática I</v>
          </cell>
          <cell r="N768">
            <v>0</v>
          </cell>
          <cell r="O768">
            <v>2</v>
          </cell>
          <cell r="P768">
            <v>4</v>
          </cell>
          <cell r="Q768">
            <v>2</v>
          </cell>
        </row>
        <row r="769">
          <cell r="L769" t="str">
            <v>MCTB025-13</v>
          </cell>
          <cell r="M769" t="str">
            <v>Trabalho de Conclusão de Curso em Matemática II</v>
          </cell>
          <cell r="N769">
            <v>0</v>
          </cell>
          <cell r="O769">
            <v>2</v>
          </cell>
          <cell r="P769">
            <v>4</v>
          </cell>
          <cell r="Q769">
            <v>2</v>
          </cell>
        </row>
        <row r="770">
          <cell r="L770" t="str">
            <v>MCTB026-17</v>
          </cell>
          <cell r="M770" t="str">
            <v>Topologia</v>
          </cell>
          <cell r="N770">
            <v>4</v>
          </cell>
          <cell r="O770">
            <v>0</v>
          </cell>
          <cell r="P770">
            <v>4</v>
          </cell>
          <cell r="Q770">
            <v>4</v>
          </cell>
        </row>
        <row r="771">
          <cell r="L771" t="str">
            <v>MCTB027-13</v>
          </cell>
          <cell r="M771" t="str">
            <v>Trabalho de Conclusão de Curso em Matemática III</v>
          </cell>
          <cell r="N771">
            <v>0</v>
          </cell>
          <cell r="O771">
            <v>2</v>
          </cell>
          <cell r="P771">
            <v>4</v>
          </cell>
          <cell r="Q771">
            <v>2</v>
          </cell>
        </row>
        <row r="772">
          <cell r="L772" t="str">
            <v>MCTC001-15</v>
          </cell>
          <cell r="M772" t="str">
            <v>Introdução à Filosofia da Mente</v>
          </cell>
          <cell r="N772">
            <v>2</v>
          </cell>
          <cell r="O772">
            <v>0</v>
          </cell>
          <cell r="P772">
            <v>2</v>
          </cell>
          <cell r="Q772">
            <v>2</v>
          </cell>
        </row>
        <row r="773">
          <cell r="L773" t="str">
            <v>MCTC002-15</v>
          </cell>
          <cell r="M773" t="str">
            <v>Introdução à Neurociência</v>
          </cell>
          <cell r="N773">
            <v>4</v>
          </cell>
          <cell r="O773">
            <v>0</v>
          </cell>
          <cell r="P773">
            <v>5</v>
          </cell>
          <cell r="Q773">
            <v>4</v>
          </cell>
        </row>
        <row r="774">
          <cell r="L774" t="str">
            <v>MCTC007-15</v>
          </cell>
          <cell r="M774" t="str">
            <v>Pesquisa e Comunicação Científica</v>
          </cell>
          <cell r="N774">
            <v>2</v>
          </cell>
          <cell r="O774">
            <v>0</v>
          </cell>
          <cell r="P774">
            <v>2</v>
          </cell>
          <cell r="Q774">
            <v>2</v>
          </cell>
        </row>
        <row r="775">
          <cell r="L775" t="str">
            <v>MCTC009-15</v>
          </cell>
          <cell r="M775" t="str">
            <v>Progressos e Métodos em Neurociência</v>
          </cell>
          <cell r="N775">
            <v>3</v>
          </cell>
          <cell r="O775">
            <v>1</v>
          </cell>
          <cell r="P775">
            <v>4</v>
          </cell>
          <cell r="Q775">
            <v>4</v>
          </cell>
        </row>
        <row r="776">
          <cell r="L776" t="str">
            <v>MCTC011-15</v>
          </cell>
          <cell r="M776" t="str">
            <v>Psicologia Cognitiva</v>
          </cell>
          <cell r="N776">
            <v>4</v>
          </cell>
          <cell r="O776">
            <v>0</v>
          </cell>
          <cell r="P776">
            <v>4</v>
          </cell>
          <cell r="Q776">
            <v>4</v>
          </cell>
        </row>
        <row r="777">
          <cell r="L777" t="str">
            <v>MCTC014-13</v>
          </cell>
          <cell r="M777" t="str">
            <v>Introdução à Inferência Estatística</v>
          </cell>
          <cell r="N777">
            <v>3</v>
          </cell>
          <cell r="O777">
            <v>1</v>
          </cell>
          <cell r="P777">
            <v>4</v>
          </cell>
          <cell r="Q777">
            <v>4</v>
          </cell>
        </row>
        <row r="778">
          <cell r="L778" t="str">
            <v>MCTC015-13</v>
          </cell>
          <cell r="M778" t="str">
            <v>Estágio Supervisionado em Neurociência I</v>
          </cell>
          <cell r="N778">
            <v>0</v>
          </cell>
          <cell r="O778">
            <v>10</v>
          </cell>
          <cell r="P778">
            <v>2</v>
          </cell>
          <cell r="Q778">
            <v>10</v>
          </cell>
        </row>
        <row r="779">
          <cell r="L779" t="str">
            <v>MCTC016-13</v>
          </cell>
          <cell r="M779" t="str">
            <v>Estágio Supervisionado em Neurociência II</v>
          </cell>
          <cell r="N779">
            <v>0</v>
          </cell>
          <cell r="O779">
            <v>10</v>
          </cell>
          <cell r="P779">
            <v>2</v>
          </cell>
          <cell r="Q779">
            <v>10</v>
          </cell>
        </row>
        <row r="780">
          <cell r="L780" t="str">
            <v>MCTC017-13</v>
          </cell>
          <cell r="M780" t="str">
            <v>Estágio Supervisionado em Neurociência III</v>
          </cell>
          <cell r="N780">
            <v>0</v>
          </cell>
          <cell r="O780">
            <v>10</v>
          </cell>
          <cell r="P780">
            <v>2</v>
          </cell>
          <cell r="Q780">
            <v>10</v>
          </cell>
        </row>
        <row r="781">
          <cell r="L781" t="str">
            <v>MCTC018-15</v>
          </cell>
          <cell r="M781" t="str">
            <v>Neuropsicofarmacologia</v>
          </cell>
          <cell r="N781">
            <v>3</v>
          </cell>
          <cell r="O781">
            <v>1</v>
          </cell>
          <cell r="P781">
            <v>4</v>
          </cell>
          <cell r="Q781">
            <v>4</v>
          </cell>
        </row>
        <row r="782">
          <cell r="L782" t="str">
            <v>MCTC019-15</v>
          </cell>
          <cell r="M782" t="str">
            <v>Neurobiologia Molecular e Celular</v>
          </cell>
          <cell r="N782">
            <v>4</v>
          </cell>
          <cell r="O782">
            <v>2</v>
          </cell>
          <cell r="P782">
            <v>4</v>
          </cell>
          <cell r="Q782">
            <v>6</v>
          </cell>
        </row>
        <row r="783">
          <cell r="L783" t="str">
            <v>MCTC020-15</v>
          </cell>
          <cell r="M783" t="str">
            <v>Psicologia Experimental</v>
          </cell>
          <cell r="N783">
            <v>2</v>
          </cell>
          <cell r="O783">
            <v>4</v>
          </cell>
          <cell r="P783">
            <v>4</v>
          </cell>
          <cell r="Q783">
            <v>6</v>
          </cell>
        </row>
        <row r="784">
          <cell r="L784" t="str">
            <v>MCTC021-15</v>
          </cell>
          <cell r="M784" t="str">
            <v>Introdução à Neurociência Computacional</v>
          </cell>
          <cell r="N784">
            <v>2</v>
          </cell>
          <cell r="O784">
            <v>2</v>
          </cell>
          <cell r="P784">
            <v>4</v>
          </cell>
          <cell r="Q784">
            <v>4</v>
          </cell>
        </row>
        <row r="785">
          <cell r="L785" t="str">
            <v>MCTC022-15</v>
          </cell>
          <cell r="M785" t="str">
            <v>Processamento de Sinais Neurais</v>
          </cell>
          <cell r="N785">
            <v>1</v>
          </cell>
          <cell r="O785">
            <v>3</v>
          </cell>
          <cell r="P785">
            <v>4</v>
          </cell>
          <cell r="Q785">
            <v>4</v>
          </cell>
        </row>
        <row r="786">
          <cell r="L786" t="str">
            <v>MCTC023-15</v>
          </cell>
          <cell r="M786" t="str">
            <v>Neuroanatomia</v>
          </cell>
          <cell r="N786">
            <v>3</v>
          </cell>
          <cell r="O786">
            <v>1</v>
          </cell>
          <cell r="P786">
            <v>4</v>
          </cell>
          <cell r="Q786">
            <v>4</v>
          </cell>
        </row>
        <row r="787">
          <cell r="L787" t="str">
            <v>MCTC024-15</v>
          </cell>
          <cell r="M787" t="str">
            <v>Neuroetologia</v>
          </cell>
          <cell r="N787">
            <v>4</v>
          </cell>
          <cell r="O787">
            <v>0</v>
          </cell>
          <cell r="P787">
            <v>4</v>
          </cell>
          <cell r="Q787">
            <v>4</v>
          </cell>
        </row>
        <row r="788">
          <cell r="L788" t="str">
            <v>MCTD005-13</v>
          </cell>
          <cell r="M788" t="str">
            <v>Fundamentos de Álgebra</v>
          </cell>
          <cell r="N788">
            <v>4</v>
          </cell>
          <cell r="O788">
            <v>0</v>
          </cell>
          <cell r="P788">
            <v>4</v>
          </cell>
          <cell r="Q788">
            <v>4</v>
          </cell>
        </row>
        <row r="789">
          <cell r="L789" t="str">
            <v>MCTD006-13</v>
          </cell>
          <cell r="M789" t="str">
            <v>Fundamentos de Análise</v>
          </cell>
          <cell r="N789">
            <v>4</v>
          </cell>
          <cell r="O789">
            <v>0</v>
          </cell>
          <cell r="P789">
            <v>4</v>
          </cell>
          <cell r="Q789">
            <v>4</v>
          </cell>
        </row>
        <row r="790">
          <cell r="L790" t="str">
            <v>MCTD007-13</v>
          </cell>
          <cell r="M790" t="str">
            <v>Fundamentos de Geometria</v>
          </cell>
          <cell r="N790">
            <v>4</v>
          </cell>
          <cell r="O790">
            <v>0</v>
          </cell>
          <cell r="P790">
            <v>4</v>
          </cell>
          <cell r="Q790">
            <v>4</v>
          </cell>
        </row>
        <row r="791">
          <cell r="L791" t="str">
            <v>MCTD009-13</v>
          </cell>
          <cell r="M791" t="str">
            <v>Geometria Plana e Construções Geométricas</v>
          </cell>
          <cell r="N791">
            <v>4</v>
          </cell>
          <cell r="O791">
            <v>0</v>
          </cell>
          <cell r="P791">
            <v>4</v>
          </cell>
          <cell r="Q791">
            <v>4</v>
          </cell>
        </row>
        <row r="792">
          <cell r="L792" t="str">
            <v>MCTD010-13</v>
          </cell>
          <cell r="M792" t="str">
            <v>História da Matemática</v>
          </cell>
          <cell r="N792">
            <v>4</v>
          </cell>
          <cell r="O792">
            <v>0</v>
          </cell>
          <cell r="P792">
            <v>4</v>
          </cell>
          <cell r="Q792">
            <v>4</v>
          </cell>
        </row>
        <row r="793">
          <cell r="L793" t="str">
            <v>MCTD011-13</v>
          </cell>
          <cell r="M793" t="str">
            <v>Práticas de Ensino de Matemática no Ensino Fundamental</v>
          </cell>
          <cell r="N793">
            <v>4</v>
          </cell>
          <cell r="O793">
            <v>0</v>
          </cell>
          <cell r="P793">
            <v>4</v>
          </cell>
          <cell r="Q793">
            <v>4</v>
          </cell>
        </row>
        <row r="794">
          <cell r="L794" t="str">
            <v>MCTD012-13</v>
          </cell>
          <cell r="M794" t="str">
            <v>Práticas de Ensino de Matemática II</v>
          </cell>
          <cell r="N794">
            <v>3</v>
          </cell>
          <cell r="O794">
            <v>0</v>
          </cell>
          <cell r="P794">
            <v>4</v>
          </cell>
          <cell r="Q794">
            <v>3</v>
          </cell>
        </row>
        <row r="795">
          <cell r="L795" t="str">
            <v>MCTD013-13</v>
          </cell>
          <cell r="M795" t="str">
            <v>Práticas de Ensino de Matemática III</v>
          </cell>
          <cell r="N795">
            <v>3</v>
          </cell>
          <cell r="O795">
            <v>0</v>
          </cell>
          <cell r="P795">
            <v>4</v>
          </cell>
          <cell r="Q795">
            <v>3</v>
          </cell>
        </row>
        <row r="796">
          <cell r="L796" t="str">
            <v>MCTD014-13</v>
          </cell>
          <cell r="M796" t="str">
            <v>Práticas de Ensino de Matemática I</v>
          </cell>
          <cell r="N796">
            <v>3</v>
          </cell>
          <cell r="O796">
            <v>0</v>
          </cell>
          <cell r="P796">
            <v>4</v>
          </cell>
          <cell r="Q796">
            <v>3</v>
          </cell>
        </row>
        <row r="797">
          <cell r="L797" t="str">
            <v>MCTD015-13</v>
          </cell>
          <cell r="M797" t="str">
            <v>Tendências em Educação Matemática</v>
          </cell>
          <cell r="N797">
            <v>4</v>
          </cell>
          <cell r="O797">
            <v>0</v>
          </cell>
          <cell r="P797">
            <v>4</v>
          </cell>
          <cell r="Q797">
            <v>4</v>
          </cell>
        </row>
        <row r="798">
          <cell r="L798" t="str">
            <v>MCZA001-13</v>
          </cell>
          <cell r="M798" t="str">
            <v>Análise de Projetos</v>
          </cell>
          <cell r="N798">
            <v>2</v>
          </cell>
          <cell r="O798">
            <v>0</v>
          </cell>
          <cell r="P798">
            <v>2</v>
          </cell>
          <cell r="Q798">
            <v>2</v>
          </cell>
        </row>
        <row r="799">
          <cell r="L799" t="str">
            <v>MCZA002-17</v>
          </cell>
          <cell r="M799" t="str">
            <v>Aprendizado de Máquina</v>
          </cell>
          <cell r="N799">
            <v>4</v>
          </cell>
          <cell r="O799">
            <v>0</v>
          </cell>
          <cell r="P799">
            <v>4</v>
          </cell>
          <cell r="Q799">
            <v>4</v>
          </cell>
        </row>
        <row r="800">
          <cell r="L800" t="str">
            <v>MCZA003-17</v>
          </cell>
          <cell r="M800" t="str">
            <v>Arquitetura de Computadores de Alto Desempenho</v>
          </cell>
          <cell r="N800">
            <v>4</v>
          </cell>
          <cell r="O800">
            <v>0</v>
          </cell>
          <cell r="P800">
            <v>4</v>
          </cell>
          <cell r="Q800">
            <v>4</v>
          </cell>
        </row>
        <row r="801">
          <cell r="L801" t="str">
            <v>MCZA004-13</v>
          </cell>
          <cell r="M801" t="str">
            <v>Avaliação de Desempenho de Redes</v>
          </cell>
          <cell r="N801">
            <v>3</v>
          </cell>
          <cell r="O801">
            <v>1</v>
          </cell>
          <cell r="P801">
            <v>4</v>
          </cell>
          <cell r="Q801">
            <v>4</v>
          </cell>
        </row>
        <row r="802">
          <cell r="L802" t="str">
            <v>MCZA005-17</v>
          </cell>
          <cell r="M802" t="str">
            <v>Banco de Dados de Apoio à Tomada de Decisão</v>
          </cell>
          <cell r="N802">
            <v>3</v>
          </cell>
          <cell r="O802">
            <v>1</v>
          </cell>
          <cell r="P802">
            <v>4</v>
          </cell>
          <cell r="Q802">
            <v>4</v>
          </cell>
        </row>
        <row r="803">
          <cell r="L803" t="str">
            <v>MCZA006-17</v>
          </cell>
          <cell r="M803" t="str">
            <v>Computação Evolutiva e Conexionista</v>
          </cell>
          <cell r="N803">
            <v>4</v>
          </cell>
          <cell r="O803">
            <v>0</v>
          </cell>
          <cell r="P803">
            <v>4</v>
          </cell>
          <cell r="Q803">
            <v>4</v>
          </cell>
        </row>
        <row r="804">
          <cell r="L804" t="str">
            <v>MCZA007-13</v>
          </cell>
          <cell r="M804" t="str">
            <v>Empreendedorismo e Desenvolvimento de Negócios</v>
          </cell>
          <cell r="N804">
            <v>4</v>
          </cell>
          <cell r="O804">
            <v>0</v>
          </cell>
          <cell r="P804">
            <v>4</v>
          </cell>
          <cell r="Q804">
            <v>4</v>
          </cell>
        </row>
        <row r="805">
          <cell r="L805" t="str">
            <v>MCZA008-17</v>
          </cell>
          <cell r="M805" t="str">
            <v>Interação Humano-Computador</v>
          </cell>
          <cell r="N805">
            <v>4</v>
          </cell>
          <cell r="O805">
            <v>0</v>
          </cell>
          <cell r="P805">
            <v>4</v>
          </cell>
          <cell r="Q805">
            <v>4</v>
          </cell>
        </row>
        <row r="806">
          <cell r="L806" t="str">
            <v>MCZA010-13</v>
          </cell>
          <cell r="M806" t="str">
            <v>Laboratório de Engenharia de Software</v>
          </cell>
          <cell r="N806">
            <v>0</v>
          </cell>
          <cell r="O806">
            <v>4</v>
          </cell>
          <cell r="P806">
            <v>4</v>
          </cell>
          <cell r="Q806">
            <v>4</v>
          </cell>
        </row>
        <row r="807">
          <cell r="L807" t="str">
            <v>MCZA011-17</v>
          </cell>
          <cell r="M807" t="str">
            <v>Laboratório de Redes</v>
          </cell>
          <cell r="N807">
            <v>0</v>
          </cell>
          <cell r="O807">
            <v>4</v>
          </cell>
          <cell r="P807">
            <v>4</v>
          </cell>
          <cell r="Q807">
            <v>4</v>
          </cell>
        </row>
        <row r="808">
          <cell r="L808" t="str">
            <v>MCZA012-13</v>
          </cell>
          <cell r="M808" t="str">
            <v>Laboratório de Sistemas Operacionais</v>
          </cell>
          <cell r="N808">
            <v>0</v>
          </cell>
          <cell r="O808">
            <v>4</v>
          </cell>
          <cell r="P808">
            <v>4</v>
          </cell>
          <cell r="Q808">
            <v>4</v>
          </cell>
        </row>
        <row r="809">
          <cell r="L809" t="str">
            <v>MCZA013-13</v>
          </cell>
          <cell r="M809" t="str">
            <v>Lógicas Não Clássicas</v>
          </cell>
          <cell r="N809">
            <v>4</v>
          </cell>
          <cell r="O809">
            <v>0</v>
          </cell>
          <cell r="P809">
            <v>4</v>
          </cell>
          <cell r="Q809">
            <v>4</v>
          </cell>
        </row>
        <row r="810">
          <cell r="L810" t="str">
            <v>MCZA014-17</v>
          </cell>
          <cell r="M810" t="str">
            <v>Métodos de Otimização</v>
          </cell>
          <cell r="N810">
            <v>4</v>
          </cell>
          <cell r="O810">
            <v>0</v>
          </cell>
          <cell r="P810">
            <v>4</v>
          </cell>
          <cell r="Q810">
            <v>4</v>
          </cell>
        </row>
        <row r="811">
          <cell r="L811" t="str">
            <v>MCZA015-13</v>
          </cell>
          <cell r="M811" t="str">
            <v>Mineração de Dados</v>
          </cell>
          <cell r="N811">
            <v>3</v>
          </cell>
          <cell r="O811">
            <v>1</v>
          </cell>
          <cell r="P811">
            <v>4</v>
          </cell>
          <cell r="Q811">
            <v>4</v>
          </cell>
        </row>
        <row r="812">
          <cell r="L812" t="str">
            <v>MCZA016-15</v>
          </cell>
          <cell r="M812" t="str">
            <v>Gestão de Projetos de Software</v>
          </cell>
          <cell r="N812">
            <v>4</v>
          </cell>
          <cell r="O812">
            <v>0</v>
          </cell>
          <cell r="P812">
            <v>4</v>
          </cell>
          <cell r="Q812">
            <v>4</v>
          </cell>
        </row>
        <row r="813">
          <cell r="L813" t="str">
            <v>MCZA017-13</v>
          </cell>
          <cell r="M813" t="str">
            <v>Processamento de Linguagem Natural</v>
          </cell>
          <cell r="N813">
            <v>4</v>
          </cell>
          <cell r="O813">
            <v>0</v>
          </cell>
          <cell r="P813">
            <v>4</v>
          </cell>
          <cell r="Q813">
            <v>4</v>
          </cell>
        </row>
        <row r="814">
          <cell r="L814" t="str">
            <v>MCZA018-17</v>
          </cell>
          <cell r="M814" t="str">
            <v>Processamento Digital de Imagens</v>
          </cell>
          <cell r="N814">
            <v>3</v>
          </cell>
          <cell r="O814">
            <v>1</v>
          </cell>
          <cell r="P814">
            <v>4</v>
          </cell>
          <cell r="Q814">
            <v>4</v>
          </cell>
        </row>
        <row r="815">
          <cell r="L815" t="str">
            <v>MCZA019-17</v>
          </cell>
          <cell r="M815" t="str">
            <v>Programação para Web</v>
          </cell>
          <cell r="N815">
            <v>2</v>
          </cell>
          <cell r="O815">
            <v>2</v>
          </cell>
          <cell r="P815">
            <v>4</v>
          </cell>
          <cell r="Q815">
            <v>4</v>
          </cell>
        </row>
        <row r="816">
          <cell r="L816" t="str">
            <v>MCZA020-13</v>
          </cell>
          <cell r="M816" t="str">
            <v>Programação Paralela</v>
          </cell>
          <cell r="N816">
            <v>4</v>
          </cell>
          <cell r="O816">
            <v>0</v>
          </cell>
          <cell r="P816">
            <v>4</v>
          </cell>
          <cell r="Q816">
            <v>4</v>
          </cell>
        </row>
        <row r="817">
          <cell r="L817" t="str">
            <v>MCZA021-17</v>
          </cell>
          <cell r="M817" t="str">
            <v>Projeto de Redes</v>
          </cell>
          <cell r="N817">
            <v>4</v>
          </cell>
          <cell r="O817">
            <v>0</v>
          </cell>
          <cell r="P817">
            <v>4</v>
          </cell>
          <cell r="Q817">
            <v>4</v>
          </cell>
        </row>
        <row r="818">
          <cell r="L818" t="str">
            <v>MCZA022-17</v>
          </cell>
          <cell r="M818" t="str">
            <v>Projeto Interdisciplinar</v>
          </cell>
          <cell r="N818">
            <v>0</v>
          </cell>
          <cell r="O818">
            <v>4</v>
          </cell>
          <cell r="P818">
            <v>4</v>
          </cell>
          <cell r="Q818">
            <v>4</v>
          </cell>
        </row>
        <row r="819">
          <cell r="L819" t="str">
            <v>MCZA023-17</v>
          </cell>
          <cell r="M819" t="str">
            <v>Redes Convergentes</v>
          </cell>
          <cell r="N819">
            <v>4</v>
          </cell>
          <cell r="O819">
            <v>0</v>
          </cell>
          <cell r="P819">
            <v>4</v>
          </cell>
          <cell r="Q819">
            <v>4</v>
          </cell>
        </row>
        <row r="820">
          <cell r="L820" t="str">
            <v>MCZA024-17</v>
          </cell>
          <cell r="M820" t="str">
            <v>Redes sem Fio</v>
          </cell>
          <cell r="N820">
            <v>3</v>
          </cell>
          <cell r="O820">
            <v>1</v>
          </cell>
          <cell r="P820">
            <v>4</v>
          </cell>
          <cell r="Q820">
            <v>4</v>
          </cell>
        </row>
        <row r="821">
          <cell r="L821" t="str">
            <v>MCZA025-13</v>
          </cell>
          <cell r="M821" t="str">
            <v>Segurança em Redes</v>
          </cell>
          <cell r="N821">
            <v>2</v>
          </cell>
          <cell r="O821">
            <v>2</v>
          </cell>
          <cell r="P821">
            <v>4</v>
          </cell>
          <cell r="Q821">
            <v>4</v>
          </cell>
        </row>
        <row r="822">
          <cell r="L822" t="str">
            <v>MCZA026-17</v>
          </cell>
          <cell r="M822" t="str">
            <v>Sistema de Gerenciamento de Banco de Dados</v>
          </cell>
          <cell r="N822">
            <v>2</v>
          </cell>
          <cell r="O822">
            <v>2</v>
          </cell>
          <cell r="P822">
            <v>4</v>
          </cell>
          <cell r="Q822">
            <v>4</v>
          </cell>
        </row>
        <row r="823">
          <cell r="L823" t="str">
            <v>MCZA027-15</v>
          </cell>
          <cell r="M823" t="str">
            <v>Sistemas de Informação</v>
          </cell>
          <cell r="N823">
            <v>4</v>
          </cell>
          <cell r="O823">
            <v>0</v>
          </cell>
          <cell r="P823">
            <v>4</v>
          </cell>
          <cell r="Q823">
            <v>4</v>
          </cell>
        </row>
        <row r="824">
          <cell r="L824" t="str">
            <v>MCZA028-13</v>
          </cell>
          <cell r="M824" t="str">
            <v>Sistemas Multiagentes</v>
          </cell>
          <cell r="N824">
            <v>3</v>
          </cell>
          <cell r="O824">
            <v>1</v>
          </cell>
          <cell r="P824">
            <v>4</v>
          </cell>
          <cell r="Q824">
            <v>4</v>
          </cell>
        </row>
        <row r="825">
          <cell r="L825" t="str">
            <v>MCZA029-13</v>
          </cell>
          <cell r="M825" t="str">
            <v>Sistemas Multimídia</v>
          </cell>
          <cell r="N825">
            <v>2</v>
          </cell>
          <cell r="O825">
            <v>2</v>
          </cell>
          <cell r="P825">
            <v>4</v>
          </cell>
          <cell r="Q825">
            <v>4</v>
          </cell>
        </row>
        <row r="826">
          <cell r="L826" t="str">
            <v>MCZA030-17</v>
          </cell>
          <cell r="M826" t="str">
            <v>Vida Artificial na Computação</v>
          </cell>
          <cell r="N826">
            <v>2</v>
          </cell>
          <cell r="O826">
            <v>0</v>
          </cell>
          <cell r="P826">
            <v>4</v>
          </cell>
          <cell r="Q826">
            <v>2</v>
          </cell>
        </row>
        <row r="827">
          <cell r="L827" t="str">
            <v>MCZA031-13</v>
          </cell>
          <cell r="M827" t="str">
            <v>Web Semântica</v>
          </cell>
          <cell r="N827">
            <v>4</v>
          </cell>
          <cell r="O827">
            <v>0</v>
          </cell>
          <cell r="P827">
            <v>4</v>
          </cell>
          <cell r="Q827">
            <v>4</v>
          </cell>
        </row>
        <row r="828">
          <cell r="L828" t="str">
            <v>MCZA032-14</v>
          </cell>
          <cell r="M828" t="str">
            <v>Introdução à Programação de Jogos</v>
          </cell>
          <cell r="N828">
            <v>2</v>
          </cell>
          <cell r="O828">
            <v>2</v>
          </cell>
          <cell r="P828">
            <v>4</v>
          </cell>
          <cell r="Q828">
            <v>4</v>
          </cell>
        </row>
        <row r="829">
          <cell r="L829" t="str">
            <v>MCZA033-14</v>
          </cell>
          <cell r="M829" t="str">
            <v>Programação Avançada para Dispositivos Móveis</v>
          </cell>
          <cell r="N829">
            <v>0</v>
          </cell>
          <cell r="O829">
            <v>4</v>
          </cell>
          <cell r="P829">
            <v>4</v>
          </cell>
          <cell r="Q829">
            <v>4</v>
          </cell>
        </row>
        <row r="830">
          <cell r="L830" t="str">
            <v>MCZA034-14</v>
          </cell>
          <cell r="M830" t="str">
            <v>Programação Segura</v>
          </cell>
          <cell r="N830">
            <v>2</v>
          </cell>
          <cell r="O830">
            <v>2</v>
          </cell>
          <cell r="P830">
            <v>4</v>
          </cell>
          <cell r="Q830">
            <v>4</v>
          </cell>
        </row>
        <row r="831">
          <cell r="L831" t="str">
            <v>MCZA035-14</v>
          </cell>
          <cell r="M831" t="str">
            <v>Algoritmos Probabilísticos</v>
          </cell>
          <cell r="N831">
            <v>4</v>
          </cell>
          <cell r="O831">
            <v>0</v>
          </cell>
          <cell r="P831">
            <v>4</v>
          </cell>
          <cell r="Q831">
            <v>4</v>
          </cell>
        </row>
        <row r="832">
          <cell r="L832" t="str">
            <v>MCZA036-17</v>
          </cell>
          <cell r="M832" t="str">
            <v>Análise de Algoritmos II</v>
          </cell>
          <cell r="N832">
            <v>4</v>
          </cell>
          <cell r="O832">
            <v>0</v>
          </cell>
          <cell r="P832">
            <v>4</v>
          </cell>
          <cell r="Q832">
            <v>4</v>
          </cell>
        </row>
        <row r="833">
          <cell r="L833" t="str">
            <v>MCZA037-14</v>
          </cell>
          <cell r="M833" t="str">
            <v>Combinatória Extremal</v>
          </cell>
          <cell r="N833">
            <v>4</v>
          </cell>
          <cell r="O833">
            <v>0</v>
          </cell>
          <cell r="P833">
            <v>4</v>
          </cell>
          <cell r="Q833">
            <v>4</v>
          </cell>
        </row>
        <row r="834">
          <cell r="L834" t="str">
            <v>MCZA038-17</v>
          </cell>
          <cell r="M834" t="str">
            <v>Prática Avançada de Programação A</v>
          </cell>
          <cell r="N834">
            <v>0</v>
          </cell>
          <cell r="O834">
            <v>4</v>
          </cell>
          <cell r="P834">
            <v>4</v>
          </cell>
          <cell r="Q834">
            <v>4</v>
          </cell>
        </row>
        <row r="835">
          <cell r="L835" t="str">
            <v>MCZA039-17</v>
          </cell>
          <cell r="M835" t="str">
            <v>Prática Avançada de Programação B</v>
          </cell>
          <cell r="N835">
            <v>0</v>
          </cell>
          <cell r="O835">
            <v>4</v>
          </cell>
          <cell r="P835">
            <v>4</v>
          </cell>
          <cell r="Q835">
            <v>4</v>
          </cell>
        </row>
        <row r="836">
          <cell r="L836" t="str">
            <v>MCZA040-17</v>
          </cell>
          <cell r="M836" t="str">
            <v>Prática Avançada de Programação C</v>
          </cell>
          <cell r="N836">
            <v>0</v>
          </cell>
          <cell r="O836">
            <v>4</v>
          </cell>
          <cell r="P836">
            <v>4</v>
          </cell>
          <cell r="Q836">
            <v>4</v>
          </cell>
        </row>
        <row r="837">
          <cell r="L837" t="str">
            <v>MCZA041-14</v>
          </cell>
          <cell r="M837" t="str">
            <v>Processamento de Imagens Utilizando GPU</v>
          </cell>
          <cell r="N837">
            <v>4</v>
          </cell>
          <cell r="O837">
            <v>0</v>
          </cell>
          <cell r="P837">
            <v>4</v>
          </cell>
          <cell r="Q837">
            <v>4</v>
          </cell>
        </row>
        <row r="838">
          <cell r="L838" t="str">
            <v>MCZA042-14</v>
          </cell>
          <cell r="M838" t="str">
            <v>Processo e Desenvolvimento de Softwares Educacionais</v>
          </cell>
          <cell r="N838">
            <v>0</v>
          </cell>
          <cell r="O838">
            <v>4</v>
          </cell>
          <cell r="P838">
            <v>4</v>
          </cell>
          <cell r="Q838">
            <v>4</v>
          </cell>
        </row>
        <row r="839">
          <cell r="L839" t="str">
            <v>MCZA044-14</v>
          </cell>
          <cell r="M839" t="str">
            <v>Robótica e Sistemas Inteligentes</v>
          </cell>
          <cell r="N839">
            <v>2</v>
          </cell>
          <cell r="O839">
            <v>2</v>
          </cell>
          <cell r="P839">
            <v>4</v>
          </cell>
          <cell r="Q839">
            <v>4</v>
          </cell>
        </row>
        <row r="840">
          <cell r="L840" t="str">
            <v>MCZA045-14</v>
          </cell>
          <cell r="M840" t="str">
            <v>Robótica Educacional</v>
          </cell>
          <cell r="N840">
            <v>2</v>
          </cell>
          <cell r="O840">
            <v>2</v>
          </cell>
          <cell r="P840">
            <v>4</v>
          </cell>
          <cell r="Q840">
            <v>4</v>
          </cell>
        </row>
        <row r="841">
          <cell r="L841" t="str">
            <v>MCZA046-14</v>
          </cell>
          <cell r="M841" t="str">
            <v>Semântica de Linguagem de Programação</v>
          </cell>
          <cell r="N841">
            <v>4</v>
          </cell>
          <cell r="O841">
            <v>0</v>
          </cell>
          <cell r="P841">
            <v>4</v>
          </cell>
          <cell r="Q841">
            <v>4</v>
          </cell>
        </row>
        <row r="842">
          <cell r="L842" t="str">
            <v>MCZA047-14</v>
          </cell>
          <cell r="M842" t="str">
            <v>Sistemas Multi-Robôs Sociais</v>
          </cell>
          <cell r="N842">
            <v>2</v>
          </cell>
          <cell r="O842">
            <v>2</v>
          </cell>
          <cell r="P842">
            <v>4</v>
          </cell>
          <cell r="Q842">
            <v>4</v>
          </cell>
        </row>
        <row r="843">
          <cell r="L843" t="str">
            <v>MCZA048-17</v>
          </cell>
          <cell r="M843" t="str">
            <v>Teoria Espectral de Grafos</v>
          </cell>
          <cell r="N843">
            <v>4</v>
          </cell>
          <cell r="O843">
            <v>0</v>
          </cell>
          <cell r="P843">
            <v>4</v>
          </cell>
          <cell r="Q843">
            <v>4</v>
          </cell>
        </row>
        <row r="844">
          <cell r="L844" t="str">
            <v>MCZA049-14</v>
          </cell>
          <cell r="M844" t="str">
            <v>Tópicos Emergentes em Banco de Dados</v>
          </cell>
          <cell r="N844">
            <v>4</v>
          </cell>
          <cell r="O844">
            <v>0</v>
          </cell>
          <cell r="P844">
            <v>4</v>
          </cell>
          <cell r="Q844">
            <v>4</v>
          </cell>
        </row>
        <row r="845">
          <cell r="L845" t="str">
            <v>MCZA050-15</v>
          </cell>
          <cell r="M845" t="str">
            <v>Técnicas Avançadas de Programação</v>
          </cell>
          <cell r="N845">
            <v>2</v>
          </cell>
          <cell r="O845">
            <v>2</v>
          </cell>
          <cell r="P845">
            <v>4</v>
          </cell>
          <cell r="Q845">
            <v>4</v>
          </cell>
        </row>
        <row r="846">
          <cell r="L846" t="str">
            <v>MCZA051-17</v>
          </cell>
          <cell r="M846" t="str">
            <v>Estágio Supervisionado em Computação</v>
          </cell>
          <cell r="N846">
            <v>4</v>
          </cell>
          <cell r="O846">
            <v>0</v>
          </cell>
          <cell r="P846">
            <v>8</v>
          </cell>
          <cell r="Q846">
            <v>4</v>
          </cell>
        </row>
        <row r="847">
          <cell r="L847" t="str">
            <v>MCZB001-13</v>
          </cell>
          <cell r="M847" t="str">
            <v>Análise Complexa</v>
          </cell>
          <cell r="N847">
            <v>4</v>
          </cell>
          <cell r="O847">
            <v>0</v>
          </cell>
          <cell r="P847">
            <v>4</v>
          </cell>
          <cell r="Q847">
            <v>4</v>
          </cell>
        </row>
        <row r="848">
          <cell r="L848" t="str">
            <v>MCZB002-13</v>
          </cell>
          <cell r="M848" t="str">
            <v>Análise de Regressão</v>
          </cell>
          <cell r="N848">
            <v>3</v>
          </cell>
          <cell r="O848">
            <v>1</v>
          </cell>
          <cell r="P848">
            <v>4</v>
          </cell>
          <cell r="Q848">
            <v>4</v>
          </cell>
        </row>
        <row r="849">
          <cell r="L849" t="str">
            <v>MCZB003-17</v>
          </cell>
          <cell r="M849" t="str">
            <v>Análise Multivariada</v>
          </cell>
          <cell r="N849">
            <v>4</v>
          </cell>
          <cell r="O849">
            <v>0</v>
          </cell>
          <cell r="P849">
            <v>4</v>
          </cell>
          <cell r="Q849">
            <v>4</v>
          </cell>
        </row>
        <row r="850">
          <cell r="L850" t="str">
            <v>MCZB004-17</v>
          </cell>
          <cell r="M850" t="str">
            <v>Análise no Rn II</v>
          </cell>
          <cell r="N850">
            <v>4</v>
          </cell>
          <cell r="O850">
            <v>0</v>
          </cell>
          <cell r="P850">
            <v>4</v>
          </cell>
          <cell r="Q850">
            <v>4</v>
          </cell>
        </row>
        <row r="851">
          <cell r="L851" t="str">
            <v>MCZB005-17</v>
          </cell>
          <cell r="M851" t="str">
            <v>Análise Numérica</v>
          </cell>
          <cell r="N851">
            <v>4</v>
          </cell>
          <cell r="O851">
            <v>0</v>
          </cell>
          <cell r="P851">
            <v>4</v>
          </cell>
          <cell r="Q851">
            <v>4</v>
          </cell>
        </row>
        <row r="852">
          <cell r="L852" t="str">
            <v>MCZB006-17</v>
          </cell>
          <cell r="M852" t="str">
            <v>Conexões e Fibrados</v>
          </cell>
          <cell r="N852">
            <v>4</v>
          </cell>
          <cell r="O852">
            <v>0</v>
          </cell>
          <cell r="P852">
            <v>4</v>
          </cell>
          <cell r="Q852">
            <v>4</v>
          </cell>
        </row>
        <row r="853">
          <cell r="L853" t="str">
            <v>MCZB007-13</v>
          </cell>
          <cell r="M853" t="str">
            <v>Elementos Finitos</v>
          </cell>
          <cell r="N853">
            <v>4</v>
          </cell>
          <cell r="O853">
            <v>0</v>
          </cell>
          <cell r="P853">
            <v>4</v>
          </cell>
          <cell r="Q853">
            <v>4</v>
          </cell>
        </row>
        <row r="854">
          <cell r="L854" t="str">
            <v>MCZB008-13</v>
          </cell>
          <cell r="M854" t="str">
            <v>Formas Diferenciais</v>
          </cell>
          <cell r="N854">
            <v>4</v>
          </cell>
          <cell r="O854">
            <v>0</v>
          </cell>
          <cell r="P854">
            <v>4</v>
          </cell>
          <cell r="Q854">
            <v>4</v>
          </cell>
        </row>
        <row r="855">
          <cell r="L855" t="str">
            <v>MCZB009-13</v>
          </cell>
          <cell r="M855" t="str">
            <v>Geometria Não Euclidiana</v>
          </cell>
          <cell r="N855">
            <v>4</v>
          </cell>
          <cell r="O855">
            <v>0</v>
          </cell>
          <cell r="P855">
            <v>4</v>
          </cell>
          <cell r="Q855">
            <v>4</v>
          </cell>
        </row>
        <row r="856">
          <cell r="L856" t="str">
            <v>MCZB010-13</v>
          </cell>
          <cell r="M856" t="str">
            <v>Grupo Fundamental e Espaço de Recobrimento</v>
          </cell>
          <cell r="N856">
            <v>4</v>
          </cell>
          <cell r="O856">
            <v>0</v>
          </cell>
          <cell r="P856">
            <v>4</v>
          </cell>
          <cell r="Q856">
            <v>4</v>
          </cell>
        </row>
        <row r="857">
          <cell r="L857" t="str">
            <v>MCZB012-13</v>
          </cell>
          <cell r="M857" t="str">
            <v>Inferência Estatística</v>
          </cell>
          <cell r="N857">
            <v>4</v>
          </cell>
          <cell r="O857">
            <v>0</v>
          </cell>
          <cell r="P857">
            <v>4</v>
          </cell>
          <cell r="Q857">
            <v>4</v>
          </cell>
        </row>
        <row r="858">
          <cell r="L858" t="str">
            <v>MCZB013-13</v>
          </cell>
          <cell r="M858" t="str">
            <v>Introdução à Análise Estocástica em Finanças</v>
          </cell>
          <cell r="N858">
            <v>3</v>
          </cell>
          <cell r="O858">
            <v>1</v>
          </cell>
          <cell r="P858">
            <v>4</v>
          </cell>
          <cell r="Q858">
            <v>4</v>
          </cell>
        </row>
        <row r="859">
          <cell r="L859" t="str">
            <v>MCZB014-17</v>
          </cell>
          <cell r="M859" t="str">
            <v>Introdução à Análise Funcional</v>
          </cell>
          <cell r="N859">
            <v>4</v>
          </cell>
          <cell r="O859">
            <v>0</v>
          </cell>
          <cell r="P859">
            <v>4</v>
          </cell>
          <cell r="Q859">
            <v>4</v>
          </cell>
        </row>
        <row r="860">
          <cell r="L860" t="str">
            <v>MCZB015-13</v>
          </cell>
          <cell r="M860" t="str">
            <v>Introdução à Criptografia</v>
          </cell>
          <cell r="N860">
            <v>4</v>
          </cell>
          <cell r="O860">
            <v>0</v>
          </cell>
          <cell r="P860">
            <v>4</v>
          </cell>
          <cell r="Q860">
            <v>4</v>
          </cell>
        </row>
        <row r="861">
          <cell r="L861" t="str">
            <v>MCZB016-13</v>
          </cell>
          <cell r="M861" t="str">
            <v>Introdução à Estatística Bayesiana</v>
          </cell>
          <cell r="N861">
            <v>3</v>
          </cell>
          <cell r="O861">
            <v>1</v>
          </cell>
          <cell r="P861">
            <v>4</v>
          </cell>
          <cell r="Q861">
            <v>4</v>
          </cell>
        </row>
        <row r="862">
          <cell r="L862" t="str">
            <v>MCZB017-17</v>
          </cell>
          <cell r="M862" t="str">
            <v>Métodos Numéricos em EDP’s</v>
          </cell>
          <cell r="N862">
            <v>2</v>
          </cell>
          <cell r="O862">
            <v>2</v>
          </cell>
          <cell r="P862">
            <v>4</v>
          </cell>
          <cell r="Q862">
            <v>4</v>
          </cell>
        </row>
        <row r="863">
          <cell r="L863" t="str">
            <v>MCZB018-13</v>
          </cell>
          <cell r="M863" t="str">
            <v>Introdução à Modelagem e Processos Estocásticos</v>
          </cell>
          <cell r="N863">
            <v>3</v>
          </cell>
          <cell r="O863">
            <v>1</v>
          </cell>
          <cell r="P863">
            <v>4</v>
          </cell>
          <cell r="Q863">
            <v>4</v>
          </cell>
        </row>
        <row r="864">
          <cell r="L864" t="str">
            <v>MCZB019-13</v>
          </cell>
          <cell r="M864" t="str">
            <v>Introdução aos Processos Pontuais</v>
          </cell>
          <cell r="N864">
            <v>4</v>
          </cell>
          <cell r="O864">
            <v>0</v>
          </cell>
          <cell r="P864">
            <v>4</v>
          </cell>
          <cell r="Q864">
            <v>4</v>
          </cell>
        </row>
        <row r="865">
          <cell r="L865" t="str">
            <v>MCZB020-13</v>
          </cell>
          <cell r="M865" t="str">
            <v>Introdução aos Sistemas Dinâmicos</v>
          </cell>
          <cell r="N865">
            <v>4</v>
          </cell>
          <cell r="O865">
            <v>0</v>
          </cell>
          <cell r="P865">
            <v>4</v>
          </cell>
          <cell r="Q865">
            <v>4</v>
          </cell>
        </row>
        <row r="866">
          <cell r="L866" t="str">
            <v>MCZB021-13</v>
          </cell>
          <cell r="M866" t="str">
            <v>Introdução às Curvas Algébricas</v>
          </cell>
          <cell r="N866">
            <v>4</v>
          </cell>
          <cell r="O866">
            <v>0</v>
          </cell>
          <cell r="P866">
            <v>4</v>
          </cell>
          <cell r="Q866">
            <v>4</v>
          </cell>
        </row>
        <row r="867">
          <cell r="L867" t="str">
            <v>MCZB022-17</v>
          </cell>
          <cell r="M867" t="str">
            <v>Metateoremas da Lógica Clássica</v>
          </cell>
          <cell r="N867">
            <v>4</v>
          </cell>
          <cell r="O867">
            <v>0</v>
          </cell>
          <cell r="P867">
            <v>4</v>
          </cell>
          <cell r="Q867">
            <v>4</v>
          </cell>
        </row>
        <row r="868">
          <cell r="L868" t="str">
            <v>MCZB023-17</v>
          </cell>
          <cell r="M868" t="str">
            <v>Métodos Numéricos em EDO’s</v>
          </cell>
          <cell r="N868">
            <v>2</v>
          </cell>
          <cell r="O868">
            <v>2</v>
          </cell>
          <cell r="P868">
            <v>4</v>
          </cell>
          <cell r="Q868">
            <v>4</v>
          </cell>
        </row>
        <row r="869">
          <cell r="L869" t="str">
            <v>MCZB024-13</v>
          </cell>
          <cell r="M869" t="str">
            <v>Métodos Variacionais</v>
          </cell>
          <cell r="N869">
            <v>4</v>
          </cell>
          <cell r="O869">
            <v>0</v>
          </cell>
          <cell r="P869">
            <v>4</v>
          </cell>
          <cell r="Q869">
            <v>4</v>
          </cell>
        </row>
        <row r="870">
          <cell r="L870" t="str">
            <v>MCZB025-13</v>
          </cell>
          <cell r="M870" t="str">
            <v>Módulos</v>
          </cell>
          <cell r="N870">
            <v>4</v>
          </cell>
          <cell r="O870">
            <v>0</v>
          </cell>
          <cell r="P870">
            <v>4</v>
          </cell>
          <cell r="Q870">
            <v>4</v>
          </cell>
        </row>
        <row r="871">
          <cell r="L871" t="str">
            <v>MCZB026-13</v>
          </cell>
          <cell r="M871" t="str">
            <v>Percolação</v>
          </cell>
          <cell r="N871">
            <v>4</v>
          </cell>
          <cell r="O871">
            <v>0</v>
          </cell>
          <cell r="P871">
            <v>4</v>
          </cell>
          <cell r="Q871">
            <v>4</v>
          </cell>
        </row>
        <row r="872">
          <cell r="L872" t="str">
            <v>MCZB028-13</v>
          </cell>
          <cell r="M872" t="str">
            <v>Processos Estocásticos</v>
          </cell>
          <cell r="N872">
            <v>4</v>
          </cell>
          <cell r="O872">
            <v>0</v>
          </cell>
          <cell r="P872">
            <v>4</v>
          </cell>
          <cell r="Q872">
            <v>4</v>
          </cell>
        </row>
        <row r="873">
          <cell r="L873" t="str">
            <v>MCZB029-17</v>
          </cell>
          <cell r="M873" t="str">
            <v>Teoria Aritmética dos Números II</v>
          </cell>
          <cell r="N873">
            <v>4</v>
          </cell>
          <cell r="O873">
            <v>0</v>
          </cell>
          <cell r="P873">
            <v>4</v>
          </cell>
          <cell r="Q873">
            <v>4</v>
          </cell>
        </row>
        <row r="874">
          <cell r="L874" t="str">
            <v>MCZB030-17</v>
          </cell>
          <cell r="M874" t="str">
            <v>Teoria Axiomática de Conjuntos</v>
          </cell>
          <cell r="N874">
            <v>4</v>
          </cell>
          <cell r="O874">
            <v>0</v>
          </cell>
          <cell r="P874">
            <v>4</v>
          </cell>
          <cell r="Q874">
            <v>4</v>
          </cell>
        </row>
        <row r="875">
          <cell r="L875" t="str">
            <v>MCZB031-17</v>
          </cell>
          <cell r="M875" t="str">
            <v>Teoria dos Jogos</v>
          </cell>
          <cell r="N875">
            <v>4</v>
          </cell>
          <cell r="O875">
            <v>0</v>
          </cell>
          <cell r="P875">
            <v>4</v>
          </cell>
          <cell r="Q875">
            <v>4</v>
          </cell>
        </row>
        <row r="876">
          <cell r="L876" t="str">
            <v>MCZB032-13</v>
          </cell>
          <cell r="M876" t="str">
            <v>Teoria das Filas</v>
          </cell>
          <cell r="N876">
            <v>4</v>
          </cell>
          <cell r="O876">
            <v>0</v>
          </cell>
          <cell r="P876">
            <v>4</v>
          </cell>
          <cell r="Q876">
            <v>4</v>
          </cell>
        </row>
        <row r="877">
          <cell r="L877" t="str">
            <v>MCZB033-17</v>
          </cell>
          <cell r="M877" t="str">
            <v>Teoria da Recursão e Computabilidade</v>
          </cell>
          <cell r="N877">
            <v>4</v>
          </cell>
          <cell r="O877">
            <v>0</v>
          </cell>
          <cell r="P877">
            <v>4</v>
          </cell>
          <cell r="Q877">
            <v>4</v>
          </cell>
        </row>
        <row r="878">
          <cell r="L878" t="str">
            <v>MCZB034-17</v>
          </cell>
          <cell r="M878" t="str">
            <v>Teoria das Distribuições</v>
          </cell>
          <cell r="N878">
            <v>4</v>
          </cell>
          <cell r="O878">
            <v>0</v>
          </cell>
          <cell r="P878">
            <v>4</v>
          </cell>
          <cell r="Q878">
            <v>4</v>
          </cell>
        </row>
        <row r="879">
          <cell r="L879" t="str">
            <v>MCZB035-17</v>
          </cell>
          <cell r="M879" t="str">
            <v>Evolução dos Conceitos Matemáticos</v>
          </cell>
          <cell r="N879">
            <v>4</v>
          </cell>
          <cell r="O879">
            <v>0</v>
          </cell>
          <cell r="P879">
            <v>4</v>
          </cell>
          <cell r="Q879">
            <v>4</v>
          </cell>
        </row>
        <row r="880">
          <cell r="L880" t="str">
            <v>MCZB036-17</v>
          </cell>
          <cell r="M880" t="str">
            <v>Filosofia da Matemática</v>
          </cell>
          <cell r="N880">
            <v>4</v>
          </cell>
          <cell r="O880">
            <v>0</v>
          </cell>
          <cell r="P880">
            <v>4</v>
          </cell>
          <cell r="Q880">
            <v>4</v>
          </cell>
        </row>
        <row r="881">
          <cell r="L881" t="str">
            <v>MCZB037-17</v>
          </cell>
          <cell r="M881" t="str">
            <v>Funções Especiais e Teoria de Representações de Grupos</v>
          </cell>
          <cell r="N881">
            <v>4</v>
          </cell>
          <cell r="O881">
            <v>0</v>
          </cell>
          <cell r="P881">
            <v>4</v>
          </cell>
          <cell r="Q881">
            <v>4</v>
          </cell>
        </row>
        <row r="882">
          <cell r="L882" t="str">
            <v>MCZB038-17</v>
          </cell>
          <cell r="M882" t="str">
            <v>Teoria Básica de Categorias</v>
          </cell>
          <cell r="N882">
            <v>4</v>
          </cell>
          <cell r="O882">
            <v>0</v>
          </cell>
          <cell r="P882">
            <v>4</v>
          </cell>
          <cell r="Q882">
            <v>4</v>
          </cell>
        </row>
        <row r="883">
          <cell r="L883" t="str">
            <v>MCZB039-17</v>
          </cell>
          <cell r="M883" t="str">
            <v>Teoria Básica de Modelos</v>
          </cell>
          <cell r="N883">
            <v>4</v>
          </cell>
          <cell r="O883">
            <v>0</v>
          </cell>
          <cell r="P883">
            <v>4</v>
          </cell>
          <cell r="Q883">
            <v>4</v>
          </cell>
        </row>
        <row r="884">
          <cell r="L884" t="str">
            <v>MCZB040-17</v>
          </cell>
          <cell r="M884" t="str">
            <v>Tópicos de Análise de Fourier</v>
          </cell>
          <cell r="N884">
            <v>4</v>
          </cell>
          <cell r="O884">
            <v>0</v>
          </cell>
          <cell r="P884">
            <v>4</v>
          </cell>
          <cell r="Q884">
            <v>4</v>
          </cell>
        </row>
        <row r="885">
          <cell r="L885" t="str">
            <v>MCZB041-17</v>
          </cell>
          <cell r="M885" t="str">
            <v>Teoria de Conjuntos</v>
          </cell>
          <cell r="N885">
            <v>4</v>
          </cell>
          <cell r="O885">
            <v>0</v>
          </cell>
          <cell r="P885">
            <v>4</v>
          </cell>
          <cell r="Q885">
            <v>4</v>
          </cell>
        </row>
        <row r="886">
          <cell r="L886" t="str">
            <v>MCZC001-15</v>
          </cell>
          <cell r="M886" t="str">
            <v>Patologias do Sistema Nervoso Central</v>
          </cell>
          <cell r="N886">
            <v>4</v>
          </cell>
          <cell r="O886">
            <v>0</v>
          </cell>
          <cell r="P886">
            <v>4</v>
          </cell>
          <cell r="Q886">
            <v>4</v>
          </cell>
        </row>
        <row r="887">
          <cell r="L887" t="str">
            <v>MCZC002-15</v>
          </cell>
          <cell r="M887" t="str">
            <v>Bases Neurais da Motricidade</v>
          </cell>
          <cell r="N887">
            <v>4</v>
          </cell>
          <cell r="O887">
            <v>0</v>
          </cell>
          <cell r="P887">
            <v>4</v>
          </cell>
          <cell r="Q887">
            <v>4</v>
          </cell>
        </row>
        <row r="888">
          <cell r="L888" t="str">
            <v>MCZC003-15</v>
          </cell>
          <cell r="M888" t="str">
            <v>Introdução à Psicolinguística e Neurociência da Linguagem</v>
          </cell>
          <cell r="N888">
            <v>4</v>
          </cell>
          <cell r="O888">
            <v>0</v>
          </cell>
          <cell r="P888">
            <v>4</v>
          </cell>
          <cell r="Q888">
            <v>4</v>
          </cell>
        </row>
        <row r="889">
          <cell r="L889" t="str">
            <v>MCZC004-15</v>
          </cell>
          <cell r="M889" t="str">
            <v>Desenvolvimento e Degeneração do Sistema Nervoso</v>
          </cell>
          <cell r="N889">
            <v>4</v>
          </cell>
          <cell r="O889">
            <v>0</v>
          </cell>
          <cell r="P889">
            <v>4</v>
          </cell>
          <cell r="Q889">
            <v>4</v>
          </cell>
        </row>
        <row r="890">
          <cell r="L890" t="str">
            <v>MCZC007-15</v>
          </cell>
          <cell r="M890" t="str">
            <v>Ergonomia Cognitiva</v>
          </cell>
          <cell r="N890">
            <v>4</v>
          </cell>
          <cell r="O890">
            <v>0</v>
          </cell>
          <cell r="P890">
            <v>4</v>
          </cell>
          <cell r="Q890">
            <v>4</v>
          </cell>
        </row>
        <row r="891">
          <cell r="L891" t="str">
            <v>MCZC008-13</v>
          </cell>
          <cell r="M891" t="str">
            <v>Neuroarte</v>
          </cell>
          <cell r="N891">
            <v>2</v>
          </cell>
          <cell r="O891">
            <v>0</v>
          </cell>
          <cell r="P891">
            <v>2</v>
          </cell>
          <cell r="Q891">
            <v>2</v>
          </cell>
        </row>
        <row r="892">
          <cell r="L892" t="str">
            <v>MCZC010-15</v>
          </cell>
          <cell r="M892" t="str">
            <v>Atenção e Estados de Consciência</v>
          </cell>
          <cell r="N892">
            <v>4</v>
          </cell>
          <cell r="O892">
            <v>0</v>
          </cell>
          <cell r="P892">
            <v>4</v>
          </cell>
          <cell r="Q892">
            <v>4</v>
          </cell>
        </row>
        <row r="893">
          <cell r="L893" t="str">
            <v>MCZC011-15</v>
          </cell>
          <cell r="M893" t="str">
            <v>Tomada de Decisões e Neuroeconomia</v>
          </cell>
          <cell r="N893">
            <v>4</v>
          </cell>
          <cell r="O893">
            <v>0</v>
          </cell>
          <cell r="P893">
            <v>4</v>
          </cell>
          <cell r="Q893">
            <v>4</v>
          </cell>
        </row>
        <row r="894">
          <cell r="L894" t="str">
            <v>MCZC012-15</v>
          </cell>
          <cell r="M894" t="str">
            <v>Sensação e Percepção</v>
          </cell>
          <cell r="N894">
            <v>4</v>
          </cell>
          <cell r="O894">
            <v>0</v>
          </cell>
          <cell r="P894">
            <v>4</v>
          </cell>
          <cell r="Q894">
            <v>4</v>
          </cell>
        </row>
        <row r="895">
          <cell r="L895" t="str">
            <v>MCZC013-15</v>
          </cell>
          <cell r="M895" t="str">
            <v>Memória e Aprendizagem</v>
          </cell>
          <cell r="N895">
            <v>4</v>
          </cell>
          <cell r="O895">
            <v>0</v>
          </cell>
          <cell r="P895">
            <v>4</v>
          </cell>
          <cell r="Q895">
            <v>4</v>
          </cell>
        </row>
        <row r="896">
          <cell r="L896" t="str">
            <v>MCZC014-15</v>
          </cell>
          <cell r="M896" t="str">
            <v>Introdução à Bioestatística</v>
          </cell>
          <cell r="N896">
            <v>3</v>
          </cell>
          <cell r="O896">
            <v>1</v>
          </cell>
          <cell r="P896">
            <v>4</v>
          </cell>
          <cell r="Q896">
            <v>4</v>
          </cell>
        </row>
        <row r="897">
          <cell r="L897" t="str">
            <v>MCZC015-15</v>
          </cell>
          <cell r="M897" t="str">
            <v>Neuroarte Prática e Estética Experimental</v>
          </cell>
          <cell r="N897">
            <v>1</v>
          </cell>
          <cell r="O897">
            <v>3</v>
          </cell>
          <cell r="P897">
            <v>2</v>
          </cell>
          <cell r="Q897">
            <v>4</v>
          </cell>
        </row>
        <row r="898">
          <cell r="L898" t="str">
            <v>MCZC016-15</v>
          </cell>
          <cell r="M898" t="str">
            <v>Neurociência da Cognição Musical</v>
          </cell>
          <cell r="N898">
            <v>2</v>
          </cell>
          <cell r="O898">
            <v>0</v>
          </cell>
          <cell r="P898">
            <v>2</v>
          </cell>
          <cell r="Q898">
            <v>2</v>
          </cell>
        </row>
        <row r="899">
          <cell r="L899" t="str">
            <v>NHH2007-13</v>
          </cell>
          <cell r="M899" t="str">
            <v>Estética</v>
          </cell>
          <cell r="N899">
            <v>4</v>
          </cell>
          <cell r="O899">
            <v>0</v>
          </cell>
          <cell r="P899">
            <v>4</v>
          </cell>
          <cell r="Q899">
            <v>4</v>
          </cell>
        </row>
        <row r="900">
          <cell r="L900" t="str">
            <v>NHH2008-13</v>
          </cell>
          <cell r="M900" t="str">
            <v>Estética: Perspectivas Contemporâneas</v>
          </cell>
          <cell r="N900">
            <v>4</v>
          </cell>
          <cell r="O900">
            <v>0</v>
          </cell>
          <cell r="P900">
            <v>4</v>
          </cell>
          <cell r="Q900">
            <v>4</v>
          </cell>
        </row>
        <row r="901">
          <cell r="L901" t="str">
            <v>NHH2009-13</v>
          </cell>
          <cell r="M901" t="str">
            <v>Ética</v>
          </cell>
          <cell r="N901">
            <v>4</v>
          </cell>
          <cell r="O901">
            <v>0</v>
          </cell>
          <cell r="P901">
            <v>4</v>
          </cell>
          <cell r="Q901">
            <v>4</v>
          </cell>
        </row>
        <row r="902">
          <cell r="L902" t="str">
            <v>NHH2010-13</v>
          </cell>
          <cell r="M902" t="str">
            <v>Ética: Perspectivas Contemporâneas</v>
          </cell>
          <cell r="N902">
            <v>4</v>
          </cell>
          <cell r="O902">
            <v>0</v>
          </cell>
          <cell r="P902">
            <v>4</v>
          </cell>
          <cell r="Q902">
            <v>4</v>
          </cell>
        </row>
        <row r="903">
          <cell r="L903" t="str">
            <v>NHH2012-13</v>
          </cell>
          <cell r="M903" t="str">
            <v>Fenomenologia e Filosofia Hermenêutica</v>
          </cell>
          <cell r="N903">
            <v>4</v>
          </cell>
          <cell r="O903">
            <v>0</v>
          </cell>
          <cell r="P903">
            <v>4</v>
          </cell>
          <cell r="Q903">
            <v>4</v>
          </cell>
        </row>
        <row r="904">
          <cell r="L904" t="str">
            <v>NHH2015-13</v>
          </cell>
          <cell r="M904" t="str">
            <v>Filosofia da Ciência: em torno à concepção ortodoxa</v>
          </cell>
          <cell r="N904">
            <v>4</v>
          </cell>
          <cell r="O904">
            <v>0</v>
          </cell>
          <cell r="P904">
            <v>4</v>
          </cell>
          <cell r="Q904">
            <v>4</v>
          </cell>
        </row>
        <row r="905">
          <cell r="L905" t="str">
            <v>NHH2016-13</v>
          </cell>
          <cell r="M905" t="str">
            <v>Filosofia da Ciência: o debate Popper-Kuhn e seus desdobramentos</v>
          </cell>
          <cell r="N905">
            <v>4</v>
          </cell>
          <cell r="O905">
            <v>0</v>
          </cell>
          <cell r="P905">
            <v>4</v>
          </cell>
          <cell r="Q905">
            <v>4</v>
          </cell>
        </row>
        <row r="906">
          <cell r="L906" t="str">
            <v>NHH2017-16</v>
          </cell>
          <cell r="M906" t="str">
            <v>Filosofia da Educação</v>
          </cell>
          <cell r="N906">
            <v>4</v>
          </cell>
          <cell r="O906">
            <v>0</v>
          </cell>
          <cell r="P906">
            <v>4</v>
          </cell>
          <cell r="Q906">
            <v>4</v>
          </cell>
        </row>
        <row r="907">
          <cell r="L907" t="str">
            <v>NHH2019-13</v>
          </cell>
          <cell r="M907" t="str">
            <v>Filosofia da Linguagem</v>
          </cell>
          <cell r="N907">
            <v>4</v>
          </cell>
          <cell r="O907">
            <v>0</v>
          </cell>
          <cell r="P907">
            <v>4</v>
          </cell>
          <cell r="Q907">
            <v>4</v>
          </cell>
        </row>
        <row r="908">
          <cell r="L908" t="str">
            <v>NHH2020-13</v>
          </cell>
          <cell r="M908" t="str">
            <v>Filosofia da Lógica</v>
          </cell>
          <cell r="N908">
            <v>4</v>
          </cell>
          <cell r="O908">
            <v>0</v>
          </cell>
          <cell r="P908">
            <v>4</v>
          </cell>
          <cell r="Q908">
            <v>4</v>
          </cell>
        </row>
        <row r="909">
          <cell r="L909" t="str">
            <v>NHH2023-16</v>
          </cell>
          <cell r="M909" t="str">
            <v>Filosofia do Ensino de Filosofia</v>
          </cell>
          <cell r="N909">
            <v>4</v>
          </cell>
          <cell r="O909">
            <v>0</v>
          </cell>
          <cell r="P909">
            <v>4</v>
          </cell>
          <cell r="Q909">
            <v>4</v>
          </cell>
        </row>
        <row r="910">
          <cell r="L910" t="str">
            <v>NHH2026-13</v>
          </cell>
          <cell r="M910" t="str">
            <v>Filosofia no Brasil e na América Latina</v>
          </cell>
          <cell r="N910">
            <v>4</v>
          </cell>
          <cell r="O910">
            <v>0</v>
          </cell>
          <cell r="P910">
            <v>4</v>
          </cell>
          <cell r="Q910">
            <v>4</v>
          </cell>
        </row>
        <row r="911">
          <cell r="L911" t="str">
            <v>NHH2028-13</v>
          </cell>
          <cell r="M911" t="str">
            <v>Filosofia Política</v>
          </cell>
          <cell r="N911">
            <v>4</v>
          </cell>
          <cell r="O911">
            <v>0</v>
          </cell>
          <cell r="P911">
            <v>4</v>
          </cell>
          <cell r="Q911">
            <v>4</v>
          </cell>
        </row>
        <row r="912">
          <cell r="L912" t="str">
            <v>NHH2029-13</v>
          </cell>
          <cell r="M912" t="str">
            <v>Filosofia Política: Perspectivas Contemporâneas</v>
          </cell>
          <cell r="N912">
            <v>4</v>
          </cell>
          <cell r="O912">
            <v>0</v>
          </cell>
          <cell r="P912">
            <v>4</v>
          </cell>
          <cell r="Q912">
            <v>4</v>
          </cell>
        </row>
        <row r="913">
          <cell r="L913" t="str">
            <v>NHH2032-13</v>
          </cell>
          <cell r="M913" t="str">
            <v>História da Filosofia Antiga: Aristóteles e o Aristotelismo</v>
          </cell>
          <cell r="N913">
            <v>4</v>
          </cell>
          <cell r="O913">
            <v>0</v>
          </cell>
          <cell r="P913">
            <v>4</v>
          </cell>
          <cell r="Q913">
            <v>4</v>
          </cell>
        </row>
        <row r="914">
          <cell r="L914" t="str">
            <v>NHH2033-13</v>
          </cell>
          <cell r="M914" t="str">
            <v>História da Filosofia Antiga: Platão e o Platonismo</v>
          </cell>
          <cell r="N914">
            <v>4</v>
          </cell>
          <cell r="O914">
            <v>0</v>
          </cell>
          <cell r="P914">
            <v>4</v>
          </cell>
          <cell r="Q914">
            <v>4</v>
          </cell>
        </row>
        <row r="915">
          <cell r="L915" t="str">
            <v>NHH2034-13</v>
          </cell>
          <cell r="M915" t="str">
            <v>História da Filosofia Contemporânea: o século XIX</v>
          </cell>
          <cell r="N915">
            <v>4</v>
          </cell>
          <cell r="O915">
            <v>0</v>
          </cell>
          <cell r="P915">
            <v>4</v>
          </cell>
          <cell r="Q915">
            <v>4</v>
          </cell>
        </row>
        <row r="916">
          <cell r="L916" t="str">
            <v>NHH2035-13</v>
          </cell>
          <cell r="M916" t="str">
            <v>História da Filosofia Contemporânea: o Século XX</v>
          </cell>
          <cell r="N916">
            <v>4</v>
          </cell>
          <cell r="O916">
            <v>0</v>
          </cell>
          <cell r="P916">
            <v>4</v>
          </cell>
          <cell r="Q916">
            <v>4</v>
          </cell>
        </row>
        <row r="917">
          <cell r="L917" t="str">
            <v>NHH2038-13</v>
          </cell>
          <cell r="M917" t="str">
            <v>História da Filosofia Medieval: Patrística e Escolástica</v>
          </cell>
          <cell r="N917">
            <v>4</v>
          </cell>
          <cell r="O917">
            <v>0</v>
          </cell>
          <cell r="P917">
            <v>4</v>
          </cell>
          <cell r="Q917">
            <v>4</v>
          </cell>
        </row>
        <row r="918">
          <cell r="L918" t="str">
            <v>NHH2040-13</v>
          </cell>
          <cell r="M918" t="str">
            <v>História da Filosofia Moderna: o Iluminismo e seus desdobramentos</v>
          </cell>
          <cell r="N918">
            <v>4</v>
          </cell>
          <cell r="O918">
            <v>0</v>
          </cell>
          <cell r="P918">
            <v>4</v>
          </cell>
          <cell r="Q918">
            <v>4</v>
          </cell>
        </row>
        <row r="919">
          <cell r="L919" t="str">
            <v>NHH2041-13</v>
          </cell>
          <cell r="M919" t="str">
            <v>História da Filosofia Moderna: perspectivas racionalistas</v>
          </cell>
          <cell r="N919">
            <v>4</v>
          </cell>
          <cell r="O919">
            <v>0</v>
          </cell>
          <cell r="P919">
            <v>4</v>
          </cell>
          <cell r="Q919">
            <v>4</v>
          </cell>
        </row>
        <row r="920">
          <cell r="L920" t="str">
            <v>NHH2047-13</v>
          </cell>
          <cell r="M920" t="str">
            <v>Historiografia e História das Ciências</v>
          </cell>
          <cell r="N920">
            <v>4</v>
          </cell>
          <cell r="O920">
            <v>0</v>
          </cell>
          <cell r="P920">
            <v>4</v>
          </cell>
          <cell r="Q920">
            <v>4</v>
          </cell>
        </row>
        <row r="921">
          <cell r="L921" t="str">
            <v>NHH2064-13</v>
          </cell>
          <cell r="M921" t="str">
            <v>Problemas Metafísicos: Perspectivas Contemporâneas</v>
          </cell>
          <cell r="N921">
            <v>4</v>
          </cell>
          <cell r="O921">
            <v>0</v>
          </cell>
          <cell r="P921">
            <v>4</v>
          </cell>
          <cell r="Q921">
            <v>4</v>
          </cell>
        </row>
        <row r="922">
          <cell r="L922" t="str">
            <v>NHH2065-13</v>
          </cell>
          <cell r="M922" t="str">
            <v>Problemas Metafísicos: Perspectivas Modernas</v>
          </cell>
          <cell r="N922">
            <v>4</v>
          </cell>
          <cell r="O922">
            <v>0</v>
          </cell>
          <cell r="P922">
            <v>4</v>
          </cell>
          <cell r="Q922">
            <v>4</v>
          </cell>
        </row>
        <row r="923">
          <cell r="L923" t="str">
            <v>NHH2072-13</v>
          </cell>
          <cell r="M923" t="str">
            <v>Teoria do conhecimento: a epistemologia contemporânea</v>
          </cell>
          <cell r="N923">
            <v>4</v>
          </cell>
          <cell r="O923">
            <v>0</v>
          </cell>
          <cell r="P923">
            <v>4</v>
          </cell>
          <cell r="Q923">
            <v>4</v>
          </cell>
        </row>
        <row r="924">
          <cell r="L924" t="str">
            <v>NHH2073-13</v>
          </cell>
          <cell r="M924" t="str">
            <v>Teoria do Conhecimento: Empirismo versus Racionalismo</v>
          </cell>
          <cell r="N924">
            <v>4</v>
          </cell>
          <cell r="O924">
            <v>0</v>
          </cell>
          <cell r="P924">
            <v>4</v>
          </cell>
          <cell r="Q924">
            <v>4</v>
          </cell>
        </row>
        <row r="925">
          <cell r="L925" t="str">
            <v>NHH2085-16</v>
          </cell>
          <cell r="M925" t="str">
            <v>Filosofia da Arte</v>
          </cell>
          <cell r="N925">
            <v>4</v>
          </cell>
          <cell r="O925">
            <v>0</v>
          </cell>
          <cell r="P925">
            <v>4</v>
          </cell>
          <cell r="Q925">
            <v>4</v>
          </cell>
        </row>
        <row r="926">
          <cell r="L926" t="str">
            <v>NHH2086-16</v>
          </cell>
          <cell r="M926" t="str">
            <v>História da Filosofia Medieval: do Século IV ao X</v>
          </cell>
          <cell r="N926">
            <v>4</v>
          </cell>
          <cell r="O926">
            <v>0</v>
          </cell>
          <cell r="P926">
            <v>4</v>
          </cell>
          <cell r="Q926">
            <v>4</v>
          </cell>
        </row>
        <row r="927">
          <cell r="L927" t="str">
            <v>NHH2087-16</v>
          </cell>
          <cell r="M927" t="str">
            <v>História da Filosofia Medieval: do Século XI ao XIV</v>
          </cell>
          <cell r="N927">
            <v>4</v>
          </cell>
          <cell r="O927">
            <v>0</v>
          </cell>
          <cell r="P927">
            <v>4</v>
          </cell>
          <cell r="Q927">
            <v>4</v>
          </cell>
        </row>
        <row r="928">
          <cell r="L928" t="str">
            <v>NHH2088-16</v>
          </cell>
          <cell r="M928" t="str">
            <v>Prática de Ensino de Filosofia: Currículos</v>
          </cell>
          <cell r="N928">
            <v>4</v>
          </cell>
          <cell r="O928">
            <v>0</v>
          </cell>
          <cell r="P928">
            <v>4</v>
          </cell>
          <cell r="Q928">
            <v>4</v>
          </cell>
        </row>
        <row r="929">
          <cell r="L929" t="str">
            <v>NHH2089-16</v>
          </cell>
          <cell r="M929" t="str">
            <v>Prática de Ensino de Filosofia: Metodologias</v>
          </cell>
          <cell r="N929">
            <v>4</v>
          </cell>
          <cell r="O929">
            <v>0</v>
          </cell>
          <cell r="P929">
            <v>4</v>
          </cell>
          <cell r="Q929">
            <v>4</v>
          </cell>
        </row>
        <row r="930">
          <cell r="L930" t="str">
            <v>NHH2090-16</v>
          </cell>
          <cell r="M930" t="str">
            <v>Prática de Ensino de Filosofia: Programas de Ensino</v>
          </cell>
          <cell r="N930">
            <v>4</v>
          </cell>
          <cell r="O930">
            <v>0</v>
          </cell>
          <cell r="P930">
            <v>4</v>
          </cell>
          <cell r="Q930">
            <v>4</v>
          </cell>
        </row>
        <row r="931">
          <cell r="L931" t="str">
            <v>NHI2049-13</v>
          </cell>
          <cell r="M931" t="str">
            <v>Lógica Básica</v>
          </cell>
          <cell r="N931">
            <v>4</v>
          </cell>
          <cell r="O931">
            <v>0</v>
          </cell>
          <cell r="P931">
            <v>4</v>
          </cell>
          <cell r="Q931">
            <v>4</v>
          </cell>
        </row>
        <row r="932">
          <cell r="L932" t="str">
            <v>NHI5001-15</v>
          </cell>
          <cell r="M932" t="str">
            <v>Desenvolvimento e Aprendizagem</v>
          </cell>
          <cell r="N932">
            <v>4</v>
          </cell>
          <cell r="O932">
            <v>0</v>
          </cell>
          <cell r="P932">
            <v>4</v>
          </cell>
          <cell r="Q932">
            <v>4</v>
          </cell>
        </row>
        <row r="933">
          <cell r="L933" t="str">
            <v>NHI5002-15</v>
          </cell>
          <cell r="M933" t="str">
            <v>Didática</v>
          </cell>
          <cell r="N933">
            <v>4</v>
          </cell>
          <cell r="O933">
            <v>0</v>
          </cell>
          <cell r="P933">
            <v>4</v>
          </cell>
          <cell r="Q933">
            <v>4</v>
          </cell>
        </row>
        <row r="934">
          <cell r="L934" t="str">
            <v>NHI5011-13</v>
          </cell>
          <cell r="M934" t="str">
            <v>Políticas Educacionais</v>
          </cell>
          <cell r="N934">
            <v>3</v>
          </cell>
          <cell r="O934">
            <v>0</v>
          </cell>
          <cell r="P934">
            <v>3</v>
          </cell>
          <cell r="Q934">
            <v>3</v>
          </cell>
        </row>
        <row r="935">
          <cell r="L935" t="str">
            <v>NHI5015-15</v>
          </cell>
          <cell r="M935" t="str">
            <v>LIBRAS</v>
          </cell>
          <cell r="N935">
            <v>4</v>
          </cell>
          <cell r="O935">
            <v>0</v>
          </cell>
          <cell r="P935">
            <v>2</v>
          </cell>
          <cell r="Q935">
            <v>4</v>
          </cell>
        </row>
        <row r="936">
          <cell r="L936" t="str">
            <v>NHT1002-15</v>
          </cell>
          <cell r="M936" t="str">
            <v>Bioética</v>
          </cell>
          <cell r="N936">
            <v>2</v>
          </cell>
          <cell r="O936">
            <v>0</v>
          </cell>
          <cell r="P936">
            <v>2</v>
          </cell>
          <cell r="Q936">
            <v>2</v>
          </cell>
        </row>
        <row r="937">
          <cell r="L937" t="str">
            <v>NHT1013-15</v>
          </cell>
          <cell r="M937" t="str">
            <v>Bioquímica Funcional</v>
          </cell>
          <cell r="N937">
            <v>4</v>
          </cell>
          <cell r="O937">
            <v>2</v>
          </cell>
          <cell r="P937">
            <v>4</v>
          </cell>
          <cell r="Q937">
            <v>6</v>
          </cell>
        </row>
        <row r="938">
          <cell r="L938" t="str">
            <v>NHT1030-15</v>
          </cell>
          <cell r="M938" t="str">
            <v>Geologia e Paleontologia</v>
          </cell>
          <cell r="N938">
            <v>2</v>
          </cell>
          <cell r="O938">
            <v>2</v>
          </cell>
          <cell r="P938">
            <v>4</v>
          </cell>
          <cell r="Q938">
            <v>4</v>
          </cell>
        </row>
        <row r="939">
          <cell r="L939" t="str">
            <v>NHT1048-15</v>
          </cell>
          <cell r="M939" t="str">
            <v>Sistemática e Biogeografia</v>
          </cell>
          <cell r="N939">
            <v>2</v>
          </cell>
          <cell r="O939">
            <v>2</v>
          </cell>
          <cell r="P939">
            <v>4</v>
          </cell>
          <cell r="Q939">
            <v>4</v>
          </cell>
        </row>
        <row r="940">
          <cell r="L940" t="str">
            <v>NHT1049-15</v>
          </cell>
          <cell r="M940" t="str">
            <v>Trabalho de Conclusão de Curso em Biologia</v>
          </cell>
          <cell r="N940">
            <v>2</v>
          </cell>
          <cell r="O940">
            <v>0</v>
          </cell>
          <cell r="P940">
            <v>2</v>
          </cell>
          <cell r="Q940">
            <v>2</v>
          </cell>
        </row>
        <row r="941">
          <cell r="L941" t="str">
            <v>NHT1053-15</v>
          </cell>
          <cell r="M941" t="str">
            <v>Biologia Celular</v>
          </cell>
          <cell r="N941">
            <v>4</v>
          </cell>
          <cell r="O941">
            <v>2</v>
          </cell>
          <cell r="P941">
            <v>4</v>
          </cell>
          <cell r="Q941">
            <v>6</v>
          </cell>
        </row>
        <row r="942">
          <cell r="L942" t="str">
            <v>NHT1054-15</v>
          </cell>
          <cell r="M942" t="str">
            <v>Histologia e Embriologia</v>
          </cell>
          <cell r="N942">
            <v>4</v>
          </cell>
          <cell r="O942">
            <v>2</v>
          </cell>
          <cell r="P942">
            <v>4</v>
          </cell>
          <cell r="Q942">
            <v>6</v>
          </cell>
        </row>
        <row r="943">
          <cell r="L943" t="str">
            <v>NHT1055-15</v>
          </cell>
          <cell r="M943" t="str">
            <v>Fundamentos de Imunologia</v>
          </cell>
          <cell r="N943">
            <v>2</v>
          </cell>
          <cell r="O943">
            <v>2</v>
          </cell>
          <cell r="P943">
            <v>4</v>
          </cell>
          <cell r="Q943">
            <v>4</v>
          </cell>
        </row>
        <row r="944">
          <cell r="L944" t="str">
            <v>NHT1056-15</v>
          </cell>
          <cell r="M944" t="str">
            <v>Microbiologia</v>
          </cell>
          <cell r="N944">
            <v>4</v>
          </cell>
          <cell r="O944">
            <v>2</v>
          </cell>
          <cell r="P944">
            <v>4</v>
          </cell>
          <cell r="Q944">
            <v>6</v>
          </cell>
        </row>
        <row r="945">
          <cell r="L945" t="str">
            <v>NHT1057-15</v>
          </cell>
          <cell r="M945" t="str">
            <v>Genética II</v>
          </cell>
          <cell r="N945">
            <v>2</v>
          </cell>
          <cell r="O945">
            <v>2</v>
          </cell>
          <cell r="P945">
            <v>4</v>
          </cell>
          <cell r="Q945">
            <v>4</v>
          </cell>
        </row>
        <row r="946">
          <cell r="L946" t="str">
            <v>NHT1058-15</v>
          </cell>
          <cell r="M946" t="str">
            <v>Morfofisiologia Humana I</v>
          </cell>
          <cell r="N946">
            <v>4</v>
          </cell>
          <cell r="O946">
            <v>2</v>
          </cell>
          <cell r="P946">
            <v>4</v>
          </cell>
          <cell r="Q946">
            <v>6</v>
          </cell>
        </row>
        <row r="947">
          <cell r="L947" t="str">
            <v>NHT1059-15</v>
          </cell>
          <cell r="M947" t="str">
            <v>Morfofisiologia Humana II</v>
          </cell>
          <cell r="N947">
            <v>4</v>
          </cell>
          <cell r="O947">
            <v>2</v>
          </cell>
          <cell r="P947">
            <v>4</v>
          </cell>
          <cell r="Q947">
            <v>6</v>
          </cell>
        </row>
        <row r="948">
          <cell r="L948" t="str">
            <v>NHT1060-15</v>
          </cell>
          <cell r="M948" t="str">
            <v>Morfofisiologia Humana III</v>
          </cell>
          <cell r="N948">
            <v>4</v>
          </cell>
          <cell r="O948">
            <v>2</v>
          </cell>
          <cell r="P948">
            <v>4</v>
          </cell>
          <cell r="Q948">
            <v>6</v>
          </cell>
        </row>
        <row r="949">
          <cell r="L949" t="str">
            <v>NHT1061-15</v>
          </cell>
          <cell r="M949" t="str">
            <v>Genética I</v>
          </cell>
          <cell r="N949">
            <v>4</v>
          </cell>
          <cell r="O949">
            <v>2</v>
          </cell>
          <cell r="P949">
            <v>4</v>
          </cell>
          <cell r="Q949">
            <v>6</v>
          </cell>
        </row>
        <row r="950">
          <cell r="L950" t="str">
            <v>NHT1062-15</v>
          </cell>
          <cell r="M950" t="str">
            <v>Evolução</v>
          </cell>
          <cell r="N950">
            <v>4</v>
          </cell>
          <cell r="O950">
            <v>0</v>
          </cell>
          <cell r="P950">
            <v>4</v>
          </cell>
          <cell r="Q950">
            <v>4</v>
          </cell>
        </row>
        <row r="951">
          <cell r="L951" t="str">
            <v>NHT1063-15</v>
          </cell>
          <cell r="M951" t="str">
            <v>Zoologia de Invertebrados I</v>
          </cell>
          <cell r="N951">
            <v>2</v>
          </cell>
          <cell r="O951">
            <v>4</v>
          </cell>
          <cell r="P951">
            <v>3</v>
          </cell>
          <cell r="Q951">
            <v>6</v>
          </cell>
        </row>
        <row r="952">
          <cell r="L952" t="str">
            <v>NHT1064-15</v>
          </cell>
          <cell r="M952" t="str">
            <v>Zoologia de Invertebrados II</v>
          </cell>
          <cell r="N952">
            <v>2</v>
          </cell>
          <cell r="O952">
            <v>4</v>
          </cell>
          <cell r="P952">
            <v>3</v>
          </cell>
          <cell r="Q952">
            <v>6</v>
          </cell>
        </row>
        <row r="953">
          <cell r="L953" t="str">
            <v>NHT1065-15</v>
          </cell>
          <cell r="M953" t="str">
            <v>Zoologia de Vertebrados</v>
          </cell>
          <cell r="N953">
            <v>4</v>
          </cell>
          <cell r="O953">
            <v>2</v>
          </cell>
          <cell r="P953">
            <v>3</v>
          </cell>
          <cell r="Q953">
            <v>6</v>
          </cell>
        </row>
        <row r="954">
          <cell r="L954" t="str">
            <v>NHT1066-15</v>
          </cell>
          <cell r="M954" t="str">
            <v>Morfofisiologia Animal Comparada</v>
          </cell>
          <cell r="N954">
            <v>4</v>
          </cell>
          <cell r="O954">
            <v>0</v>
          </cell>
          <cell r="P954">
            <v>4</v>
          </cell>
          <cell r="Q954">
            <v>4</v>
          </cell>
        </row>
        <row r="955">
          <cell r="L955" t="str">
            <v>NHT1067-15</v>
          </cell>
          <cell r="M955" t="str">
            <v>Evolução e Diversidade de Plantas I</v>
          </cell>
          <cell r="N955">
            <v>2</v>
          </cell>
          <cell r="O955">
            <v>2</v>
          </cell>
          <cell r="P955">
            <v>2</v>
          </cell>
          <cell r="Q955">
            <v>4</v>
          </cell>
        </row>
        <row r="956">
          <cell r="L956" t="str">
            <v>NHT1068-15</v>
          </cell>
          <cell r="M956" t="str">
            <v>Evolução e Diversidade de Plantas II</v>
          </cell>
          <cell r="N956">
            <v>2</v>
          </cell>
          <cell r="O956">
            <v>4</v>
          </cell>
          <cell r="P956">
            <v>4</v>
          </cell>
          <cell r="Q956">
            <v>6</v>
          </cell>
        </row>
        <row r="957">
          <cell r="L957" t="str">
            <v>NHT1069-15</v>
          </cell>
          <cell r="M957" t="str">
            <v>Fisiologia Vegetal I</v>
          </cell>
          <cell r="N957">
            <v>4</v>
          </cell>
          <cell r="O957">
            <v>2</v>
          </cell>
          <cell r="P957">
            <v>3</v>
          </cell>
          <cell r="Q957">
            <v>6</v>
          </cell>
        </row>
        <row r="958">
          <cell r="L958" t="str">
            <v>NHT1070-15</v>
          </cell>
          <cell r="M958" t="str">
            <v>Fisiologia Vegetal II</v>
          </cell>
          <cell r="N958">
            <v>2</v>
          </cell>
          <cell r="O958">
            <v>2</v>
          </cell>
          <cell r="P958">
            <v>2</v>
          </cell>
          <cell r="Q958">
            <v>4</v>
          </cell>
        </row>
        <row r="959">
          <cell r="L959" t="str">
            <v>NHT1071-15</v>
          </cell>
          <cell r="M959" t="str">
            <v>Práticas de Ecologia</v>
          </cell>
          <cell r="N959">
            <v>1</v>
          </cell>
          <cell r="O959">
            <v>3</v>
          </cell>
          <cell r="P959">
            <v>4</v>
          </cell>
          <cell r="Q959">
            <v>4</v>
          </cell>
        </row>
        <row r="960">
          <cell r="L960" t="str">
            <v>NHT1072-15</v>
          </cell>
          <cell r="M960" t="str">
            <v>Ecologia Comportamental</v>
          </cell>
          <cell r="N960">
            <v>2</v>
          </cell>
          <cell r="O960">
            <v>2</v>
          </cell>
          <cell r="P960">
            <v>4</v>
          </cell>
          <cell r="Q960">
            <v>4</v>
          </cell>
        </row>
        <row r="961">
          <cell r="L961" t="str">
            <v>NHT1073-15</v>
          </cell>
          <cell r="M961" t="str">
            <v>Ecologia Vegetal</v>
          </cell>
          <cell r="N961">
            <v>2</v>
          </cell>
          <cell r="O961">
            <v>2</v>
          </cell>
          <cell r="P961">
            <v>4</v>
          </cell>
          <cell r="Q961">
            <v>4</v>
          </cell>
        </row>
        <row r="962">
          <cell r="L962" t="str">
            <v>NHT1083-16</v>
          </cell>
          <cell r="M962" t="str">
            <v>Práticas de Ensino de Biologia I</v>
          </cell>
          <cell r="N962">
            <v>2</v>
          </cell>
          <cell r="O962">
            <v>1</v>
          </cell>
          <cell r="P962">
            <v>4</v>
          </cell>
          <cell r="Q962">
            <v>3</v>
          </cell>
        </row>
        <row r="963">
          <cell r="L963" t="str">
            <v>NHT1084-16</v>
          </cell>
          <cell r="M963" t="str">
            <v>Práticas de Ensino de Biologia II</v>
          </cell>
          <cell r="N963">
            <v>2</v>
          </cell>
          <cell r="O963">
            <v>1</v>
          </cell>
          <cell r="P963">
            <v>4</v>
          </cell>
          <cell r="Q963">
            <v>3</v>
          </cell>
        </row>
        <row r="964">
          <cell r="L964" t="str">
            <v>NHT1085-16</v>
          </cell>
          <cell r="M964" t="str">
            <v>Práticas de Ensino de Biologia III</v>
          </cell>
          <cell r="N964">
            <v>2</v>
          </cell>
          <cell r="O964">
            <v>1</v>
          </cell>
          <cell r="P964">
            <v>4</v>
          </cell>
          <cell r="Q964">
            <v>3</v>
          </cell>
        </row>
        <row r="965">
          <cell r="L965" t="str">
            <v>NHT1086-16</v>
          </cell>
          <cell r="M965" t="str">
            <v>Instrumentação para o Ensino de Ciências e Biologia</v>
          </cell>
          <cell r="N965">
            <v>0</v>
          </cell>
          <cell r="O965">
            <v>4</v>
          </cell>
          <cell r="P965">
            <v>4</v>
          </cell>
          <cell r="Q965">
            <v>4</v>
          </cell>
        </row>
        <row r="966">
          <cell r="L966" t="str">
            <v>NHT1087-15</v>
          </cell>
          <cell r="M966" t="str">
            <v>Biologia Vegetal</v>
          </cell>
          <cell r="N966">
            <v>3</v>
          </cell>
          <cell r="O966">
            <v>3</v>
          </cell>
          <cell r="P966">
            <v>3</v>
          </cell>
          <cell r="Q966">
            <v>6</v>
          </cell>
        </row>
        <row r="967">
          <cell r="L967" t="str">
            <v>NHT1088-15</v>
          </cell>
          <cell r="M967" t="str">
            <v>Ensino de Morfofisiologia Humana</v>
          </cell>
          <cell r="N967">
            <v>4</v>
          </cell>
          <cell r="O967">
            <v>0</v>
          </cell>
          <cell r="P967">
            <v>4</v>
          </cell>
          <cell r="Q967">
            <v>4</v>
          </cell>
        </row>
        <row r="968">
          <cell r="L968" t="str">
            <v>NHT1089-15</v>
          </cell>
          <cell r="M968" t="str">
            <v>Zoologia Geral dos Invertebrados</v>
          </cell>
          <cell r="N968">
            <v>4</v>
          </cell>
          <cell r="O968">
            <v>2</v>
          </cell>
          <cell r="P968">
            <v>3</v>
          </cell>
          <cell r="Q968">
            <v>6</v>
          </cell>
        </row>
        <row r="969">
          <cell r="L969" t="str">
            <v>NHT1091-16</v>
          </cell>
          <cell r="M969" t="str">
            <v>Fundamentos de Morfofisiologia Humana</v>
          </cell>
          <cell r="N969">
            <v>4</v>
          </cell>
          <cell r="O969">
            <v>2</v>
          </cell>
          <cell r="P969">
            <v>6</v>
          </cell>
          <cell r="Q969">
            <v>6</v>
          </cell>
        </row>
        <row r="970">
          <cell r="L970" t="str">
            <v>NHT1092-16</v>
          </cell>
          <cell r="M970" t="str">
            <v>Fundamentos de Sistemática Vegetal</v>
          </cell>
          <cell r="N970">
            <v>3</v>
          </cell>
          <cell r="O970">
            <v>3</v>
          </cell>
          <cell r="P970">
            <v>3</v>
          </cell>
          <cell r="Q970">
            <v>6</v>
          </cell>
        </row>
        <row r="971">
          <cell r="L971" t="str">
            <v>NHT1093-16</v>
          </cell>
          <cell r="M971" t="str">
            <v>Fundamentos de Zoologia dos Invertebrados</v>
          </cell>
          <cell r="N971">
            <v>4</v>
          </cell>
          <cell r="O971">
            <v>2</v>
          </cell>
          <cell r="P971">
            <v>3</v>
          </cell>
          <cell r="Q971">
            <v>6</v>
          </cell>
        </row>
        <row r="972">
          <cell r="L972" t="str">
            <v>NHT3012-15</v>
          </cell>
          <cell r="M972" t="str">
            <v>Física do Contínuo</v>
          </cell>
          <cell r="N972">
            <v>3</v>
          </cell>
          <cell r="O972">
            <v>1</v>
          </cell>
          <cell r="P972">
            <v>4</v>
          </cell>
          <cell r="Q972">
            <v>4</v>
          </cell>
        </row>
        <row r="973">
          <cell r="L973" t="str">
            <v>NHT3013-13</v>
          </cell>
          <cell r="M973" t="str">
            <v>Física Térmica</v>
          </cell>
          <cell r="N973">
            <v>4</v>
          </cell>
          <cell r="O973">
            <v>0</v>
          </cell>
          <cell r="P973">
            <v>4</v>
          </cell>
          <cell r="Q973">
            <v>4</v>
          </cell>
        </row>
        <row r="974">
          <cell r="L974" t="str">
            <v>NHT3027-15</v>
          </cell>
          <cell r="M974" t="str">
            <v>Laboratório de Física I</v>
          </cell>
          <cell r="N974">
            <v>0</v>
          </cell>
          <cell r="O974">
            <v>3</v>
          </cell>
          <cell r="P974">
            <v>5</v>
          </cell>
          <cell r="Q974">
            <v>3</v>
          </cell>
        </row>
        <row r="975">
          <cell r="L975" t="str">
            <v>NHT3028-15</v>
          </cell>
          <cell r="M975" t="str">
            <v>Laboratório de Física II</v>
          </cell>
          <cell r="N975">
            <v>0</v>
          </cell>
          <cell r="O975">
            <v>3</v>
          </cell>
          <cell r="P975">
            <v>5</v>
          </cell>
          <cell r="Q975">
            <v>3</v>
          </cell>
        </row>
        <row r="976">
          <cell r="L976" t="str">
            <v>NHT3036-15</v>
          </cell>
          <cell r="M976" t="str">
            <v>Mecânica Estatística</v>
          </cell>
          <cell r="N976">
            <v>6</v>
          </cell>
          <cell r="O976">
            <v>0</v>
          </cell>
          <cell r="P976">
            <v>6</v>
          </cell>
          <cell r="Q976">
            <v>6</v>
          </cell>
        </row>
        <row r="977">
          <cell r="L977" t="str">
            <v>NHT3037-13</v>
          </cell>
          <cell r="M977" t="str">
            <v>Mecânica Geral</v>
          </cell>
          <cell r="N977">
            <v>4</v>
          </cell>
          <cell r="O977">
            <v>0</v>
          </cell>
          <cell r="P977">
            <v>4</v>
          </cell>
          <cell r="Q977">
            <v>4</v>
          </cell>
        </row>
        <row r="978">
          <cell r="L978" t="str">
            <v>NHT3044-15</v>
          </cell>
          <cell r="M978" t="str">
            <v>Óptica</v>
          </cell>
          <cell r="N978">
            <v>3</v>
          </cell>
          <cell r="O978">
            <v>1</v>
          </cell>
          <cell r="P978">
            <v>4</v>
          </cell>
          <cell r="Q978">
            <v>4</v>
          </cell>
        </row>
        <row r="979">
          <cell r="L979" t="str">
            <v>NHT3048-15</v>
          </cell>
          <cell r="M979" t="str">
            <v>Princípios de Mecânica Quântica</v>
          </cell>
          <cell r="N979">
            <v>4</v>
          </cell>
          <cell r="O979">
            <v>0</v>
          </cell>
          <cell r="P979">
            <v>4</v>
          </cell>
          <cell r="Q979">
            <v>4</v>
          </cell>
        </row>
        <row r="980">
          <cell r="L980" t="str">
            <v>NHT3049-15</v>
          </cell>
          <cell r="M980" t="str">
            <v>Princípios de Termodinâmica</v>
          </cell>
          <cell r="N980">
            <v>4</v>
          </cell>
          <cell r="O980">
            <v>0</v>
          </cell>
          <cell r="P980">
            <v>6</v>
          </cell>
          <cell r="Q980">
            <v>4</v>
          </cell>
        </row>
        <row r="981">
          <cell r="L981" t="str">
            <v>NHT3054-15</v>
          </cell>
          <cell r="M981" t="str">
            <v>Teoria da Relatividade</v>
          </cell>
          <cell r="N981">
            <v>4</v>
          </cell>
          <cell r="O981">
            <v>0</v>
          </cell>
          <cell r="P981">
            <v>4</v>
          </cell>
          <cell r="Q981">
            <v>4</v>
          </cell>
        </row>
        <row r="982">
          <cell r="L982" t="str">
            <v>NHT3055-13</v>
          </cell>
          <cell r="M982" t="str">
            <v>Teoria Eletromagnética</v>
          </cell>
          <cell r="N982">
            <v>4</v>
          </cell>
          <cell r="O982">
            <v>2</v>
          </cell>
          <cell r="P982">
            <v>6</v>
          </cell>
          <cell r="Q982">
            <v>6</v>
          </cell>
        </row>
        <row r="983">
          <cell r="L983" t="str">
            <v>NHT3064-15</v>
          </cell>
          <cell r="M983" t="str">
            <v>Física Ondulatória</v>
          </cell>
          <cell r="N983">
            <v>3</v>
          </cell>
          <cell r="O983">
            <v>1</v>
          </cell>
          <cell r="P983">
            <v>4</v>
          </cell>
          <cell r="Q983">
            <v>4</v>
          </cell>
        </row>
        <row r="984">
          <cell r="L984" t="str">
            <v>NHT3065-15</v>
          </cell>
          <cell r="M984" t="str">
            <v>Laboratório de Física III</v>
          </cell>
          <cell r="N984">
            <v>0</v>
          </cell>
          <cell r="O984">
            <v>3</v>
          </cell>
          <cell r="P984">
            <v>5</v>
          </cell>
          <cell r="Q984">
            <v>3</v>
          </cell>
        </row>
        <row r="985">
          <cell r="L985" t="str">
            <v>NHT3066-15</v>
          </cell>
          <cell r="M985" t="str">
            <v>Variáveis Complexas e Aplicações</v>
          </cell>
          <cell r="N985">
            <v>4</v>
          </cell>
          <cell r="O985">
            <v>0</v>
          </cell>
          <cell r="P985">
            <v>4</v>
          </cell>
          <cell r="Q985">
            <v>4</v>
          </cell>
        </row>
        <row r="986">
          <cell r="L986" t="str">
            <v>NHT3067-15</v>
          </cell>
          <cell r="M986" t="str">
            <v>Análise de Fourier e Aplicações</v>
          </cell>
          <cell r="N986">
            <v>4</v>
          </cell>
          <cell r="O986">
            <v>0</v>
          </cell>
          <cell r="P986">
            <v>4</v>
          </cell>
          <cell r="Q986">
            <v>4</v>
          </cell>
        </row>
        <row r="987">
          <cell r="L987" t="str">
            <v>NHT3068-15</v>
          </cell>
          <cell r="M987" t="str">
            <v>Mecânica Clássica I</v>
          </cell>
          <cell r="N987">
            <v>4</v>
          </cell>
          <cell r="O987">
            <v>0</v>
          </cell>
          <cell r="P987">
            <v>4</v>
          </cell>
          <cell r="Q987">
            <v>4</v>
          </cell>
        </row>
        <row r="988">
          <cell r="L988" t="str">
            <v>NHT3069-15</v>
          </cell>
          <cell r="M988" t="str">
            <v>Mecânica Clássica II</v>
          </cell>
          <cell r="N988">
            <v>4</v>
          </cell>
          <cell r="O988">
            <v>0</v>
          </cell>
          <cell r="P988">
            <v>4</v>
          </cell>
          <cell r="Q988">
            <v>4</v>
          </cell>
        </row>
        <row r="989">
          <cell r="L989" t="str">
            <v>NHT3070-15</v>
          </cell>
          <cell r="M989" t="str">
            <v>Eletromagnetismo I</v>
          </cell>
          <cell r="N989">
            <v>4</v>
          </cell>
          <cell r="O989">
            <v>0</v>
          </cell>
          <cell r="P989">
            <v>4</v>
          </cell>
          <cell r="Q989">
            <v>4</v>
          </cell>
        </row>
        <row r="990">
          <cell r="L990" t="str">
            <v>NHT3071-15</v>
          </cell>
          <cell r="M990" t="str">
            <v>Eletromagnetismo II</v>
          </cell>
          <cell r="N990">
            <v>4</v>
          </cell>
          <cell r="O990">
            <v>0</v>
          </cell>
          <cell r="P990">
            <v>4</v>
          </cell>
          <cell r="Q990">
            <v>4</v>
          </cell>
        </row>
        <row r="991">
          <cell r="L991" t="str">
            <v>NHT3072-15</v>
          </cell>
          <cell r="M991" t="str">
            <v>Mecânica Quântica I</v>
          </cell>
          <cell r="N991">
            <v>6</v>
          </cell>
          <cell r="O991">
            <v>0</v>
          </cell>
          <cell r="P991">
            <v>10</v>
          </cell>
          <cell r="Q991">
            <v>6</v>
          </cell>
        </row>
        <row r="992">
          <cell r="L992" t="str">
            <v>NHT3073-15</v>
          </cell>
          <cell r="M992" t="str">
            <v>Mecânica Quântica II</v>
          </cell>
          <cell r="N992">
            <v>4</v>
          </cell>
          <cell r="O992">
            <v>0</v>
          </cell>
          <cell r="P992">
            <v>4</v>
          </cell>
          <cell r="Q992">
            <v>4</v>
          </cell>
        </row>
        <row r="993">
          <cell r="L993" t="str">
            <v>NHT3089-15</v>
          </cell>
          <cell r="M993" t="str">
            <v>Trabalho de Conclusão de Curso em Física</v>
          </cell>
          <cell r="N993">
            <v>2</v>
          </cell>
          <cell r="O993">
            <v>0</v>
          </cell>
          <cell r="P993">
            <v>10</v>
          </cell>
          <cell r="Q993">
            <v>2</v>
          </cell>
        </row>
        <row r="994">
          <cell r="L994" t="str">
            <v>NHT3090-15</v>
          </cell>
          <cell r="M994" t="str">
            <v>Práticas de Ensino de Física II</v>
          </cell>
          <cell r="N994">
            <v>2</v>
          </cell>
          <cell r="O994">
            <v>2</v>
          </cell>
          <cell r="P994">
            <v>4</v>
          </cell>
          <cell r="Q994">
            <v>4</v>
          </cell>
        </row>
        <row r="995">
          <cell r="L995" t="str">
            <v>NHT3091-15</v>
          </cell>
          <cell r="M995" t="str">
            <v>Práticas de Ensino de Física III</v>
          </cell>
          <cell r="N995">
            <v>2</v>
          </cell>
          <cell r="O995">
            <v>2</v>
          </cell>
          <cell r="P995">
            <v>4</v>
          </cell>
          <cell r="Q995">
            <v>4</v>
          </cell>
        </row>
        <row r="996">
          <cell r="L996" t="str">
            <v>NHT3095-15</v>
          </cell>
          <cell r="M996" t="str">
            <v>Práticas de Ensino de Física I</v>
          </cell>
          <cell r="N996">
            <v>2</v>
          </cell>
          <cell r="O996">
            <v>2</v>
          </cell>
          <cell r="P996">
            <v>4</v>
          </cell>
          <cell r="Q996">
            <v>4</v>
          </cell>
        </row>
        <row r="997">
          <cell r="L997" t="str">
            <v>NHT4001-15</v>
          </cell>
          <cell r="M997" t="str">
            <v>Análise Química Instrumental</v>
          </cell>
          <cell r="N997">
            <v>2</v>
          </cell>
          <cell r="O997">
            <v>4</v>
          </cell>
          <cell r="P997">
            <v>6</v>
          </cell>
          <cell r="Q997">
            <v>6</v>
          </cell>
        </row>
        <row r="998">
          <cell r="L998" t="str">
            <v>NHT4002-13</v>
          </cell>
          <cell r="M998" t="str">
            <v>Bioquímica Experimental</v>
          </cell>
          <cell r="N998">
            <v>2</v>
          </cell>
          <cell r="O998">
            <v>4</v>
          </cell>
          <cell r="P998">
            <v>6</v>
          </cell>
          <cell r="Q998">
            <v>6</v>
          </cell>
        </row>
        <row r="999">
          <cell r="L999" t="str">
            <v>NHT4005-15</v>
          </cell>
          <cell r="M999" t="str">
            <v>Eletroanalítica e Técnicas de Separação</v>
          </cell>
          <cell r="N999">
            <v>2</v>
          </cell>
          <cell r="O999">
            <v>4</v>
          </cell>
          <cell r="P999">
            <v>8</v>
          </cell>
          <cell r="Q999">
            <v>6</v>
          </cell>
        </row>
        <row r="1000">
          <cell r="L1000" t="str">
            <v>NHT4006-15</v>
          </cell>
          <cell r="M1000" t="str">
            <v>Eletroquímica e Cinética Química</v>
          </cell>
          <cell r="N1000">
            <v>6</v>
          </cell>
          <cell r="O1000">
            <v>0</v>
          </cell>
          <cell r="P1000">
            <v>6</v>
          </cell>
          <cell r="Q1000">
            <v>6</v>
          </cell>
        </row>
        <row r="1001">
          <cell r="L1001" t="str">
            <v>NHT4007-15</v>
          </cell>
          <cell r="M1001" t="str">
            <v>Espectroscopia</v>
          </cell>
          <cell r="N1001">
            <v>4</v>
          </cell>
          <cell r="O1001">
            <v>2</v>
          </cell>
          <cell r="P1001">
            <v>6</v>
          </cell>
          <cell r="Q1001">
            <v>6</v>
          </cell>
        </row>
        <row r="1002">
          <cell r="L1002" t="str">
            <v>NHT4015-15</v>
          </cell>
          <cell r="M1002" t="str">
            <v>Experimentação e Ensino de Química</v>
          </cell>
          <cell r="N1002">
            <v>0</v>
          </cell>
          <cell r="O1002">
            <v>3</v>
          </cell>
          <cell r="P1002">
            <v>4</v>
          </cell>
          <cell r="Q1002">
            <v>3</v>
          </cell>
        </row>
        <row r="1003">
          <cell r="L1003" t="str">
            <v>NHT4017-15</v>
          </cell>
          <cell r="M1003" t="str">
            <v>Funções e Reações Orgânicas</v>
          </cell>
          <cell r="N1003">
            <v>4</v>
          </cell>
          <cell r="O1003">
            <v>0</v>
          </cell>
          <cell r="P1003">
            <v>6</v>
          </cell>
          <cell r="Q1003">
            <v>4</v>
          </cell>
        </row>
        <row r="1004">
          <cell r="L1004" t="str">
            <v>NHT4023-15</v>
          </cell>
          <cell r="M1004" t="str">
            <v>Ligações Químicas</v>
          </cell>
          <cell r="N1004">
            <v>4</v>
          </cell>
          <cell r="O1004">
            <v>0</v>
          </cell>
          <cell r="P1004">
            <v>6</v>
          </cell>
          <cell r="Q1004">
            <v>4</v>
          </cell>
        </row>
        <row r="1005">
          <cell r="L1005" t="str">
            <v>NHT4024-15</v>
          </cell>
          <cell r="M1005" t="str">
            <v>Mecanismos de Reações Orgânicas</v>
          </cell>
          <cell r="N1005">
            <v>4</v>
          </cell>
          <cell r="O1005">
            <v>0</v>
          </cell>
          <cell r="P1005">
            <v>6</v>
          </cell>
          <cell r="Q1005">
            <v>4</v>
          </cell>
        </row>
        <row r="1006">
          <cell r="L1006" t="str">
            <v>NHT4025-15</v>
          </cell>
          <cell r="M1006" t="str">
            <v>Métodos de Análise em Química Orgânica</v>
          </cell>
          <cell r="N1006">
            <v>4</v>
          </cell>
          <cell r="O1006">
            <v>0</v>
          </cell>
          <cell r="P1006">
            <v>4</v>
          </cell>
          <cell r="Q1006">
            <v>4</v>
          </cell>
        </row>
        <row r="1007">
          <cell r="L1007" t="str">
            <v>NHT4030-15</v>
          </cell>
          <cell r="M1007" t="str">
            <v>Práticas de Ensino de Química I</v>
          </cell>
          <cell r="N1007">
            <v>3</v>
          </cell>
          <cell r="O1007">
            <v>0</v>
          </cell>
          <cell r="P1007">
            <v>4</v>
          </cell>
          <cell r="Q1007">
            <v>3</v>
          </cell>
        </row>
        <row r="1008">
          <cell r="L1008" t="str">
            <v>NHT4032-15</v>
          </cell>
          <cell r="M1008" t="str">
            <v>Práticas de Ensino de Química III</v>
          </cell>
          <cell r="N1008">
            <v>3</v>
          </cell>
          <cell r="O1008">
            <v>0</v>
          </cell>
          <cell r="P1008">
            <v>4</v>
          </cell>
          <cell r="Q1008">
            <v>3</v>
          </cell>
        </row>
        <row r="1009">
          <cell r="L1009" t="str">
            <v>NHT4033-15</v>
          </cell>
          <cell r="M1009" t="str">
            <v>Práticas em Química Verde</v>
          </cell>
          <cell r="N1009">
            <v>0</v>
          </cell>
          <cell r="O1009">
            <v>4</v>
          </cell>
          <cell r="P1009">
            <v>4</v>
          </cell>
          <cell r="Q1009">
            <v>4</v>
          </cell>
        </row>
        <row r="1010">
          <cell r="L1010" t="str">
            <v>NHT4040-15</v>
          </cell>
          <cell r="M1010" t="str">
            <v>Química Orgânica Aplicada</v>
          </cell>
          <cell r="N1010">
            <v>0</v>
          </cell>
          <cell r="O1010">
            <v>4</v>
          </cell>
          <cell r="P1010">
            <v>6</v>
          </cell>
          <cell r="Q1010">
            <v>4</v>
          </cell>
        </row>
        <row r="1011">
          <cell r="L1011" t="str">
            <v>NHT4041-15</v>
          </cell>
          <cell r="M1011" t="str">
            <v>Química Orgânica Experimental</v>
          </cell>
          <cell r="N1011">
            <v>0</v>
          </cell>
          <cell r="O1011">
            <v>4</v>
          </cell>
          <cell r="P1011">
            <v>6</v>
          </cell>
          <cell r="Q1011">
            <v>4</v>
          </cell>
        </row>
        <row r="1012">
          <cell r="L1012" t="str">
            <v>NHT4046-15</v>
          </cell>
          <cell r="M1012" t="str">
            <v>Trabalho de Conclusão de Curso em Química</v>
          </cell>
          <cell r="N1012">
            <v>2</v>
          </cell>
          <cell r="O1012">
            <v>0</v>
          </cell>
          <cell r="P1012">
            <v>2</v>
          </cell>
          <cell r="Q1012">
            <v>2</v>
          </cell>
        </row>
        <row r="1013">
          <cell r="L1013" t="str">
            <v>NHT4049-15</v>
          </cell>
          <cell r="M1013" t="str">
            <v>Estrutura da Matéria Avançada</v>
          </cell>
          <cell r="N1013">
            <v>2</v>
          </cell>
          <cell r="O1013">
            <v>4</v>
          </cell>
          <cell r="P1013">
            <v>8</v>
          </cell>
          <cell r="Q1013">
            <v>6</v>
          </cell>
        </row>
        <row r="1014">
          <cell r="L1014" t="str">
            <v>NHT4050-15</v>
          </cell>
          <cell r="M1014" t="str">
            <v>Química Analítica Clássica II</v>
          </cell>
          <cell r="N1014">
            <v>3</v>
          </cell>
          <cell r="O1014">
            <v>3</v>
          </cell>
          <cell r="P1014">
            <v>6</v>
          </cell>
          <cell r="Q1014">
            <v>6</v>
          </cell>
        </row>
        <row r="1015">
          <cell r="L1015" t="str">
            <v>NHT4051-15</v>
          </cell>
          <cell r="M1015" t="str">
            <v>Química Analítica Clássica I</v>
          </cell>
          <cell r="N1015">
            <v>3</v>
          </cell>
          <cell r="O1015">
            <v>3</v>
          </cell>
          <cell r="P1015">
            <v>6</v>
          </cell>
          <cell r="Q1015">
            <v>6</v>
          </cell>
        </row>
        <row r="1016">
          <cell r="L1016" t="str">
            <v>NHT4052-15</v>
          </cell>
          <cell r="M1016" t="str">
            <v>Química de Coordenação</v>
          </cell>
          <cell r="N1016">
            <v>4</v>
          </cell>
          <cell r="O1016">
            <v>4</v>
          </cell>
          <cell r="P1016">
            <v>8</v>
          </cell>
          <cell r="Q1016">
            <v>8</v>
          </cell>
        </row>
        <row r="1017">
          <cell r="L1017" t="str">
            <v>NHT4053-15</v>
          </cell>
          <cell r="M1017" t="str">
            <v>Química dos Elementos</v>
          </cell>
          <cell r="N1017">
            <v>4</v>
          </cell>
          <cell r="O1017">
            <v>4</v>
          </cell>
          <cell r="P1017">
            <v>6</v>
          </cell>
          <cell r="Q1017">
            <v>8</v>
          </cell>
        </row>
        <row r="1018">
          <cell r="L1018" t="str">
            <v>NHT4055-15</v>
          </cell>
          <cell r="M1018" t="str">
            <v>Tópicos Avançados em Química Orgânica</v>
          </cell>
          <cell r="N1018">
            <v>2</v>
          </cell>
          <cell r="O1018">
            <v>0</v>
          </cell>
          <cell r="P1018">
            <v>2</v>
          </cell>
          <cell r="Q1018">
            <v>2</v>
          </cell>
        </row>
        <row r="1019">
          <cell r="L1019" t="str">
            <v>NHT4056-15</v>
          </cell>
          <cell r="M1019" t="str">
            <v>Química Inorgânica Experimental</v>
          </cell>
          <cell r="N1019">
            <v>0</v>
          </cell>
          <cell r="O1019">
            <v>4</v>
          </cell>
          <cell r="P1019">
            <v>4</v>
          </cell>
          <cell r="Q1019">
            <v>4</v>
          </cell>
        </row>
        <row r="1020">
          <cell r="L1020" t="str">
            <v>NHT4057-15</v>
          </cell>
          <cell r="M1020" t="str">
            <v>Termodinâmica Química</v>
          </cell>
          <cell r="N1020">
            <v>4</v>
          </cell>
          <cell r="O1020">
            <v>0</v>
          </cell>
          <cell r="P1020">
            <v>6</v>
          </cell>
          <cell r="Q1020">
            <v>4</v>
          </cell>
        </row>
        <row r="1021">
          <cell r="L1021" t="str">
            <v>NHT4058-15</v>
          </cell>
          <cell r="M1021" t="str">
            <v>Química Analítica e Bioanalítica Avançada</v>
          </cell>
          <cell r="N1021">
            <v>4</v>
          </cell>
          <cell r="O1021">
            <v>2</v>
          </cell>
          <cell r="P1021">
            <v>8</v>
          </cell>
          <cell r="Q1021">
            <v>6</v>
          </cell>
        </row>
        <row r="1022">
          <cell r="L1022" t="str">
            <v>NHT4071-15</v>
          </cell>
          <cell r="M1022" t="str">
            <v>Práticas de Ensino de Química II</v>
          </cell>
          <cell r="N1022">
            <v>0</v>
          </cell>
          <cell r="O1022">
            <v>3</v>
          </cell>
          <cell r="P1022">
            <v>4</v>
          </cell>
          <cell r="Q1022">
            <v>3</v>
          </cell>
        </row>
        <row r="1023">
          <cell r="L1023" t="str">
            <v>NHT4072-15</v>
          </cell>
          <cell r="M1023" t="str">
            <v>Avaliação no Ensino de Química</v>
          </cell>
          <cell r="N1023">
            <v>3</v>
          </cell>
          <cell r="O1023">
            <v>0</v>
          </cell>
          <cell r="P1023">
            <v>4</v>
          </cell>
          <cell r="Q1023">
            <v>3</v>
          </cell>
        </row>
        <row r="1024">
          <cell r="L1024" t="str">
            <v>NHT4073-15</v>
          </cell>
          <cell r="M1024" t="str">
            <v>Livros Didáticos no Ensino de Química</v>
          </cell>
          <cell r="N1024">
            <v>4</v>
          </cell>
          <cell r="O1024">
            <v>0</v>
          </cell>
          <cell r="P1024">
            <v>4</v>
          </cell>
          <cell r="Q1024">
            <v>4</v>
          </cell>
        </row>
        <row r="1025">
          <cell r="L1025" t="str">
            <v>NHT4075-15</v>
          </cell>
          <cell r="M1025" t="str">
            <v>Físico-Química Experimental</v>
          </cell>
          <cell r="N1025">
            <v>0</v>
          </cell>
          <cell r="O1025">
            <v>4</v>
          </cell>
          <cell r="P1025">
            <v>6</v>
          </cell>
          <cell r="Q1025">
            <v>4</v>
          </cell>
        </row>
        <row r="1026">
          <cell r="L1026" t="str">
            <v>NHT5004-15</v>
          </cell>
          <cell r="M1026" t="str">
            <v>Educação Científica, Sociedade e Cultura</v>
          </cell>
          <cell r="N1026">
            <v>4</v>
          </cell>
          <cell r="O1026">
            <v>0</v>
          </cell>
          <cell r="P1026">
            <v>4</v>
          </cell>
          <cell r="Q1026">
            <v>4</v>
          </cell>
        </row>
        <row r="1027">
          <cell r="L1027" t="str">
            <v>NHT5012-15</v>
          </cell>
          <cell r="M1027" t="str">
            <v>Práticas de Ciências no Ensino Fundamental</v>
          </cell>
          <cell r="N1027">
            <v>4</v>
          </cell>
          <cell r="O1027">
            <v>0</v>
          </cell>
          <cell r="P1027">
            <v>4</v>
          </cell>
          <cell r="Q1027">
            <v>4</v>
          </cell>
        </row>
        <row r="1028">
          <cell r="L1028" t="str">
            <v>NHT5013-15</v>
          </cell>
          <cell r="M1028" t="str">
            <v>Práticas de Ensino de Ciências e Matemática no Ensino Fundamental</v>
          </cell>
          <cell r="N1028">
            <v>4</v>
          </cell>
          <cell r="O1028">
            <v>0</v>
          </cell>
          <cell r="P1028">
            <v>4</v>
          </cell>
          <cell r="Q1028">
            <v>4</v>
          </cell>
        </row>
        <row r="1029">
          <cell r="L1029" t="str">
            <v>NHZ1003-15</v>
          </cell>
          <cell r="M1029" t="str">
            <v>Biofísica</v>
          </cell>
          <cell r="N1029">
            <v>4</v>
          </cell>
          <cell r="O1029">
            <v>0</v>
          </cell>
          <cell r="P1029">
            <v>4</v>
          </cell>
          <cell r="Q1029">
            <v>4</v>
          </cell>
        </row>
        <row r="1030">
          <cell r="L1030" t="str">
            <v>NHZ1008-15</v>
          </cell>
          <cell r="M1030" t="str">
            <v>Biologia do Desenvolvimento em Vertebrados</v>
          </cell>
          <cell r="N1030">
            <v>2</v>
          </cell>
          <cell r="O1030">
            <v>2</v>
          </cell>
          <cell r="P1030">
            <v>4</v>
          </cell>
          <cell r="Q1030">
            <v>4</v>
          </cell>
        </row>
        <row r="1031">
          <cell r="L1031" t="str">
            <v>NHZ1009-15</v>
          </cell>
          <cell r="M1031" t="str">
            <v>Biologia Molecular e Biotecnologia</v>
          </cell>
          <cell r="N1031">
            <v>3</v>
          </cell>
          <cell r="O1031">
            <v>0</v>
          </cell>
          <cell r="P1031">
            <v>3</v>
          </cell>
          <cell r="Q1031">
            <v>3</v>
          </cell>
        </row>
        <row r="1032">
          <cell r="L1032" t="str">
            <v>NHZ1014-15</v>
          </cell>
          <cell r="M1032" t="str">
            <v>Botânica Econômica</v>
          </cell>
          <cell r="N1032">
            <v>2</v>
          </cell>
          <cell r="O1032">
            <v>2</v>
          </cell>
          <cell r="P1032">
            <v>2</v>
          </cell>
          <cell r="Q1032">
            <v>4</v>
          </cell>
        </row>
        <row r="1033">
          <cell r="L1033" t="str">
            <v>NHZ1015-15</v>
          </cell>
          <cell r="M1033" t="str">
            <v>Citogenética Básica</v>
          </cell>
          <cell r="N1033">
            <v>3</v>
          </cell>
          <cell r="O1033">
            <v>2</v>
          </cell>
          <cell r="P1033">
            <v>2</v>
          </cell>
          <cell r="Q1033">
            <v>5</v>
          </cell>
        </row>
        <row r="1034">
          <cell r="L1034" t="str">
            <v>NHZ1016-15</v>
          </cell>
          <cell r="M1034" t="str">
            <v>Conservação da Biodiversidade</v>
          </cell>
          <cell r="N1034">
            <v>4</v>
          </cell>
          <cell r="O1034">
            <v>0</v>
          </cell>
          <cell r="P1034">
            <v>4</v>
          </cell>
          <cell r="Q1034">
            <v>4</v>
          </cell>
        </row>
        <row r="1035">
          <cell r="L1035" t="str">
            <v>NHZ1024-15</v>
          </cell>
          <cell r="M1035" t="str">
            <v>Etnofarmacologia</v>
          </cell>
          <cell r="N1035">
            <v>2</v>
          </cell>
          <cell r="O1035">
            <v>1</v>
          </cell>
          <cell r="P1035">
            <v>2</v>
          </cell>
          <cell r="Q1035">
            <v>3</v>
          </cell>
        </row>
        <row r="1036">
          <cell r="L1036" t="str">
            <v>NHZ1026-15</v>
          </cell>
          <cell r="M1036" t="str">
            <v>Evolução Molecular</v>
          </cell>
          <cell r="N1036">
            <v>3</v>
          </cell>
          <cell r="O1036">
            <v>0</v>
          </cell>
          <cell r="P1036">
            <v>3</v>
          </cell>
          <cell r="Q1036">
            <v>3</v>
          </cell>
        </row>
        <row r="1037">
          <cell r="L1037" t="str">
            <v>NHZ1027-15</v>
          </cell>
          <cell r="M1037" t="str">
            <v>Farmacologia</v>
          </cell>
          <cell r="N1037">
            <v>4</v>
          </cell>
          <cell r="O1037">
            <v>2</v>
          </cell>
          <cell r="P1037">
            <v>4</v>
          </cell>
          <cell r="Q1037">
            <v>6</v>
          </cell>
        </row>
        <row r="1038">
          <cell r="L1038" t="str">
            <v>NHZ1031-15</v>
          </cell>
          <cell r="M1038" t="str">
            <v>História das Ideias Biológicas</v>
          </cell>
          <cell r="N1038">
            <v>2</v>
          </cell>
          <cell r="O1038">
            <v>0</v>
          </cell>
          <cell r="P1038">
            <v>4</v>
          </cell>
          <cell r="Q1038">
            <v>2</v>
          </cell>
        </row>
        <row r="1039">
          <cell r="L1039" t="str">
            <v>NHZ1037-15</v>
          </cell>
          <cell r="M1039" t="str">
            <v>Parasitologia</v>
          </cell>
          <cell r="N1039">
            <v>3</v>
          </cell>
          <cell r="O1039">
            <v>0</v>
          </cell>
          <cell r="P1039">
            <v>3</v>
          </cell>
          <cell r="Q1039">
            <v>3</v>
          </cell>
        </row>
        <row r="1040">
          <cell r="L1040" t="str">
            <v>NHZ1042-15</v>
          </cell>
          <cell r="M1040" t="str">
            <v>Seminários em Biologia I</v>
          </cell>
          <cell r="N1040">
            <v>1</v>
          </cell>
          <cell r="O1040">
            <v>0</v>
          </cell>
          <cell r="P1040">
            <v>2</v>
          </cell>
          <cell r="Q1040">
            <v>1</v>
          </cell>
        </row>
        <row r="1041">
          <cell r="L1041" t="str">
            <v>NHZ1043-15</v>
          </cell>
          <cell r="M1041" t="str">
            <v>Seminários em Biologia II</v>
          </cell>
          <cell r="N1041">
            <v>1</v>
          </cell>
          <cell r="O1041">
            <v>0</v>
          </cell>
          <cell r="P1041">
            <v>2</v>
          </cell>
          <cell r="Q1041">
            <v>1</v>
          </cell>
        </row>
        <row r="1042">
          <cell r="L1042" t="str">
            <v>NHZ1050-15</v>
          </cell>
          <cell r="M1042" t="str">
            <v>Toxicologia</v>
          </cell>
          <cell r="N1042">
            <v>4</v>
          </cell>
          <cell r="O1042">
            <v>2</v>
          </cell>
          <cell r="P1042">
            <v>4</v>
          </cell>
          <cell r="Q1042">
            <v>6</v>
          </cell>
        </row>
        <row r="1043">
          <cell r="L1043" t="str">
            <v>NHZ1051-13</v>
          </cell>
          <cell r="M1043" t="str">
            <v>Virologia</v>
          </cell>
          <cell r="N1043">
            <v>4</v>
          </cell>
          <cell r="O1043">
            <v>0</v>
          </cell>
          <cell r="P1043">
            <v>4</v>
          </cell>
          <cell r="Q1043">
            <v>4</v>
          </cell>
        </row>
        <row r="1044">
          <cell r="L1044" t="str">
            <v>NHZ1074-15</v>
          </cell>
          <cell r="M1044" t="str">
            <v>Astrobiologia</v>
          </cell>
          <cell r="N1044">
            <v>4</v>
          </cell>
          <cell r="O1044">
            <v>0</v>
          </cell>
          <cell r="P1044">
            <v>6</v>
          </cell>
          <cell r="Q1044">
            <v>4</v>
          </cell>
        </row>
        <row r="1045">
          <cell r="L1045" t="str">
            <v>NHZ1076-15</v>
          </cell>
          <cell r="M1045" t="str">
            <v>Biologia Reprodutiva de Plantas</v>
          </cell>
          <cell r="N1045">
            <v>2</v>
          </cell>
          <cell r="O1045">
            <v>2</v>
          </cell>
          <cell r="P1045">
            <v>2</v>
          </cell>
          <cell r="Q1045">
            <v>4</v>
          </cell>
        </row>
        <row r="1046">
          <cell r="L1046" t="str">
            <v>NHZ1077-15</v>
          </cell>
          <cell r="M1046" t="str">
            <v>Bioquímica Clínica</v>
          </cell>
          <cell r="N1046">
            <v>4</v>
          </cell>
          <cell r="O1046">
            <v>2</v>
          </cell>
          <cell r="P1046">
            <v>4</v>
          </cell>
          <cell r="Q1046">
            <v>6</v>
          </cell>
        </row>
        <row r="1047">
          <cell r="L1047" t="str">
            <v>NHZ1078-15</v>
          </cell>
          <cell r="M1047" t="str">
            <v>Biotecnologia de Plantas</v>
          </cell>
          <cell r="N1047">
            <v>0</v>
          </cell>
          <cell r="O1047">
            <v>4</v>
          </cell>
          <cell r="P1047">
            <v>2</v>
          </cell>
          <cell r="Q1047">
            <v>4</v>
          </cell>
        </row>
        <row r="1048">
          <cell r="L1048" t="str">
            <v>NHZ1079-15</v>
          </cell>
          <cell r="M1048" t="str">
            <v>Modelagem Molecular de Sistemas Biológicos</v>
          </cell>
          <cell r="N1048">
            <v>3</v>
          </cell>
          <cell r="O1048">
            <v>1</v>
          </cell>
          <cell r="P1048">
            <v>4</v>
          </cell>
          <cell r="Q1048">
            <v>4</v>
          </cell>
        </row>
        <row r="1049">
          <cell r="L1049" t="str">
            <v>NHZ1080-15</v>
          </cell>
          <cell r="M1049" t="str">
            <v>Reprodução Assistida em Mamíferos</v>
          </cell>
          <cell r="N1049">
            <v>2</v>
          </cell>
          <cell r="O1049">
            <v>2</v>
          </cell>
          <cell r="P1049">
            <v>2</v>
          </cell>
          <cell r="Q1049">
            <v>4</v>
          </cell>
        </row>
        <row r="1050">
          <cell r="L1050" t="str">
            <v>NHZ1081-13</v>
          </cell>
          <cell r="M1050" t="str">
            <v>Técnicas Aplicadas a Processos Biotecnológicos</v>
          </cell>
          <cell r="N1050">
            <v>4</v>
          </cell>
          <cell r="O1050">
            <v>2</v>
          </cell>
          <cell r="P1050">
            <v>4</v>
          </cell>
          <cell r="Q1050">
            <v>6</v>
          </cell>
        </row>
        <row r="1051">
          <cell r="L1051" t="str">
            <v>NHZ1082-15</v>
          </cell>
          <cell r="M1051" t="str">
            <v>Trabalhos de Campo, Coleta e Preservação de Organismos</v>
          </cell>
          <cell r="N1051">
            <v>0</v>
          </cell>
          <cell r="O1051">
            <v>4</v>
          </cell>
          <cell r="P1051">
            <v>2</v>
          </cell>
          <cell r="Q1051">
            <v>4</v>
          </cell>
        </row>
        <row r="1052">
          <cell r="L1052" t="str">
            <v>NHZ1090-15</v>
          </cell>
          <cell r="M1052" t="str">
            <v>Imunologia Aplicada</v>
          </cell>
          <cell r="N1052">
            <v>4</v>
          </cell>
          <cell r="O1052">
            <v>0</v>
          </cell>
          <cell r="P1052">
            <v>5</v>
          </cell>
          <cell r="Q1052">
            <v>4</v>
          </cell>
        </row>
        <row r="1053">
          <cell r="L1053" t="str">
            <v>NHZ2001-11</v>
          </cell>
          <cell r="M1053" t="str">
            <v>Antropologia Filosófica</v>
          </cell>
          <cell r="N1053">
            <v>4</v>
          </cell>
          <cell r="O1053">
            <v>0</v>
          </cell>
          <cell r="P1053">
            <v>4</v>
          </cell>
          <cell r="Q1053">
            <v>4</v>
          </cell>
        </row>
        <row r="1054">
          <cell r="L1054" t="str">
            <v>NHZ2002-11</v>
          </cell>
          <cell r="M1054" t="str">
            <v>Ceticismo</v>
          </cell>
          <cell r="N1054">
            <v>4</v>
          </cell>
          <cell r="O1054">
            <v>0</v>
          </cell>
          <cell r="P1054">
            <v>4</v>
          </cell>
          <cell r="Q1054">
            <v>4</v>
          </cell>
        </row>
        <row r="1055">
          <cell r="L1055" t="str">
            <v>NHZ2011-11</v>
          </cell>
          <cell r="M1055" t="str">
            <v>Existencialismo</v>
          </cell>
          <cell r="N1055">
            <v>4</v>
          </cell>
          <cell r="O1055">
            <v>0</v>
          </cell>
          <cell r="P1055">
            <v>4</v>
          </cell>
          <cell r="Q1055">
            <v>4</v>
          </cell>
        </row>
        <row r="1056">
          <cell r="L1056" t="str">
            <v>NHZ2013-11</v>
          </cell>
          <cell r="M1056" t="str">
            <v>Filosofia Brasileira: História e Problemas</v>
          </cell>
          <cell r="N1056">
            <v>4</v>
          </cell>
          <cell r="O1056">
            <v>0</v>
          </cell>
          <cell r="P1056">
            <v>4</v>
          </cell>
          <cell r="Q1056">
            <v>4</v>
          </cell>
        </row>
        <row r="1057">
          <cell r="L1057" t="str">
            <v>NHZ2014-11</v>
          </cell>
          <cell r="M1057" t="str">
            <v>Filosofia da Ciência Pós-kuhniana</v>
          </cell>
          <cell r="N1057">
            <v>4</v>
          </cell>
          <cell r="O1057">
            <v>0</v>
          </cell>
          <cell r="P1057">
            <v>4</v>
          </cell>
          <cell r="Q1057">
            <v>4</v>
          </cell>
        </row>
        <row r="1058">
          <cell r="L1058" t="str">
            <v>NHZ2018-11</v>
          </cell>
          <cell r="M1058" t="str">
            <v>Filosofia da Educação: perspectivas contemporâneas</v>
          </cell>
          <cell r="N1058">
            <v>4</v>
          </cell>
          <cell r="O1058">
            <v>0</v>
          </cell>
          <cell r="P1058">
            <v>4</v>
          </cell>
          <cell r="Q1058">
            <v>4</v>
          </cell>
        </row>
        <row r="1059">
          <cell r="L1059" t="str">
            <v>NHZ2021-11</v>
          </cell>
          <cell r="M1059" t="str">
            <v>Filosofia da Mente</v>
          </cell>
          <cell r="N1059">
            <v>4</v>
          </cell>
          <cell r="O1059">
            <v>0</v>
          </cell>
          <cell r="P1059">
            <v>4</v>
          </cell>
          <cell r="Q1059">
            <v>4</v>
          </cell>
        </row>
        <row r="1060">
          <cell r="L1060" t="str">
            <v>NHZ2022-11</v>
          </cell>
          <cell r="M1060" t="str">
            <v>Filosofia da Natureza, Mecanicismo e Cosmologia</v>
          </cell>
          <cell r="N1060">
            <v>4</v>
          </cell>
          <cell r="O1060">
            <v>0</v>
          </cell>
          <cell r="P1060">
            <v>4</v>
          </cell>
          <cell r="Q1060">
            <v>4</v>
          </cell>
        </row>
        <row r="1061">
          <cell r="L1061" t="str">
            <v>NHZ2024-11</v>
          </cell>
          <cell r="M1061" t="str">
            <v>Filosofia Experimental e Mecanicismo</v>
          </cell>
          <cell r="N1061">
            <v>4</v>
          </cell>
          <cell r="O1061">
            <v>0</v>
          </cell>
          <cell r="P1061">
            <v>4</v>
          </cell>
          <cell r="Q1061">
            <v>4</v>
          </cell>
        </row>
        <row r="1062">
          <cell r="L1062" t="str">
            <v>NHZ2025-11</v>
          </cell>
          <cell r="M1062" t="str">
            <v>Filosofia Latino-Americana: História e Problemas</v>
          </cell>
          <cell r="N1062">
            <v>4</v>
          </cell>
          <cell r="O1062">
            <v>0</v>
          </cell>
          <cell r="P1062">
            <v>4</v>
          </cell>
          <cell r="Q1062">
            <v>4</v>
          </cell>
        </row>
        <row r="1063">
          <cell r="L1063" t="str">
            <v>NHZ2027-16</v>
          </cell>
          <cell r="M1063" t="str">
            <v>Filosofia no Ensino Fundamental</v>
          </cell>
          <cell r="N1063">
            <v>4</v>
          </cell>
          <cell r="O1063">
            <v>0</v>
          </cell>
          <cell r="P1063">
            <v>4</v>
          </cell>
          <cell r="Q1063">
            <v>4</v>
          </cell>
        </row>
        <row r="1064">
          <cell r="L1064" t="str">
            <v>NHZ2030-11</v>
          </cell>
          <cell r="M1064" t="str">
            <v>Fundamentos da Lógica Modal</v>
          </cell>
          <cell r="N1064">
            <v>4</v>
          </cell>
          <cell r="O1064">
            <v>0</v>
          </cell>
          <cell r="P1064">
            <v>4</v>
          </cell>
          <cell r="Q1064">
            <v>4</v>
          </cell>
        </row>
        <row r="1065">
          <cell r="L1065" t="str">
            <v>NHZ2031-11</v>
          </cell>
          <cell r="M1065" t="str">
            <v>História da Astronomia</v>
          </cell>
          <cell r="N1065">
            <v>4</v>
          </cell>
          <cell r="O1065">
            <v>0</v>
          </cell>
          <cell r="P1065">
            <v>4</v>
          </cell>
          <cell r="Q1065">
            <v>4</v>
          </cell>
        </row>
        <row r="1066">
          <cell r="L1066" t="str">
            <v>NHZ2036-11</v>
          </cell>
          <cell r="M1066" t="str">
            <v>História da Filosofia da Antiguidade Tardia</v>
          </cell>
          <cell r="N1066">
            <v>4</v>
          </cell>
          <cell r="O1066">
            <v>0</v>
          </cell>
          <cell r="P1066">
            <v>4</v>
          </cell>
          <cell r="Q1066">
            <v>4</v>
          </cell>
        </row>
        <row r="1067">
          <cell r="L1067" t="str">
            <v>NHZ2037-11</v>
          </cell>
          <cell r="M1067" t="str">
            <v>História da Filosofia Medieval: Escolas Franciscanas e Nominalismo</v>
          </cell>
          <cell r="N1067">
            <v>4</v>
          </cell>
          <cell r="O1067">
            <v>0</v>
          </cell>
          <cell r="P1067">
            <v>4</v>
          </cell>
          <cell r="Q1067">
            <v>4</v>
          </cell>
        </row>
        <row r="1068">
          <cell r="L1068" t="str">
            <v>NHZ2039-11</v>
          </cell>
          <cell r="M1068" t="str">
            <v>História da Filosofia Moderna: o Idealismo alemão</v>
          </cell>
          <cell r="N1068">
            <v>4</v>
          </cell>
          <cell r="O1068">
            <v>0</v>
          </cell>
          <cell r="P1068">
            <v>4</v>
          </cell>
          <cell r="Q1068">
            <v>4</v>
          </cell>
        </row>
        <row r="1069">
          <cell r="L1069" t="str">
            <v>NHZ2042-11</v>
          </cell>
          <cell r="M1069" t="str">
            <v xml:space="preserve">História da Linguagem </v>
          </cell>
          <cell r="N1069">
            <v>4</v>
          </cell>
          <cell r="O1069">
            <v>0</v>
          </cell>
          <cell r="P1069">
            <v>4</v>
          </cell>
          <cell r="Q1069">
            <v>4</v>
          </cell>
        </row>
        <row r="1070">
          <cell r="L1070" t="str">
            <v>NHZ2043-11</v>
          </cell>
          <cell r="M1070" t="str">
            <v xml:space="preserve">História da Sociedade Contemporânea </v>
          </cell>
          <cell r="N1070">
            <v>4</v>
          </cell>
          <cell r="O1070">
            <v>0</v>
          </cell>
          <cell r="P1070">
            <v>4</v>
          </cell>
          <cell r="Q1070">
            <v>4</v>
          </cell>
        </row>
        <row r="1071">
          <cell r="L1071" t="str">
            <v>NHZ2044-11</v>
          </cell>
          <cell r="M1071" t="str">
            <v>História das Ciências no Brasil</v>
          </cell>
          <cell r="N1071">
            <v>4</v>
          </cell>
          <cell r="O1071">
            <v>0</v>
          </cell>
          <cell r="P1071">
            <v>4</v>
          </cell>
          <cell r="Q1071">
            <v>4</v>
          </cell>
        </row>
        <row r="1072">
          <cell r="L1072" t="str">
            <v>NHZ2045-11</v>
          </cell>
          <cell r="M1072" t="str">
            <v>História e Filosofia da Ciência</v>
          </cell>
          <cell r="N1072">
            <v>4</v>
          </cell>
          <cell r="O1072">
            <v>0</v>
          </cell>
          <cell r="P1072">
            <v>4</v>
          </cell>
          <cell r="Q1072">
            <v>4</v>
          </cell>
        </row>
        <row r="1073">
          <cell r="L1073" t="str">
            <v>NHZ2046-11</v>
          </cell>
          <cell r="M1073" t="str">
            <v>História Social da Tecnologia na América Latina</v>
          </cell>
          <cell r="N1073">
            <v>4</v>
          </cell>
          <cell r="O1073">
            <v>0</v>
          </cell>
          <cell r="P1073">
            <v>4</v>
          </cell>
          <cell r="Q1073">
            <v>4</v>
          </cell>
        </row>
        <row r="1074">
          <cell r="L1074" t="str">
            <v>NHZ2048-11</v>
          </cell>
          <cell r="M1074" t="str">
            <v>Interposições da Linguagem à Filosofia Contemporânea</v>
          </cell>
          <cell r="N1074">
            <v>4</v>
          </cell>
          <cell r="O1074">
            <v>0</v>
          </cell>
          <cell r="P1074">
            <v>4</v>
          </cell>
          <cell r="Q1074">
            <v>4</v>
          </cell>
        </row>
        <row r="1075">
          <cell r="L1075" t="str">
            <v>NHZ2050-11</v>
          </cell>
          <cell r="M1075" t="str">
            <v>Lógica e os Fundamentos da Matemática</v>
          </cell>
          <cell r="N1075">
            <v>4</v>
          </cell>
          <cell r="O1075">
            <v>0</v>
          </cell>
          <cell r="P1075">
            <v>4</v>
          </cell>
          <cell r="Q1075">
            <v>4</v>
          </cell>
        </row>
        <row r="1076">
          <cell r="L1076" t="str">
            <v>NHZ2051-11</v>
          </cell>
          <cell r="M1076" t="str">
            <v>Pensamento Hegeliano e seus Desdobramentos Contemporâneos</v>
          </cell>
          <cell r="N1076">
            <v>4</v>
          </cell>
          <cell r="O1076">
            <v>0</v>
          </cell>
          <cell r="P1076">
            <v>4</v>
          </cell>
          <cell r="Q1076">
            <v>4</v>
          </cell>
        </row>
        <row r="1077">
          <cell r="L1077" t="str">
            <v>NHZ2052-11</v>
          </cell>
          <cell r="M1077" t="str">
            <v>Pensamento Kantiano e seus Desdobramentos Contemporâneos</v>
          </cell>
          <cell r="N1077">
            <v>4</v>
          </cell>
          <cell r="O1077">
            <v>0</v>
          </cell>
          <cell r="P1077">
            <v>4</v>
          </cell>
          <cell r="Q1077">
            <v>4</v>
          </cell>
        </row>
        <row r="1078">
          <cell r="L1078" t="str">
            <v>NHZ2053-11</v>
          </cell>
          <cell r="M1078" t="str">
            <v>Pensamento Marxista e seus Desdobramentos Contemporâneos</v>
          </cell>
          <cell r="N1078">
            <v>4</v>
          </cell>
          <cell r="O1078">
            <v>0</v>
          </cell>
          <cell r="P1078">
            <v>4</v>
          </cell>
          <cell r="Q1078">
            <v>4</v>
          </cell>
        </row>
        <row r="1079">
          <cell r="L1079" t="str">
            <v>NHZ2054-11</v>
          </cell>
          <cell r="M1079" t="str">
            <v>Pensamento Nietzcheano e seus Desdobramentos Contemporâneos</v>
          </cell>
          <cell r="N1079">
            <v>4</v>
          </cell>
          <cell r="O1079">
            <v>0</v>
          </cell>
          <cell r="P1079">
            <v>4</v>
          </cell>
          <cell r="Q1079">
            <v>4</v>
          </cell>
        </row>
        <row r="1080">
          <cell r="L1080" t="str">
            <v>NHZ2055-11</v>
          </cell>
          <cell r="M1080" t="str">
            <v>Perspectivas Críticas da Filosofia Contemporânea</v>
          </cell>
          <cell r="N1080">
            <v>4</v>
          </cell>
          <cell r="O1080">
            <v>0</v>
          </cell>
          <cell r="P1080">
            <v>4</v>
          </cell>
          <cell r="Q1080">
            <v>4</v>
          </cell>
        </row>
        <row r="1081">
          <cell r="L1081" t="str">
            <v>NHZ2056-11</v>
          </cell>
          <cell r="M1081" t="str">
            <v>Pesquisa em Filosofia</v>
          </cell>
          <cell r="N1081">
            <v>4</v>
          </cell>
          <cell r="O1081">
            <v>0</v>
          </cell>
          <cell r="P1081">
            <v>4</v>
          </cell>
          <cell r="Q1081">
            <v>4</v>
          </cell>
        </row>
        <row r="1082">
          <cell r="L1082" t="str">
            <v>NHZ2057-11</v>
          </cell>
          <cell r="M1082" t="str">
            <v>Poder e Cultura na Sociedade da Informação</v>
          </cell>
          <cell r="N1082">
            <v>4</v>
          </cell>
          <cell r="O1082">
            <v>0</v>
          </cell>
          <cell r="P1082">
            <v>4</v>
          </cell>
          <cell r="Q1082">
            <v>4</v>
          </cell>
        </row>
        <row r="1083">
          <cell r="L1083" t="str">
            <v>NHZ2058-11</v>
          </cell>
          <cell r="M1083" t="str">
            <v>Pragmatismo</v>
          </cell>
          <cell r="N1083">
            <v>4</v>
          </cell>
          <cell r="O1083">
            <v>0</v>
          </cell>
          <cell r="P1083">
            <v>4</v>
          </cell>
          <cell r="Q1083">
            <v>4</v>
          </cell>
        </row>
        <row r="1084">
          <cell r="L1084" t="str">
            <v>NHZ2066-11</v>
          </cell>
          <cell r="M1084" t="str">
            <v>Temas da Filosofia Antiga</v>
          </cell>
          <cell r="N1084">
            <v>4</v>
          </cell>
          <cell r="O1084">
            <v>0</v>
          </cell>
          <cell r="P1084">
            <v>4</v>
          </cell>
          <cell r="Q1084">
            <v>4</v>
          </cell>
        </row>
        <row r="1085">
          <cell r="L1085" t="str">
            <v>NHZ2067-11</v>
          </cell>
          <cell r="M1085" t="str">
            <v>Temas da Filosofia Contemporânea</v>
          </cell>
          <cell r="N1085">
            <v>4</v>
          </cell>
          <cell r="O1085">
            <v>0</v>
          </cell>
          <cell r="P1085">
            <v>4</v>
          </cell>
          <cell r="Q1085">
            <v>4</v>
          </cell>
        </row>
        <row r="1086">
          <cell r="L1086" t="str">
            <v>NHZ2068-11</v>
          </cell>
          <cell r="M1086" t="str">
            <v>Temas da Filosofia Medieval</v>
          </cell>
          <cell r="N1086">
            <v>4</v>
          </cell>
          <cell r="O1086">
            <v>0</v>
          </cell>
          <cell r="P1086">
            <v>4</v>
          </cell>
          <cell r="Q1086">
            <v>4</v>
          </cell>
        </row>
        <row r="1087">
          <cell r="L1087" t="str">
            <v>NHZ2069-11</v>
          </cell>
          <cell r="M1087" t="str">
            <v>Temas da Filosofia Moderna</v>
          </cell>
          <cell r="N1087">
            <v>4</v>
          </cell>
          <cell r="O1087">
            <v>0</v>
          </cell>
          <cell r="P1087">
            <v>4</v>
          </cell>
          <cell r="Q1087">
            <v>4</v>
          </cell>
        </row>
        <row r="1088">
          <cell r="L1088" t="str">
            <v>NHZ2070-11</v>
          </cell>
          <cell r="M1088" t="str">
            <v>Temas de Lógica</v>
          </cell>
          <cell r="N1088">
            <v>4</v>
          </cell>
          <cell r="O1088">
            <v>0</v>
          </cell>
          <cell r="P1088">
            <v>4</v>
          </cell>
          <cell r="Q1088">
            <v>4</v>
          </cell>
        </row>
        <row r="1089">
          <cell r="L1089" t="str">
            <v>NHZ2071-11</v>
          </cell>
          <cell r="M1089" t="str">
            <v>Teoria Crítica e Escola de Frankfurt</v>
          </cell>
          <cell r="N1089">
            <v>4</v>
          </cell>
          <cell r="O1089">
            <v>0</v>
          </cell>
          <cell r="P1089">
            <v>4</v>
          </cell>
          <cell r="Q1089">
            <v>4</v>
          </cell>
        </row>
        <row r="1090">
          <cell r="L1090" t="str">
            <v>NHZ2074-11</v>
          </cell>
          <cell r="M1090" t="str">
            <v>Tópicos Avançados em Modalidades: Lógica Deôntica e Lógica Epistêmica</v>
          </cell>
          <cell r="N1090">
            <v>2</v>
          </cell>
          <cell r="O1090">
            <v>0</v>
          </cell>
          <cell r="P1090">
            <v>2</v>
          </cell>
          <cell r="Q1090">
            <v>2</v>
          </cell>
        </row>
        <row r="1091">
          <cell r="L1091" t="str">
            <v>NHZ2075-11</v>
          </cell>
          <cell r="M1091" t="str">
            <v>Tópicos de História da Ciência</v>
          </cell>
          <cell r="N1091">
            <v>4</v>
          </cell>
          <cell r="O1091">
            <v>0</v>
          </cell>
          <cell r="P1091">
            <v>4</v>
          </cell>
          <cell r="Q1091">
            <v>4</v>
          </cell>
        </row>
        <row r="1092">
          <cell r="L1092" t="str">
            <v>NHZ2076-11</v>
          </cell>
          <cell r="M1092" t="str">
            <v>Tópicos de Lógicas Não-Clássicas</v>
          </cell>
          <cell r="N1092">
            <v>4</v>
          </cell>
          <cell r="O1092">
            <v>0</v>
          </cell>
          <cell r="P1092">
            <v>4</v>
          </cell>
          <cell r="Q1092">
            <v>4</v>
          </cell>
        </row>
        <row r="1093">
          <cell r="L1093" t="str">
            <v>NHZ2077-11</v>
          </cell>
          <cell r="M1093" t="str">
            <v>Tópicos em Teoria do Conhecimento</v>
          </cell>
          <cell r="N1093">
            <v>4</v>
          </cell>
          <cell r="O1093">
            <v>0</v>
          </cell>
          <cell r="P1093">
            <v>4</v>
          </cell>
          <cell r="Q1093">
            <v>4</v>
          </cell>
        </row>
        <row r="1094">
          <cell r="L1094" t="str">
            <v>NHZ2078-08</v>
          </cell>
          <cell r="M1094" t="str">
            <v>Tópicos de Metodologia da Ciência</v>
          </cell>
          <cell r="N1094">
            <v>3</v>
          </cell>
          <cell r="O1094">
            <v>0</v>
          </cell>
          <cell r="P1094">
            <v>4</v>
          </cell>
          <cell r="Q1094">
            <v>3</v>
          </cell>
        </row>
        <row r="1095">
          <cell r="L1095" t="str">
            <v>NHZ2079-08</v>
          </cell>
          <cell r="M1095" t="str">
            <v>Introdução à Lógica</v>
          </cell>
          <cell r="N1095">
            <v>3</v>
          </cell>
          <cell r="O1095">
            <v>0</v>
          </cell>
          <cell r="P1095">
            <v>4</v>
          </cell>
          <cell r="Q1095">
            <v>3</v>
          </cell>
        </row>
        <row r="1096">
          <cell r="L1096" t="str">
            <v>NHZ2091-16</v>
          </cell>
          <cell r="M1096" t="str">
            <v>Argumentação e Ensino</v>
          </cell>
          <cell r="N1096">
            <v>4</v>
          </cell>
          <cell r="O1096">
            <v>0</v>
          </cell>
          <cell r="P1096">
            <v>4</v>
          </cell>
          <cell r="Q1096">
            <v>4</v>
          </cell>
        </row>
        <row r="1097">
          <cell r="L1097" t="str">
            <v>NHZ2092-16</v>
          </cell>
          <cell r="M1097" t="str">
            <v>Arte e Ensino</v>
          </cell>
          <cell r="N1097">
            <v>4</v>
          </cell>
          <cell r="O1097">
            <v>0</v>
          </cell>
          <cell r="P1097">
            <v>4</v>
          </cell>
          <cell r="Q1097">
            <v>4</v>
          </cell>
        </row>
        <row r="1098">
          <cell r="L1098" t="str">
            <v>NHZ2093-16</v>
          </cell>
          <cell r="M1098" t="str">
            <v>Corpo, Sexualidade e Questões de Gênero</v>
          </cell>
          <cell r="N1098">
            <v>4</v>
          </cell>
          <cell r="O1098">
            <v>0</v>
          </cell>
          <cell r="P1098">
            <v>4</v>
          </cell>
          <cell r="Q1098">
            <v>4</v>
          </cell>
        </row>
        <row r="1099">
          <cell r="L1099" t="str">
            <v>NHZ2094-16</v>
          </cell>
          <cell r="M1099" t="str">
            <v>Filosofia Africana</v>
          </cell>
          <cell r="N1099">
            <v>4</v>
          </cell>
          <cell r="O1099">
            <v>0</v>
          </cell>
          <cell r="P1099">
            <v>4</v>
          </cell>
          <cell r="Q1099">
            <v>4</v>
          </cell>
        </row>
        <row r="1100">
          <cell r="L1100" t="str">
            <v>NHZ2095-16</v>
          </cell>
          <cell r="M1100" t="str">
            <v>Filosofia da Escola: Modelos Institucionais e Questões Filosóficas</v>
          </cell>
          <cell r="N1100">
            <v>4</v>
          </cell>
          <cell r="O1100">
            <v>0</v>
          </cell>
          <cell r="P1100">
            <v>4</v>
          </cell>
          <cell r="Q1100">
            <v>4</v>
          </cell>
        </row>
        <row r="1101">
          <cell r="L1101" t="str">
            <v>NHZ2096-16</v>
          </cell>
          <cell r="M1101" t="str">
            <v>Filosofia, Ensino e Universidade</v>
          </cell>
          <cell r="N1101">
            <v>4</v>
          </cell>
          <cell r="O1101">
            <v>0</v>
          </cell>
          <cell r="P1101">
            <v>4</v>
          </cell>
          <cell r="Q1101">
            <v>4</v>
          </cell>
        </row>
        <row r="1102">
          <cell r="L1102" t="str">
            <v>NHZ2097-16</v>
          </cell>
          <cell r="M1102" t="str">
            <v>Métodos para Produção de Filosofia</v>
          </cell>
          <cell r="N1102">
            <v>4</v>
          </cell>
          <cell r="O1102">
            <v>0</v>
          </cell>
          <cell r="P1102">
            <v>4</v>
          </cell>
          <cell r="Q1102">
            <v>4</v>
          </cell>
        </row>
        <row r="1103">
          <cell r="L1103" t="str">
            <v>NHZ2098-16</v>
          </cell>
          <cell r="M1103" t="str">
            <v>Pensamento e Cinema</v>
          </cell>
          <cell r="N1103">
            <v>4</v>
          </cell>
          <cell r="O1103">
            <v>0</v>
          </cell>
          <cell r="P1103">
            <v>4</v>
          </cell>
          <cell r="Q1103">
            <v>4</v>
          </cell>
        </row>
        <row r="1104">
          <cell r="L1104" t="str">
            <v>NHZ2099-16</v>
          </cell>
          <cell r="M1104" t="str">
            <v>Tópicos Contemporâneos em Educação e Filosofia</v>
          </cell>
          <cell r="N1104">
            <v>4</v>
          </cell>
          <cell r="O1104">
            <v>0</v>
          </cell>
          <cell r="P1104">
            <v>4</v>
          </cell>
          <cell r="Q1104">
            <v>4</v>
          </cell>
        </row>
        <row r="1105">
          <cell r="L1105" t="str">
            <v>NHZ2100-16</v>
          </cell>
          <cell r="M1105" t="str">
            <v>Tópicos de Filosofia e Práticas de Ensino</v>
          </cell>
          <cell r="N1105">
            <v>4</v>
          </cell>
          <cell r="O1105">
            <v>0</v>
          </cell>
          <cell r="P1105">
            <v>4</v>
          </cell>
          <cell r="Q1105">
            <v>4</v>
          </cell>
        </row>
        <row r="1106">
          <cell r="L1106" t="str">
            <v>NHZ3001-15</v>
          </cell>
          <cell r="M1106" t="str">
            <v>Conhecimento e Técnica: Perspectivas da Antiguidade e Período Medieval</v>
          </cell>
          <cell r="N1106">
            <v>4</v>
          </cell>
          <cell r="O1106">
            <v>0</v>
          </cell>
          <cell r="P1106">
            <v>4</v>
          </cell>
          <cell r="Q1106">
            <v>4</v>
          </cell>
        </row>
        <row r="1107">
          <cell r="L1107" t="str">
            <v>NHZ3002-15</v>
          </cell>
          <cell r="M1107" t="str">
            <v>Dinâmica Não Linear e Caos</v>
          </cell>
          <cell r="N1107">
            <v>4</v>
          </cell>
          <cell r="O1107">
            <v>0</v>
          </cell>
          <cell r="P1107">
            <v>4</v>
          </cell>
          <cell r="Q1107">
            <v>4</v>
          </cell>
        </row>
        <row r="1108">
          <cell r="L1108" t="str">
            <v>NHZ3003-15</v>
          </cell>
          <cell r="M1108" t="str">
            <v>Efeitos Biológicos das Radiações</v>
          </cell>
          <cell r="N1108">
            <v>4</v>
          </cell>
          <cell r="O1108">
            <v>0</v>
          </cell>
          <cell r="P1108">
            <v>4</v>
          </cell>
          <cell r="Q1108">
            <v>4</v>
          </cell>
        </row>
        <row r="1109">
          <cell r="L1109" t="str">
            <v>NHZ3007-15</v>
          </cell>
          <cell r="M1109" t="str">
            <v>Estrutura Atômica e Molecular</v>
          </cell>
          <cell r="N1109">
            <v>4</v>
          </cell>
          <cell r="O1109">
            <v>0</v>
          </cell>
          <cell r="P1109">
            <v>4</v>
          </cell>
          <cell r="Q1109">
            <v>4</v>
          </cell>
        </row>
        <row r="1110">
          <cell r="L1110" t="str">
            <v>NHZ3008-15</v>
          </cell>
          <cell r="M1110" t="str">
            <v>Evolução da Física</v>
          </cell>
          <cell r="N1110">
            <v>4</v>
          </cell>
          <cell r="O1110">
            <v>0</v>
          </cell>
          <cell r="P1110">
            <v>4</v>
          </cell>
          <cell r="Q1110">
            <v>4</v>
          </cell>
        </row>
        <row r="1111">
          <cell r="L1111" t="str">
            <v>NHZ3010-15</v>
          </cell>
          <cell r="M1111" t="str">
            <v>Física Computacional</v>
          </cell>
          <cell r="N1111">
            <v>3</v>
          </cell>
          <cell r="O1111">
            <v>1</v>
          </cell>
          <cell r="P1111">
            <v>4</v>
          </cell>
          <cell r="Q1111">
            <v>4</v>
          </cell>
        </row>
        <row r="1112">
          <cell r="L1112" t="str">
            <v>NHZ3011-15</v>
          </cell>
          <cell r="M1112" t="str">
            <v>Física de Semicondutores</v>
          </cell>
          <cell r="N1112">
            <v>3</v>
          </cell>
          <cell r="O1112">
            <v>1</v>
          </cell>
          <cell r="P1112">
            <v>4</v>
          </cell>
          <cell r="Q1112">
            <v>4</v>
          </cell>
        </row>
        <row r="1113">
          <cell r="L1113" t="str">
            <v>NHZ3014-15</v>
          </cell>
          <cell r="M1113" t="str">
            <v>Fluidos Quânticos</v>
          </cell>
          <cell r="N1113">
            <v>4</v>
          </cell>
          <cell r="O1113">
            <v>0</v>
          </cell>
          <cell r="P1113">
            <v>4</v>
          </cell>
          <cell r="Q1113">
            <v>4</v>
          </cell>
        </row>
        <row r="1114">
          <cell r="L1114" t="str">
            <v>NHZ3019-15</v>
          </cell>
          <cell r="M1114" t="str">
            <v>Fundamentos da Mecânica dos Fluidos</v>
          </cell>
          <cell r="N1114">
            <v>4</v>
          </cell>
          <cell r="O1114">
            <v>0</v>
          </cell>
          <cell r="P1114">
            <v>4</v>
          </cell>
          <cell r="Q1114">
            <v>4</v>
          </cell>
        </row>
        <row r="1115">
          <cell r="L1115" t="str">
            <v>NHZ3020-15</v>
          </cell>
          <cell r="M1115" t="str">
            <v>Fundamentos da Relatividade Geral</v>
          </cell>
          <cell r="N1115">
            <v>4</v>
          </cell>
          <cell r="O1115">
            <v>0</v>
          </cell>
          <cell r="P1115">
            <v>4</v>
          </cell>
          <cell r="Q1115">
            <v>4</v>
          </cell>
        </row>
        <row r="1116">
          <cell r="L1116" t="str">
            <v>NHZ3021-15</v>
          </cell>
          <cell r="M1116" t="str">
            <v>Interações da Radiação com a Matéria</v>
          </cell>
          <cell r="N1116">
            <v>4</v>
          </cell>
          <cell r="O1116">
            <v>0</v>
          </cell>
          <cell r="P1116">
            <v>4</v>
          </cell>
          <cell r="Q1116">
            <v>4</v>
          </cell>
        </row>
        <row r="1117">
          <cell r="L1117" t="str">
            <v>NHZ3023-15</v>
          </cell>
          <cell r="M1117" t="str">
            <v>Introdução à Cosmologia</v>
          </cell>
          <cell r="N1117">
            <v>4</v>
          </cell>
          <cell r="O1117">
            <v>0</v>
          </cell>
          <cell r="P1117">
            <v>4</v>
          </cell>
          <cell r="Q1117">
            <v>4</v>
          </cell>
        </row>
        <row r="1118">
          <cell r="L1118" t="str">
            <v>NHZ3024-15</v>
          </cell>
          <cell r="M1118" t="str">
            <v>Introdução à Física de Partículas Elementares</v>
          </cell>
          <cell r="N1118">
            <v>4</v>
          </cell>
          <cell r="O1118">
            <v>0</v>
          </cell>
          <cell r="P1118">
            <v>4</v>
          </cell>
          <cell r="Q1118">
            <v>4</v>
          </cell>
        </row>
        <row r="1119">
          <cell r="L1119" t="str">
            <v>NHZ3026-15</v>
          </cell>
          <cell r="M1119" t="str">
            <v>Introdução à Física Nuclear</v>
          </cell>
          <cell r="N1119">
            <v>4</v>
          </cell>
          <cell r="O1119">
            <v>0</v>
          </cell>
          <cell r="P1119">
            <v>4</v>
          </cell>
          <cell r="Q1119">
            <v>4</v>
          </cell>
        </row>
        <row r="1120">
          <cell r="L1120" t="str">
            <v>NHZ3031-15</v>
          </cell>
          <cell r="M1120" t="str">
            <v>Laboratório de Propriedades Físicas de Materiais</v>
          </cell>
          <cell r="N1120">
            <v>2</v>
          </cell>
          <cell r="O1120">
            <v>2</v>
          </cell>
          <cell r="P1120">
            <v>4</v>
          </cell>
          <cell r="Q1120">
            <v>4</v>
          </cell>
        </row>
        <row r="1121">
          <cell r="L1121" t="str">
            <v>NHZ3041-15</v>
          </cell>
          <cell r="M1121" t="str">
            <v>Métodos de Formação de Imagem e de Inspeção Nuclear</v>
          </cell>
          <cell r="N1121">
            <v>2</v>
          </cell>
          <cell r="O1121">
            <v>2</v>
          </cell>
          <cell r="P1121">
            <v>5</v>
          </cell>
          <cell r="Q1121">
            <v>4</v>
          </cell>
        </row>
        <row r="1122">
          <cell r="L1122" t="str">
            <v>NHZ3042-15</v>
          </cell>
          <cell r="M1122" t="str">
            <v>Microscopia Eletrônica</v>
          </cell>
          <cell r="N1122">
            <v>2</v>
          </cell>
          <cell r="O1122">
            <v>2</v>
          </cell>
          <cell r="P1122">
            <v>4</v>
          </cell>
          <cell r="Q1122">
            <v>4</v>
          </cell>
        </row>
        <row r="1123">
          <cell r="L1123" t="str">
            <v>NHZ3043-15</v>
          </cell>
          <cell r="M1123" t="str">
            <v>Noções de Astronomia e Cosmologia</v>
          </cell>
          <cell r="N1123">
            <v>4</v>
          </cell>
          <cell r="O1123">
            <v>0</v>
          </cell>
          <cell r="P1123">
            <v>4</v>
          </cell>
          <cell r="Q1123">
            <v>4</v>
          </cell>
        </row>
        <row r="1124">
          <cell r="L1124" t="str">
            <v>NHZ3052-15</v>
          </cell>
          <cell r="M1124" t="str">
            <v>Tecnologia do Vácuo e Criogenia</v>
          </cell>
          <cell r="N1124">
            <v>2</v>
          </cell>
          <cell r="O1124">
            <v>2</v>
          </cell>
          <cell r="P1124">
            <v>4</v>
          </cell>
          <cell r="Q1124">
            <v>4</v>
          </cell>
        </row>
        <row r="1125">
          <cell r="L1125" t="str">
            <v>NHZ3053-15</v>
          </cell>
          <cell r="M1125" t="str">
            <v>Teoria Clássica dos Campos</v>
          </cell>
          <cell r="N1125">
            <v>4</v>
          </cell>
          <cell r="O1125">
            <v>0</v>
          </cell>
          <cell r="P1125">
            <v>4</v>
          </cell>
          <cell r="Q1125">
            <v>4</v>
          </cell>
        </row>
        <row r="1126">
          <cell r="L1126" t="str">
            <v>NHZ3056-15</v>
          </cell>
          <cell r="M1126" t="str">
            <v>Teoria de Grupos em Física</v>
          </cell>
          <cell r="N1126">
            <v>4</v>
          </cell>
          <cell r="O1126">
            <v>0</v>
          </cell>
          <cell r="P1126">
            <v>4</v>
          </cell>
          <cell r="Q1126">
            <v>4</v>
          </cell>
        </row>
        <row r="1127">
          <cell r="L1127" t="str">
            <v>NHZ3057-15</v>
          </cell>
          <cell r="M1127" t="str">
            <v>Tópicos em Física Teórica</v>
          </cell>
          <cell r="N1127">
            <v>4</v>
          </cell>
          <cell r="O1127">
            <v>0</v>
          </cell>
          <cell r="P1127">
            <v>4</v>
          </cell>
          <cell r="Q1127">
            <v>4</v>
          </cell>
        </row>
        <row r="1128">
          <cell r="L1128" t="str">
            <v>NHZ3058-15</v>
          </cell>
          <cell r="M1128" t="str">
            <v>Tópicos em Física Experimental</v>
          </cell>
          <cell r="N1128">
            <v>1</v>
          </cell>
          <cell r="O1128">
            <v>3</v>
          </cell>
          <cell r="P1128">
            <v>4</v>
          </cell>
          <cell r="Q1128">
            <v>4</v>
          </cell>
        </row>
        <row r="1129">
          <cell r="L1129" t="str">
            <v>NHZ3060-09</v>
          </cell>
          <cell r="M1129" t="str">
            <v>Nascimento e Desenvolvimento da Ciência Moderna</v>
          </cell>
          <cell r="N1129">
            <v>4</v>
          </cell>
          <cell r="O1129">
            <v>0</v>
          </cell>
          <cell r="P1129">
            <v>4</v>
          </cell>
          <cell r="Q1129">
            <v>4</v>
          </cell>
        </row>
        <row r="1130">
          <cell r="L1130" t="str">
            <v>NHZ3075-15</v>
          </cell>
          <cell r="M1130" t="str">
            <v>Mecânica Clássica III</v>
          </cell>
          <cell r="N1130">
            <v>4</v>
          </cell>
          <cell r="O1130">
            <v>0</v>
          </cell>
          <cell r="P1130">
            <v>4</v>
          </cell>
          <cell r="Q1130">
            <v>4</v>
          </cell>
        </row>
        <row r="1131">
          <cell r="L1131" t="str">
            <v>NHZ3076-15</v>
          </cell>
          <cell r="M1131" t="str">
            <v>Eletromagnetismo III</v>
          </cell>
          <cell r="N1131">
            <v>4</v>
          </cell>
          <cell r="O1131">
            <v>0</v>
          </cell>
          <cell r="P1131">
            <v>4</v>
          </cell>
          <cell r="Q1131">
            <v>4</v>
          </cell>
        </row>
        <row r="1132">
          <cell r="L1132" t="str">
            <v>NHZ3077-15</v>
          </cell>
          <cell r="M1132" t="str">
            <v>Mecânica Quântica III</v>
          </cell>
          <cell r="N1132">
            <v>4</v>
          </cell>
          <cell r="O1132">
            <v>0</v>
          </cell>
          <cell r="P1132">
            <v>4</v>
          </cell>
          <cell r="Q1132">
            <v>4</v>
          </cell>
        </row>
        <row r="1133">
          <cell r="L1133" t="str">
            <v>NHZ3078-15</v>
          </cell>
          <cell r="M1133" t="str">
            <v>Equações Diferenciais Parciais Aplicadas</v>
          </cell>
          <cell r="N1133">
            <v>4</v>
          </cell>
          <cell r="O1133">
            <v>0</v>
          </cell>
          <cell r="P1133">
            <v>4</v>
          </cell>
          <cell r="Q1133">
            <v>4</v>
          </cell>
        </row>
        <row r="1134">
          <cell r="L1134" t="str">
            <v>NHZ3080-15</v>
          </cell>
          <cell r="M1134" t="str">
            <v>Laboratório de Física Médica</v>
          </cell>
          <cell r="N1134">
            <v>0</v>
          </cell>
          <cell r="O1134">
            <v>3</v>
          </cell>
          <cell r="P1134">
            <v>5</v>
          </cell>
          <cell r="Q1134">
            <v>3</v>
          </cell>
        </row>
        <row r="1135">
          <cell r="L1135" t="str">
            <v>NHZ3081-15</v>
          </cell>
          <cell r="M1135" t="str">
            <v>Lasers e Óptica Moderna</v>
          </cell>
          <cell r="N1135">
            <v>3</v>
          </cell>
          <cell r="O1135">
            <v>1</v>
          </cell>
          <cell r="P1135">
            <v>4</v>
          </cell>
          <cell r="Q1135">
            <v>4</v>
          </cell>
        </row>
        <row r="1136">
          <cell r="L1136" t="str">
            <v>NHZ3082-15</v>
          </cell>
          <cell r="M1136" t="str">
            <v>Cristalografia e Difração De Raios X</v>
          </cell>
          <cell r="N1136">
            <v>3</v>
          </cell>
          <cell r="O1136">
            <v>1</v>
          </cell>
          <cell r="P1136">
            <v>4</v>
          </cell>
          <cell r="Q1136">
            <v>4</v>
          </cell>
        </row>
        <row r="1137">
          <cell r="L1137" t="str">
            <v>NHZ3083-15</v>
          </cell>
          <cell r="M1137" t="str">
            <v>Introdução à Física Estelar</v>
          </cell>
          <cell r="N1137">
            <v>4</v>
          </cell>
          <cell r="O1137">
            <v>0</v>
          </cell>
          <cell r="P1137">
            <v>4</v>
          </cell>
          <cell r="Q1137">
            <v>4</v>
          </cell>
        </row>
        <row r="1138">
          <cell r="L1138" t="str">
            <v>NHZ3084-15</v>
          </cell>
          <cell r="M1138" t="str">
            <v>Física do Meio Ambiente</v>
          </cell>
          <cell r="N1138">
            <v>4</v>
          </cell>
          <cell r="O1138">
            <v>0</v>
          </cell>
          <cell r="P1138">
            <v>4</v>
          </cell>
          <cell r="Q1138">
            <v>4</v>
          </cell>
        </row>
        <row r="1139">
          <cell r="L1139" t="str">
            <v>NHZ3085-15</v>
          </cell>
          <cell r="M1139" t="str">
            <v>Propriedades Magnéticas e Eletrônicas</v>
          </cell>
          <cell r="N1139">
            <v>2</v>
          </cell>
          <cell r="O1139">
            <v>2</v>
          </cell>
          <cell r="P1139">
            <v>4</v>
          </cell>
          <cell r="Q1139">
            <v>4</v>
          </cell>
        </row>
        <row r="1140">
          <cell r="L1140" t="str">
            <v>NHZ4004-15</v>
          </cell>
          <cell r="M1140" t="str">
            <v>Desenho e Projeto em Química</v>
          </cell>
          <cell r="N1140">
            <v>3</v>
          </cell>
          <cell r="O1140">
            <v>0</v>
          </cell>
          <cell r="P1140">
            <v>4</v>
          </cell>
          <cell r="Q1140">
            <v>3</v>
          </cell>
        </row>
        <row r="1141">
          <cell r="L1141" t="str">
            <v>NHZ4028-15</v>
          </cell>
          <cell r="M1141" t="str">
            <v>Operações Unitárias I</v>
          </cell>
          <cell r="N1141">
            <v>4</v>
          </cell>
          <cell r="O1141">
            <v>0</v>
          </cell>
          <cell r="P1141">
            <v>4</v>
          </cell>
          <cell r="Q1141">
            <v>4</v>
          </cell>
        </row>
        <row r="1142">
          <cell r="L1142" t="str">
            <v>NHZ4029-15</v>
          </cell>
          <cell r="M1142" t="str">
            <v>Operações Unitárias II</v>
          </cell>
          <cell r="N1142">
            <v>4</v>
          </cell>
          <cell r="O1142">
            <v>0</v>
          </cell>
          <cell r="P1142">
            <v>4</v>
          </cell>
          <cell r="Q1142">
            <v>4</v>
          </cell>
        </row>
        <row r="1143">
          <cell r="L1143" t="str">
            <v>NHZ4035-15</v>
          </cell>
          <cell r="M1143" t="str">
            <v>Processos Industriais Orgânicos e Inorgânicos</v>
          </cell>
          <cell r="N1143">
            <v>4</v>
          </cell>
          <cell r="O1143">
            <v>0</v>
          </cell>
          <cell r="P1143">
            <v>4</v>
          </cell>
          <cell r="Q1143">
            <v>4</v>
          </cell>
        </row>
        <row r="1144">
          <cell r="L1144" t="str">
            <v>NHZ4038-15</v>
          </cell>
          <cell r="M1144" t="str">
            <v>Química dos Materiais</v>
          </cell>
          <cell r="N1144">
            <v>4</v>
          </cell>
          <cell r="O1144">
            <v>2</v>
          </cell>
          <cell r="P1144">
            <v>4</v>
          </cell>
          <cell r="Q1144">
            <v>6</v>
          </cell>
        </row>
        <row r="1145">
          <cell r="L1145" t="str">
            <v>NHZ4042-09</v>
          </cell>
          <cell r="M1145" t="str">
            <v>Seminários em Química I</v>
          </cell>
          <cell r="N1145">
            <v>2</v>
          </cell>
          <cell r="O1145">
            <v>0</v>
          </cell>
          <cell r="P1145">
            <v>2</v>
          </cell>
          <cell r="Q1145">
            <v>2</v>
          </cell>
        </row>
        <row r="1146">
          <cell r="L1146" t="str">
            <v>NHZ4043-15</v>
          </cell>
          <cell r="M1146" t="str">
            <v>Seminários em Química II</v>
          </cell>
          <cell r="N1146">
            <v>2</v>
          </cell>
          <cell r="O1146">
            <v>0</v>
          </cell>
          <cell r="P1146">
            <v>2</v>
          </cell>
          <cell r="Q1146">
            <v>2</v>
          </cell>
        </row>
        <row r="1147">
          <cell r="L1147" t="str">
            <v>NHZ4059-15</v>
          </cell>
          <cell r="M1147" t="str">
            <v>Indústria de Polímeros</v>
          </cell>
          <cell r="N1147">
            <v>4</v>
          </cell>
          <cell r="O1147">
            <v>0</v>
          </cell>
          <cell r="P1147">
            <v>4</v>
          </cell>
          <cell r="Q1147">
            <v>4</v>
          </cell>
        </row>
        <row r="1148">
          <cell r="L1148" t="str">
            <v>NHZ4060-15</v>
          </cell>
          <cell r="M1148" t="str">
            <v>Biocombustíveis e Biorrefinarias</v>
          </cell>
          <cell r="N1148">
            <v>4</v>
          </cell>
          <cell r="O1148">
            <v>0</v>
          </cell>
          <cell r="P1148">
            <v>4</v>
          </cell>
          <cell r="Q1148">
            <v>4</v>
          </cell>
        </row>
        <row r="1149">
          <cell r="L1149" t="str">
            <v>NHZ4061-15</v>
          </cell>
          <cell r="M1149" t="str">
            <v>Introdução a Troca de Calor, Massa e Movimentação de Fluidos</v>
          </cell>
          <cell r="N1149">
            <v>4</v>
          </cell>
          <cell r="O1149">
            <v>0</v>
          </cell>
          <cell r="P1149">
            <v>4</v>
          </cell>
          <cell r="Q1149">
            <v>4</v>
          </cell>
        </row>
        <row r="1150">
          <cell r="L1150" t="str">
            <v>NHZ4062-15</v>
          </cell>
          <cell r="M1150" t="str">
            <v>Meio Ambiente e Indústria</v>
          </cell>
          <cell r="N1150">
            <v>2</v>
          </cell>
          <cell r="O1150">
            <v>0</v>
          </cell>
          <cell r="P1150">
            <v>2</v>
          </cell>
          <cell r="Q1150">
            <v>2</v>
          </cell>
        </row>
        <row r="1151">
          <cell r="L1151" t="str">
            <v>NHZ4063-15</v>
          </cell>
          <cell r="M1151" t="str">
            <v>Polímeros: Síntese, Caracterização e Processos</v>
          </cell>
          <cell r="N1151">
            <v>4</v>
          </cell>
          <cell r="O1151">
            <v>2</v>
          </cell>
          <cell r="P1151">
            <v>4</v>
          </cell>
          <cell r="Q1151">
            <v>6</v>
          </cell>
        </row>
        <row r="1152">
          <cell r="L1152" t="str">
            <v>NHZ4064-15</v>
          </cell>
          <cell r="M1152" t="str">
            <v>Processos Industriais Cerâmicos</v>
          </cell>
          <cell r="N1152">
            <v>4</v>
          </cell>
          <cell r="O1152">
            <v>0</v>
          </cell>
          <cell r="P1152">
            <v>4</v>
          </cell>
          <cell r="Q1152">
            <v>4</v>
          </cell>
        </row>
        <row r="1153">
          <cell r="L1153" t="str">
            <v>NHZ4065-15</v>
          </cell>
          <cell r="M1153" t="str">
            <v>Tecnologia de Alimentos</v>
          </cell>
          <cell r="N1153">
            <v>2</v>
          </cell>
          <cell r="O1153">
            <v>2</v>
          </cell>
          <cell r="P1153">
            <v>2</v>
          </cell>
          <cell r="Q1153">
            <v>4</v>
          </cell>
        </row>
        <row r="1154">
          <cell r="L1154" t="str">
            <v>NHZ4066-15</v>
          </cell>
          <cell r="M1154" t="str">
            <v>Química Inorgânica Avançada</v>
          </cell>
          <cell r="N1154">
            <v>4</v>
          </cell>
          <cell r="O1154">
            <v>0</v>
          </cell>
          <cell r="P1154">
            <v>4</v>
          </cell>
          <cell r="Q1154">
            <v>4</v>
          </cell>
        </row>
        <row r="1155">
          <cell r="L1155" t="str">
            <v>NHZ4067-15</v>
          </cell>
          <cell r="M1155" t="str">
            <v>Teoria de Grupos: Moléculas e Sólidos</v>
          </cell>
          <cell r="N1155">
            <v>2</v>
          </cell>
          <cell r="O1155">
            <v>0</v>
          </cell>
          <cell r="P1155">
            <v>2</v>
          </cell>
          <cell r="Q1155">
            <v>2</v>
          </cell>
        </row>
        <row r="1156">
          <cell r="L1156" t="str">
            <v>NHZ4068-15</v>
          </cell>
          <cell r="M1156" t="str">
            <v>Fermentação Industrial</v>
          </cell>
          <cell r="N1156">
            <v>2</v>
          </cell>
          <cell r="O1156">
            <v>2</v>
          </cell>
          <cell r="P1156">
            <v>2</v>
          </cell>
          <cell r="Q1156">
            <v>4</v>
          </cell>
        </row>
        <row r="1157">
          <cell r="L1157" t="str">
            <v>NHZ4069-15</v>
          </cell>
          <cell r="M1157" t="str">
            <v>Química de Alimentos</v>
          </cell>
          <cell r="N1157">
            <v>2</v>
          </cell>
          <cell r="O1157">
            <v>2</v>
          </cell>
          <cell r="P1157">
            <v>2</v>
          </cell>
          <cell r="Q1157">
            <v>4</v>
          </cell>
        </row>
        <row r="1158">
          <cell r="L1158" t="str">
            <v>NHZ4070-15</v>
          </cell>
          <cell r="M1158" t="str">
            <v>Tecnologia de Biomateriais</v>
          </cell>
          <cell r="N1158">
            <v>3</v>
          </cell>
          <cell r="O1158">
            <v>1</v>
          </cell>
          <cell r="P1158">
            <v>4</v>
          </cell>
          <cell r="Q1158">
            <v>4</v>
          </cell>
        </row>
        <row r="1159">
          <cell r="L1159" t="str">
            <v>NHZ4074-15</v>
          </cell>
          <cell r="M1159" t="str">
            <v>Recursos Didáticos para o Ensino de Química</v>
          </cell>
          <cell r="N1159">
            <v>4</v>
          </cell>
          <cell r="O1159">
            <v>0</v>
          </cell>
          <cell r="P1159">
            <v>4</v>
          </cell>
          <cell r="Q1159">
            <v>4</v>
          </cell>
        </row>
        <row r="1160">
          <cell r="L1160" t="str">
            <v>NHZ5005-09</v>
          </cell>
          <cell r="M1160" t="str">
            <v>Energia e Meio Ambiente</v>
          </cell>
          <cell r="N1160">
            <v>2</v>
          </cell>
          <cell r="O1160">
            <v>1</v>
          </cell>
          <cell r="P1160">
            <v>3</v>
          </cell>
          <cell r="Q1160">
            <v>3</v>
          </cell>
        </row>
        <row r="1161">
          <cell r="L1161" t="str">
            <v>NHZ5014-15</v>
          </cell>
          <cell r="M1161" t="str">
            <v>Questões Atuais no Ensino de Ciências</v>
          </cell>
          <cell r="N1161">
            <v>2</v>
          </cell>
          <cell r="O1161">
            <v>0</v>
          </cell>
          <cell r="P1161">
            <v>2</v>
          </cell>
          <cell r="Q1161">
            <v>2</v>
          </cell>
        </row>
        <row r="1162">
          <cell r="L1162" t="str">
            <v>NHZ5015-09</v>
          </cell>
          <cell r="M1162" t="str">
            <v>Teoria do Conhecimento Científico</v>
          </cell>
          <cell r="N1162">
            <v>4</v>
          </cell>
          <cell r="O1162">
            <v>0</v>
          </cell>
          <cell r="P1162">
            <v>4</v>
          </cell>
          <cell r="Q1162">
            <v>4</v>
          </cell>
        </row>
        <row r="1163">
          <cell r="L1163" t="str">
            <v>NHZ5016-15</v>
          </cell>
          <cell r="M1163" t="str">
            <v>História da Educação</v>
          </cell>
          <cell r="N1163">
            <v>4</v>
          </cell>
          <cell r="O1163">
            <v>0</v>
          </cell>
          <cell r="P1163">
            <v>4</v>
          </cell>
          <cell r="Q1163">
            <v>4</v>
          </cell>
        </row>
        <row r="1164">
          <cell r="L1164" t="str">
            <v>NHZ5017-15</v>
          </cell>
          <cell r="M1164" t="str">
            <v>História e Filosofia das Ciências e o Ensino de Ciências</v>
          </cell>
          <cell r="N1164">
            <v>4</v>
          </cell>
          <cell r="O1164">
            <v>0</v>
          </cell>
          <cell r="P1164">
            <v>2</v>
          </cell>
          <cell r="Q1164">
            <v>4</v>
          </cell>
        </row>
        <row r="1165">
          <cell r="L1165" t="str">
            <v>NHZ5019-15</v>
          </cell>
          <cell r="M1165" t="str">
            <v>Tecnologias da Informação e Comunicação na Educação</v>
          </cell>
          <cell r="N1165">
            <v>3</v>
          </cell>
          <cell r="O1165">
            <v>0</v>
          </cell>
          <cell r="P1165">
            <v>3</v>
          </cell>
          <cell r="Q1165">
            <v>3</v>
          </cell>
        </row>
        <row r="1166">
          <cell r="L1166" t="str">
            <v>NHZ5020-15</v>
          </cell>
          <cell r="M1166" t="str">
            <v>Educação Inclusiva</v>
          </cell>
          <cell r="N1166">
            <v>2</v>
          </cell>
          <cell r="O1166">
            <v>0</v>
          </cell>
          <cell r="P1166">
            <v>2</v>
          </cell>
          <cell r="Q1166">
            <v>2</v>
          </cell>
        </row>
        <row r="1167">
          <cell r="L1167" t="str">
            <v>NHZ5021-16</v>
          </cell>
          <cell r="M1167" t="str">
            <v>Educação em Saúde e Sexualidade</v>
          </cell>
          <cell r="N1167">
            <v>3</v>
          </cell>
          <cell r="O1167">
            <v>0</v>
          </cell>
          <cell r="P1167">
            <v>3</v>
          </cell>
          <cell r="Q116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Alocação 1q"/>
      <sheetName val="Alocação 2q"/>
      <sheetName val="Alocação 3q"/>
      <sheetName val="PROGRAD_1Q"/>
      <sheetName val="PROGRAD_2Q"/>
      <sheetName val="PROGRAD_3Q"/>
      <sheetName val="Coordenadores disciplinas"/>
      <sheetName val="Controle"/>
      <sheetName val="Docentes"/>
      <sheetName val="Disciplinas"/>
      <sheetName val="dias horas"/>
      <sheetName val="Bacharelado em Física 2018"/>
      <sheetName val="Bacharelado%20em%20Física%20201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id="3" name="Tabela3" displayName="Tabela3" ref="A1:AK150" totalsRowShown="0" headerRowDxfId="170" dataDxfId="169">
  <autoFilter ref="A1:AK150"/>
  <sortState ref="A2:R48">
    <sortCondition ref="A1:A48"/>
  </sortState>
  <tableColumns count="37">
    <tableColumn id="1" name="Disciplina" dataDxfId="168"/>
    <tableColumn id="2" name="Sigla">
      <calculatedColumnFormula>IFERROR(VLOOKUP($A2,Disciplinas[],5,FALSE),"-")</calculatedColumnFormula>
    </tableColumn>
    <tableColumn id="3" name="T">
      <calculatedColumnFormula>IFERROR(VLOOKUP($A2,Disciplinas[],2,FALSE),"-")</calculatedColumnFormula>
    </tableColumn>
    <tableColumn id="4" name="P">
      <calculatedColumnFormula>IFERROR(VLOOKUP($A2,Disciplinas[],3,FALSE),"-")</calculatedColumnFormula>
    </tableColumn>
    <tableColumn id="19" name="I" dataDxfId="167">
      <calculatedColumnFormula>IFERROR(VLOOKUP($A2,Disciplinas[],4,FALSE),"-")</calculatedColumnFormula>
    </tableColumn>
    <tableColumn id="5" name="Categoria">
      <calculatedColumnFormula>IFERROR(VLOOKUP($A2,Disciplinas[],6,FALSE),"-")</calculatedColumnFormula>
    </tableColumn>
    <tableColumn id="6" name="Curso">
      <calculatedColumnFormula>IFERROR(VLOOKUP($A2,Disciplinas[],7,FALSE),"-")</calculatedColumnFormula>
    </tableColumn>
    <tableColumn id="7" name="Campus" dataDxfId="166"/>
    <tableColumn id="8" name="Turno" dataDxfId="165"/>
    <tableColumn id="9" name="Turma" dataDxfId="164"/>
    <tableColumn id="18" name="Vagas" dataDxfId="163"/>
    <tableColumn id="10" name="Teoria 1 - Dia" dataDxfId="162"/>
    <tableColumn id="11" name="Teoria 1 - Horário In" dataDxfId="161"/>
    <tableColumn id="26" name="Teoria 1 - Horário Fnl" dataDxfId="160"/>
    <tableColumn id="25" name="Teoria 1- Sem./Quinz." dataDxfId="159"/>
    <tableColumn id="24" name="Teoria 2 - Dia" dataDxfId="158"/>
    <tableColumn id="23" name="Teoria - Horário In" dataDxfId="157"/>
    <tableColumn id="22" name="Teoria 2 - Horário Fnl" dataDxfId="156"/>
    <tableColumn id="21" name="Teoria 2- Sem./Quinz." dataDxfId="155"/>
    <tableColumn id="20" name="Teoria 3 - Dia" dataDxfId="154"/>
    <tableColumn id="27" name="Teoria 3 - Horário In" dataDxfId="153"/>
    <tableColumn id="28" name="Teoria 3 - Horário Fnl" dataDxfId="152"/>
    <tableColumn id="29" name="Teoria 3- Sem./Quinz." dataDxfId="151"/>
    <tableColumn id="12" name="Teoria - Crédito Docente" dataDxfId="150"/>
    <tableColumn id="13" name="Teoria - Docente" dataDxfId="149"/>
    <tableColumn id="14" name="Prática 1 - Dia" dataDxfId="148"/>
    <tableColumn id="15" name="Prática 1 - Horário In" dataDxfId="147"/>
    <tableColumn id="33" name="Prática 1 - Horário Fnl" dataDxfId="146"/>
    <tableColumn id="32" name="Prática 1- Sem./Quinz." dataDxfId="145"/>
    <tableColumn id="31" name="Prática 2 - Dia" dataDxfId="144"/>
    <tableColumn id="30" name="Prática 2 - Horário In" dataDxfId="143"/>
    <tableColumn id="34" name="Prtática 2 - Horário Fnl" dataDxfId="142"/>
    <tableColumn id="35" name="Prática 2- Sem./Quinz." dataDxfId="141"/>
    <tableColumn id="36" name="Prática - Lab" dataDxfId="140"/>
    <tableColumn id="16" name="Prática - Crédito Docente" dataDxfId="139"/>
    <tableColumn id="17" name="Prática - Docente" dataDxfId="138"/>
    <tableColumn id="37" name="Observação" dataDxfId="137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1" name="Tabela11" displayName="Tabela11" ref="A2:AH35" headerRowDxfId="46">
  <autoFilter ref="A2:AH35"/>
  <tableColumns count="34">
    <tableColumn id="1" name="Docente" totalsRowLabel="Total">
      <calculatedColumnFormula>Docentes!A2</calculatedColumnFormula>
    </tableColumn>
    <tableColumn id="2" name="BI 1Q" dataDxfId="45">
      <calculatedColumnFormula>SUMIFS('Alocação 1q'!X:X,'Alocação 1q'!Y:Y,Tabela11[[#This Row],[Docente]],'Alocação 1q'!F:F,"BI")+SUMIFS('Alocação 1q'!AI:AI,'Alocação 1q'!AJ:AJ,Tabela11[[#This Row],[Docente]],'Alocação 1q'!F:F,"BI")</calculatedColumnFormula>
    </tableColumn>
    <tableColumn id="3" name="OBR ESP 1Q" dataDxfId="44">
      <calculatedColumnFormula>SUMIFS('Alocação 1q'!X:X,'Alocação 1q'!Y:Y,Tabela11[[#This Row],[Docente]],'Alocação 1q'!F:F,"OBR")+SUMIFS('Alocação 1q'!AI:AI,'Alocação 1q'!AJ:AJ,Tabela11[[#This Row],[Docente]],'Alocação 1q'!F:F,"OBR")</calculatedColumnFormula>
    </tableColumn>
    <tableColumn id="4" name="OL ESP 1Q" dataDxfId="43">
      <calculatedColumnFormula>SUMIFS('Alocação 1q'!X:X,'Alocação 1q'!Y:Y,Tabela11[[#This Row],[Docente]],'Alocação 1q'!F:F,"OL")+SUMIFS('Alocação 1q'!AI:AI,'Alocação 1q'!AJ:AJ,Tabela11[[#This Row],[Docente]],'Alocação 1q'!F:F,"OL")</calculatedColumnFormula>
    </tableColumn>
    <tableColumn id="25" name="Livre 1Q" dataDxfId="42">
      <calculatedColumnFormula>SUMIFS('Alocação 1q'!X:X,'Alocação 1q'!Y:Y,Tabela11[[#This Row],[Docente]],'Alocação 1q'!F:F,"livre")+SUMIFS('Alocação 1q'!AI:AI,'Alocação 1q'!AJ:AJ,Tabela11[[#This Row],[Docente]],'Alocação 1q'!F:F,"livre")</calculatedColumnFormula>
    </tableColumn>
    <tableColumn id="5" name="Pós 1Q" dataDxfId="41">
      <calculatedColumnFormula>SUMIFS('Alocação 1q'!X:X,'Alocação 1q'!Y:Y,Tabela11[[#This Row],[Docente]],'Alocação 1q'!F:F,"PG")+SUMIFS('Alocação 1q'!AI:AI,'Alocação 1q'!AJ:AJ,Tabela11[[#This Row],[Docente]],'Alocação 1q'!F:F,"PG")</calculatedColumnFormula>
    </tableColumn>
    <tableColumn id="6" name="Ext. 1Q" dataDxfId="40"/>
    <tableColumn id="7" name="Total 1Q" dataDxfId="39">
      <calculatedColumnFormula>SUM(Tabela11[[#This Row],[BI 1Q]:[Ext. 1Q]])</calculatedColumnFormula>
    </tableColumn>
    <tableColumn id="9" name="BI 2Q" dataDxfId="38">
      <calculatedColumnFormula>SUMIFS('Alocação 2q'!X:X,'Alocação 2q'!Y:Y,Tabela11[[#This Row],[Docente]],'Alocação 2q'!F:F,"BI")+SUMIFS('Alocação 2q'!AI:AI,'Alocação 2q'!AJ:AJ,Tabela11[[#This Row],[Docente]],'Alocação 2q'!F:F,"BI")</calculatedColumnFormula>
    </tableColumn>
    <tableColumn id="10" name="OBR ESP 2Q" dataDxfId="37">
      <calculatedColumnFormula>SUMIFS('Alocação 2q'!X:X,'Alocação 2q'!Y:Y,Tabela11[[#This Row],[Docente]],'Alocação 2q'!F:F,"OBR")+SUMIFS('Alocação 2q'!AI:AI,'Alocação 2q'!AJ:AJ,Tabela11[[#This Row],[Docente]],'Alocação 2q'!F:F,"OBR")</calculatedColumnFormula>
    </tableColumn>
    <tableColumn id="11" name="OL ESP 2Q" dataDxfId="36">
      <calculatedColumnFormula>SUMIFS('Alocação 2q'!X:X,'Alocação 2q'!Y:Y,Tabela11[[#This Row],[Docente]],'Alocação 2q'!F:F,"OL")+SUMIFS('Alocação 2q'!AI:AI,'Alocação 2q'!AJ:AJ,Tabela11[[#This Row],[Docente]],'Alocação 2q'!F:F,"OL")</calculatedColumnFormula>
    </tableColumn>
    <tableColumn id="26" name="Livre 2Q" dataDxfId="35">
      <calculatedColumnFormula>SUMIFS('Alocação 2q'!X:X,'Alocação 2q'!Y:Y,Tabela11[[#This Row],[Docente]],'Alocação 2q'!F:F,"livre")+SUMIFS('Alocação 2q'!AI:AI,'Alocação 2q'!AJ:AJ,Tabela11[[#This Row],[Docente]],'Alocação 2q'!F:F,"livre")</calculatedColumnFormula>
    </tableColumn>
    <tableColumn id="12" name="Pós 2Q" dataDxfId="34">
      <calculatedColumnFormula>SUMIFS('Alocação 2q'!X:X,'Alocação 2q'!Y:Y,Tabela11[[#This Row],[Docente]],'Alocação 2q'!F:F,"pg")+SUMIFS('Alocação 2q'!AI:AI,'Alocação 2q'!AJ:AJ,Tabela11[[#This Row],[Docente]],'Alocação 2q'!F:F,"pg")</calculatedColumnFormula>
    </tableColumn>
    <tableColumn id="13" name="Ext. 2Q" dataDxfId="33"/>
    <tableColumn id="14" name="Total 2Q" dataDxfId="32">
      <calculatedColumnFormula>SUM(Tabela11[[#This Row],[BI 2Q]:[Ext. 2Q]])</calculatedColumnFormula>
    </tableColumn>
    <tableColumn id="16" name="BI 3Q" dataDxfId="31">
      <calculatedColumnFormula>SUMIFS('Alocação 3q'!X:X,'Alocação 3q'!Y:Y,Tabela11[[#This Row],[Docente]],'Alocação 3q'!F:F,"BI")+SUMIFS('Alocação 3q'!AI:AI,'Alocação 3q'!AJ:AJ,Tabela11[[#This Row],[Docente]],'Alocação 3q'!F:F,"BI")</calculatedColumnFormula>
    </tableColumn>
    <tableColumn id="17" name="OBR ESP 3Q" dataDxfId="30">
      <calculatedColumnFormula>SUMIFS('Alocação 3q'!X:X,'Alocação 3q'!Y:Y,Tabela11[[#This Row],[Docente]],'Alocação 3q'!F:F,"OBR")+SUMIFS('Alocação 3q'!AI:AI,'Alocação 3q'!AJ:AJ,Tabela11[[#This Row],[Docente]],'Alocação 3q'!F:F,"OBR")</calculatedColumnFormula>
    </tableColumn>
    <tableColumn id="18" name="OL ESP 3Q" dataDxfId="29">
      <calculatedColumnFormula>SUMIFS('Alocação 3q'!X:X,'Alocação 3q'!Y:Y,Tabela11[[#This Row],[Docente]],'Alocação 3q'!F:F,"OL")+SUMIFS('Alocação 3q'!AI:AI,'Alocação 3q'!AJ:AJ,Tabela11[[#This Row],[Docente]],'Alocação 3q'!F:F,"OL")</calculatedColumnFormula>
    </tableColumn>
    <tableColumn id="27" name="Livre 3Q" dataDxfId="28">
      <calculatedColumnFormula>SUMIFS('Alocação 3q'!X:X,'Alocação 3q'!Y:Y,Tabela11[[#This Row],[Docente]],'Alocação 3q'!F:F,"livre")+SUMIFS('Alocação 3q'!AI:AI,'Alocação 3q'!AJ:AJ,Tabela11[[#This Row],[Docente]],'Alocação 3q'!F:F,"livre")</calculatedColumnFormula>
    </tableColumn>
    <tableColumn id="19" name="Pós 3Q" dataDxfId="27">
      <calculatedColumnFormula>SUMIFS('Alocação 3q'!X:X,'Alocação 3q'!Y:Y,Tabela11[[#This Row],[Docente]],'Alocação 3q'!F:F,"pg")+SUMIFS('Alocação 3q'!AI:AI,'Alocação 3q'!AJ:AJ,Tabela11[[#This Row],[Docente]],'Alocação 3q'!F:F,"pg")</calculatedColumnFormula>
    </tableColumn>
    <tableColumn id="20" name="Ext. 3Q" dataDxfId="26"/>
    <tableColumn id="21" name="Total 3Q" dataDxfId="25">
      <calculatedColumnFormula>SUM(Tabela11[[#This Row],[BI 3Q]:[Ext. 3Q]])</calculatedColumnFormula>
    </tableColumn>
    <tableColumn id="22" name="Total BI" totalsRowFunction="count" dataDxfId="24">
      <calculatedColumnFormula>SUM(Tabela11[[#This Row],[BI 1Q]],Tabela11[[#This Row],[BI 2Q]],Tabela11[[#This Row],[BI 3Q]])</calculatedColumnFormula>
    </tableColumn>
    <tableColumn id="8" name="Total OBR ESP" dataDxfId="23">
      <calculatedColumnFormula>SUM(Tabela11[[#This Row],[OBR ESP 1Q]],Tabela11[[#This Row],[OBR ESP 2Q]],Tabela11[[#This Row],[OBR ESP 3Q]])</calculatedColumnFormula>
    </tableColumn>
    <tableColumn id="15" name="TOTAL OL ESP">
      <calculatedColumnFormula>SUM(Tabela11[[#This Row],[OL ESP 1Q]],Tabela11[[#This Row],[OL ESP 2Q]],Tabela11[[#This Row],[OL ESP 3Q]])</calculatedColumnFormula>
    </tableColumn>
    <tableColumn id="28" name="Total Livre" dataDxfId="22">
      <calculatedColumnFormula>Tabela11[[#This Row],[Livre 1Q]]+Tabela11[[#This Row],[Livre 2Q]]+Tabela11[[#This Row],[Livre 3Q]]</calculatedColumnFormula>
    </tableColumn>
    <tableColumn id="23" name="TOTAL ANUAL Graduação" dataDxfId="21">
      <calculatedColumnFormula>SUM(Tabela11[[#This Row],[Total BI]:[Total Livre]])</calculatedColumnFormula>
    </tableColumn>
    <tableColumn id="30" name="Total PG" dataDxfId="20">
      <calculatedColumnFormula>Tabela11[[#This Row],[Pós 1Q]]+Tabela11[[#This Row],[Pós 2Q]]+Tabela11[[#This Row],[Pós 3Q]]</calculatedColumnFormula>
    </tableColumn>
    <tableColumn id="29" name="Total Ext" dataDxfId="19">
      <calculatedColumnFormula>Tabela11[[#This Row],[Ext. 1Q]]+Tabela11[[#This Row],[Ext. 2Q]]+Tabela11[[#This Row],[Ext. 3Q]]</calculatedColumnFormula>
    </tableColumn>
    <tableColumn id="31" name="Créditos Totais" dataDxfId="18">
      <calculatedColumnFormula>Tabela11[[#This Row],[TOTAL ANUAL Graduação]]+Tabela11[[#This Row],[Total PG]]+Tabela11[[#This Row],[Total Ext]]</calculatedColumnFormula>
    </tableColumn>
    <tableColumn id="35" name="Coordenação disc ano anterior" dataDxfId="17" dataCellStyle="Normal"/>
    <tableColumn id="34" name="Total c/ coord disc" dataDxfId="16">
      <calculatedColumnFormula>Tabela11[[#This Row],[Créditos Totais]]+Tabela11[[#This Row],[Coordenação disc ano anterior]]</calculatedColumnFormula>
    </tableColumn>
    <tableColumn id="24" name="Dispensa/Conversão créditos" dataDxfId="15"/>
    <tableColumn id="32" name="Total com conversão" dataDxfId="14">
      <calculatedColumnFormula>Tabela11[[#This Row],[Total c/ coord disc]]+Tabela11[[#This Row],[Dispensa/Conversão créditos]]</calculatedColumnFormula>
    </tableColumn>
  </tableColumns>
  <tableStyleInfo name="TableStyleMedium3" showFirstColumn="1" showLastColumn="0" showRowStripes="1" showColumnStripes="0"/>
</table>
</file>

<file path=xl/tables/table11.xml><?xml version="1.0" encoding="utf-8"?>
<table xmlns="http://schemas.openxmlformats.org/spreadsheetml/2006/main" id="1" name="Tabela1" displayName="Tabela1" ref="A1:A50" totalsRowShown="0" headerRowDxfId="13" dataDxfId="12">
  <autoFilter ref="A1:A50"/>
  <sortState ref="A2:A33">
    <sortCondition ref="A1:A48"/>
  </sortState>
  <tableColumns count="1">
    <tableColumn id="1" name="Lista dos Docentes do Curso de Bacharelado em Filosofia" dataDxfId="11"/>
  </tableColumns>
  <tableStyleInfo name="TableStyleLight14" showFirstColumn="0" showLastColumn="0" showRowStripes="1" showColumnStripes="0"/>
</table>
</file>

<file path=xl/tables/table12.xml><?xml version="1.0" encoding="utf-8"?>
<table xmlns="http://schemas.openxmlformats.org/spreadsheetml/2006/main" id="2" name="Disciplinas" displayName="Disciplinas" ref="A1:G126" totalsRowShown="0" dataDxfId="10">
  <autoFilter ref="A1:G126"/>
  <sortState ref="A2:G126">
    <sortCondition ref="A1:A126"/>
  </sortState>
  <tableColumns count="7">
    <tableColumn id="1" name="Disciplina" dataDxfId="9"/>
    <tableColumn id="2" name="T" dataDxfId="8"/>
    <tableColumn id="3" name="P" dataDxfId="7"/>
    <tableColumn id="4" name="I" dataDxfId="6"/>
    <tableColumn id="5" name="Sigla" dataDxfId="5"/>
    <tableColumn id="6" name="Categoria " dataDxfId="4"/>
    <tableColumn id="7" name="Curso" dataDxfId="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AM1:AN6" totalsRowShown="0" headerRowDxfId="136">
  <autoFilter ref="AM1:AN6"/>
  <tableColumns count="2">
    <tableColumn id="1" name="categoria"/>
    <tableColumn id="2" name="n° turmas2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1:AK150" totalsRowShown="0" headerRowDxfId="135" dataDxfId="134">
  <autoFilter ref="A1:AK150"/>
  <sortState ref="A2:R36">
    <sortCondition ref="A1:A36"/>
  </sortState>
  <tableColumns count="37">
    <tableColumn id="1" name="Disciplina" dataDxfId="133"/>
    <tableColumn id="2" name="Sigla">
      <calculatedColumnFormula>IFERROR(VLOOKUP($A2,Disciplinas[],5,FALSE),"-")</calculatedColumnFormula>
    </tableColumn>
    <tableColumn id="3" name="T">
      <calculatedColumnFormula>IFERROR(VLOOKUP($A2,Disciplinas[],2,FALSE),"-")</calculatedColumnFormula>
    </tableColumn>
    <tableColumn id="4" name="P">
      <calculatedColumnFormula>IFERROR(VLOOKUP($A2,Disciplinas[],3,FALSE),"-")</calculatedColumnFormula>
    </tableColumn>
    <tableColumn id="36" name="I" dataDxfId="132">
      <calculatedColumnFormula>IFERROR(VLOOKUP($A2,Disciplinas[],4,FALSE),"-")</calculatedColumnFormula>
    </tableColumn>
    <tableColumn id="5" name="Categoria">
      <calculatedColumnFormula>IFERROR(VLOOKUP($A2,Disciplinas[],6,FALSE),"-")</calculatedColumnFormula>
    </tableColumn>
    <tableColumn id="6" name="Curso">
      <calculatedColumnFormula>IFERROR(VLOOKUP($A2,Disciplinas[],7,FALSE),"-")</calculatedColumnFormula>
    </tableColumn>
    <tableColumn id="7" name="Campus" dataDxfId="131"/>
    <tableColumn id="8" name="Turno" dataDxfId="130"/>
    <tableColumn id="9" name="Turma" dataDxfId="129"/>
    <tableColumn id="18" name="Vagas" dataDxfId="128"/>
    <tableColumn id="10" name="Teoria 1 - Dia" dataDxfId="127"/>
    <tableColumn id="11" name="Teoria 1 - Horário In" dataDxfId="126"/>
    <tableColumn id="19" name="Teoria 1 - Horário Fnl" dataDxfId="125"/>
    <tableColumn id="20" name="Teoria 1- Sem./Quinz." dataDxfId="124"/>
    <tableColumn id="21" name="Teoria 2 - Dia" dataDxfId="123"/>
    <tableColumn id="22" name="Teoria - Horário In" dataDxfId="122"/>
    <tableColumn id="23" name="Teoria 2 - Horário Fnl" dataDxfId="121"/>
    <tableColumn id="24" name="Teoria 2- Sem./Quinz." dataDxfId="120"/>
    <tableColumn id="25" name="Teoria 3 - Dia" dataDxfId="119"/>
    <tableColumn id="26" name="Teoria 3 - Horário In" dataDxfId="118"/>
    <tableColumn id="27" name="Teoria 3 - Horário Fnl" dataDxfId="117"/>
    <tableColumn id="28" name="Teoria 3- Sem./Quinz." dataDxfId="116"/>
    <tableColumn id="12" name="Teoria - Crédito Docente" dataDxfId="115"/>
    <tableColumn id="13" name="Teoria - Docente" dataDxfId="114"/>
    <tableColumn id="14" name="Prática 1 - Dia" dataDxfId="113"/>
    <tableColumn id="32" name="Prática 1 - Horário In" dataDxfId="112"/>
    <tableColumn id="31" name="Prática 1 - Horário Fnl" dataDxfId="111"/>
    <tableColumn id="30" name="Prática 1- Sem./Quinz." dataDxfId="110"/>
    <tableColumn id="34" name="Prática 2 - Dia" dataDxfId="109"/>
    <tableColumn id="33" name="Prática 2 - Horário In" dataDxfId="108"/>
    <tableColumn id="35" name="Prtática 2 - Horário Fnl" dataDxfId="107"/>
    <tableColumn id="29" name="Prática 2- Sem./Quinz." dataDxfId="106"/>
    <tableColumn id="15" name="Prática - Lab" dataDxfId="105"/>
    <tableColumn id="16" name="Prática - Crédito Docente" dataDxfId="104"/>
    <tableColumn id="17" name="Prática - Docente" dataDxfId="103"/>
    <tableColumn id="37" name="Observação" dataDxfId="10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ela911" displayName="Tabela911" ref="AM1:AN6" totalsRowShown="0" headerRowDxfId="101">
  <autoFilter ref="AM1:AN6"/>
  <tableColumns count="2">
    <tableColumn id="1" name="categoria"/>
    <tableColumn id="2" name="n° turmas2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AK150" totalsRowShown="0" headerRowDxfId="100" dataDxfId="99">
  <autoFilter ref="A1:AK150"/>
  <sortState ref="A2:R43">
    <sortCondition ref="A1:A43"/>
  </sortState>
  <tableColumns count="37">
    <tableColumn id="1" name="Disciplina" dataDxfId="98"/>
    <tableColumn id="2" name="Sigla">
      <calculatedColumnFormula>IFERROR(VLOOKUP($A2,Disciplinas[],5,FALSE),"-")</calculatedColumnFormula>
    </tableColumn>
    <tableColumn id="3" name="T">
      <calculatedColumnFormula>IFERROR(VLOOKUP($A2,Disciplinas[],2,FALSE),"-")</calculatedColumnFormula>
    </tableColumn>
    <tableColumn id="4" name="P">
      <calculatedColumnFormula>IFERROR(VLOOKUP($A2,Disciplinas[],3,FALSE),"-")</calculatedColumnFormula>
    </tableColumn>
    <tableColumn id="36" name="I" dataDxfId="97">
      <calculatedColumnFormula>IFERROR(VLOOKUP($A2,Disciplinas[],4,FALSE),"-")</calculatedColumnFormula>
    </tableColumn>
    <tableColumn id="5" name="Categoria">
      <calculatedColumnFormula>IFERROR(VLOOKUP($A2,Disciplinas[],6,FALSE),"-")</calculatedColumnFormula>
    </tableColumn>
    <tableColumn id="6" name="Curso">
      <calculatedColumnFormula>IFERROR(VLOOKUP($A2,Disciplinas[],7,FALSE),"-")</calculatedColumnFormula>
    </tableColumn>
    <tableColumn id="7" name="Campus" dataDxfId="96"/>
    <tableColumn id="8" name="Turno" dataDxfId="95"/>
    <tableColumn id="9" name="Turma" dataDxfId="94"/>
    <tableColumn id="18" name="Vagas" dataDxfId="93"/>
    <tableColumn id="10" name="Teoria 1 - Dia" dataDxfId="92"/>
    <tableColumn id="11" name="Teoria 1 - Horário In" dataDxfId="91"/>
    <tableColumn id="19" name="Teoria 1 - Horário Fnl" dataDxfId="90"/>
    <tableColumn id="20" name="Teoria 1- Sem./Quinz." dataDxfId="89"/>
    <tableColumn id="21" name="Teoria 2 - Dia" dataDxfId="88"/>
    <tableColumn id="22" name="Teoria - Horário In" dataDxfId="87"/>
    <tableColumn id="25" name="Teoria 2 - Horário Fnl" dataDxfId="86"/>
    <tableColumn id="26" name="Teoria 2- Sem./Quinz." dataDxfId="85"/>
    <tableColumn id="24" name="Teoria 3 - Dia" dataDxfId="84"/>
    <tableColumn id="23" name="Teoria 3 - Horário In" dataDxfId="83"/>
    <tableColumn id="27" name="Teoria 3 - Horário Fnl" dataDxfId="82"/>
    <tableColumn id="28" name="Teoria 3- Sem./Quinz." dataDxfId="81"/>
    <tableColumn id="12" name="Teoria - Crédito Docente" dataDxfId="80"/>
    <tableColumn id="13" name="Teoria - Docente" dataDxfId="79"/>
    <tableColumn id="14" name="Prática 1 - Dia" dataDxfId="78"/>
    <tableColumn id="29" name="Prática 1 - Horário In" dataDxfId="77"/>
    <tableColumn id="30" name="Prática 1 - Horário Fnl" dataDxfId="76"/>
    <tableColumn id="31" name="Prática 1- Sem./Quinz." dataDxfId="75"/>
    <tableColumn id="33" name="Prática 2 - Dia" dataDxfId="74"/>
    <tableColumn id="32" name="Prática 2 - Horário In" dataDxfId="73"/>
    <tableColumn id="34" name="Prtática 2 - Horário Fnl" dataDxfId="72"/>
    <tableColumn id="35" name="Prática 2- Sem./Quinz." dataDxfId="71"/>
    <tableColumn id="15" name="Prática - Lab" dataDxfId="70"/>
    <tableColumn id="16" name="Prática - Crédito Docente" dataDxfId="69"/>
    <tableColumn id="17" name="Prática - Docente" dataDxfId="68"/>
    <tableColumn id="37" name="Observação" dataDxfId="67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2" name="Tabela91113" displayName="Tabela91113" ref="AM1:AN6" totalsRowShown="0" headerRowDxfId="66">
  <autoFilter ref="AM1:AN6"/>
  <tableColumns count="2">
    <tableColumn id="1" name="categoria"/>
    <tableColumn id="2" name="n° turmas2"/>
  </tableColumns>
  <tableStyleInfo name="TableStyleMedium23 2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A3:E22" totalsRowShown="0" headerRowDxfId="60">
  <autoFilter ref="A3:E22"/>
  <tableColumns count="5">
    <tableColumn id="1" name="Disciplina" dataDxfId="59"/>
    <tableColumn id="2" name="Sigla">
      <calculatedColumnFormula>IFERROR(VLOOKUP($A4,Disciplinas[],5,FALSE),"-")</calculatedColumnFormula>
    </tableColumn>
    <tableColumn id="3" name="nº de turmas 1q" dataDxfId="58">
      <calculatedColumnFormula>COUNTIF(Tabela1q,A4)</calculatedColumnFormula>
    </tableColumn>
    <tableColumn id="4" name="Prof Coordenador" dataDxfId="57"/>
    <tableColumn id="5" name="Creditos Coordenador">
      <calculatedColumnFormula>IF(Tabela6[nº de turmas 1q]&gt;=15,3,IF(Tabela6[nº de turmas 1q]&gt;=10,2,IF(Tabela6[nº de turmas 1q]&gt;=5,1,0)))</calculatedColumnFormula>
    </tableColumn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7" name="Tabela68" displayName="Tabela68" ref="G3:K22" totalsRowShown="0" headerRowDxfId="56">
  <autoFilter ref="G3:K22"/>
  <tableColumns count="5">
    <tableColumn id="1" name="Disciplina" dataDxfId="55"/>
    <tableColumn id="2" name="Sigla" dataDxfId="54">
      <calculatedColumnFormula>IFERROR(VLOOKUP(Tabela68[[#This Row],[Disciplina]],Disciplinas[],5,FALSE),"-")</calculatedColumnFormula>
    </tableColumn>
    <tableColumn id="3" name="nº de turmas 2q" dataDxfId="53">
      <calculatedColumnFormula>COUNTIF(Tabela2q,G4)</calculatedColumnFormula>
    </tableColumn>
    <tableColumn id="4" name="Prof Coordenador" dataDxfId="52"/>
    <tableColumn id="5" name="Creditos Coordenador">
      <calculatedColumnFormula>IF(Tabela68[nº de turmas 2q]&gt;=15,3,IF(Tabela68[nº de turmas 2q]&gt;=10,2,IF(Tabela68[nº de turmas 2q]&gt;=5,1,0)))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a689" displayName="Tabela689" ref="M3:Q19" totalsRowShown="0" headerRowDxfId="51">
  <autoFilter ref="M3:Q19"/>
  <tableColumns count="5">
    <tableColumn id="1" name="Disciplina" dataDxfId="50"/>
    <tableColumn id="2" name="Sigla" dataDxfId="49">
      <calculatedColumnFormula>IFERROR(VLOOKUP(Tabela689[[#This Row],[Disciplina]],Disciplinas[],5,FALSE),"-")</calculatedColumnFormula>
    </tableColumn>
    <tableColumn id="3" name="nº de turmas 3q" dataDxfId="48">
      <calculatedColumnFormula>COUNTIF(Tabela3q,M4)</calculatedColumnFormula>
    </tableColumn>
    <tableColumn id="4" name="Prof Coordenador" dataDxfId="47"/>
    <tableColumn id="5" name="Creditos Coordenador">
      <calculatedColumnFormula>IF(Tabela689[nº de turmas 3q]&gt;=15,3,IF(Tabela689[nº de turmas 3q]&gt;=10,2,IF(Tabela689[nº de turmas 3q]&gt;=5,1,0)))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A7"/>
  <sheetViews>
    <sheetView workbookViewId="0">
      <selection activeCell="A13" sqref="A13"/>
    </sheetView>
  </sheetViews>
  <sheetFormatPr defaultColWidth="9.140625" defaultRowHeight="15"/>
  <cols>
    <col min="1" max="1" width="91.7109375" style="40" customWidth="1"/>
    <col min="2" max="16384" width="9.140625" style="24"/>
  </cols>
  <sheetData>
    <row r="1" spans="1:1" ht="23.25" customHeight="1">
      <c r="A1" s="38" t="s">
        <v>333</v>
      </c>
    </row>
    <row r="2" spans="1:1" ht="55.5" customHeight="1">
      <c r="A2" s="39" t="s">
        <v>334</v>
      </c>
    </row>
    <row r="3" spans="1:1" ht="25.5" customHeight="1">
      <c r="A3" s="39" t="s">
        <v>335</v>
      </c>
    </row>
    <row r="4" spans="1:1" ht="31.5" customHeight="1">
      <c r="A4" s="39" t="s">
        <v>336</v>
      </c>
    </row>
    <row r="5" spans="1:1" ht="54.75" customHeight="1">
      <c r="A5" s="39" t="s">
        <v>337</v>
      </c>
    </row>
    <row r="6" spans="1:1" ht="46.5" customHeight="1">
      <c r="A6" s="39" t="s">
        <v>338</v>
      </c>
    </row>
    <row r="7" spans="1:1" ht="60.75" customHeight="1">
      <c r="A7" s="8" t="s">
        <v>339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A33"/>
  <sheetViews>
    <sheetView workbookViewId="0">
      <selection activeCell="A21" sqref="A21"/>
    </sheetView>
  </sheetViews>
  <sheetFormatPr defaultColWidth="9.140625" defaultRowHeight="15"/>
  <cols>
    <col min="1" max="1" width="73.42578125" style="24" customWidth="1"/>
    <col min="2" max="16384" width="9.140625" style="27"/>
  </cols>
  <sheetData>
    <row r="1" spans="1:1">
      <c r="A1" s="27" t="s">
        <v>53</v>
      </c>
    </row>
    <row r="2" spans="1:1">
      <c r="A2" s="24" t="s">
        <v>80</v>
      </c>
    </row>
    <row r="3" spans="1:1">
      <c r="A3" s="24" t="s">
        <v>54</v>
      </c>
    </row>
    <row r="4" spans="1:1">
      <c r="A4" s="24" t="s">
        <v>55</v>
      </c>
    </row>
    <row r="5" spans="1:1">
      <c r="A5" s="24" t="s">
        <v>56</v>
      </c>
    </row>
    <row r="6" spans="1:1">
      <c r="A6" s="24" t="s">
        <v>392</v>
      </c>
    </row>
    <row r="7" spans="1:1">
      <c r="A7" s="24" t="s">
        <v>57</v>
      </c>
    </row>
    <row r="8" spans="1:1">
      <c r="A8" s="24" t="s">
        <v>58</v>
      </c>
    </row>
    <row r="9" spans="1:1">
      <c r="A9" s="24" t="s">
        <v>272</v>
      </c>
    </row>
    <row r="10" spans="1:1">
      <c r="A10" s="24" t="s">
        <v>59</v>
      </c>
    </row>
    <row r="11" spans="1:1">
      <c r="A11" s="24" t="s">
        <v>60</v>
      </c>
    </row>
    <row r="12" spans="1:1">
      <c r="A12" s="24" t="s">
        <v>312</v>
      </c>
    </row>
    <row r="13" spans="1:1">
      <c r="A13" s="24" t="s">
        <v>62</v>
      </c>
    </row>
    <row r="14" spans="1:1">
      <c r="A14" s="24" t="s">
        <v>63</v>
      </c>
    </row>
    <row r="15" spans="1:1">
      <c r="A15" s="24" t="s">
        <v>64</v>
      </c>
    </row>
    <row r="16" spans="1:1">
      <c r="A16" s="24" t="s">
        <v>65</v>
      </c>
    </row>
    <row r="17" spans="1:1">
      <c r="A17" s="24" t="s">
        <v>283</v>
      </c>
    </row>
    <row r="18" spans="1:1">
      <c r="A18" s="24" t="s">
        <v>66</v>
      </c>
    </row>
    <row r="19" spans="1:1">
      <c r="A19" s="24" t="s">
        <v>67</v>
      </c>
    </row>
    <row r="20" spans="1:1">
      <c r="A20" s="24" t="s">
        <v>68</v>
      </c>
    </row>
    <row r="21" spans="1:1">
      <c r="A21" s="24" t="s">
        <v>69</v>
      </c>
    </row>
    <row r="22" spans="1:1">
      <c r="A22" s="24" t="s">
        <v>70</v>
      </c>
    </row>
    <row r="23" spans="1:1">
      <c r="A23" s="24" t="s">
        <v>350</v>
      </c>
    </row>
    <row r="24" spans="1:1">
      <c r="A24" s="24" t="s">
        <v>391</v>
      </c>
    </row>
    <row r="25" spans="1:1">
      <c r="A25" s="24" t="s">
        <v>71</v>
      </c>
    </row>
    <row r="26" spans="1:1">
      <c r="A26" s="24" t="s">
        <v>72</v>
      </c>
    </row>
    <row r="27" spans="1:1">
      <c r="A27" s="24" t="s">
        <v>73</v>
      </c>
    </row>
    <row r="28" spans="1:1">
      <c r="A28" s="24" t="s">
        <v>74</v>
      </c>
    </row>
    <row r="29" spans="1:1">
      <c r="A29" s="24" t="s">
        <v>75</v>
      </c>
    </row>
    <row r="30" spans="1:1">
      <c r="A30" s="24" t="s">
        <v>76</v>
      </c>
    </row>
    <row r="31" spans="1:1">
      <c r="A31" s="24" t="s">
        <v>77</v>
      </c>
    </row>
    <row r="32" spans="1:1">
      <c r="A32" s="24" t="s">
        <v>78</v>
      </c>
    </row>
    <row r="33" spans="1:1">
      <c r="A33" s="24" t="s">
        <v>79</v>
      </c>
    </row>
  </sheetData>
  <pageMargins left="0.511811024" right="0.511811024" top="0.78740157499999996" bottom="0.78740157499999996" header="0.31496062000000002" footer="0.31496062000000002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G126"/>
  <sheetViews>
    <sheetView topLeftCell="A100" workbookViewId="0">
      <selection activeCell="G113" sqref="G113"/>
    </sheetView>
  </sheetViews>
  <sheetFormatPr defaultColWidth="8.85546875" defaultRowHeight="15"/>
  <cols>
    <col min="1" max="1" width="60.140625" style="24" bestFit="1" customWidth="1"/>
    <col min="2" max="4" width="8.85546875" style="24"/>
    <col min="5" max="5" width="13.140625" style="24" bestFit="1" customWidth="1"/>
    <col min="6" max="6" width="12" style="24" customWidth="1"/>
    <col min="7" max="7" width="8.85546875" style="24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s="4" t="s">
        <v>81</v>
      </c>
      <c r="B2" s="3">
        <v>4</v>
      </c>
      <c r="C2" s="3">
        <v>0</v>
      </c>
      <c r="D2" s="3">
        <v>4</v>
      </c>
      <c r="E2" s="2" t="s">
        <v>82</v>
      </c>
      <c r="F2" s="3" t="s">
        <v>302</v>
      </c>
      <c r="G2" s="3" t="s">
        <v>83</v>
      </c>
    </row>
    <row r="3" spans="1:7" ht="15.75">
      <c r="A3" s="28" t="s">
        <v>389</v>
      </c>
      <c r="B3" s="29">
        <v>0</v>
      </c>
      <c r="C3" s="29">
        <v>3</v>
      </c>
      <c r="D3" s="29">
        <v>2</v>
      </c>
      <c r="E3" s="30" t="s">
        <v>390</v>
      </c>
      <c r="F3" s="29" t="s">
        <v>103</v>
      </c>
      <c r="G3" s="29" t="s">
        <v>86</v>
      </c>
    </row>
    <row r="4" spans="1:7" ht="15.75">
      <c r="A4" s="2" t="s">
        <v>84</v>
      </c>
      <c r="B4" s="3">
        <v>0</v>
      </c>
      <c r="C4" s="3">
        <v>2</v>
      </c>
      <c r="D4" s="3">
        <v>2</v>
      </c>
      <c r="E4" s="5" t="s">
        <v>85</v>
      </c>
      <c r="F4" s="3" t="s">
        <v>86</v>
      </c>
      <c r="G4" s="3" t="s">
        <v>86</v>
      </c>
    </row>
    <row r="5" spans="1:7" ht="15.75">
      <c r="A5" s="4" t="s">
        <v>87</v>
      </c>
      <c r="B5" s="3">
        <v>2</v>
      </c>
      <c r="C5" s="3">
        <v>0</v>
      </c>
      <c r="D5" s="3">
        <v>4</v>
      </c>
      <c r="E5" s="2" t="s">
        <v>88</v>
      </c>
      <c r="F5" s="3" t="s">
        <v>86</v>
      </c>
      <c r="G5" s="3" t="s">
        <v>86</v>
      </c>
    </row>
    <row r="6" spans="1:7" ht="15.75">
      <c r="A6" s="2" t="s">
        <v>89</v>
      </c>
      <c r="B6" s="3">
        <v>3</v>
      </c>
      <c r="C6" s="3">
        <v>0</v>
      </c>
      <c r="D6" s="3">
        <v>4</v>
      </c>
      <c r="E6" s="5" t="s">
        <v>90</v>
      </c>
      <c r="F6" s="3" t="s">
        <v>86</v>
      </c>
      <c r="G6" s="3" t="s">
        <v>86</v>
      </c>
    </row>
    <row r="7" spans="1:7" ht="15.75">
      <c r="A7" s="4" t="s">
        <v>91</v>
      </c>
      <c r="B7" s="3">
        <v>4</v>
      </c>
      <c r="C7" s="3">
        <v>0</v>
      </c>
      <c r="D7" s="3">
        <v>5</v>
      </c>
      <c r="E7" s="2" t="s">
        <v>92</v>
      </c>
      <c r="F7" s="3" t="s">
        <v>86</v>
      </c>
      <c r="G7" s="3" t="s">
        <v>86</v>
      </c>
    </row>
    <row r="8" spans="1:7" ht="15.75">
      <c r="A8" s="4" t="s">
        <v>93</v>
      </c>
      <c r="B8" s="3">
        <v>4</v>
      </c>
      <c r="C8" s="3">
        <v>0</v>
      </c>
      <c r="D8" s="3">
        <v>4</v>
      </c>
      <c r="E8" s="3" t="s">
        <v>94</v>
      </c>
      <c r="F8" s="3" t="s">
        <v>302</v>
      </c>
      <c r="G8" s="3" t="s">
        <v>83</v>
      </c>
    </row>
    <row r="9" spans="1:7" ht="15.75">
      <c r="A9" s="4" t="s">
        <v>95</v>
      </c>
      <c r="B9" s="3">
        <v>3</v>
      </c>
      <c r="C9" s="3">
        <v>0</v>
      </c>
      <c r="D9" s="3">
        <v>4</v>
      </c>
      <c r="E9" s="3" t="s">
        <v>96</v>
      </c>
      <c r="F9" s="3" t="s">
        <v>86</v>
      </c>
      <c r="G9" s="3" t="s">
        <v>86</v>
      </c>
    </row>
    <row r="10" spans="1:7" ht="15.75">
      <c r="A10" s="4" t="s">
        <v>97</v>
      </c>
      <c r="B10" s="3">
        <v>4</v>
      </c>
      <c r="C10" s="3">
        <v>0</v>
      </c>
      <c r="D10" s="3">
        <v>4</v>
      </c>
      <c r="E10" s="3" t="s">
        <v>98</v>
      </c>
      <c r="F10" s="3" t="s">
        <v>86</v>
      </c>
      <c r="G10" s="3" t="s">
        <v>86</v>
      </c>
    </row>
    <row r="11" spans="1:7" ht="15.75">
      <c r="A11" s="2" t="s">
        <v>273</v>
      </c>
      <c r="B11" s="3">
        <v>4</v>
      </c>
      <c r="C11" s="3">
        <v>0</v>
      </c>
      <c r="D11" s="3"/>
      <c r="E11" s="7"/>
      <c r="F11" s="3" t="s">
        <v>274</v>
      </c>
      <c r="G11" s="3" t="s">
        <v>275</v>
      </c>
    </row>
    <row r="12" spans="1:7" ht="15.75">
      <c r="A12" s="4" t="s">
        <v>99</v>
      </c>
      <c r="B12" s="3">
        <v>4</v>
      </c>
      <c r="C12" s="3">
        <v>0</v>
      </c>
      <c r="D12" s="3">
        <v>4</v>
      </c>
      <c r="E12" s="3" t="s">
        <v>100</v>
      </c>
      <c r="F12" s="3" t="s">
        <v>86</v>
      </c>
      <c r="G12" s="3" t="s">
        <v>86</v>
      </c>
    </row>
    <row r="13" spans="1:7" ht="15.75">
      <c r="A13" s="4" t="s">
        <v>101</v>
      </c>
      <c r="B13" s="3">
        <v>4</v>
      </c>
      <c r="C13" s="3">
        <v>0</v>
      </c>
      <c r="D13" s="3">
        <v>4</v>
      </c>
      <c r="E13" s="3" t="s">
        <v>102</v>
      </c>
      <c r="F13" s="3" t="s">
        <v>103</v>
      </c>
      <c r="G13" s="3" t="s">
        <v>83</v>
      </c>
    </row>
    <row r="14" spans="1:7" ht="15.75">
      <c r="A14" s="2" t="s">
        <v>104</v>
      </c>
      <c r="B14" s="3">
        <v>4</v>
      </c>
      <c r="C14" s="3">
        <v>0</v>
      </c>
      <c r="D14" s="3">
        <v>4</v>
      </c>
      <c r="E14" s="5" t="s">
        <v>105</v>
      </c>
      <c r="F14" s="3" t="s">
        <v>103</v>
      </c>
      <c r="G14" s="3" t="s">
        <v>83</v>
      </c>
    </row>
    <row r="15" spans="1:7" ht="15.75">
      <c r="A15" s="4" t="s">
        <v>106</v>
      </c>
      <c r="B15" s="3">
        <v>3</v>
      </c>
      <c r="C15" s="3">
        <v>0</v>
      </c>
      <c r="D15" s="3">
        <v>4</v>
      </c>
      <c r="E15" s="3" t="s">
        <v>107</v>
      </c>
      <c r="F15" s="3" t="s">
        <v>86</v>
      </c>
      <c r="G15" s="3" t="s">
        <v>86</v>
      </c>
    </row>
    <row r="16" spans="1:7" ht="15.75">
      <c r="A16" s="4" t="s">
        <v>108</v>
      </c>
      <c r="B16" s="3">
        <v>3</v>
      </c>
      <c r="C16" s="3">
        <v>0</v>
      </c>
      <c r="D16" s="3">
        <v>4</v>
      </c>
      <c r="E16" s="3" t="s">
        <v>109</v>
      </c>
      <c r="F16" s="3" t="s">
        <v>86</v>
      </c>
      <c r="G16" s="3" t="s">
        <v>86</v>
      </c>
    </row>
    <row r="17" spans="1:7" ht="15.75">
      <c r="A17" s="4" t="s">
        <v>110</v>
      </c>
      <c r="B17" s="3">
        <v>3</v>
      </c>
      <c r="C17" s="3">
        <v>0</v>
      </c>
      <c r="D17" s="3">
        <v>4</v>
      </c>
      <c r="E17" s="3" t="s">
        <v>111</v>
      </c>
      <c r="F17" s="3" t="s">
        <v>86</v>
      </c>
      <c r="G17" s="3" t="s">
        <v>86</v>
      </c>
    </row>
    <row r="18" spans="1:7" ht="15.75">
      <c r="A18" s="4" t="s">
        <v>112</v>
      </c>
      <c r="B18" s="3">
        <v>4</v>
      </c>
      <c r="C18" s="3">
        <v>0</v>
      </c>
      <c r="D18" s="3">
        <v>4</v>
      </c>
      <c r="E18" s="3" t="s">
        <v>113</v>
      </c>
      <c r="F18" s="3" t="s">
        <v>103</v>
      </c>
      <c r="G18" s="3" t="s">
        <v>83</v>
      </c>
    </row>
    <row r="19" spans="1:7" ht="15.75">
      <c r="A19" s="4" t="s">
        <v>114</v>
      </c>
      <c r="B19" s="3">
        <v>4</v>
      </c>
      <c r="C19" s="3">
        <v>0</v>
      </c>
      <c r="D19" s="3">
        <v>4</v>
      </c>
      <c r="E19" s="3" t="s">
        <v>115</v>
      </c>
      <c r="F19" s="3" t="s">
        <v>86</v>
      </c>
      <c r="G19" s="3" t="s">
        <v>86</v>
      </c>
    </row>
    <row r="20" spans="1:7" ht="15.75">
      <c r="A20" s="4" t="s">
        <v>116</v>
      </c>
      <c r="B20" s="3">
        <v>4</v>
      </c>
      <c r="C20" s="3">
        <v>0</v>
      </c>
      <c r="D20" s="3">
        <v>4</v>
      </c>
      <c r="E20" s="3" t="s">
        <v>117</v>
      </c>
      <c r="F20" s="3" t="s">
        <v>103</v>
      </c>
      <c r="G20" s="3" t="s">
        <v>83</v>
      </c>
    </row>
    <row r="21" spans="1:7" ht="15.75">
      <c r="A21" s="4" t="s">
        <v>118</v>
      </c>
      <c r="B21" s="3">
        <v>3</v>
      </c>
      <c r="C21" s="3">
        <v>0</v>
      </c>
      <c r="D21" s="3">
        <v>4</v>
      </c>
      <c r="E21" s="3" t="s">
        <v>119</v>
      </c>
      <c r="F21" s="3" t="s">
        <v>86</v>
      </c>
      <c r="G21" s="3" t="s">
        <v>86</v>
      </c>
    </row>
    <row r="22" spans="1:7" ht="15.75">
      <c r="A22" s="2" t="s">
        <v>120</v>
      </c>
      <c r="B22" s="3">
        <v>4</v>
      </c>
      <c r="C22" s="3">
        <v>0</v>
      </c>
      <c r="D22" s="3">
        <v>4</v>
      </c>
      <c r="E22" s="5" t="s">
        <v>121</v>
      </c>
      <c r="F22" s="3" t="s">
        <v>302</v>
      </c>
      <c r="G22" s="3" t="s">
        <v>83</v>
      </c>
    </row>
    <row r="23" spans="1:7" ht="15.75">
      <c r="A23" s="2" t="s">
        <v>122</v>
      </c>
      <c r="B23" s="3">
        <v>4</v>
      </c>
      <c r="C23" s="3">
        <v>0</v>
      </c>
      <c r="D23" s="3">
        <v>4</v>
      </c>
      <c r="E23" s="5" t="s">
        <v>123</v>
      </c>
      <c r="F23" s="3" t="s">
        <v>103</v>
      </c>
      <c r="G23" s="3" t="s">
        <v>83</v>
      </c>
    </row>
    <row r="24" spans="1:7" ht="15.75">
      <c r="A24" s="4" t="s">
        <v>124</v>
      </c>
      <c r="B24" s="3">
        <v>4</v>
      </c>
      <c r="C24" s="3">
        <v>0</v>
      </c>
      <c r="D24" s="3">
        <v>4</v>
      </c>
      <c r="E24" s="3" t="s">
        <v>125</v>
      </c>
      <c r="F24" s="3" t="s">
        <v>302</v>
      </c>
      <c r="G24" s="3" t="s">
        <v>83</v>
      </c>
    </row>
    <row r="25" spans="1:7" ht="15.75">
      <c r="A25" s="4" t="s">
        <v>280</v>
      </c>
      <c r="B25" s="3">
        <v>4</v>
      </c>
      <c r="C25" s="3">
        <v>0</v>
      </c>
      <c r="D25" s="3"/>
      <c r="E25" s="7"/>
      <c r="F25" s="3" t="s">
        <v>274</v>
      </c>
      <c r="G25" s="3" t="s">
        <v>275</v>
      </c>
    </row>
    <row r="26" spans="1:7" ht="15.75">
      <c r="A26" s="4" t="s">
        <v>126</v>
      </c>
      <c r="B26" s="3">
        <v>4</v>
      </c>
      <c r="C26" s="3">
        <v>0</v>
      </c>
      <c r="D26" s="3">
        <v>4</v>
      </c>
      <c r="E26" s="3" t="s">
        <v>127</v>
      </c>
      <c r="F26" s="3" t="s">
        <v>302</v>
      </c>
      <c r="G26" s="3" t="s">
        <v>83</v>
      </c>
    </row>
    <row r="27" spans="1:7" ht="15.75">
      <c r="A27" s="4" t="s">
        <v>128</v>
      </c>
      <c r="B27" s="3">
        <v>4</v>
      </c>
      <c r="C27" s="3">
        <v>0</v>
      </c>
      <c r="D27" s="3">
        <v>4</v>
      </c>
      <c r="E27" s="3" t="s">
        <v>129</v>
      </c>
      <c r="F27" s="3" t="s">
        <v>103</v>
      </c>
      <c r="G27" s="3" t="s">
        <v>83</v>
      </c>
    </row>
    <row r="28" spans="1:7" ht="15.75">
      <c r="A28" s="4" t="s">
        <v>271</v>
      </c>
      <c r="B28" s="3">
        <v>4</v>
      </c>
      <c r="C28" s="3">
        <v>0</v>
      </c>
      <c r="D28" s="3">
        <v>4</v>
      </c>
      <c r="E28" s="3" t="s">
        <v>130</v>
      </c>
      <c r="F28" s="3" t="s">
        <v>103</v>
      </c>
      <c r="G28" s="3" t="s">
        <v>83</v>
      </c>
    </row>
    <row r="29" spans="1:7" ht="15.75">
      <c r="A29" s="4" t="s">
        <v>131</v>
      </c>
      <c r="B29" s="3">
        <v>4</v>
      </c>
      <c r="C29" s="3">
        <v>0</v>
      </c>
      <c r="D29" s="3">
        <v>4</v>
      </c>
      <c r="E29" s="3" t="s">
        <v>132</v>
      </c>
      <c r="F29" s="3" t="s">
        <v>302</v>
      </c>
      <c r="G29" s="3" t="s">
        <v>83</v>
      </c>
    </row>
    <row r="30" spans="1:7" ht="15.75">
      <c r="A30" s="2" t="s">
        <v>133</v>
      </c>
      <c r="B30" s="3">
        <v>4</v>
      </c>
      <c r="C30" s="3">
        <v>0</v>
      </c>
      <c r="D30" s="3">
        <v>4</v>
      </c>
      <c r="E30" s="5" t="s">
        <v>134</v>
      </c>
      <c r="F30" s="3" t="s">
        <v>302</v>
      </c>
      <c r="G30" s="3" t="s">
        <v>83</v>
      </c>
    </row>
    <row r="31" spans="1:7" ht="15.75">
      <c r="A31" s="2" t="s">
        <v>135</v>
      </c>
      <c r="B31" s="3">
        <v>4</v>
      </c>
      <c r="C31" s="3">
        <v>0</v>
      </c>
      <c r="D31" s="3">
        <v>4</v>
      </c>
      <c r="E31" s="5" t="s">
        <v>136</v>
      </c>
      <c r="F31" s="3" t="s">
        <v>103</v>
      </c>
      <c r="G31" s="3" t="s">
        <v>83</v>
      </c>
    </row>
    <row r="32" spans="1:7" ht="15.75">
      <c r="A32" s="2" t="s">
        <v>137</v>
      </c>
      <c r="B32" s="3">
        <v>4</v>
      </c>
      <c r="C32" s="3">
        <v>0</v>
      </c>
      <c r="D32" s="3">
        <v>4</v>
      </c>
      <c r="E32" s="5" t="s">
        <v>138</v>
      </c>
      <c r="F32" s="3" t="s">
        <v>103</v>
      </c>
      <c r="G32" s="3" t="s">
        <v>83</v>
      </c>
    </row>
    <row r="33" spans="1:7" ht="15.75">
      <c r="A33" s="4" t="s">
        <v>139</v>
      </c>
      <c r="B33" s="3">
        <v>4</v>
      </c>
      <c r="C33" s="3">
        <v>0</v>
      </c>
      <c r="D33" s="3">
        <v>4</v>
      </c>
      <c r="E33" s="3" t="s">
        <v>140</v>
      </c>
      <c r="F33" s="3" t="s">
        <v>302</v>
      </c>
      <c r="G33" s="3" t="s">
        <v>83</v>
      </c>
    </row>
    <row r="34" spans="1:7" ht="15.75">
      <c r="A34" s="4" t="s">
        <v>141</v>
      </c>
      <c r="B34" s="3">
        <v>4</v>
      </c>
      <c r="C34" s="3">
        <v>0</v>
      </c>
      <c r="D34" s="3">
        <v>4</v>
      </c>
      <c r="E34" s="3" t="s">
        <v>142</v>
      </c>
      <c r="F34" s="3" t="s">
        <v>302</v>
      </c>
      <c r="G34" s="3" t="s">
        <v>83</v>
      </c>
    </row>
    <row r="35" spans="1:7" ht="15.75">
      <c r="A35" s="2" t="s">
        <v>143</v>
      </c>
      <c r="B35" s="3">
        <v>4</v>
      </c>
      <c r="C35" s="3">
        <v>0</v>
      </c>
      <c r="D35" s="3">
        <v>4</v>
      </c>
      <c r="E35" s="5" t="s">
        <v>144</v>
      </c>
      <c r="F35" s="3" t="s">
        <v>302</v>
      </c>
      <c r="G35" s="3" t="s">
        <v>83</v>
      </c>
    </row>
    <row r="36" spans="1:7" ht="15.75">
      <c r="A36" s="2" t="s">
        <v>145</v>
      </c>
      <c r="B36" s="3">
        <v>4</v>
      </c>
      <c r="C36" s="3">
        <v>0</v>
      </c>
      <c r="D36" s="3">
        <v>4</v>
      </c>
      <c r="E36" s="5" t="s">
        <v>146</v>
      </c>
      <c r="F36" s="3" t="s">
        <v>302</v>
      </c>
      <c r="G36" s="3" t="s">
        <v>83</v>
      </c>
    </row>
    <row r="37" spans="1:7" ht="15.75">
      <c r="A37" s="2" t="s">
        <v>147</v>
      </c>
      <c r="B37" s="3">
        <v>4</v>
      </c>
      <c r="C37" s="3">
        <v>0</v>
      </c>
      <c r="D37" s="3">
        <v>4</v>
      </c>
      <c r="E37" s="5" t="s">
        <v>148</v>
      </c>
      <c r="F37" s="3" t="s">
        <v>302</v>
      </c>
      <c r="G37" s="3" t="s">
        <v>83</v>
      </c>
    </row>
    <row r="38" spans="1:7" ht="15.75">
      <c r="A38" s="2" t="s">
        <v>149</v>
      </c>
      <c r="B38" s="3">
        <v>4</v>
      </c>
      <c r="C38" s="3">
        <v>0</v>
      </c>
      <c r="D38" s="3">
        <v>4</v>
      </c>
      <c r="E38" s="2" t="s">
        <v>150</v>
      </c>
      <c r="F38" s="3" t="s">
        <v>103</v>
      </c>
      <c r="G38" s="3" t="s">
        <v>83</v>
      </c>
    </row>
    <row r="39" spans="1:7" ht="15.75">
      <c r="A39" s="2" t="s">
        <v>151</v>
      </c>
      <c r="B39" s="3">
        <v>4</v>
      </c>
      <c r="C39" s="3">
        <v>0</v>
      </c>
      <c r="D39" s="3">
        <v>4</v>
      </c>
      <c r="E39" s="2" t="s">
        <v>152</v>
      </c>
      <c r="F39" s="3" t="s">
        <v>302</v>
      </c>
      <c r="G39" s="3" t="s">
        <v>83</v>
      </c>
    </row>
    <row r="40" spans="1:7" ht="15.75">
      <c r="A40" s="2" t="s">
        <v>153</v>
      </c>
      <c r="B40" s="3">
        <v>4</v>
      </c>
      <c r="C40" s="3">
        <v>0</v>
      </c>
      <c r="D40" s="3">
        <v>4</v>
      </c>
      <c r="E40" s="2" t="s">
        <v>154</v>
      </c>
      <c r="F40" s="3" t="s">
        <v>103</v>
      </c>
      <c r="G40" s="3" t="s">
        <v>83</v>
      </c>
    </row>
    <row r="41" spans="1:7" ht="15.75">
      <c r="A41" s="2" t="s">
        <v>270</v>
      </c>
      <c r="B41" s="3">
        <v>4</v>
      </c>
      <c r="C41" s="3">
        <v>0</v>
      </c>
      <c r="D41" s="3">
        <v>4</v>
      </c>
      <c r="E41" s="2" t="s">
        <v>155</v>
      </c>
      <c r="F41" s="3" t="s">
        <v>103</v>
      </c>
      <c r="G41" s="3" t="s">
        <v>83</v>
      </c>
    </row>
    <row r="42" spans="1:7" ht="15.75">
      <c r="A42" s="4" t="s">
        <v>156</v>
      </c>
      <c r="B42" s="3">
        <v>4</v>
      </c>
      <c r="C42" s="3">
        <v>0</v>
      </c>
      <c r="D42" s="3">
        <v>4</v>
      </c>
      <c r="E42" s="3" t="s">
        <v>157</v>
      </c>
      <c r="F42" s="3" t="s">
        <v>86</v>
      </c>
      <c r="G42" s="3" t="s">
        <v>86</v>
      </c>
    </row>
    <row r="43" spans="1:7" ht="15.75">
      <c r="A43" s="4" t="s">
        <v>158</v>
      </c>
      <c r="B43" s="3">
        <v>4</v>
      </c>
      <c r="C43" s="3">
        <v>0</v>
      </c>
      <c r="D43" s="3">
        <v>4</v>
      </c>
      <c r="E43" s="3" t="s">
        <v>159</v>
      </c>
      <c r="F43" s="3" t="s">
        <v>302</v>
      </c>
      <c r="G43" s="3" t="s">
        <v>83</v>
      </c>
    </row>
    <row r="44" spans="1:7" ht="15.75">
      <c r="A44" s="4" t="s">
        <v>160</v>
      </c>
      <c r="B44" s="3">
        <v>4</v>
      </c>
      <c r="C44" s="3">
        <v>0</v>
      </c>
      <c r="D44" s="3">
        <v>4</v>
      </c>
      <c r="E44" s="3" t="s">
        <v>161</v>
      </c>
      <c r="F44" s="3" t="s">
        <v>302</v>
      </c>
      <c r="G44" s="3" t="s">
        <v>83</v>
      </c>
    </row>
    <row r="45" spans="1:7" ht="15.75">
      <c r="A45" s="4" t="s">
        <v>162</v>
      </c>
      <c r="B45" s="3">
        <v>4</v>
      </c>
      <c r="C45" s="3">
        <v>0</v>
      </c>
      <c r="D45" s="3">
        <v>4</v>
      </c>
      <c r="E45" s="3" t="s">
        <v>163</v>
      </c>
      <c r="F45" s="3" t="s">
        <v>103</v>
      </c>
      <c r="G45" s="3" t="s">
        <v>83</v>
      </c>
    </row>
    <row r="46" spans="1:7" ht="15.75">
      <c r="A46" s="4" t="s">
        <v>164</v>
      </c>
      <c r="B46" s="3">
        <v>4</v>
      </c>
      <c r="C46" s="3">
        <v>0</v>
      </c>
      <c r="D46" s="3">
        <v>4</v>
      </c>
      <c r="E46" s="3" t="s">
        <v>165</v>
      </c>
      <c r="F46" s="3" t="s">
        <v>103</v>
      </c>
      <c r="G46" s="3" t="s">
        <v>83</v>
      </c>
    </row>
    <row r="47" spans="1:7" ht="15.75">
      <c r="A47" s="4" t="s">
        <v>166</v>
      </c>
      <c r="B47" s="3">
        <v>4</v>
      </c>
      <c r="C47" s="3">
        <v>0</v>
      </c>
      <c r="D47" s="3">
        <v>4</v>
      </c>
      <c r="E47" s="3" t="s">
        <v>167</v>
      </c>
      <c r="F47" s="3" t="s">
        <v>103</v>
      </c>
      <c r="G47" s="3" t="s">
        <v>83</v>
      </c>
    </row>
    <row r="48" spans="1:7" ht="15.75">
      <c r="A48" s="4" t="s">
        <v>168</v>
      </c>
      <c r="B48" s="3">
        <v>4</v>
      </c>
      <c r="C48" s="3">
        <v>0</v>
      </c>
      <c r="D48" s="3">
        <v>4</v>
      </c>
      <c r="E48" s="3" t="s">
        <v>169</v>
      </c>
      <c r="F48" s="3" t="s">
        <v>103</v>
      </c>
      <c r="G48" s="3" t="s">
        <v>83</v>
      </c>
    </row>
    <row r="49" spans="1:7" ht="15.75">
      <c r="A49" s="4" t="s">
        <v>170</v>
      </c>
      <c r="B49" s="3">
        <v>4</v>
      </c>
      <c r="C49" s="3">
        <v>0</v>
      </c>
      <c r="D49" s="3">
        <v>4</v>
      </c>
      <c r="E49" s="3" t="s">
        <v>171</v>
      </c>
      <c r="F49" s="3" t="s">
        <v>302</v>
      </c>
      <c r="G49" s="3" t="s">
        <v>83</v>
      </c>
    </row>
    <row r="50" spans="1:7" ht="15.75">
      <c r="A50" s="4" t="s">
        <v>172</v>
      </c>
      <c r="B50" s="3">
        <v>4</v>
      </c>
      <c r="C50" s="3">
        <v>0</v>
      </c>
      <c r="D50" s="3">
        <v>4</v>
      </c>
      <c r="E50" s="3" t="s">
        <v>173</v>
      </c>
      <c r="F50" s="3" t="s">
        <v>302</v>
      </c>
      <c r="G50" s="3" t="s">
        <v>83</v>
      </c>
    </row>
    <row r="51" spans="1:7" ht="15.75">
      <c r="A51" s="4" t="s">
        <v>174</v>
      </c>
      <c r="B51" s="3">
        <v>4</v>
      </c>
      <c r="C51" s="3">
        <v>0</v>
      </c>
      <c r="D51" s="3">
        <v>4</v>
      </c>
      <c r="E51" s="3" t="s">
        <v>175</v>
      </c>
      <c r="F51" s="3" t="s">
        <v>103</v>
      </c>
      <c r="G51" s="3" t="s">
        <v>83</v>
      </c>
    </row>
    <row r="52" spans="1:7" ht="15.75">
      <c r="A52" s="4" t="s">
        <v>176</v>
      </c>
      <c r="B52" s="3">
        <v>4</v>
      </c>
      <c r="C52" s="3">
        <v>0</v>
      </c>
      <c r="D52" s="3">
        <v>4</v>
      </c>
      <c r="E52" s="3" t="s">
        <v>177</v>
      </c>
      <c r="F52" s="3" t="s">
        <v>302</v>
      </c>
      <c r="G52" s="3" t="s">
        <v>83</v>
      </c>
    </row>
    <row r="53" spans="1:7" ht="15.75">
      <c r="A53" s="2" t="s">
        <v>178</v>
      </c>
      <c r="B53" s="3">
        <v>4</v>
      </c>
      <c r="C53" s="3">
        <v>0</v>
      </c>
      <c r="D53" s="3">
        <v>4</v>
      </c>
      <c r="E53" s="2" t="s">
        <v>179</v>
      </c>
      <c r="F53" s="3" t="s">
        <v>103</v>
      </c>
      <c r="G53" s="3" t="s">
        <v>83</v>
      </c>
    </row>
    <row r="54" spans="1:7" ht="15.75">
      <c r="A54" s="4" t="s">
        <v>180</v>
      </c>
      <c r="B54" s="3">
        <v>4</v>
      </c>
      <c r="C54" s="3">
        <v>0</v>
      </c>
      <c r="D54" s="3">
        <v>4</v>
      </c>
      <c r="E54" s="3" t="s">
        <v>181</v>
      </c>
      <c r="F54" s="3" t="s">
        <v>103</v>
      </c>
      <c r="G54" s="3" t="s">
        <v>83</v>
      </c>
    </row>
    <row r="55" spans="1:7" ht="15.75">
      <c r="A55" s="4" t="s">
        <v>182</v>
      </c>
      <c r="B55" s="6">
        <v>4</v>
      </c>
      <c r="C55" s="6">
        <v>0</v>
      </c>
      <c r="D55" s="3">
        <v>4</v>
      </c>
      <c r="E55" s="3" t="s">
        <v>183</v>
      </c>
      <c r="F55" s="3" t="s">
        <v>302</v>
      </c>
      <c r="G55" s="3" t="s">
        <v>83</v>
      </c>
    </row>
    <row r="56" spans="1:7" ht="15.75">
      <c r="A56" s="2" t="s">
        <v>184</v>
      </c>
      <c r="B56" s="3">
        <v>4</v>
      </c>
      <c r="C56" s="3">
        <v>0</v>
      </c>
      <c r="D56" s="3">
        <v>4</v>
      </c>
      <c r="E56" s="2" t="s">
        <v>185</v>
      </c>
      <c r="F56" s="3" t="s">
        <v>302</v>
      </c>
      <c r="G56" s="3" t="s">
        <v>83</v>
      </c>
    </row>
    <row r="57" spans="1:7" ht="15.75">
      <c r="A57" s="2" t="s">
        <v>186</v>
      </c>
      <c r="B57" s="3">
        <v>4</v>
      </c>
      <c r="C57" s="3">
        <v>0</v>
      </c>
      <c r="D57" s="3">
        <v>4</v>
      </c>
      <c r="E57" s="2" t="s">
        <v>187</v>
      </c>
      <c r="F57" s="3" t="s">
        <v>302</v>
      </c>
      <c r="G57" s="3" t="s">
        <v>83</v>
      </c>
    </row>
    <row r="58" spans="1:7" ht="15.75">
      <c r="A58" s="2" t="s">
        <v>188</v>
      </c>
      <c r="B58" s="3">
        <v>4</v>
      </c>
      <c r="C58" s="3">
        <v>0</v>
      </c>
      <c r="D58" s="3">
        <v>4</v>
      </c>
      <c r="E58" s="2" t="s">
        <v>189</v>
      </c>
      <c r="F58" s="3" t="s">
        <v>302</v>
      </c>
      <c r="G58" s="3" t="s">
        <v>83</v>
      </c>
    </row>
    <row r="59" spans="1:7" ht="15.75">
      <c r="A59" s="2" t="s">
        <v>190</v>
      </c>
      <c r="B59" s="3">
        <v>4</v>
      </c>
      <c r="C59" s="3">
        <v>0</v>
      </c>
      <c r="D59" s="3">
        <v>4</v>
      </c>
      <c r="E59" s="2" t="s">
        <v>191</v>
      </c>
      <c r="F59" s="3" t="s">
        <v>302</v>
      </c>
      <c r="G59" s="3" t="s">
        <v>83</v>
      </c>
    </row>
    <row r="60" spans="1:7" ht="15.75">
      <c r="A60" s="4" t="s">
        <v>192</v>
      </c>
      <c r="B60" s="3">
        <v>4</v>
      </c>
      <c r="C60" s="3">
        <v>0</v>
      </c>
      <c r="D60" s="3">
        <v>4</v>
      </c>
      <c r="E60" s="3" t="s">
        <v>193</v>
      </c>
      <c r="F60" s="3" t="s">
        <v>103</v>
      </c>
      <c r="G60" s="3" t="s">
        <v>83</v>
      </c>
    </row>
    <row r="61" spans="1:7" ht="15.75">
      <c r="A61" s="4" t="s">
        <v>194</v>
      </c>
      <c r="B61" s="3">
        <v>3</v>
      </c>
      <c r="C61" s="3">
        <v>0</v>
      </c>
      <c r="D61" s="3">
        <v>4</v>
      </c>
      <c r="E61" s="3" t="s">
        <v>195</v>
      </c>
      <c r="F61" s="3" t="s">
        <v>86</v>
      </c>
      <c r="G61" s="3" t="s">
        <v>86</v>
      </c>
    </row>
    <row r="62" spans="1:7" ht="15.75">
      <c r="A62" s="4" t="s">
        <v>196</v>
      </c>
      <c r="B62" s="3">
        <v>4</v>
      </c>
      <c r="C62" s="3">
        <v>0</v>
      </c>
      <c r="D62" s="3">
        <v>4</v>
      </c>
      <c r="E62" s="3" t="s">
        <v>197</v>
      </c>
      <c r="F62" s="3" t="s">
        <v>302</v>
      </c>
      <c r="G62" s="3" t="s">
        <v>83</v>
      </c>
    </row>
    <row r="63" spans="1:7" ht="15.75">
      <c r="A63" s="2" t="s">
        <v>198</v>
      </c>
      <c r="B63" s="3">
        <v>4</v>
      </c>
      <c r="C63" s="3">
        <v>0</v>
      </c>
      <c r="D63" s="3">
        <v>4</v>
      </c>
      <c r="E63" s="2" t="s">
        <v>199</v>
      </c>
      <c r="F63" s="3" t="s">
        <v>86</v>
      </c>
      <c r="G63" s="3" t="s">
        <v>86</v>
      </c>
    </row>
    <row r="64" spans="1:7" ht="15.75">
      <c r="A64" s="4" t="s">
        <v>200</v>
      </c>
      <c r="B64" s="3">
        <v>4</v>
      </c>
      <c r="C64" s="3">
        <v>0</v>
      </c>
      <c r="D64" s="3">
        <v>4</v>
      </c>
      <c r="E64" s="3" t="s">
        <v>201</v>
      </c>
      <c r="F64" s="3" t="s">
        <v>86</v>
      </c>
      <c r="G64" s="3" t="s">
        <v>86</v>
      </c>
    </row>
    <row r="65" spans="1:7" ht="15.75">
      <c r="A65" s="4" t="s">
        <v>202</v>
      </c>
      <c r="B65" s="3">
        <v>3</v>
      </c>
      <c r="C65" s="3">
        <v>0</v>
      </c>
      <c r="D65" s="3">
        <v>4</v>
      </c>
      <c r="E65" s="3" t="s">
        <v>203</v>
      </c>
      <c r="F65" s="3" t="s">
        <v>86</v>
      </c>
      <c r="G65" s="3" t="s">
        <v>86</v>
      </c>
    </row>
    <row r="66" spans="1:7" ht="15.75">
      <c r="A66" s="4" t="s">
        <v>204</v>
      </c>
      <c r="B66" s="3">
        <v>2</v>
      </c>
      <c r="C66" s="3">
        <v>0</v>
      </c>
      <c r="D66" s="3">
        <v>4</v>
      </c>
      <c r="E66" s="3" t="s">
        <v>205</v>
      </c>
      <c r="F66" s="3" t="s">
        <v>86</v>
      </c>
      <c r="G66" s="3" t="s">
        <v>86</v>
      </c>
    </row>
    <row r="67" spans="1:7" ht="15.75">
      <c r="A67" s="12" t="s">
        <v>278</v>
      </c>
      <c r="B67" s="3">
        <v>5</v>
      </c>
      <c r="C67" s="3">
        <v>0</v>
      </c>
      <c r="D67" s="3"/>
      <c r="E67" s="7"/>
      <c r="F67" s="3" t="s">
        <v>274</v>
      </c>
      <c r="G67" s="3" t="s">
        <v>279</v>
      </c>
    </row>
    <row r="68" spans="1:7" ht="15.75">
      <c r="A68" s="4" t="s">
        <v>206</v>
      </c>
      <c r="B68" s="3">
        <v>4</v>
      </c>
      <c r="C68" s="3">
        <v>0</v>
      </c>
      <c r="D68" s="3">
        <v>4</v>
      </c>
      <c r="E68" s="3" t="s">
        <v>207</v>
      </c>
      <c r="F68" s="3" t="s">
        <v>103</v>
      </c>
      <c r="G68" s="3" t="s">
        <v>83</v>
      </c>
    </row>
    <row r="69" spans="1:7" ht="15.75">
      <c r="A69" s="4" t="s">
        <v>208</v>
      </c>
      <c r="B69" s="3">
        <v>4</v>
      </c>
      <c r="C69" s="3">
        <v>0</v>
      </c>
      <c r="D69" s="3">
        <v>4</v>
      </c>
      <c r="E69" s="3" t="s">
        <v>209</v>
      </c>
      <c r="F69" s="3" t="s">
        <v>302</v>
      </c>
      <c r="G69" s="3" t="s">
        <v>83</v>
      </c>
    </row>
    <row r="70" spans="1:7" ht="15.75">
      <c r="A70" s="28" t="s">
        <v>284</v>
      </c>
      <c r="B70" s="29">
        <v>4</v>
      </c>
      <c r="C70" s="29">
        <v>0</v>
      </c>
      <c r="D70" s="3">
        <v>4</v>
      </c>
      <c r="E70" s="30" t="s">
        <v>286</v>
      </c>
      <c r="F70" s="29" t="s">
        <v>86</v>
      </c>
      <c r="G70" s="3" t="s">
        <v>86</v>
      </c>
    </row>
    <row r="71" spans="1:7" ht="15.75">
      <c r="A71" s="4" t="s">
        <v>210</v>
      </c>
      <c r="B71" s="3">
        <v>4</v>
      </c>
      <c r="C71" s="3">
        <v>0</v>
      </c>
      <c r="D71" s="3">
        <v>4</v>
      </c>
      <c r="E71" s="3" t="s">
        <v>211</v>
      </c>
      <c r="F71" s="3" t="s">
        <v>86</v>
      </c>
      <c r="G71" s="3" t="s">
        <v>86</v>
      </c>
    </row>
    <row r="72" spans="1:7" ht="15.75">
      <c r="A72" s="4" t="s">
        <v>212</v>
      </c>
      <c r="B72" s="3">
        <v>3</v>
      </c>
      <c r="C72" s="3">
        <v>0</v>
      </c>
      <c r="D72" s="3">
        <v>4</v>
      </c>
      <c r="E72" s="3" t="s">
        <v>213</v>
      </c>
      <c r="F72" s="3" t="s">
        <v>86</v>
      </c>
      <c r="G72" s="3" t="s">
        <v>86</v>
      </c>
    </row>
    <row r="73" spans="1:7" ht="15.75">
      <c r="A73" s="2" t="s">
        <v>214</v>
      </c>
      <c r="B73" s="3">
        <v>4</v>
      </c>
      <c r="C73" s="3">
        <v>0</v>
      </c>
      <c r="D73" s="3">
        <v>4</v>
      </c>
      <c r="E73" s="2" t="s">
        <v>215</v>
      </c>
      <c r="F73" s="3" t="s">
        <v>302</v>
      </c>
      <c r="G73" s="3" t="s">
        <v>83</v>
      </c>
    </row>
    <row r="74" spans="1:7" ht="15.75">
      <c r="A74" s="2" t="s">
        <v>216</v>
      </c>
      <c r="B74" s="3">
        <v>4</v>
      </c>
      <c r="C74" s="3">
        <v>0</v>
      </c>
      <c r="D74" s="3">
        <v>4</v>
      </c>
      <c r="E74" s="2" t="s">
        <v>217</v>
      </c>
      <c r="F74" s="3" t="s">
        <v>302</v>
      </c>
      <c r="G74" s="3" t="s">
        <v>83</v>
      </c>
    </row>
    <row r="75" spans="1:7" ht="15.75">
      <c r="A75" s="4" t="s">
        <v>218</v>
      </c>
      <c r="B75" s="3">
        <v>4</v>
      </c>
      <c r="C75" s="3">
        <v>0</v>
      </c>
      <c r="D75" s="3">
        <v>4</v>
      </c>
      <c r="E75" s="3" t="s">
        <v>219</v>
      </c>
      <c r="F75" s="3" t="s">
        <v>302</v>
      </c>
      <c r="G75" s="3" t="s">
        <v>83</v>
      </c>
    </row>
    <row r="76" spans="1:7" ht="15.75">
      <c r="A76" s="4" t="s">
        <v>220</v>
      </c>
      <c r="B76" s="3">
        <v>4</v>
      </c>
      <c r="C76" s="3">
        <v>0</v>
      </c>
      <c r="D76" s="3">
        <v>4</v>
      </c>
      <c r="E76" s="3" t="s">
        <v>221</v>
      </c>
      <c r="F76" s="3" t="s">
        <v>302</v>
      </c>
      <c r="G76" s="3" t="s">
        <v>83</v>
      </c>
    </row>
    <row r="77" spans="1:7" ht="15.75">
      <c r="A77" s="4" t="s">
        <v>222</v>
      </c>
      <c r="B77" s="3">
        <v>4</v>
      </c>
      <c r="C77" s="3">
        <v>0</v>
      </c>
      <c r="D77" s="3">
        <v>4</v>
      </c>
      <c r="E77" s="3" t="s">
        <v>223</v>
      </c>
      <c r="F77" s="3" t="s">
        <v>302</v>
      </c>
      <c r="G77" s="3" t="s">
        <v>83</v>
      </c>
    </row>
    <row r="78" spans="1:7" ht="15.75">
      <c r="A78" s="4" t="s">
        <v>224</v>
      </c>
      <c r="B78" s="3">
        <v>4</v>
      </c>
      <c r="C78" s="3">
        <v>0</v>
      </c>
      <c r="D78" s="3">
        <v>4</v>
      </c>
      <c r="E78" s="3" t="s">
        <v>225</v>
      </c>
      <c r="F78" s="3" t="s">
        <v>302</v>
      </c>
      <c r="G78" s="3" t="s">
        <v>83</v>
      </c>
    </row>
    <row r="79" spans="1:7" ht="15.75">
      <c r="A79" s="4" t="s">
        <v>226</v>
      </c>
      <c r="B79" s="3">
        <v>4</v>
      </c>
      <c r="C79" s="3">
        <v>0</v>
      </c>
      <c r="D79" s="3">
        <v>4</v>
      </c>
      <c r="E79" s="3" t="s">
        <v>227</v>
      </c>
      <c r="F79" s="3" t="s">
        <v>302</v>
      </c>
      <c r="G79" s="3" t="s">
        <v>83</v>
      </c>
    </row>
    <row r="80" spans="1:7" ht="15.75">
      <c r="A80" s="2" t="s">
        <v>228</v>
      </c>
      <c r="B80" s="3">
        <v>4</v>
      </c>
      <c r="C80" s="3">
        <v>0</v>
      </c>
      <c r="D80" s="3">
        <v>4</v>
      </c>
      <c r="E80" s="2" t="s">
        <v>229</v>
      </c>
      <c r="F80" s="3" t="s">
        <v>302</v>
      </c>
      <c r="G80" s="3" t="s">
        <v>83</v>
      </c>
    </row>
    <row r="81" spans="1:7" ht="31.5">
      <c r="A81" s="36" t="s">
        <v>309</v>
      </c>
      <c r="B81" s="29">
        <v>4</v>
      </c>
      <c r="C81" s="29">
        <v>0</v>
      </c>
      <c r="D81" s="29">
        <v>4</v>
      </c>
      <c r="E81" s="12" t="s">
        <v>310</v>
      </c>
      <c r="F81" s="3" t="s">
        <v>103</v>
      </c>
      <c r="G81" s="3" t="s">
        <v>308</v>
      </c>
    </row>
    <row r="82" spans="1:7" ht="15.75">
      <c r="A82" s="2" t="s">
        <v>306</v>
      </c>
      <c r="B82" s="3">
        <v>3</v>
      </c>
      <c r="C82" s="3">
        <v>0</v>
      </c>
      <c r="D82" s="3">
        <v>4</v>
      </c>
      <c r="E82" s="7" t="s">
        <v>307</v>
      </c>
      <c r="F82" s="3" t="s">
        <v>103</v>
      </c>
      <c r="G82" s="3" t="s">
        <v>308</v>
      </c>
    </row>
    <row r="83" spans="1:7" ht="15.75">
      <c r="A83" s="2" t="s">
        <v>230</v>
      </c>
      <c r="B83" s="3">
        <v>2</v>
      </c>
      <c r="C83" s="3">
        <v>2</v>
      </c>
      <c r="D83" s="3">
        <v>4</v>
      </c>
      <c r="E83" s="2" t="s">
        <v>231</v>
      </c>
      <c r="F83" s="3" t="s">
        <v>86</v>
      </c>
      <c r="G83" s="3" t="s">
        <v>86</v>
      </c>
    </row>
    <row r="84" spans="1:7" ht="15.75">
      <c r="A84" s="28" t="s">
        <v>288</v>
      </c>
      <c r="B84" s="29">
        <v>4</v>
      </c>
      <c r="C84" s="29">
        <v>0</v>
      </c>
      <c r="D84" s="29"/>
      <c r="E84" s="30"/>
      <c r="F84" s="3" t="s">
        <v>274</v>
      </c>
      <c r="G84" s="3" t="s">
        <v>275</v>
      </c>
    </row>
    <row r="85" spans="1:7" ht="15.75">
      <c r="A85" s="4" t="s">
        <v>232</v>
      </c>
      <c r="B85" s="3">
        <v>4</v>
      </c>
      <c r="C85" s="3">
        <v>0</v>
      </c>
      <c r="D85" s="3">
        <v>4</v>
      </c>
      <c r="E85" s="4" t="s">
        <v>233</v>
      </c>
      <c r="F85" s="3" t="s">
        <v>103</v>
      </c>
      <c r="G85" s="3" t="s">
        <v>83</v>
      </c>
    </row>
    <row r="86" spans="1:7" ht="15.75">
      <c r="A86" s="2" t="s">
        <v>234</v>
      </c>
      <c r="B86" s="3">
        <v>4</v>
      </c>
      <c r="C86" s="3">
        <v>0</v>
      </c>
      <c r="D86" s="3">
        <v>4</v>
      </c>
      <c r="E86" s="7" t="s">
        <v>235</v>
      </c>
      <c r="F86" s="3" t="s">
        <v>103</v>
      </c>
      <c r="G86" s="3" t="s">
        <v>83</v>
      </c>
    </row>
    <row r="87" spans="1:7" ht="15.75">
      <c r="A87" s="2" t="s">
        <v>282</v>
      </c>
      <c r="B87" s="3"/>
      <c r="C87" s="3"/>
      <c r="D87" s="3"/>
      <c r="E87" s="7"/>
      <c r="F87" s="3" t="s">
        <v>274</v>
      </c>
      <c r="G87" s="3" t="s">
        <v>279</v>
      </c>
    </row>
    <row r="88" spans="1:7" ht="15.75">
      <c r="A88" s="12" t="s">
        <v>277</v>
      </c>
      <c r="B88" s="3">
        <v>5</v>
      </c>
      <c r="C88" s="3">
        <v>0</v>
      </c>
      <c r="D88" s="3"/>
      <c r="E88" s="7"/>
      <c r="F88" s="3" t="s">
        <v>274</v>
      </c>
      <c r="G88" s="3" t="s">
        <v>279</v>
      </c>
    </row>
    <row r="89" spans="1:7" ht="15.75">
      <c r="A89" s="4" t="s">
        <v>281</v>
      </c>
      <c r="B89" s="3">
        <v>4</v>
      </c>
      <c r="C89" s="3">
        <v>0</v>
      </c>
      <c r="D89" s="3"/>
      <c r="E89" s="7"/>
      <c r="F89" s="3" t="s">
        <v>274</v>
      </c>
      <c r="G89" s="3" t="s">
        <v>275</v>
      </c>
    </row>
    <row r="90" spans="1:7" ht="15.75">
      <c r="A90" s="4" t="s">
        <v>236</v>
      </c>
      <c r="B90" s="3">
        <v>1</v>
      </c>
      <c r="C90" s="3">
        <v>0</v>
      </c>
      <c r="D90" s="3">
        <v>2</v>
      </c>
      <c r="E90" s="7" t="s">
        <v>237</v>
      </c>
      <c r="F90" s="3" t="s">
        <v>302</v>
      </c>
      <c r="G90" s="3" t="s">
        <v>83</v>
      </c>
    </row>
    <row r="91" spans="1:7" ht="15.75">
      <c r="A91" s="2" t="s">
        <v>238</v>
      </c>
      <c r="B91" s="3">
        <v>2</v>
      </c>
      <c r="C91" s="3">
        <v>2</v>
      </c>
      <c r="D91" s="3">
        <v>4</v>
      </c>
      <c r="E91" s="7" t="s">
        <v>239</v>
      </c>
      <c r="F91" s="3" t="s">
        <v>302</v>
      </c>
      <c r="G91" s="3" t="s">
        <v>83</v>
      </c>
    </row>
    <row r="92" spans="1:7" ht="15.75">
      <c r="A92" s="4" t="s">
        <v>240</v>
      </c>
      <c r="B92" s="3">
        <v>4</v>
      </c>
      <c r="C92" s="3">
        <v>2</v>
      </c>
      <c r="D92" s="3">
        <v>4</v>
      </c>
      <c r="E92" s="7" t="s">
        <v>241</v>
      </c>
      <c r="F92" s="3" t="s">
        <v>302</v>
      </c>
      <c r="G92" s="3" t="s">
        <v>83</v>
      </c>
    </row>
    <row r="93" spans="1:7" ht="15.75">
      <c r="A93" s="2" t="s">
        <v>242</v>
      </c>
      <c r="B93" s="3">
        <v>4</v>
      </c>
      <c r="C93" s="3">
        <v>0</v>
      </c>
      <c r="D93" s="3">
        <v>4</v>
      </c>
      <c r="E93" s="7" t="s">
        <v>243</v>
      </c>
      <c r="F93" s="3" t="s">
        <v>302</v>
      </c>
      <c r="G93" s="3" t="s">
        <v>83</v>
      </c>
    </row>
    <row r="94" spans="1:7" ht="15.75">
      <c r="A94" s="2" t="s">
        <v>244</v>
      </c>
      <c r="B94" s="3">
        <v>4</v>
      </c>
      <c r="C94" s="3">
        <v>0</v>
      </c>
      <c r="D94" s="3">
        <v>4</v>
      </c>
      <c r="E94" s="7" t="s">
        <v>245</v>
      </c>
      <c r="F94" s="3" t="s">
        <v>302</v>
      </c>
      <c r="G94" s="3" t="s">
        <v>83</v>
      </c>
    </row>
    <row r="95" spans="1:7" ht="15.75">
      <c r="A95" s="2" t="s">
        <v>246</v>
      </c>
      <c r="B95" s="3">
        <v>4</v>
      </c>
      <c r="C95" s="3">
        <v>0</v>
      </c>
      <c r="D95" s="3">
        <v>4</v>
      </c>
      <c r="E95" s="7" t="s">
        <v>247</v>
      </c>
      <c r="F95" s="3" t="s">
        <v>302</v>
      </c>
      <c r="G95" s="3" t="s">
        <v>83</v>
      </c>
    </row>
    <row r="96" spans="1:7" ht="15.75">
      <c r="A96" s="4" t="s">
        <v>248</v>
      </c>
      <c r="B96" s="3">
        <v>4</v>
      </c>
      <c r="C96" s="3">
        <v>0</v>
      </c>
      <c r="D96" s="3">
        <v>4</v>
      </c>
      <c r="E96" s="7" t="s">
        <v>249</v>
      </c>
      <c r="F96" s="3" t="s">
        <v>302</v>
      </c>
      <c r="G96" s="3" t="s">
        <v>83</v>
      </c>
    </row>
    <row r="97" spans="1:7" ht="15.75">
      <c r="A97" s="28" t="s">
        <v>287</v>
      </c>
      <c r="B97" s="29">
        <v>4</v>
      </c>
      <c r="C97" s="29">
        <v>0</v>
      </c>
      <c r="D97" s="29"/>
      <c r="E97" s="30"/>
      <c r="F97" s="3" t="s">
        <v>274</v>
      </c>
      <c r="G97" s="3" t="s">
        <v>275</v>
      </c>
    </row>
    <row r="98" spans="1:7" ht="15.75">
      <c r="A98" s="4" t="s">
        <v>250</v>
      </c>
      <c r="B98" s="3">
        <v>4</v>
      </c>
      <c r="C98" s="3">
        <v>0</v>
      </c>
      <c r="D98" s="3">
        <v>4</v>
      </c>
      <c r="E98" s="7" t="s">
        <v>251</v>
      </c>
      <c r="F98" s="3" t="s">
        <v>302</v>
      </c>
      <c r="G98" s="3" t="s">
        <v>83</v>
      </c>
    </row>
    <row r="99" spans="1:7" ht="15.75">
      <c r="A99" s="2" t="s">
        <v>252</v>
      </c>
      <c r="B99" s="3">
        <v>4</v>
      </c>
      <c r="C99" s="3">
        <v>0</v>
      </c>
      <c r="D99" s="3">
        <v>4</v>
      </c>
      <c r="E99" s="7" t="s">
        <v>253</v>
      </c>
      <c r="F99" s="3" t="s">
        <v>86</v>
      </c>
      <c r="G99" s="3" t="s">
        <v>86</v>
      </c>
    </row>
    <row r="100" spans="1:7" ht="15.75">
      <c r="A100" s="4" t="s">
        <v>254</v>
      </c>
      <c r="B100" s="3">
        <v>4</v>
      </c>
      <c r="C100" s="3">
        <v>0</v>
      </c>
      <c r="D100" s="3">
        <v>4</v>
      </c>
      <c r="E100" s="7" t="s">
        <v>255</v>
      </c>
      <c r="F100" s="3" t="s">
        <v>302</v>
      </c>
      <c r="G100" s="3" t="s">
        <v>83</v>
      </c>
    </row>
    <row r="101" spans="1:7" ht="15.75">
      <c r="A101" s="2" t="s">
        <v>256</v>
      </c>
      <c r="B101" s="3">
        <v>4</v>
      </c>
      <c r="C101" s="3">
        <v>0</v>
      </c>
      <c r="D101" s="3">
        <v>4</v>
      </c>
      <c r="E101" s="7" t="s">
        <v>257</v>
      </c>
      <c r="F101" s="3" t="s">
        <v>103</v>
      </c>
      <c r="G101" s="3" t="s">
        <v>83</v>
      </c>
    </row>
    <row r="102" spans="1:7" ht="15.75">
      <c r="A102" s="2" t="s">
        <v>258</v>
      </c>
      <c r="B102" s="3">
        <v>4</v>
      </c>
      <c r="C102" s="3">
        <v>0</v>
      </c>
      <c r="D102" s="3">
        <v>4</v>
      </c>
      <c r="E102" s="7" t="s">
        <v>259</v>
      </c>
      <c r="F102" s="3" t="s">
        <v>103</v>
      </c>
      <c r="G102" s="3" t="s">
        <v>83</v>
      </c>
    </row>
    <row r="103" spans="1:7" ht="15.75">
      <c r="A103" s="2" t="s">
        <v>260</v>
      </c>
      <c r="B103" s="3">
        <v>4</v>
      </c>
      <c r="C103" s="3">
        <v>0</v>
      </c>
      <c r="D103" s="3">
        <v>4</v>
      </c>
      <c r="E103" s="7" t="s">
        <v>261</v>
      </c>
      <c r="F103" s="3" t="s">
        <v>86</v>
      </c>
      <c r="G103" s="3" t="s">
        <v>86</v>
      </c>
    </row>
    <row r="104" spans="1:7" ht="15.75">
      <c r="A104" s="2" t="s">
        <v>276</v>
      </c>
      <c r="B104" s="3">
        <v>4</v>
      </c>
      <c r="C104" s="3">
        <v>0</v>
      </c>
      <c r="D104" s="3"/>
      <c r="E104" s="7"/>
      <c r="F104" s="3" t="s">
        <v>274</v>
      </c>
      <c r="G104" s="3" t="s">
        <v>275</v>
      </c>
    </row>
    <row r="105" spans="1:7" ht="15.75">
      <c r="A105" s="2" t="s">
        <v>262</v>
      </c>
      <c r="B105" s="3">
        <v>2</v>
      </c>
      <c r="C105" s="3">
        <v>0</v>
      </c>
      <c r="D105" s="3">
        <v>2</v>
      </c>
      <c r="E105" s="7" t="s">
        <v>263</v>
      </c>
      <c r="F105" s="3" t="s">
        <v>302</v>
      </c>
      <c r="G105" s="3" t="s">
        <v>83</v>
      </c>
    </row>
    <row r="106" spans="1:7" ht="15.75">
      <c r="A106" s="28" t="s">
        <v>285</v>
      </c>
      <c r="B106" s="29">
        <v>4</v>
      </c>
      <c r="C106" s="29">
        <v>0</v>
      </c>
      <c r="D106" s="29"/>
      <c r="E106" s="30"/>
      <c r="F106" s="3" t="s">
        <v>274</v>
      </c>
      <c r="G106" s="3" t="s">
        <v>275</v>
      </c>
    </row>
    <row r="107" spans="1:7" s="12" customFormat="1" ht="15.75">
      <c r="A107" s="2" t="s">
        <v>264</v>
      </c>
      <c r="B107" s="3">
        <v>4</v>
      </c>
      <c r="C107" s="3">
        <v>0</v>
      </c>
      <c r="D107" s="3">
        <v>4</v>
      </c>
      <c r="E107" s="7" t="s">
        <v>265</v>
      </c>
      <c r="F107" s="3" t="s">
        <v>302</v>
      </c>
      <c r="G107" s="3" t="s">
        <v>83</v>
      </c>
    </row>
    <row r="108" spans="1:7" s="12" customFormat="1" ht="15.75">
      <c r="A108" s="2" t="s">
        <v>266</v>
      </c>
      <c r="B108" s="3">
        <v>4</v>
      </c>
      <c r="C108" s="3">
        <v>0</v>
      </c>
      <c r="D108" s="3">
        <v>4</v>
      </c>
      <c r="E108" s="7" t="s">
        <v>267</v>
      </c>
      <c r="F108" s="3" t="s">
        <v>302</v>
      </c>
      <c r="G108" s="3" t="s">
        <v>83</v>
      </c>
    </row>
    <row r="109" spans="1:7" ht="15.75">
      <c r="A109" s="2" t="s">
        <v>268</v>
      </c>
      <c r="B109" s="3">
        <v>4</v>
      </c>
      <c r="C109" s="3">
        <v>0</v>
      </c>
      <c r="D109" s="3">
        <v>4</v>
      </c>
      <c r="E109" s="7" t="s">
        <v>269</v>
      </c>
      <c r="F109" s="3" t="s">
        <v>302</v>
      </c>
      <c r="G109" s="3" t="s">
        <v>83</v>
      </c>
    </row>
    <row r="110" spans="1:7" ht="15.75">
      <c r="A110" s="28"/>
      <c r="B110" s="29"/>
      <c r="C110" s="29"/>
      <c r="D110" s="29"/>
      <c r="E110" s="30"/>
      <c r="F110" s="29"/>
      <c r="G110" s="29"/>
    </row>
    <row r="111" spans="1:7" ht="15.75">
      <c r="A111" s="28"/>
      <c r="B111" s="29"/>
      <c r="C111" s="29"/>
      <c r="D111" s="29"/>
      <c r="E111" s="30"/>
      <c r="F111" s="29"/>
      <c r="G111" s="29"/>
    </row>
    <row r="112" spans="1:7" ht="15.75">
      <c r="A112" s="28"/>
      <c r="B112" s="29"/>
      <c r="C112" s="29"/>
      <c r="D112" s="29"/>
      <c r="E112" s="30"/>
      <c r="F112" s="29"/>
      <c r="G112" s="29"/>
    </row>
    <row r="113" spans="1:7" ht="15.75">
      <c r="A113" s="28"/>
      <c r="B113" s="29"/>
      <c r="C113" s="29"/>
      <c r="D113" s="29"/>
      <c r="E113" s="30"/>
      <c r="F113" s="29"/>
      <c r="G113" s="29"/>
    </row>
    <row r="114" spans="1:7" ht="15.75">
      <c r="A114" s="28"/>
      <c r="B114" s="29"/>
      <c r="C114" s="29"/>
      <c r="D114" s="29"/>
      <c r="E114" s="30"/>
      <c r="F114" s="29"/>
      <c r="G114" s="29"/>
    </row>
    <row r="115" spans="1:7" ht="15.75">
      <c r="A115" s="28"/>
      <c r="B115" s="29"/>
      <c r="C115" s="29"/>
      <c r="D115" s="29"/>
      <c r="E115" s="30"/>
      <c r="F115" s="29"/>
      <c r="G115" s="29"/>
    </row>
    <row r="116" spans="1:7" ht="15.75">
      <c r="A116" s="28"/>
      <c r="B116" s="29"/>
      <c r="C116" s="29"/>
      <c r="D116" s="29"/>
      <c r="E116" s="30"/>
      <c r="F116" s="29"/>
      <c r="G116" s="29"/>
    </row>
    <row r="117" spans="1:7" ht="15.75">
      <c r="A117" s="28"/>
      <c r="B117" s="29"/>
      <c r="C117" s="29"/>
      <c r="D117" s="29"/>
      <c r="E117" s="30"/>
      <c r="F117" s="29"/>
      <c r="G117" s="29"/>
    </row>
    <row r="118" spans="1:7" ht="15.75">
      <c r="A118" s="28"/>
      <c r="B118" s="29"/>
      <c r="C118" s="29"/>
      <c r="D118" s="29"/>
      <c r="E118" s="30"/>
      <c r="F118" s="29"/>
      <c r="G118" s="29"/>
    </row>
    <row r="119" spans="1:7" ht="15.75">
      <c r="A119" s="28"/>
      <c r="B119" s="29"/>
      <c r="C119" s="29"/>
      <c r="D119" s="29"/>
      <c r="E119" s="30"/>
      <c r="F119" s="29"/>
      <c r="G119" s="29"/>
    </row>
    <row r="120" spans="1:7" ht="15.75">
      <c r="A120" s="28"/>
      <c r="B120" s="29"/>
      <c r="C120" s="29"/>
      <c r="D120" s="29"/>
      <c r="E120" s="30"/>
      <c r="F120" s="29"/>
      <c r="G120" s="29"/>
    </row>
    <row r="121" spans="1:7" ht="15.75">
      <c r="A121" s="28"/>
      <c r="B121" s="29"/>
      <c r="C121" s="29"/>
      <c r="D121" s="29"/>
      <c r="E121" s="30"/>
      <c r="F121" s="29"/>
      <c r="G121" s="29"/>
    </row>
    <row r="122" spans="1:7" ht="15.75">
      <c r="A122" s="28"/>
      <c r="B122" s="29"/>
      <c r="C122" s="29"/>
      <c r="D122" s="29"/>
      <c r="E122" s="30"/>
      <c r="F122" s="29"/>
      <c r="G122" s="29"/>
    </row>
    <row r="123" spans="1:7" ht="15.75">
      <c r="A123" s="28"/>
      <c r="B123" s="29"/>
      <c r="C123" s="29"/>
      <c r="D123" s="29"/>
      <c r="E123" s="30"/>
      <c r="F123" s="29"/>
      <c r="G123" s="29"/>
    </row>
    <row r="124" spans="1:7" ht="15.75">
      <c r="A124" s="28"/>
      <c r="B124" s="29"/>
      <c r="C124" s="29"/>
      <c r="D124" s="29"/>
      <c r="E124" s="30"/>
      <c r="F124" s="29"/>
      <c r="G124" s="29"/>
    </row>
    <row r="125" spans="1:7" ht="15.75">
      <c r="A125" s="28"/>
      <c r="B125" s="29"/>
      <c r="C125" s="29"/>
      <c r="D125" s="29"/>
      <c r="E125" s="30"/>
      <c r="F125" s="29"/>
      <c r="G125" s="29"/>
    </row>
    <row r="126" spans="1:7" ht="15.75">
      <c r="A126" s="28"/>
      <c r="B126" s="29"/>
      <c r="C126" s="29"/>
      <c r="D126" s="29"/>
      <c r="E126" s="30"/>
      <c r="F126" s="29"/>
      <c r="G126" s="29"/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H29" sqref="H29"/>
    </sheetView>
  </sheetViews>
  <sheetFormatPr defaultColWidth="8.85546875" defaultRowHeight="15"/>
  <cols>
    <col min="1" max="1" width="13.42578125" style="12" bestFit="1" customWidth="1"/>
    <col min="2" max="16384" width="8.85546875" style="12"/>
  </cols>
  <sheetData>
    <row r="1" spans="1:6">
      <c r="A1" s="12" t="s">
        <v>340</v>
      </c>
      <c r="D1" s="41">
        <v>0.33333333333333331</v>
      </c>
      <c r="F1" s="12" t="s">
        <v>341</v>
      </c>
    </row>
    <row r="2" spans="1:6">
      <c r="A2" s="12" t="s">
        <v>342</v>
      </c>
      <c r="D2" s="41">
        <v>0.35416666666666663</v>
      </c>
      <c r="F2" s="12" t="s">
        <v>343</v>
      </c>
    </row>
    <row r="3" spans="1:6">
      <c r="A3" s="12" t="s">
        <v>344</v>
      </c>
      <c r="D3" s="41">
        <v>0.375</v>
      </c>
      <c r="F3" s="12" t="s">
        <v>345</v>
      </c>
    </row>
    <row r="4" spans="1:6">
      <c r="A4" s="12" t="s">
        <v>346</v>
      </c>
      <c r="D4" s="41">
        <v>0.39583333333333331</v>
      </c>
    </row>
    <row r="5" spans="1:6">
      <c r="A5" s="12" t="s">
        <v>347</v>
      </c>
      <c r="D5" s="41">
        <v>0.41666666666666663</v>
      </c>
    </row>
    <row r="6" spans="1:6">
      <c r="A6" s="12" t="s">
        <v>348</v>
      </c>
      <c r="D6" s="41">
        <v>0.4375</v>
      </c>
    </row>
    <row r="7" spans="1:6">
      <c r="D7" s="41">
        <v>0.45833333333333331</v>
      </c>
    </row>
    <row r="8" spans="1:6">
      <c r="D8" s="41">
        <v>0.47916666666666602</v>
      </c>
    </row>
    <row r="9" spans="1:6">
      <c r="D9" s="41">
        <v>0.5</v>
      </c>
    </row>
    <row r="10" spans="1:6">
      <c r="D10" s="41">
        <v>0.52083333333333304</v>
      </c>
    </row>
    <row r="11" spans="1:6">
      <c r="D11" s="41">
        <v>0.54166666666666596</v>
      </c>
    </row>
    <row r="12" spans="1:6">
      <c r="D12" s="41">
        <v>0.562499999999999</v>
      </c>
    </row>
    <row r="13" spans="1:6">
      <c r="D13" s="41">
        <v>0.58333333333333304</v>
      </c>
    </row>
    <row r="14" spans="1:6">
      <c r="D14" s="41">
        <v>0.60416666666666596</v>
      </c>
    </row>
    <row r="15" spans="1:6">
      <c r="D15" s="41">
        <v>0.624999999999999</v>
      </c>
    </row>
    <row r="16" spans="1:6">
      <c r="D16" s="41">
        <v>0.64583333333333304</v>
      </c>
    </row>
    <row r="17" spans="4:4">
      <c r="D17" s="41">
        <v>0.66666666666666596</v>
      </c>
    </row>
    <row r="18" spans="4:4">
      <c r="D18" s="41">
        <v>0.687499999999999</v>
      </c>
    </row>
    <row r="19" spans="4:4">
      <c r="D19" s="41">
        <v>0.70833333333333304</v>
      </c>
    </row>
    <row r="20" spans="4:4">
      <c r="D20" s="41">
        <v>0.72916666666666596</v>
      </c>
    </row>
    <row r="21" spans="4:4">
      <c r="D21" s="41">
        <v>0.749999999999999</v>
      </c>
    </row>
    <row r="22" spans="4:4">
      <c r="D22" s="41">
        <v>0.77083333333333304</v>
      </c>
    </row>
    <row r="23" spans="4:4">
      <c r="D23" s="41">
        <v>0.79166666666666596</v>
      </c>
    </row>
    <row r="24" spans="4:4">
      <c r="D24" s="41">
        <v>0.812499999999999</v>
      </c>
    </row>
    <row r="25" spans="4:4">
      <c r="D25" s="41">
        <v>0.83333333333333304</v>
      </c>
    </row>
    <row r="26" spans="4:4">
      <c r="D26" s="41">
        <v>0.85416666666666596</v>
      </c>
    </row>
    <row r="27" spans="4:4">
      <c r="D27" s="41">
        <v>0.874999999999999</v>
      </c>
    </row>
    <row r="28" spans="4:4">
      <c r="D28" s="41">
        <v>0.89583333333333304</v>
      </c>
    </row>
    <row r="29" spans="4:4">
      <c r="D29" s="41">
        <v>0.91666666666666596</v>
      </c>
    </row>
    <row r="30" spans="4:4">
      <c r="D30" s="41">
        <v>0.937499999999999</v>
      </c>
    </row>
    <row r="31" spans="4:4">
      <c r="D31" s="41">
        <v>0.95833333333333204</v>
      </c>
    </row>
    <row r="32" spans="4:4">
      <c r="D32" s="41"/>
    </row>
    <row r="33" spans="4:4">
      <c r="D33" s="41"/>
    </row>
    <row r="34" spans="4:4">
      <c r="D34" s="41"/>
    </row>
    <row r="35" spans="4:4">
      <c r="D35" s="41"/>
    </row>
    <row r="36" spans="4:4">
      <c r="D36" s="41"/>
    </row>
    <row r="37" spans="4:4">
      <c r="D37" s="41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1"/>
  <sheetViews>
    <sheetView workbookViewId="0">
      <selection activeCell="B3" sqref="B3"/>
    </sheetView>
  </sheetViews>
  <sheetFormatPr defaultColWidth="8.85546875" defaultRowHeight="15"/>
  <sheetData>
    <row r="1" spans="1:45" ht="15.75" thickBot="1">
      <c r="A1" s="91"/>
      <c r="B1" s="92"/>
      <c r="C1" s="92"/>
      <c r="D1" s="93"/>
      <c r="E1" s="93"/>
      <c r="F1" s="93"/>
      <c r="G1" s="93"/>
      <c r="H1" s="92"/>
      <c r="I1" s="92"/>
      <c r="J1" s="92"/>
      <c r="K1" s="92"/>
      <c r="L1" s="135" t="s">
        <v>353</v>
      </c>
      <c r="M1" s="135"/>
      <c r="N1" s="135"/>
      <c r="O1" s="135"/>
      <c r="P1" s="135"/>
      <c r="Q1" s="135" t="s">
        <v>354</v>
      </c>
      <c r="R1" s="135"/>
      <c r="S1" s="135"/>
      <c r="T1" s="135"/>
      <c r="U1" s="135"/>
      <c r="V1" s="135" t="s">
        <v>355</v>
      </c>
      <c r="W1" s="135"/>
      <c r="X1" s="135"/>
      <c r="Y1" s="135"/>
      <c r="Z1" s="135"/>
      <c r="AA1" s="92"/>
      <c r="AB1" s="136" t="s">
        <v>356</v>
      </c>
      <c r="AC1" s="137"/>
      <c r="AD1" s="137"/>
      <c r="AE1" s="137"/>
      <c r="AF1" s="137"/>
      <c r="AG1" s="138"/>
      <c r="AH1" s="132" t="s">
        <v>357</v>
      </c>
      <c r="AI1" s="133"/>
      <c r="AJ1" s="133"/>
      <c r="AK1" s="133"/>
      <c r="AL1" s="133"/>
      <c r="AM1" s="134"/>
      <c r="AN1" s="92"/>
      <c r="AO1" s="132" t="s">
        <v>358</v>
      </c>
      <c r="AP1" s="133"/>
      <c r="AQ1" s="133"/>
      <c r="AR1" s="133"/>
      <c r="AS1" s="134"/>
    </row>
    <row r="2" spans="1:45" ht="15.75" thickBot="1">
      <c r="A2" s="94" t="s">
        <v>6</v>
      </c>
      <c r="B2" s="95" t="s">
        <v>359</v>
      </c>
      <c r="C2" s="96" t="s">
        <v>360</v>
      </c>
      <c r="D2" s="96" t="s">
        <v>361</v>
      </c>
      <c r="E2" s="96" t="s">
        <v>2</v>
      </c>
      <c r="F2" s="96" t="s">
        <v>3</v>
      </c>
      <c r="G2" s="96" t="s">
        <v>362</v>
      </c>
      <c r="H2" s="95" t="s">
        <v>15</v>
      </c>
      <c r="I2" s="95" t="s">
        <v>9</v>
      </c>
      <c r="J2" s="95" t="s">
        <v>8</v>
      </c>
      <c r="K2" s="95" t="s">
        <v>52</v>
      </c>
      <c r="L2" s="95" t="s">
        <v>363</v>
      </c>
      <c r="M2" s="131" t="s">
        <v>364</v>
      </c>
      <c r="N2" s="131"/>
      <c r="O2" s="95" t="s">
        <v>365</v>
      </c>
      <c r="P2" s="96" t="s">
        <v>366</v>
      </c>
      <c r="Q2" s="95" t="s">
        <v>363</v>
      </c>
      <c r="R2" s="131" t="s">
        <v>364</v>
      </c>
      <c r="S2" s="131"/>
      <c r="T2" s="95" t="s">
        <v>365</v>
      </c>
      <c r="U2" s="96" t="s">
        <v>366</v>
      </c>
      <c r="V2" s="95" t="s">
        <v>363</v>
      </c>
      <c r="W2" s="131" t="s">
        <v>364</v>
      </c>
      <c r="X2" s="131"/>
      <c r="Y2" s="95" t="s">
        <v>365</v>
      </c>
      <c r="Z2" s="96" t="s">
        <v>366</v>
      </c>
      <c r="AA2" s="95" t="s">
        <v>367</v>
      </c>
      <c r="AB2" s="95" t="s">
        <v>368</v>
      </c>
      <c r="AC2" s="131" t="s">
        <v>369</v>
      </c>
      <c r="AD2" s="131"/>
      <c r="AE2" s="95" t="s">
        <v>365</v>
      </c>
      <c r="AF2" s="129" t="s">
        <v>370</v>
      </c>
      <c r="AG2" s="130"/>
      <c r="AH2" s="95" t="s">
        <v>368</v>
      </c>
      <c r="AI2" s="131" t="s">
        <v>369</v>
      </c>
      <c r="AJ2" s="131"/>
      <c r="AK2" s="95" t="s">
        <v>365</v>
      </c>
      <c r="AL2" s="129" t="s">
        <v>370</v>
      </c>
      <c r="AM2" s="130"/>
      <c r="AN2" s="97" t="s">
        <v>371</v>
      </c>
      <c r="AO2" s="98" t="s">
        <v>372</v>
      </c>
      <c r="AP2" s="99" t="s">
        <v>362</v>
      </c>
      <c r="AQ2" s="100" t="s">
        <v>373</v>
      </c>
      <c r="AR2" s="100" t="s">
        <v>374</v>
      </c>
      <c r="AS2" s="101" t="s">
        <v>375</v>
      </c>
    </row>
    <row r="3" spans="1:45" ht="15.75" thickBot="1">
      <c r="A3" s="102" t="s">
        <v>382</v>
      </c>
      <c r="B3" s="103" t="str">
        <f>'Alocação 1q'!B2</f>
        <v>NHH2073-13</v>
      </c>
      <c r="C3" s="103" t="str">
        <f>'Alocação 1q'!A2</f>
        <v>Teoria do Conhecimento: Empirismo versus Racionalismo</v>
      </c>
      <c r="D3" s="103">
        <f>'Alocação 1q'!C2</f>
        <v>4</v>
      </c>
      <c r="E3" s="103">
        <f>'Alocação 1q'!D2</f>
        <v>0</v>
      </c>
      <c r="F3" s="103">
        <f>'Alocação 1q'!E2</f>
        <v>4</v>
      </c>
      <c r="G3" s="103">
        <f>D3+E3</f>
        <v>4</v>
      </c>
      <c r="H3" s="103" t="str">
        <f>'Alocação 1q'!H2</f>
        <v>SBC</v>
      </c>
      <c r="I3" s="103">
        <f>'Alocação 1q'!J2</f>
        <v>1</v>
      </c>
      <c r="J3" s="103" t="str">
        <f>'Alocação 1q'!I2</f>
        <v>Matutino</v>
      </c>
      <c r="K3" s="103">
        <f>'Alocação 1q'!K2</f>
        <v>40</v>
      </c>
      <c r="L3" s="103" t="str">
        <f>'Alocação 1q'!L2</f>
        <v>Terças</v>
      </c>
      <c r="M3" s="104">
        <f>'Alocação 1q'!M2</f>
        <v>0.33333333333333331</v>
      </c>
      <c r="N3" s="104">
        <f>'Alocação 1q'!N2</f>
        <v>0.41666666666666663</v>
      </c>
      <c r="O3" s="103">
        <f>'Alocação 1q'!O2</f>
        <v>0</v>
      </c>
      <c r="P3" s="103"/>
      <c r="Q3" s="103" t="str">
        <f>'Alocação 1q'!P2</f>
        <v>Quintas</v>
      </c>
      <c r="R3" s="104">
        <f>'Alocação 1q'!Q2</f>
        <v>0.41666666666666663</v>
      </c>
      <c r="S3" s="104">
        <f>'Alocação 1q'!R2</f>
        <v>0.5</v>
      </c>
      <c r="T3" s="103">
        <f>'Alocação 1q'!S2</f>
        <v>0</v>
      </c>
      <c r="U3" s="103"/>
      <c r="V3" s="103">
        <f>'Alocação 1q'!T2</f>
        <v>0</v>
      </c>
      <c r="W3" s="104">
        <f>'Alocação 1q'!U2</f>
        <v>0</v>
      </c>
      <c r="X3" s="104">
        <f>'Alocação 1q'!V2</f>
        <v>0</v>
      </c>
      <c r="Y3" s="103">
        <f>'Alocação 1q'!W2</f>
        <v>0</v>
      </c>
      <c r="Z3" s="103"/>
      <c r="AA3" s="103" t="str">
        <f>'Alocação 1q'!Y2</f>
        <v>Paulo Tadeu da Silva</v>
      </c>
      <c r="AB3" s="103">
        <f>'Alocação 1q'!Z2</f>
        <v>0</v>
      </c>
      <c r="AC3" s="104">
        <f>'Alocação 1q'!AA2</f>
        <v>0</v>
      </c>
      <c r="AD3" s="104">
        <f>'Alocação 1q'!AB2</f>
        <v>0</v>
      </c>
      <c r="AE3" s="103">
        <f>'Alocação 1q'!AC2</f>
        <v>0</v>
      </c>
      <c r="AF3" s="103"/>
      <c r="AG3" s="103"/>
      <c r="AH3" s="103">
        <f>'Alocação 1q'!Z2</f>
        <v>0</v>
      </c>
      <c r="AI3" s="104">
        <f>'Alocação 1q'!AA2</f>
        <v>0</v>
      </c>
      <c r="AJ3" s="104">
        <f>'Alocação 1q'!AB2</f>
        <v>0</v>
      </c>
      <c r="AK3" s="103">
        <f>'Alocação 1q'!AC2</f>
        <v>0</v>
      </c>
      <c r="AL3" s="103"/>
      <c r="AM3" s="103"/>
      <c r="AN3" s="103">
        <f>'Alocação 1q'!AJ2</f>
        <v>0</v>
      </c>
      <c r="AO3" s="105" t="str">
        <f t="shared" ref="AO3:AO4" si="0">IF(AP3="0","",IF(AP3=AS3,"CORRETO",IF(AP3&gt;AS3,"HORAS A MENOS ALOCADAS","HORAS A MAIS ALOCADAS")))</f>
        <v>HORAS A MENOS ALOCADAS</v>
      </c>
      <c r="AP3" s="105">
        <f>IF(G3="","0",G3/24)</f>
        <v>0.16666666666666666</v>
      </c>
      <c r="AQ3" s="105">
        <f>(IF(M3="",0,IF(O3="SEMANAL",N3-M3,(N3-M3)/2)))+(IF(R3="",0,IF(T3="SEMANAL",S3-R3,(S3-R3)/2)))+(IF(W3="",0,IF(Y3="SEMANAL",X3-W3,(X3-W3)/2)))</f>
        <v>8.3333333333333343E-2</v>
      </c>
      <c r="AR3" s="105">
        <f>(IF(AD3="",0,IF(AE3="SEMANAL",AD3-AC3,(AD3-AC3)/2)))+(IF(AJ3="",0,IF(AK3="SEMANAL",AJ3-AI3,(AJ3-AI3)/2)))</f>
        <v>0</v>
      </c>
      <c r="AS3" s="106">
        <f>AQ3+AR3</f>
        <v>8.3333333333333343E-2</v>
      </c>
    </row>
    <row r="4" spans="1:45" ht="15.75" thickBot="1">
      <c r="A4" s="102" t="s">
        <v>382</v>
      </c>
      <c r="B4" s="103" t="str">
        <f>'Alocação 1q'!B3</f>
        <v>NHH2033-13</v>
      </c>
      <c r="C4" s="103" t="str">
        <f>'Alocação 1q'!A3</f>
        <v>História da Filosofia Antiga: Platão e o platonismo</v>
      </c>
      <c r="D4" s="103">
        <f>'Alocação 1q'!C3</f>
        <v>4</v>
      </c>
      <c r="E4" s="103">
        <f>'Alocação 1q'!D3</f>
        <v>0</v>
      </c>
      <c r="F4" s="103">
        <f>'Alocação 1q'!E3</f>
        <v>4</v>
      </c>
      <c r="G4" s="103">
        <f t="shared" ref="G4:G67" si="1">D4+E4</f>
        <v>4</v>
      </c>
      <c r="H4" s="103" t="str">
        <f>'Alocação 1q'!H3</f>
        <v>SBC</v>
      </c>
      <c r="I4" s="103">
        <f>'Alocação 1q'!J3</f>
        <v>1</v>
      </c>
      <c r="J4" s="103" t="str">
        <f>'Alocação 1q'!I3</f>
        <v>Matutino</v>
      </c>
      <c r="K4" s="103">
        <f>'Alocação 1q'!K3</f>
        <v>40</v>
      </c>
      <c r="L4" s="103" t="str">
        <f>'Alocação 1q'!L3</f>
        <v>Quartas</v>
      </c>
      <c r="M4" s="104">
        <f>'Alocação 1q'!M3</f>
        <v>0.33333333333333331</v>
      </c>
      <c r="N4" s="104">
        <f>'Alocação 1q'!N3</f>
        <v>0.41666666666666663</v>
      </c>
      <c r="O4" s="103" t="str">
        <f>'Alocação 1q'!O3</f>
        <v>Semanal</v>
      </c>
      <c r="P4" s="103"/>
      <c r="Q4" s="103" t="str">
        <f>'Alocação 1q'!P3</f>
        <v>Quintas</v>
      </c>
      <c r="R4" s="104">
        <f>'Alocação 1q'!Q3</f>
        <v>0.33333333333333331</v>
      </c>
      <c r="S4" s="104">
        <f>'Alocação 1q'!R3</f>
        <v>0.41666666666666663</v>
      </c>
      <c r="T4" s="103" t="str">
        <f>'Alocação 1q'!S3</f>
        <v>Semanal</v>
      </c>
      <c r="U4" s="103"/>
      <c r="V4" s="103">
        <f>'Alocação 1q'!T3</f>
        <v>0</v>
      </c>
      <c r="W4" s="104">
        <f>'Alocação 1q'!U3</f>
        <v>0</v>
      </c>
      <c r="X4" s="104">
        <f>'Alocação 1q'!V3</f>
        <v>0</v>
      </c>
      <c r="Y4" s="103">
        <f>'Alocação 1q'!W3</f>
        <v>0</v>
      </c>
      <c r="Z4" s="103"/>
      <c r="AA4" s="103" t="str">
        <f>'Alocação 1q'!Y3</f>
        <v>Maria Cecilia Leonel Gomes dos Reis</v>
      </c>
      <c r="AB4" s="103">
        <f>'Alocação 1q'!Z3</f>
        <v>0</v>
      </c>
      <c r="AC4" s="104">
        <f>'Alocação 1q'!AA3</f>
        <v>0</v>
      </c>
      <c r="AD4" s="104">
        <f>'Alocação 1q'!AB3</f>
        <v>0</v>
      </c>
      <c r="AE4" s="103">
        <f>'Alocação 1q'!AC3</f>
        <v>0</v>
      </c>
      <c r="AF4" s="103"/>
      <c r="AG4" s="103"/>
      <c r="AH4" s="103">
        <f>'Alocação 1q'!Z3</f>
        <v>0</v>
      </c>
      <c r="AI4" s="104">
        <f>'Alocação 1q'!AA3</f>
        <v>0</v>
      </c>
      <c r="AJ4" s="104">
        <f>'Alocação 1q'!AB3</f>
        <v>0</v>
      </c>
      <c r="AK4" s="103">
        <f>'Alocação 1q'!AC3</f>
        <v>0</v>
      </c>
      <c r="AL4" s="103"/>
      <c r="AM4" s="103"/>
      <c r="AN4" s="103">
        <f>'Alocação 1q'!AJ3</f>
        <v>0</v>
      </c>
      <c r="AO4" s="107" t="str">
        <f t="shared" si="0"/>
        <v>CORRETO</v>
      </c>
      <c r="AP4" s="107">
        <f t="shared" ref="AP4:AP67" si="2">IF(G4="","0",G4/24)</f>
        <v>0.16666666666666666</v>
      </c>
      <c r="AQ4" s="107">
        <f t="shared" ref="AQ4:AQ67" si="3">(IF(M4="",0,IF(O4="SEMANAL",N4-M4,(N4-M4)/2)))+(IF(R4="",0,IF(T4="SEMANAL",S4-R4,(S4-R4)/2)))+(IF(W4="",0,IF(Y4="SEMANAL",X4-W4,(X4-W4)/2)))</f>
        <v>0.16666666666666663</v>
      </c>
      <c r="AR4" s="107">
        <f t="shared" ref="AR4:AR67" si="4">(IF(AD4="",0,IF(AE4="SEMANAL",AD4-AC4,(AD4-AC4)/2)))+(IF(AJ4="",0,IF(AK4="SEMANAL",AJ4-AI4,(AJ4-AI4)/2)))</f>
        <v>0</v>
      </c>
      <c r="AS4" s="108">
        <f t="shared" ref="AS4:AS67" si="5">AQ4+AR4</f>
        <v>0.16666666666666663</v>
      </c>
    </row>
    <row r="5" spans="1:45" ht="15.75" thickBot="1">
      <c r="A5" s="102" t="s">
        <v>382</v>
      </c>
      <c r="B5" s="103" t="str">
        <f>'Alocação 1q'!B4</f>
        <v>NHH2007-13</v>
      </c>
      <c r="C5" s="103" t="str">
        <f>'Alocação 1q'!A4</f>
        <v>Estética</v>
      </c>
      <c r="D5" s="103">
        <f>'Alocação 1q'!C4</f>
        <v>4</v>
      </c>
      <c r="E5" s="103">
        <f>'Alocação 1q'!D4</f>
        <v>0</v>
      </c>
      <c r="F5" s="103">
        <f>'Alocação 1q'!E4</f>
        <v>4</v>
      </c>
      <c r="G5" s="103">
        <f t="shared" si="1"/>
        <v>4</v>
      </c>
      <c r="H5" s="103" t="str">
        <f>'Alocação 1q'!H4</f>
        <v>SBC</v>
      </c>
      <c r="I5" s="103">
        <f>'Alocação 1q'!J4</f>
        <v>1</v>
      </c>
      <c r="J5" s="103" t="str">
        <f>'Alocação 1q'!I4</f>
        <v>Matutino</v>
      </c>
      <c r="K5" s="103">
        <f>'Alocação 1q'!K4</f>
        <v>40</v>
      </c>
      <c r="L5" s="103" t="str">
        <f>'Alocação 1q'!L4</f>
        <v>Quartas</v>
      </c>
      <c r="M5" s="104">
        <f>'Alocação 1q'!M4</f>
        <v>0.41666666666666663</v>
      </c>
      <c r="N5" s="104">
        <f>'Alocação 1q'!N4</f>
        <v>0.5</v>
      </c>
      <c r="O5" s="103" t="str">
        <f>'Alocação 1q'!O4</f>
        <v>Semanal</v>
      </c>
      <c r="P5" s="103"/>
      <c r="Q5" s="103" t="str">
        <f>'Alocação 1q'!P4</f>
        <v>Sextas</v>
      </c>
      <c r="R5" s="104">
        <f>'Alocação 1q'!Q4</f>
        <v>0.33333333333333331</v>
      </c>
      <c r="S5" s="104">
        <f>'Alocação 1q'!R4</f>
        <v>0.41666666666666663</v>
      </c>
      <c r="T5" s="103" t="str">
        <f>'Alocação 1q'!S4</f>
        <v>Semanal</v>
      </c>
      <c r="U5" s="103"/>
      <c r="V5" s="103">
        <f>'Alocação 1q'!T4</f>
        <v>0</v>
      </c>
      <c r="W5" s="104">
        <f>'Alocação 1q'!U4</f>
        <v>0</v>
      </c>
      <c r="X5" s="104">
        <f>'Alocação 1q'!V4</f>
        <v>0</v>
      </c>
      <c r="Y5" s="103">
        <f>'Alocação 1q'!W4</f>
        <v>0</v>
      </c>
      <c r="Z5" s="103"/>
      <c r="AA5" s="103" t="str">
        <f>'Alocação 1q'!Y4</f>
        <v>Paula Priscila Braga</v>
      </c>
      <c r="AB5" s="103">
        <f>'Alocação 1q'!Z4</f>
        <v>0</v>
      </c>
      <c r="AC5" s="104">
        <f>'Alocação 1q'!AA4</f>
        <v>0</v>
      </c>
      <c r="AD5" s="104">
        <f>'Alocação 1q'!AB4</f>
        <v>0</v>
      </c>
      <c r="AE5" s="103">
        <f>'Alocação 1q'!AC4</f>
        <v>0</v>
      </c>
      <c r="AF5" s="103"/>
      <c r="AG5" s="103"/>
      <c r="AH5" s="103">
        <f>'Alocação 1q'!Z4</f>
        <v>0</v>
      </c>
      <c r="AI5" s="104">
        <f>'Alocação 1q'!AA4</f>
        <v>0</v>
      </c>
      <c r="AJ5" s="104">
        <f>'Alocação 1q'!AB4</f>
        <v>0</v>
      </c>
      <c r="AK5" s="103">
        <f>'Alocação 1q'!AC4</f>
        <v>0</v>
      </c>
      <c r="AL5" s="103"/>
      <c r="AM5" s="103"/>
      <c r="AN5" s="103">
        <f>'Alocação 1q'!AJ4</f>
        <v>0</v>
      </c>
      <c r="AO5" s="107" t="str">
        <f>IF(AP5="0","",IF(AP5=AS5,"CORRETO",IF(AP5&gt;AS5,"HORAS A MENOS ALOCADAS","HORAS A MAIS ALOCADAS")))</f>
        <v>CORRETO</v>
      </c>
      <c r="AP5" s="107">
        <f t="shared" si="2"/>
        <v>0.16666666666666666</v>
      </c>
      <c r="AQ5" s="107">
        <f t="shared" si="3"/>
        <v>0.16666666666666669</v>
      </c>
      <c r="AR5" s="107">
        <f t="shared" si="4"/>
        <v>0</v>
      </c>
      <c r="AS5" s="108">
        <f t="shared" si="5"/>
        <v>0.16666666666666669</v>
      </c>
    </row>
    <row r="6" spans="1:45" ht="15.75" thickBot="1">
      <c r="A6" s="102" t="s">
        <v>382</v>
      </c>
      <c r="B6" s="103" t="str">
        <f>'Alocação 1q'!B5</f>
        <v>NHH2073-13</v>
      </c>
      <c r="C6" s="103" t="str">
        <f>'Alocação 1q'!A5</f>
        <v>Teoria do Conhecimento: Empirismo versus Racionalismo</v>
      </c>
      <c r="D6" s="103">
        <f>'Alocação 1q'!C5</f>
        <v>4</v>
      </c>
      <c r="E6" s="103">
        <f>'Alocação 1q'!D5</f>
        <v>0</v>
      </c>
      <c r="F6" s="103">
        <f>'Alocação 1q'!E5</f>
        <v>4</v>
      </c>
      <c r="G6" s="103">
        <f t="shared" si="1"/>
        <v>4</v>
      </c>
      <c r="H6" s="103" t="str">
        <f>'Alocação 1q'!H5</f>
        <v>SBC</v>
      </c>
      <c r="I6" s="103">
        <f>'Alocação 1q'!J5</f>
        <v>1</v>
      </c>
      <c r="J6" s="103" t="str">
        <f>'Alocação 1q'!I5</f>
        <v>Noturno</v>
      </c>
      <c r="K6" s="103">
        <f>'Alocação 1q'!K5</f>
        <v>40</v>
      </c>
      <c r="L6" s="103" t="str">
        <f>'Alocação 1q'!L5</f>
        <v>Terças</v>
      </c>
      <c r="M6" s="104">
        <f>'Alocação 1q'!M5</f>
        <v>0.79166666666666596</v>
      </c>
      <c r="N6" s="104">
        <f>'Alocação 1q'!N5</f>
        <v>0.874999999999999</v>
      </c>
      <c r="O6" s="103" t="str">
        <f>'Alocação 1q'!O5</f>
        <v>Semanal</v>
      </c>
      <c r="P6" s="103"/>
      <c r="Q6" s="103" t="str">
        <f>'Alocação 1q'!P5</f>
        <v>Quintas</v>
      </c>
      <c r="R6" s="104">
        <f>'Alocação 1q'!Q5</f>
        <v>0.874999999999999</v>
      </c>
      <c r="S6" s="104">
        <f>'Alocação 1q'!R5</f>
        <v>0.95833333333333204</v>
      </c>
      <c r="T6" s="103" t="str">
        <f>'Alocação 1q'!S5</f>
        <v>Semanal</v>
      </c>
      <c r="U6" s="103"/>
      <c r="V6" s="103">
        <f>'Alocação 1q'!T5</f>
        <v>0</v>
      </c>
      <c r="W6" s="104">
        <f>'Alocação 1q'!U5</f>
        <v>0</v>
      </c>
      <c r="X6" s="104">
        <f>'Alocação 1q'!V5</f>
        <v>0</v>
      </c>
      <c r="Y6" s="103">
        <f>'Alocação 1q'!W5</f>
        <v>0</v>
      </c>
      <c r="Z6" s="103"/>
      <c r="AA6" s="103" t="str">
        <f>'Alocação 1q'!Y5</f>
        <v>Paulo Tadeu da Silva</v>
      </c>
      <c r="AB6" s="103">
        <f>'Alocação 1q'!Z5</f>
        <v>0</v>
      </c>
      <c r="AC6" s="104">
        <f>'Alocação 1q'!AA5</f>
        <v>0</v>
      </c>
      <c r="AD6" s="104">
        <f>'Alocação 1q'!AB5</f>
        <v>0</v>
      </c>
      <c r="AE6" s="103">
        <f>'Alocação 1q'!AC5</f>
        <v>0</v>
      </c>
      <c r="AF6" s="103"/>
      <c r="AG6" s="103"/>
      <c r="AH6" s="103">
        <f>'Alocação 1q'!Z5</f>
        <v>0</v>
      </c>
      <c r="AI6" s="104">
        <f>'Alocação 1q'!AA5</f>
        <v>0</v>
      </c>
      <c r="AJ6" s="104">
        <f>'Alocação 1q'!AB5</f>
        <v>0</v>
      </c>
      <c r="AK6" s="103">
        <f>'Alocação 1q'!AC5</f>
        <v>0</v>
      </c>
      <c r="AL6" s="103"/>
      <c r="AM6" s="103"/>
      <c r="AN6" s="103">
        <f>'Alocação 1q'!AJ5</f>
        <v>0</v>
      </c>
      <c r="AO6" s="107" t="str">
        <f t="shared" ref="AO6:AO69" si="6">IF(AP6="0","",IF(AP6=AS6,"CORRETO",IF(AP6&gt;AS6,"HORAS A MENOS ALOCADAS","HORAS A MAIS ALOCADAS")))</f>
        <v>HORAS A MENOS ALOCADAS</v>
      </c>
      <c r="AP6" s="107">
        <f t="shared" si="2"/>
        <v>0.16666666666666666</v>
      </c>
      <c r="AQ6" s="107">
        <f t="shared" si="3"/>
        <v>0.16666666666666607</v>
      </c>
      <c r="AR6" s="107">
        <f t="shared" si="4"/>
        <v>0</v>
      </c>
      <c r="AS6" s="108">
        <f t="shared" si="5"/>
        <v>0.16666666666666607</v>
      </c>
    </row>
    <row r="7" spans="1:45" ht="15.75" thickBot="1">
      <c r="A7" s="102" t="s">
        <v>382</v>
      </c>
      <c r="B7" s="103" t="str">
        <f>'Alocação 1q'!B6</f>
        <v>NHH2033-13</v>
      </c>
      <c r="C7" s="103" t="str">
        <f>'Alocação 1q'!A6</f>
        <v>História da Filosofia Antiga: Platão e o platonismo</v>
      </c>
      <c r="D7" s="103">
        <f>'Alocação 1q'!C6</f>
        <v>4</v>
      </c>
      <c r="E7" s="103">
        <f>'Alocação 1q'!D6</f>
        <v>0</v>
      </c>
      <c r="F7" s="103">
        <f>'Alocação 1q'!E6</f>
        <v>4</v>
      </c>
      <c r="G7" s="103">
        <f t="shared" si="1"/>
        <v>4</v>
      </c>
      <c r="H7" s="103" t="str">
        <f>'Alocação 1q'!H6</f>
        <v>SBC</v>
      </c>
      <c r="I7" s="103">
        <f>'Alocação 1q'!J6</f>
        <v>1</v>
      </c>
      <c r="J7" s="103" t="str">
        <f>'Alocação 1q'!I6</f>
        <v>Noturno</v>
      </c>
      <c r="K7" s="103">
        <f>'Alocação 1q'!K6</f>
        <v>40</v>
      </c>
      <c r="L7" s="103" t="str">
        <f>'Alocação 1q'!L6</f>
        <v>Quartas</v>
      </c>
      <c r="M7" s="104">
        <f>'Alocação 1q'!M6</f>
        <v>0.79166666666666596</v>
      </c>
      <c r="N7" s="104">
        <f>'Alocação 1q'!N6</f>
        <v>0.874999999999999</v>
      </c>
      <c r="O7" s="103" t="str">
        <f>'Alocação 1q'!O6</f>
        <v>Semanal</v>
      </c>
      <c r="P7" s="103"/>
      <c r="Q7" s="103" t="str">
        <f>'Alocação 1q'!P6</f>
        <v>Quintas</v>
      </c>
      <c r="R7" s="104">
        <f>'Alocação 1q'!Q6</f>
        <v>0.79166666666666596</v>
      </c>
      <c r="S7" s="104">
        <f>'Alocação 1q'!R6</f>
        <v>0.874999999999999</v>
      </c>
      <c r="T7" s="103" t="str">
        <f>'Alocação 1q'!S6</f>
        <v>Semanal</v>
      </c>
      <c r="U7" s="103"/>
      <c r="V7" s="103">
        <f>'Alocação 1q'!T6</f>
        <v>0</v>
      </c>
      <c r="W7" s="104">
        <f>'Alocação 1q'!U6</f>
        <v>0</v>
      </c>
      <c r="X7" s="104">
        <f>'Alocação 1q'!V6</f>
        <v>0</v>
      </c>
      <c r="Y7" s="103">
        <f>'Alocação 1q'!W6</f>
        <v>0</v>
      </c>
      <c r="Z7" s="103"/>
      <c r="AA7" s="103" t="str">
        <f>'Alocação 1q'!Y6</f>
        <v>Luca Jean Pitteloud</v>
      </c>
      <c r="AB7" s="103">
        <f>'Alocação 1q'!Z6</f>
        <v>0</v>
      </c>
      <c r="AC7" s="104">
        <f>'Alocação 1q'!AA6</f>
        <v>0</v>
      </c>
      <c r="AD7" s="104">
        <f>'Alocação 1q'!AB6</f>
        <v>0</v>
      </c>
      <c r="AE7" s="103">
        <f>'Alocação 1q'!AC6</f>
        <v>0</v>
      </c>
      <c r="AF7" s="103"/>
      <c r="AG7" s="103"/>
      <c r="AH7" s="103">
        <f>'Alocação 1q'!Z6</f>
        <v>0</v>
      </c>
      <c r="AI7" s="104">
        <f>'Alocação 1q'!AA6</f>
        <v>0</v>
      </c>
      <c r="AJ7" s="104">
        <f>'Alocação 1q'!AB6</f>
        <v>0</v>
      </c>
      <c r="AK7" s="103">
        <f>'Alocação 1q'!AC6</f>
        <v>0</v>
      </c>
      <c r="AL7" s="103"/>
      <c r="AM7" s="103"/>
      <c r="AN7" s="103">
        <f>'Alocação 1q'!AJ6</f>
        <v>0</v>
      </c>
      <c r="AO7" s="107" t="str">
        <f t="shared" si="6"/>
        <v>HORAS A MENOS ALOCADAS</v>
      </c>
      <c r="AP7" s="107">
        <f t="shared" si="2"/>
        <v>0.16666666666666666</v>
      </c>
      <c r="AQ7" s="107">
        <f t="shared" si="3"/>
        <v>0.16666666666666607</v>
      </c>
      <c r="AR7" s="107">
        <f t="shared" si="4"/>
        <v>0</v>
      </c>
      <c r="AS7" s="108">
        <f t="shared" si="5"/>
        <v>0.16666666666666607</v>
      </c>
    </row>
    <row r="8" spans="1:45" ht="15.75" thickBot="1">
      <c r="A8" s="102" t="s">
        <v>382</v>
      </c>
      <c r="B8" s="103" t="str">
        <f>'Alocação 1q'!B7</f>
        <v>NHH2007-13</v>
      </c>
      <c r="C8" s="103" t="str">
        <f>'Alocação 1q'!A7</f>
        <v>Estética</v>
      </c>
      <c r="D8" s="103">
        <f>'Alocação 1q'!C7</f>
        <v>4</v>
      </c>
      <c r="E8" s="103">
        <f>'Alocação 1q'!D7</f>
        <v>0</v>
      </c>
      <c r="F8" s="103">
        <f>'Alocação 1q'!E7</f>
        <v>4</v>
      </c>
      <c r="G8" s="103">
        <f t="shared" si="1"/>
        <v>4</v>
      </c>
      <c r="H8" s="103" t="str">
        <f>'Alocação 1q'!H7</f>
        <v>SBC</v>
      </c>
      <c r="I8" s="103">
        <f>'Alocação 1q'!J7</f>
        <v>1</v>
      </c>
      <c r="J8" s="103" t="str">
        <f>'Alocação 1q'!I7</f>
        <v>Noturno</v>
      </c>
      <c r="K8" s="103">
        <f>'Alocação 1q'!K7</f>
        <v>40</v>
      </c>
      <c r="L8" s="103" t="str">
        <f>'Alocação 1q'!L7</f>
        <v>Quartas</v>
      </c>
      <c r="M8" s="104">
        <f>'Alocação 1q'!M7</f>
        <v>0.874999999999999</v>
      </c>
      <c r="N8" s="104">
        <f>'Alocação 1q'!N7</f>
        <v>0.95833333333333204</v>
      </c>
      <c r="O8" s="103" t="str">
        <f>'Alocação 1q'!O7</f>
        <v>Semanal</v>
      </c>
      <c r="P8" s="103"/>
      <c r="Q8" s="103" t="str">
        <f>'Alocação 1q'!P7</f>
        <v>Sextas</v>
      </c>
      <c r="R8" s="104">
        <f>'Alocação 1q'!Q7</f>
        <v>0.79166666666666596</v>
      </c>
      <c r="S8" s="104">
        <f>'Alocação 1q'!R7</f>
        <v>0.874999999999999</v>
      </c>
      <c r="T8" s="103" t="str">
        <f>'Alocação 1q'!S7</f>
        <v>Semanal</v>
      </c>
      <c r="U8" s="103"/>
      <c r="V8" s="103">
        <f>'Alocação 1q'!T7</f>
        <v>0</v>
      </c>
      <c r="W8" s="104">
        <f>'Alocação 1q'!U7</f>
        <v>0</v>
      </c>
      <c r="X8" s="104">
        <f>'Alocação 1q'!V7</f>
        <v>0</v>
      </c>
      <c r="Y8" s="103">
        <f>'Alocação 1q'!W7</f>
        <v>0</v>
      </c>
      <c r="Z8" s="103"/>
      <c r="AA8" s="103" t="str">
        <f>'Alocação 1q'!Y7</f>
        <v>Paula Priscila Braga</v>
      </c>
      <c r="AB8" s="103">
        <f>'Alocação 1q'!Z7</f>
        <v>0</v>
      </c>
      <c r="AC8" s="104">
        <f>'Alocação 1q'!AA7</f>
        <v>0</v>
      </c>
      <c r="AD8" s="104">
        <f>'Alocação 1q'!AB7</f>
        <v>0</v>
      </c>
      <c r="AE8" s="103">
        <f>'Alocação 1q'!AC7</f>
        <v>0</v>
      </c>
      <c r="AF8" s="103"/>
      <c r="AG8" s="103"/>
      <c r="AH8" s="103">
        <f>'Alocação 1q'!Z7</f>
        <v>0</v>
      </c>
      <c r="AI8" s="104">
        <f>'Alocação 1q'!AA7</f>
        <v>0</v>
      </c>
      <c r="AJ8" s="104">
        <f>'Alocação 1q'!AB7</f>
        <v>0</v>
      </c>
      <c r="AK8" s="103">
        <f>'Alocação 1q'!AC7</f>
        <v>0</v>
      </c>
      <c r="AL8" s="103"/>
      <c r="AM8" s="103"/>
      <c r="AN8" s="103">
        <f>'Alocação 1q'!AJ7</f>
        <v>0</v>
      </c>
      <c r="AO8" s="107" t="str">
        <f t="shared" si="6"/>
        <v>HORAS A MENOS ALOCADAS</v>
      </c>
      <c r="AP8" s="107">
        <f t="shared" si="2"/>
        <v>0.16666666666666666</v>
      </c>
      <c r="AQ8" s="107">
        <f t="shared" si="3"/>
        <v>0.16666666666666607</v>
      </c>
      <c r="AR8" s="107">
        <f t="shared" si="4"/>
        <v>0</v>
      </c>
      <c r="AS8" s="108">
        <f t="shared" si="5"/>
        <v>0.16666666666666607</v>
      </c>
    </row>
    <row r="9" spans="1:45" ht="15.75" thickBot="1">
      <c r="A9" s="102" t="s">
        <v>382</v>
      </c>
      <c r="B9" s="103" t="str">
        <f>'Alocação 1q'!B8</f>
        <v>NHH2035-13</v>
      </c>
      <c r="C9" s="103" t="str">
        <f>'Alocação 1q'!A8</f>
        <v>História da Filosofia Contemporânea: o Século XX</v>
      </c>
      <c r="D9" s="103">
        <f>'Alocação 1q'!C8</f>
        <v>4</v>
      </c>
      <c r="E9" s="103">
        <f>'Alocação 1q'!D8</f>
        <v>0</v>
      </c>
      <c r="F9" s="103">
        <f>'Alocação 1q'!E8</f>
        <v>4</v>
      </c>
      <c r="G9" s="103">
        <f t="shared" si="1"/>
        <v>4</v>
      </c>
      <c r="H9" s="103" t="str">
        <f>'Alocação 1q'!H8</f>
        <v>SBC</v>
      </c>
      <c r="I9" s="103">
        <f>'Alocação 1q'!J8</f>
        <v>1</v>
      </c>
      <c r="J9" s="103" t="str">
        <f>'Alocação 1q'!I8</f>
        <v>Matutino</v>
      </c>
      <c r="K9" s="103">
        <f>'Alocação 1q'!K8</f>
        <v>40</v>
      </c>
      <c r="L9" s="103" t="str">
        <f>'Alocação 1q'!L8</f>
        <v>Segundas</v>
      </c>
      <c r="M9" s="104">
        <f>'Alocação 1q'!M8</f>
        <v>0.33333333333333331</v>
      </c>
      <c r="N9" s="104">
        <f>'Alocação 1q'!N8</f>
        <v>0.41666666666666663</v>
      </c>
      <c r="O9" s="103" t="str">
        <f>'Alocação 1q'!O8</f>
        <v>Semanal</v>
      </c>
      <c r="P9" s="103"/>
      <c r="Q9" s="103" t="str">
        <f>'Alocação 1q'!P8</f>
        <v>Quartas</v>
      </c>
      <c r="R9" s="104">
        <f>'Alocação 1q'!Q8</f>
        <v>0.41666666666666663</v>
      </c>
      <c r="S9" s="104">
        <f>'Alocação 1q'!R8</f>
        <v>0.5</v>
      </c>
      <c r="T9" s="103" t="str">
        <f>'Alocação 1q'!S8</f>
        <v>Semanal</v>
      </c>
      <c r="U9" s="103"/>
      <c r="V9" s="103">
        <f>'Alocação 1q'!T8</f>
        <v>0</v>
      </c>
      <c r="W9" s="104">
        <f>'Alocação 1q'!U8</f>
        <v>0</v>
      </c>
      <c r="X9" s="104">
        <f>'Alocação 1q'!V8</f>
        <v>0</v>
      </c>
      <c r="Y9" s="103">
        <f>'Alocação 1q'!W8</f>
        <v>0</v>
      </c>
      <c r="Z9" s="103"/>
      <c r="AA9" s="103" t="str">
        <f>'Alocação 1q'!Y8</f>
        <v>Carlos Eduardo Ribeiro</v>
      </c>
      <c r="AB9" s="103">
        <f>'Alocação 1q'!Z8</f>
        <v>0</v>
      </c>
      <c r="AC9" s="104">
        <f>'Alocação 1q'!AA8</f>
        <v>0</v>
      </c>
      <c r="AD9" s="104">
        <f>'Alocação 1q'!AB8</f>
        <v>0</v>
      </c>
      <c r="AE9" s="103">
        <f>'Alocação 1q'!AC8</f>
        <v>0</v>
      </c>
      <c r="AF9" s="103"/>
      <c r="AG9" s="103"/>
      <c r="AH9" s="103">
        <f>'Alocação 1q'!Z8</f>
        <v>0</v>
      </c>
      <c r="AI9" s="104">
        <f>'Alocação 1q'!AA8</f>
        <v>0</v>
      </c>
      <c r="AJ9" s="104">
        <f>'Alocação 1q'!AB8</f>
        <v>0</v>
      </c>
      <c r="AK9" s="103">
        <f>'Alocação 1q'!AC8</f>
        <v>0</v>
      </c>
      <c r="AL9" s="103"/>
      <c r="AM9" s="103"/>
      <c r="AN9" s="103" t="str">
        <f>'Alocação 1q'!AJ8</f>
        <v>Jose Luiz Bastos Neves</v>
      </c>
      <c r="AO9" s="107" t="str">
        <f t="shared" si="6"/>
        <v>CORRETO</v>
      </c>
      <c r="AP9" s="107">
        <f t="shared" si="2"/>
        <v>0.16666666666666666</v>
      </c>
      <c r="AQ9" s="107">
        <f t="shared" si="3"/>
        <v>0.16666666666666669</v>
      </c>
      <c r="AR9" s="107">
        <f t="shared" si="4"/>
        <v>0</v>
      </c>
      <c r="AS9" s="108">
        <f t="shared" si="5"/>
        <v>0.16666666666666669</v>
      </c>
    </row>
    <row r="10" spans="1:45" ht="15.75" thickBot="1">
      <c r="A10" s="102" t="s">
        <v>382</v>
      </c>
      <c r="B10" s="103" t="str">
        <f>'Alocação 1q'!B9</f>
        <v>NHH2035-13</v>
      </c>
      <c r="C10" s="103" t="str">
        <f>'Alocação 1q'!A9</f>
        <v>História da Filosofia Contemporânea: o Século XX</v>
      </c>
      <c r="D10" s="103">
        <f>'Alocação 1q'!C9</f>
        <v>4</v>
      </c>
      <c r="E10" s="103">
        <f>'Alocação 1q'!D9</f>
        <v>0</v>
      </c>
      <c r="F10" s="103">
        <f>'Alocação 1q'!E9</f>
        <v>4</v>
      </c>
      <c r="G10" s="103">
        <f t="shared" si="1"/>
        <v>4</v>
      </c>
      <c r="H10" s="103" t="str">
        <f>'Alocação 1q'!H9</f>
        <v>SBC</v>
      </c>
      <c r="I10" s="103">
        <f>'Alocação 1q'!J9</f>
        <v>1</v>
      </c>
      <c r="J10" s="103" t="str">
        <f>'Alocação 1q'!I9</f>
        <v>Noturno</v>
      </c>
      <c r="K10" s="103">
        <f>'Alocação 1q'!K9</f>
        <v>40</v>
      </c>
      <c r="L10" s="103" t="str">
        <f>'Alocação 1q'!L9</f>
        <v>Segundas</v>
      </c>
      <c r="M10" s="104">
        <f>'Alocação 1q'!M9</f>
        <v>0.79166666666666596</v>
      </c>
      <c r="N10" s="104">
        <f>'Alocação 1q'!N9</f>
        <v>0.874999999999999</v>
      </c>
      <c r="O10" s="103" t="str">
        <f>'Alocação 1q'!O9</f>
        <v>Semanal</v>
      </c>
      <c r="P10" s="103"/>
      <c r="Q10" s="103" t="str">
        <f>'Alocação 1q'!P9</f>
        <v>Quartas</v>
      </c>
      <c r="R10" s="104">
        <f>'Alocação 1q'!Q9</f>
        <v>0.874999999999999</v>
      </c>
      <c r="S10" s="104">
        <f>'Alocação 1q'!R9</f>
        <v>0.95833333333333204</v>
      </c>
      <c r="T10" s="103" t="str">
        <f>'Alocação 1q'!S9</f>
        <v>Semanal</v>
      </c>
      <c r="U10" s="103"/>
      <c r="V10" s="103">
        <f>'Alocação 1q'!T9</f>
        <v>0</v>
      </c>
      <c r="W10" s="104">
        <f>'Alocação 1q'!U9</f>
        <v>0</v>
      </c>
      <c r="X10" s="104">
        <f>'Alocação 1q'!V9</f>
        <v>0</v>
      </c>
      <c r="Y10" s="103">
        <f>'Alocação 1q'!W9</f>
        <v>0</v>
      </c>
      <c r="Z10" s="103"/>
      <c r="AA10" s="103" t="str">
        <f>'Alocação 1q'!Y9</f>
        <v>Carlos Eduardo Ribeiro</v>
      </c>
      <c r="AB10" s="103">
        <f>'Alocação 1q'!Z9</f>
        <v>0</v>
      </c>
      <c r="AC10" s="104">
        <f>'Alocação 1q'!AA9</f>
        <v>0</v>
      </c>
      <c r="AD10" s="104">
        <f>'Alocação 1q'!AB9</f>
        <v>0</v>
      </c>
      <c r="AE10" s="103">
        <f>'Alocação 1q'!AC9</f>
        <v>0</v>
      </c>
      <c r="AF10" s="103"/>
      <c r="AG10" s="103"/>
      <c r="AH10" s="103">
        <f>'Alocação 1q'!Z9</f>
        <v>0</v>
      </c>
      <c r="AI10" s="104">
        <f>'Alocação 1q'!AA9</f>
        <v>0</v>
      </c>
      <c r="AJ10" s="104">
        <f>'Alocação 1q'!AB9</f>
        <v>0</v>
      </c>
      <c r="AK10" s="103">
        <f>'Alocação 1q'!AC9</f>
        <v>0</v>
      </c>
      <c r="AL10" s="103"/>
      <c r="AM10" s="103"/>
      <c r="AN10" s="103" t="str">
        <f>'Alocação 1q'!AJ9</f>
        <v>Jose Luiz Bastos Neves</v>
      </c>
      <c r="AO10" s="107" t="str">
        <f t="shared" si="6"/>
        <v>HORAS A MENOS ALOCADAS</v>
      </c>
      <c r="AP10" s="107">
        <f t="shared" si="2"/>
        <v>0.16666666666666666</v>
      </c>
      <c r="AQ10" s="107">
        <f t="shared" si="3"/>
        <v>0.16666666666666607</v>
      </c>
      <c r="AR10" s="107">
        <f t="shared" si="4"/>
        <v>0</v>
      </c>
      <c r="AS10" s="108">
        <f t="shared" si="5"/>
        <v>0.16666666666666607</v>
      </c>
    </row>
    <row r="11" spans="1:45" ht="15.75" thickBot="1">
      <c r="A11" s="102" t="s">
        <v>382</v>
      </c>
      <c r="B11" s="103" t="str">
        <f>'Alocação 1q'!B10</f>
        <v>NHH2038-13</v>
      </c>
      <c r="C11" s="103" t="str">
        <f>'Alocação 1q'!A10</f>
        <v>História da Filosofia Medieval: Patrística e Escolástica</v>
      </c>
      <c r="D11" s="103">
        <f>'Alocação 1q'!C10</f>
        <v>4</v>
      </c>
      <c r="E11" s="103">
        <f>'Alocação 1q'!D10</f>
        <v>0</v>
      </c>
      <c r="F11" s="103">
        <f>'Alocação 1q'!E10</f>
        <v>4</v>
      </c>
      <c r="G11" s="103">
        <f t="shared" si="1"/>
        <v>4</v>
      </c>
      <c r="H11" s="103" t="str">
        <f>'Alocação 1q'!H10</f>
        <v>SBC</v>
      </c>
      <c r="I11" s="103">
        <f>'Alocação 1q'!J10</f>
        <v>1</v>
      </c>
      <c r="J11" s="103" t="str">
        <f>'Alocação 1q'!I10</f>
        <v>Matutino</v>
      </c>
      <c r="K11" s="103">
        <f>'Alocação 1q'!K10</f>
        <v>40</v>
      </c>
      <c r="L11" s="103" t="str">
        <f>'Alocação 1q'!L10</f>
        <v>Segundas</v>
      </c>
      <c r="M11" s="104">
        <f>'Alocação 1q'!M10</f>
        <v>0.33333333333333331</v>
      </c>
      <c r="N11" s="104">
        <f>'Alocação 1q'!N10</f>
        <v>0.41666666666666663</v>
      </c>
      <c r="O11" s="103" t="str">
        <f>'Alocação 1q'!O10</f>
        <v>Semanal</v>
      </c>
      <c r="P11" s="103"/>
      <c r="Q11" s="103" t="str">
        <f>'Alocação 1q'!P10</f>
        <v>Terças</v>
      </c>
      <c r="R11" s="104">
        <f>'Alocação 1q'!Q10</f>
        <v>0.41666666666666663</v>
      </c>
      <c r="S11" s="104">
        <f>'Alocação 1q'!R10</f>
        <v>0.5</v>
      </c>
      <c r="T11" s="103" t="str">
        <f>'Alocação 1q'!S10</f>
        <v>Semanal</v>
      </c>
      <c r="U11" s="103"/>
      <c r="V11" s="103">
        <f>'Alocação 1q'!T10</f>
        <v>0</v>
      </c>
      <c r="W11" s="104">
        <f>'Alocação 1q'!U10</f>
        <v>0</v>
      </c>
      <c r="X11" s="104">
        <f>'Alocação 1q'!V10</f>
        <v>0</v>
      </c>
      <c r="Y11" s="103">
        <f>'Alocação 1q'!W10</f>
        <v>0</v>
      </c>
      <c r="Z11" s="103"/>
      <c r="AA11" s="103" t="str">
        <f>'Alocação 1q'!Y10</f>
        <v>Cristiane Negreiros Abbud Ayoub</v>
      </c>
      <c r="AB11" s="103">
        <f>'Alocação 1q'!Z10</f>
        <v>0</v>
      </c>
      <c r="AC11" s="104">
        <f>'Alocação 1q'!AA10</f>
        <v>0</v>
      </c>
      <c r="AD11" s="104">
        <f>'Alocação 1q'!AB10</f>
        <v>0</v>
      </c>
      <c r="AE11" s="103">
        <f>'Alocação 1q'!AC10</f>
        <v>0</v>
      </c>
      <c r="AF11" s="103"/>
      <c r="AG11" s="103"/>
      <c r="AH11" s="103">
        <f>'Alocação 1q'!Z10</f>
        <v>0</v>
      </c>
      <c r="AI11" s="104">
        <f>'Alocação 1q'!AA10</f>
        <v>0</v>
      </c>
      <c r="AJ11" s="104">
        <f>'Alocação 1q'!AB10</f>
        <v>0</v>
      </c>
      <c r="AK11" s="103">
        <f>'Alocação 1q'!AC10</f>
        <v>0</v>
      </c>
      <c r="AL11" s="103"/>
      <c r="AM11" s="103"/>
      <c r="AN11" s="103" t="str">
        <f>'Alocação 1q'!AJ10</f>
        <v>Matteo Raschietti</v>
      </c>
      <c r="AO11" s="107" t="str">
        <f t="shared" si="6"/>
        <v>CORRETO</v>
      </c>
      <c r="AP11" s="107">
        <f t="shared" si="2"/>
        <v>0.16666666666666666</v>
      </c>
      <c r="AQ11" s="107">
        <f t="shared" si="3"/>
        <v>0.16666666666666669</v>
      </c>
      <c r="AR11" s="107">
        <f t="shared" si="4"/>
        <v>0</v>
      </c>
      <c r="AS11" s="108">
        <f t="shared" si="5"/>
        <v>0.16666666666666669</v>
      </c>
    </row>
    <row r="12" spans="1:45" ht="15.75" thickBot="1">
      <c r="A12" s="102" t="s">
        <v>382</v>
      </c>
      <c r="B12" s="103" t="str">
        <f>'Alocação 1q'!B11</f>
        <v>NHH2038-13</v>
      </c>
      <c r="C12" s="103" t="str">
        <f>'Alocação 1q'!A11</f>
        <v>História da Filosofia Medieval: Patrística e Escolástica</v>
      </c>
      <c r="D12" s="103">
        <f>'Alocação 1q'!C11</f>
        <v>4</v>
      </c>
      <c r="E12" s="103">
        <f>'Alocação 1q'!D11</f>
        <v>0</v>
      </c>
      <c r="F12" s="103">
        <f>'Alocação 1q'!E11</f>
        <v>4</v>
      </c>
      <c r="G12" s="103">
        <f t="shared" si="1"/>
        <v>4</v>
      </c>
      <c r="H12" s="103" t="str">
        <f>'Alocação 1q'!H11</f>
        <v>SBC</v>
      </c>
      <c r="I12" s="103">
        <f>'Alocação 1q'!J11</f>
        <v>1</v>
      </c>
      <c r="J12" s="103" t="str">
        <f>'Alocação 1q'!I11</f>
        <v>Noturno</v>
      </c>
      <c r="K12" s="103">
        <f>'Alocação 1q'!K11</f>
        <v>40</v>
      </c>
      <c r="L12" s="103" t="str">
        <f>'Alocação 1q'!L11</f>
        <v>Segundas</v>
      </c>
      <c r="M12" s="104">
        <f>'Alocação 1q'!M11</f>
        <v>0.79166666666666596</v>
      </c>
      <c r="N12" s="104">
        <f>'Alocação 1q'!N11</f>
        <v>0.874999999999999</v>
      </c>
      <c r="O12" s="103" t="str">
        <f>'Alocação 1q'!O11</f>
        <v>Semanal</v>
      </c>
      <c r="P12" s="103"/>
      <c r="Q12" s="103" t="str">
        <f>'Alocação 1q'!P11</f>
        <v>Terças</v>
      </c>
      <c r="R12" s="104">
        <f>'Alocação 1q'!Q11</f>
        <v>0.874999999999999</v>
      </c>
      <c r="S12" s="104">
        <f>'Alocação 1q'!R11</f>
        <v>0.95833333333333204</v>
      </c>
      <c r="T12" s="103" t="str">
        <f>'Alocação 1q'!S11</f>
        <v>Semanal</v>
      </c>
      <c r="U12" s="103"/>
      <c r="V12" s="103">
        <f>'Alocação 1q'!T11</f>
        <v>0</v>
      </c>
      <c r="W12" s="104">
        <f>'Alocação 1q'!U11</f>
        <v>0</v>
      </c>
      <c r="X12" s="104">
        <f>'Alocação 1q'!V11</f>
        <v>0</v>
      </c>
      <c r="Y12" s="103">
        <f>'Alocação 1q'!W11</f>
        <v>0</v>
      </c>
      <c r="Z12" s="103"/>
      <c r="AA12" s="103" t="str">
        <f>'Alocação 1q'!Y11</f>
        <v>Matteo Raschietti</v>
      </c>
      <c r="AB12" s="103">
        <f>'Alocação 1q'!Z11</f>
        <v>0</v>
      </c>
      <c r="AC12" s="104">
        <f>'Alocação 1q'!AA11</f>
        <v>0</v>
      </c>
      <c r="AD12" s="104">
        <f>'Alocação 1q'!AB11</f>
        <v>0</v>
      </c>
      <c r="AE12" s="103">
        <f>'Alocação 1q'!AC11</f>
        <v>0</v>
      </c>
      <c r="AF12" s="103"/>
      <c r="AG12" s="103"/>
      <c r="AH12" s="103">
        <f>'Alocação 1q'!Z11</f>
        <v>0</v>
      </c>
      <c r="AI12" s="104">
        <f>'Alocação 1q'!AA11</f>
        <v>0</v>
      </c>
      <c r="AJ12" s="104">
        <f>'Alocação 1q'!AB11</f>
        <v>0</v>
      </c>
      <c r="AK12" s="103">
        <f>'Alocação 1q'!AC11</f>
        <v>0</v>
      </c>
      <c r="AL12" s="103"/>
      <c r="AM12" s="103"/>
      <c r="AN12" s="103">
        <f>'Alocação 1q'!AJ11</f>
        <v>0</v>
      </c>
      <c r="AO12" s="107" t="str">
        <f t="shared" si="6"/>
        <v>HORAS A MENOS ALOCADAS</v>
      </c>
      <c r="AP12" s="107">
        <f t="shared" si="2"/>
        <v>0.16666666666666666</v>
      </c>
      <c r="AQ12" s="107">
        <f t="shared" si="3"/>
        <v>0.16666666666666607</v>
      </c>
      <c r="AR12" s="107">
        <f t="shared" si="4"/>
        <v>0</v>
      </c>
      <c r="AS12" s="108">
        <f t="shared" si="5"/>
        <v>0.16666666666666607</v>
      </c>
    </row>
    <row r="13" spans="1:45" ht="15.75" thickBot="1">
      <c r="A13" s="102" t="s">
        <v>382</v>
      </c>
      <c r="B13" s="103" t="str">
        <f>'Alocação 1q'!B12</f>
        <v>NHZ3060-09</v>
      </c>
      <c r="C13" s="103" t="str">
        <f>'Alocação 1q'!A12</f>
        <v>Nascimento e Desenvolvimento da Ciência Moderna</v>
      </c>
      <c r="D13" s="103">
        <f>'Alocação 1q'!C12</f>
        <v>4</v>
      </c>
      <c r="E13" s="103">
        <f>'Alocação 1q'!D12</f>
        <v>0</v>
      </c>
      <c r="F13" s="103">
        <f>'Alocação 1q'!E12</f>
        <v>4</v>
      </c>
      <c r="G13" s="103">
        <f t="shared" si="1"/>
        <v>4</v>
      </c>
      <c r="H13" s="103" t="str">
        <f>'Alocação 1q'!H12</f>
        <v>SBC</v>
      </c>
      <c r="I13" s="103">
        <f>'Alocação 1q'!J12</f>
        <v>1</v>
      </c>
      <c r="J13" s="103" t="str">
        <f>'Alocação 1q'!I12</f>
        <v>Noturno</v>
      </c>
      <c r="K13" s="103">
        <f>'Alocação 1q'!K12</f>
        <v>40</v>
      </c>
      <c r="L13" s="103" t="str">
        <f>'Alocação 1q'!L12</f>
        <v>Quartas</v>
      </c>
      <c r="M13" s="104">
        <f>'Alocação 1q'!M12</f>
        <v>0.874999999999999</v>
      </c>
      <c r="N13" s="104">
        <f>'Alocação 1q'!N12</f>
        <v>0.95833333333333204</v>
      </c>
      <c r="O13" s="103" t="str">
        <f>'Alocação 1q'!O12</f>
        <v>Semanal</v>
      </c>
      <c r="P13" s="103"/>
      <c r="Q13" s="103" t="str">
        <f>'Alocação 1q'!P12</f>
        <v>Sextas</v>
      </c>
      <c r="R13" s="104">
        <f>'Alocação 1q'!Q12</f>
        <v>0.79166666666666596</v>
      </c>
      <c r="S13" s="104">
        <f>'Alocação 1q'!R12</f>
        <v>0.874999999999999</v>
      </c>
      <c r="T13" s="103" t="str">
        <f>'Alocação 1q'!S12</f>
        <v>Semanal</v>
      </c>
      <c r="U13" s="103"/>
      <c r="V13" s="103">
        <f>'Alocação 1q'!T12</f>
        <v>0</v>
      </c>
      <c r="W13" s="104">
        <f>'Alocação 1q'!U12</f>
        <v>0</v>
      </c>
      <c r="X13" s="104">
        <f>'Alocação 1q'!V12</f>
        <v>0</v>
      </c>
      <c r="Y13" s="103">
        <f>'Alocação 1q'!W12</f>
        <v>0</v>
      </c>
      <c r="Z13" s="103"/>
      <c r="AA13" s="103" t="str">
        <f>'Alocação 1q'!Y12</f>
        <v>Katya Margareth Aurani</v>
      </c>
      <c r="AB13" s="103">
        <f>'Alocação 1q'!Z12</f>
        <v>0</v>
      </c>
      <c r="AC13" s="104">
        <f>'Alocação 1q'!AA12</f>
        <v>0</v>
      </c>
      <c r="AD13" s="104">
        <f>'Alocação 1q'!AB12</f>
        <v>0</v>
      </c>
      <c r="AE13" s="103">
        <f>'Alocação 1q'!AC12</f>
        <v>0</v>
      </c>
      <c r="AF13" s="103"/>
      <c r="AG13" s="103"/>
      <c r="AH13" s="103">
        <f>'Alocação 1q'!Z12</f>
        <v>0</v>
      </c>
      <c r="AI13" s="104">
        <f>'Alocação 1q'!AA12</f>
        <v>0</v>
      </c>
      <c r="AJ13" s="104">
        <f>'Alocação 1q'!AB12</f>
        <v>0</v>
      </c>
      <c r="AK13" s="103">
        <f>'Alocação 1q'!AC12</f>
        <v>0</v>
      </c>
      <c r="AL13" s="103"/>
      <c r="AM13" s="103"/>
      <c r="AN13" s="103">
        <f>'Alocação 1q'!AJ12</f>
        <v>0</v>
      </c>
      <c r="AO13" s="107" t="str">
        <f t="shared" si="6"/>
        <v>HORAS A MENOS ALOCADAS</v>
      </c>
      <c r="AP13" s="107">
        <f t="shared" si="2"/>
        <v>0.16666666666666666</v>
      </c>
      <c r="AQ13" s="107">
        <f t="shared" si="3"/>
        <v>0.16666666666666607</v>
      </c>
      <c r="AR13" s="107">
        <f t="shared" si="4"/>
        <v>0</v>
      </c>
      <c r="AS13" s="108">
        <f t="shared" si="5"/>
        <v>0.16666666666666607</v>
      </c>
    </row>
    <row r="14" spans="1:45" ht="15.75" thickBot="1">
      <c r="A14" s="102" t="s">
        <v>382</v>
      </c>
      <c r="B14" s="103" t="str">
        <f>'Alocação 1q'!B13</f>
        <v>NHZ2001-11</v>
      </c>
      <c r="C14" s="103" t="str">
        <f>'Alocação 1q'!A13</f>
        <v>Antropologia Filosófica</v>
      </c>
      <c r="D14" s="103">
        <f>'Alocação 1q'!C13</f>
        <v>4</v>
      </c>
      <c r="E14" s="103">
        <f>'Alocação 1q'!D13</f>
        <v>0</v>
      </c>
      <c r="F14" s="103">
        <f>'Alocação 1q'!E13</f>
        <v>4</v>
      </c>
      <c r="G14" s="103">
        <f t="shared" si="1"/>
        <v>4</v>
      </c>
      <c r="H14" s="103" t="str">
        <f>'Alocação 1q'!H13</f>
        <v>SBC</v>
      </c>
      <c r="I14" s="103">
        <f>'Alocação 1q'!J13</f>
        <v>1</v>
      </c>
      <c r="J14" s="103" t="str">
        <f>'Alocação 1q'!I13</f>
        <v>Noturno</v>
      </c>
      <c r="K14" s="103">
        <f>'Alocação 1q'!K13</f>
        <v>40</v>
      </c>
      <c r="L14" s="103" t="str">
        <f>'Alocação 1q'!L13</f>
        <v>Segundas</v>
      </c>
      <c r="M14" s="104">
        <f>'Alocação 1q'!M13</f>
        <v>0.874999999999999</v>
      </c>
      <c r="N14" s="104">
        <f>'Alocação 1q'!N13</f>
        <v>0.95833333333333204</v>
      </c>
      <c r="O14" s="103" t="str">
        <f>'Alocação 1q'!O13</f>
        <v>Semanal</v>
      </c>
      <c r="P14" s="103"/>
      <c r="Q14" s="103" t="str">
        <f>'Alocação 1q'!P13</f>
        <v>Sextas</v>
      </c>
      <c r="R14" s="104">
        <f>'Alocação 1q'!Q13</f>
        <v>0.874999999999999</v>
      </c>
      <c r="S14" s="104">
        <f>'Alocação 1q'!R13</f>
        <v>0.95833333333333204</v>
      </c>
      <c r="T14" s="103" t="str">
        <f>'Alocação 1q'!S13</f>
        <v>Semanal</v>
      </c>
      <c r="U14" s="103"/>
      <c r="V14" s="103">
        <f>'Alocação 1q'!T13</f>
        <v>0</v>
      </c>
      <c r="W14" s="104">
        <f>'Alocação 1q'!U13</f>
        <v>0</v>
      </c>
      <c r="X14" s="104">
        <f>'Alocação 1q'!V13</f>
        <v>0</v>
      </c>
      <c r="Y14" s="103">
        <f>'Alocação 1q'!W13</f>
        <v>0</v>
      </c>
      <c r="Z14" s="103"/>
      <c r="AA14" s="103" t="str">
        <f>'Alocação 1q'!Y13</f>
        <v>Suze Piza</v>
      </c>
      <c r="AB14" s="103">
        <f>'Alocação 1q'!Z13</f>
        <v>0</v>
      </c>
      <c r="AC14" s="104">
        <f>'Alocação 1q'!AA13</f>
        <v>0</v>
      </c>
      <c r="AD14" s="104">
        <f>'Alocação 1q'!AB13</f>
        <v>0</v>
      </c>
      <c r="AE14" s="103">
        <f>'Alocação 1q'!AC13</f>
        <v>0</v>
      </c>
      <c r="AF14" s="103"/>
      <c r="AG14" s="103"/>
      <c r="AH14" s="103">
        <f>'Alocação 1q'!Z13</f>
        <v>0</v>
      </c>
      <c r="AI14" s="104">
        <f>'Alocação 1q'!AA13</f>
        <v>0</v>
      </c>
      <c r="AJ14" s="104">
        <f>'Alocação 1q'!AB13</f>
        <v>0</v>
      </c>
      <c r="AK14" s="103">
        <f>'Alocação 1q'!AC13</f>
        <v>0</v>
      </c>
      <c r="AL14" s="103"/>
      <c r="AM14" s="103"/>
      <c r="AN14" s="103">
        <f>'Alocação 1q'!AJ13</f>
        <v>0</v>
      </c>
      <c r="AO14" s="107" t="str">
        <f t="shared" si="6"/>
        <v>HORAS A MENOS ALOCADAS</v>
      </c>
      <c r="AP14" s="107">
        <f t="shared" si="2"/>
        <v>0.16666666666666666</v>
      </c>
      <c r="AQ14" s="107">
        <f t="shared" si="3"/>
        <v>0.16666666666666607</v>
      </c>
      <c r="AR14" s="107">
        <f t="shared" si="4"/>
        <v>0</v>
      </c>
      <c r="AS14" s="108">
        <f t="shared" si="5"/>
        <v>0.16666666666666607</v>
      </c>
    </row>
    <row r="15" spans="1:45" ht="15.75" thickBot="1">
      <c r="A15" s="102" t="s">
        <v>382</v>
      </c>
      <c r="B15" s="103" t="str">
        <f>'Alocação 1q'!B14</f>
        <v>NHH2020-13</v>
      </c>
      <c r="C15" s="103" t="str">
        <f>'Alocação 1q'!A14</f>
        <v>Filosofia da Lógica</v>
      </c>
      <c r="D15" s="103">
        <f>'Alocação 1q'!C14</f>
        <v>4</v>
      </c>
      <c r="E15" s="103">
        <f>'Alocação 1q'!D14</f>
        <v>0</v>
      </c>
      <c r="F15" s="103">
        <f>'Alocação 1q'!E14</f>
        <v>4</v>
      </c>
      <c r="G15" s="103">
        <f t="shared" si="1"/>
        <v>4</v>
      </c>
      <c r="H15" s="103" t="str">
        <f>'Alocação 1q'!H14</f>
        <v>SBC</v>
      </c>
      <c r="I15" s="103">
        <f>'Alocação 1q'!J14</f>
        <v>1</v>
      </c>
      <c r="J15" s="103" t="str">
        <f>'Alocação 1q'!I14</f>
        <v>Matutino</v>
      </c>
      <c r="K15" s="103">
        <f>'Alocação 1q'!K14</f>
        <v>40</v>
      </c>
      <c r="L15" s="103" t="str">
        <f>'Alocação 1q'!L14</f>
        <v>Segundas</v>
      </c>
      <c r="M15" s="104">
        <f>'Alocação 1q'!M14</f>
        <v>0.41666666666666663</v>
      </c>
      <c r="N15" s="104">
        <f>'Alocação 1q'!N14</f>
        <v>0.5</v>
      </c>
      <c r="O15" s="103" t="str">
        <f>'Alocação 1q'!O14</f>
        <v>Semanal</v>
      </c>
      <c r="P15" s="103"/>
      <c r="Q15" s="103" t="str">
        <f>'Alocação 1q'!P14</f>
        <v>Quartas</v>
      </c>
      <c r="R15" s="104">
        <f>'Alocação 1q'!Q14</f>
        <v>0.33333333333333331</v>
      </c>
      <c r="S15" s="104">
        <f>'Alocação 1q'!R14</f>
        <v>0.41666666666666663</v>
      </c>
      <c r="T15" s="103" t="str">
        <f>'Alocação 1q'!S14</f>
        <v>Semanal</v>
      </c>
      <c r="U15" s="103"/>
      <c r="V15" s="103">
        <f>'Alocação 1q'!T14</f>
        <v>0</v>
      </c>
      <c r="W15" s="104">
        <f>'Alocação 1q'!U14</f>
        <v>0</v>
      </c>
      <c r="X15" s="104">
        <f>'Alocação 1q'!V14</f>
        <v>0</v>
      </c>
      <c r="Y15" s="103">
        <f>'Alocação 1q'!W14</f>
        <v>0</v>
      </c>
      <c r="Z15" s="103"/>
      <c r="AA15" s="103" t="str">
        <f>'Alocação 1q'!Y14</f>
        <v>Roque da Costa Caiero</v>
      </c>
      <c r="AB15" s="103">
        <f>'Alocação 1q'!Z14</f>
        <v>0</v>
      </c>
      <c r="AC15" s="104">
        <f>'Alocação 1q'!AA14</f>
        <v>0</v>
      </c>
      <c r="AD15" s="104">
        <f>'Alocação 1q'!AB14</f>
        <v>0</v>
      </c>
      <c r="AE15" s="103">
        <f>'Alocação 1q'!AC14</f>
        <v>0</v>
      </c>
      <c r="AF15" s="103"/>
      <c r="AG15" s="103"/>
      <c r="AH15" s="103">
        <f>'Alocação 1q'!Z14</f>
        <v>0</v>
      </c>
      <c r="AI15" s="104">
        <f>'Alocação 1q'!AA14</f>
        <v>0</v>
      </c>
      <c r="AJ15" s="104">
        <f>'Alocação 1q'!AB14</f>
        <v>0</v>
      </c>
      <c r="AK15" s="103">
        <f>'Alocação 1q'!AC14</f>
        <v>0</v>
      </c>
      <c r="AL15" s="103"/>
      <c r="AM15" s="103"/>
      <c r="AN15" s="103">
        <f>'Alocação 1q'!AJ14</f>
        <v>0</v>
      </c>
      <c r="AO15" s="107" t="str">
        <f t="shared" si="6"/>
        <v>CORRETO</v>
      </c>
      <c r="AP15" s="107">
        <f t="shared" si="2"/>
        <v>0.16666666666666666</v>
      </c>
      <c r="AQ15" s="107">
        <f t="shared" si="3"/>
        <v>0.16666666666666669</v>
      </c>
      <c r="AR15" s="107">
        <f t="shared" si="4"/>
        <v>0</v>
      </c>
      <c r="AS15" s="108">
        <f t="shared" si="5"/>
        <v>0.16666666666666669</v>
      </c>
    </row>
    <row r="16" spans="1:45" ht="15.75" thickBot="1">
      <c r="A16" s="102" t="s">
        <v>382</v>
      </c>
      <c r="B16" s="103" t="str">
        <f>'Alocação 1q'!B15</f>
        <v>NHH2020-13</v>
      </c>
      <c r="C16" s="103" t="str">
        <f>'Alocação 1q'!A15</f>
        <v>Filosofia da Lógica</v>
      </c>
      <c r="D16" s="103">
        <f>'Alocação 1q'!C15</f>
        <v>4</v>
      </c>
      <c r="E16" s="103">
        <f>'Alocação 1q'!D15</f>
        <v>0</v>
      </c>
      <c r="F16" s="103">
        <f>'Alocação 1q'!E15</f>
        <v>4</v>
      </c>
      <c r="G16" s="103">
        <f t="shared" si="1"/>
        <v>4</v>
      </c>
      <c r="H16" s="103" t="str">
        <f>'Alocação 1q'!H15</f>
        <v>SBC</v>
      </c>
      <c r="I16" s="103">
        <f>'Alocação 1q'!J15</f>
        <v>1</v>
      </c>
      <c r="J16" s="103" t="str">
        <f>'Alocação 1q'!I15</f>
        <v>Noturno</v>
      </c>
      <c r="K16" s="103">
        <f>'Alocação 1q'!K15</f>
        <v>40</v>
      </c>
      <c r="L16" s="103" t="str">
        <f>'Alocação 1q'!L15</f>
        <v>Segundas</v>
      </c>
      <c r="M16" s="104">
        <f>'Alocação 1q'!M15</f>
        <v>0.874999999999999</v>
      </c>
      <c r="N16" s="104">
        <f>'Alocação 1q'!N15</f>
        <v>0.95833333333333204</v>
      </c>
      <c r="O16" s="103" t="str">
        <f>'Alocação 1q'!O15</f>
        <v>Semanal</v>
      </c>
      <c r="P16" s="103"/>
      <c r="Q16" s="103" t="str">
        <f>'Alocação 1q'!P15</f>
        <v>Quartas</v>
      </c>
      <c r="R16" s="104">
        <f>'Alocação 1q'!Q15</f>
        <v>0.79166666666666596</v>
      </c>
      <c r="S16" s="104">
        <f>'Alocação 1q'!R15</f>
        <v>0.874999999999999</v>
      </c>
      <c r="T16" s="103" t="str">
        <f>'Alocação 1q'!S15</f>
        <v>Semanal</v>
      </c>
      <c r="U16" s="103"/>
      <c r="V16" s="103">
        <f>'Alocação 1q'!T15</f>
        <v>0</v>
      </c>
      <c r="W16" s="104">
        <f>'Alocação 1q'!U15</f>
        <v>0</v>
      </c>
      <c r="X16" s="104">
        <f>'Alocação 1q'!V15</f>
        <v>0</v>
      </c>
      <c r="Y16" s="103">
        <f>'Alocação 1q'!W15</f>
        <v>0</v>
      </c>
      <c r="Z16" s="103"/>
      <c r="AA16" s="103" t="str">
        <f>'Alocação 1q'!Y15</f>
        <v>Anderson de Araújo</v>
      </c>
      <c r="AB16" s="103">
        <f>'Alocação 1q'!Z15</f>
        <v>0</v>
      </c>
      <c r="AC16" s="104">
        <f>'Alocação 1q'!AA15</f>
        <v>0</v>
      </c>
      <c r="AD16" s="104">
        <f>'Alocação 1q'!AB15</f>
        <v>0</v>
      </c>
      <c r="AE16" s="103">
        <f>'Alocação 1q'!AC15</f>
        <v>0</v>
      </c>
      <c r="AF16" s="103"/>
      <c r="AG16" s="103"/>
      <c r="AH16" s="103">
        <f>'Alocação 1q'!Z15</f>
        <v>0</v>
      </c>
      <c r="AI16" s="104">
        <f>'Alocação 1q'!AA15</f>
        <v>0</v>
      </c>
      <c r="AJ16" s="104">
        <f>'Alocação 1q'!AB15</f>
        <v>0</v>
      </c>
      <c r="AK16" s="103">
        <f>'Alocação 1q'!AC15</f>
        <v>0</v>
      </c>
      <c r="AL16" s="103"/>
      <c r="AM16" s="103"/>
      <c r="AN16" s="103">
        <f>'Alocação 1q'!AJ15</f>
        <v>0</v>
      </c>
      <c r="AO16" s="107" t="str">
        <f t="shared" si="6"/>
        <v>HORAS A MENOS ALOCADAS</v>
      </c>
      <c r="AP16" s="107">
        <f t="shared" si="2"/>
        <v>0.16666666666666666</v>
      </c>
      <c r="AQ16" s="107">
        <f t="shared" si="3"/>
        <v>0.16666666666666607</v>
      </c>
      <c r="AR16" s="107">
        <f t="shared" si="4"/>
        <v>0</v>
      </c>
      <c r="AS16" s="108">
        <f t="shared" si="5"/>
        <v>0.16666666666666607</v>
      </c>
    </row>
    <row r="17" spans="1:45" ht="15.75" thickBot="1">
      <c r="A17" s="102" t="s">
        <v>382</v>
      </c>
      <c r="B17" s="103" t="str">
        <f>'Alocação 1q'!B16</f>
        <v>NHH2015-13</v>
      </c>
      <c r="C17" s="103" t="str">
        <f>'Alocação 1q'!A16</f>
        <v>Filosofia da Ciência: em torno à concepção ortodoxa</v>
      </c>
      <c r="D17" s="103">
        <f>'Alocação 1q'!C16</f>
        <v>4</v>
      </c>
      <c r="E17" s="103">
        <f>'Alocação 1q'!D16</f>
        <v>0</v>
      </c>
      <c r="F17" s="103">
        <f>'Alocação 1q'!E16</f>
        <v>4</v>
      </c>
      <c r="G17" s="103">
        <f t="shared" si="1"/>
        <v>4</v>
      </c>
      <c r="H17" s="103" t="str">
        <f>'Alocação 1q'!H16</f>
        <v>SBC</v>
      </c>
      <c r="I17" s="103">
        <f>'Alocação 1q'!J16</f>
        <v>1</v>
      </c>
      <c r="J17" s="103" t="str">
        <f>'Alocação 1q'!I16</f>
        <v>Matutino</v>
      </c>
      <c r="K17" s="103">
        <f>'Alocação 1q'!K16</f>
        <v>40</v>
      </c>
      <c r="L17" s="103" t="str">
        <f>'Alocação 1q'!L16</f>
        <v>Terças</v>
      </c>
      <c r="M17" s="104">
        <f>'Alocação 1q'!M16</f>
        <v>0.33333333333333331</v>
      </c>
      <c r="N17" s="104">
        <f>'Alocação 1q'!N16</f>
        <v>0.41666666666666663</v>
      </c>
      <c r="O17" s="103" t="str">
        <f>'Alocação 1q'!O16</f>
        <v>Semanal</v>
      </c>
      <c r="P17" s="103"/>
      <c r="Q17" s="103" t="str">
        <f>'Alocação 1q'!P16</f>
        <v>Quintas</v>
      </c>
      <c r="R17" s="104">
        <f>'Alocação 1q'!Q16</f>
        <v>0.41666666666666663</v>
      </c>
      <c r="S17" s="104">
        <f>'Alocação 1q'!R16</f>
        <v>0.5</v>
      </c>
      <c r="T17" s="103" t="str">
        <f>'Alocação 1q'!S16</f>
        <v>Semanal</v>
      </c>
      <c r="U17" s="103"/>
      <c r="V17" s="103">
        <f>'Alocação 1q'!T16</f>
        <v>0</v>
      </c>
      <c r="W17" s="104">
        <f>'Alocação 1q'!U16</f>
        <v>0</v>
      </c>
      <c r="X17" s="104">
        <f>'Alocação 1q'!V16</f>
        <v>0</v>
      </c>
      <c r="Y17" s="103">
        <f>'Alocação 1q'!W16</f>
        <v>0</v>
      </c>
      <c r="Z17" s="103"/>
      <c r="AA17" s="103" t="str">
        <f>'Alocação 1q'!Y16</f>
        <v>Renato Rodrigues Kinouchi</v>
      </c>
      <c r="AB17" s="103">
        <f>'Alocação 1q'!Z16</f>
        <v>0</v>
      </c>
      <c r="AC17" s="104">
        <f>'Alocação 1q'!AA16</f>
        <v>0</v>
      </c>
      <c r="AD17" s="104">
        <f>'Alocação 1q'!AB16</f>
        <v>0</v>
      </c>
      <c r="AE17" s="103">
        <f>'Alocação 1q'!AC16</f>
        <v>0</v>
      </c>
      <c r="AF17" s="103"/>
      <c r="AG17" s="103"/>
      <c r="AH17" s="103">
        <f>'Alocação 1q'!Z16</f>
        <v>0</v>
      </c>
      <c r="AI17" s="104">
        <f>'Alocação 1q'!AA16</f>
        <v>0</v>
      </c>
      <c r="AJ17" s="104">
        <f>'Alocação 1q'!AB16</f>
        <v>0</v>
      </c>
      <c r="AK17" s="103">
        <f>'Alocação 1q'!AC16</f>
        <v>0</v>
      </c>
      <c r="AL17" s="103"/>
      <c r="AM17" s="103"/>
      <c r="AN17" s="103">
        <f>'Alocação 1q'!AJ16</f>
        <v>0</v>
      </c>
      <c r="AO17" s="107" t="str">
        <f t="shared" si="6"/>
        <v>CORRETO</v>
      </c>
      <c r="AP17" s="107">
        <f t="shared" si="2"/>
        <v>0.16666666666666666</v>
      </c>
      <c r="AQ17" s="107">
        <f t="shared" si="3"/>
        <v>0.16666666666666669</v>
      </c>
      <c r="AR17" s="107">
        <f t="shared" si="4"/>
        <v>0</v>
      </c>
      <c r="AS17" s="108">
        <f t="shared" si="5"/>
        <v>0.16666666666666669</v>
      </c>
    </row>
    <row r="18" spans="1:45" ht="15.75" thickBot="1">
      <c r="A18" s="102" t="s">
        <v>382</v>
      </c>
      <c r="B18" s="103" t="str">
        <f>'Alocação 1q'!B17</f>
        <v>NHH2015-13</v>
      </c>
      <c r="C18" s="103" t="str">
        <f>'Alocação 1q'!A17</f>
        <v>Filosofia da Ciência: em torno à concepção ortodoxa</v>
      </c>
      <c r="D18" s="103">
        <f>'Alocação 1q'!C17</f>
        <v>4</v>
      </c>
      <c r="E18" s="103">
        <f>'Alocação 1q'!D17</f>
        <v>0</v>
      </c>
      <c r="F18" s="103">
        <f>'Alocação 1q'!E17</f>
        <v>4</v>
      </c>
      <c r="G18" s="103">
        <f t="shared" si="1"/>
        <v>4</v>
      </c>
      <c r="H18" s="103" t="str">
        <f>'Alocação 1q'!H17</f>
        <v>SBC</v>
      </c>
      <c r="I18" s="103">
        <f>'Alocação 1q'!J17</f>
        <v>1</v>
      </c>
      <c r="J18" s="103" t="str">
        <f>'Alocação 1q'!I17</f>
        <v>Noturno</v>
      </c>
      <c r="K18" s="103">
        <f>'Alocação 1q'!K17</f>
        <v>40</v>
      </c>
      <c r="L18" s="103" t="str">
        <f>'Alocação 1q'!L17</f>
        <v>Terças</v>
      </c>
      <c r="M18" s="104">
        <f>'Alocação 1q'!M17</f>
        <v>0.79166666666666596</v>
      </c>
      <c r="N18" s="104">
        <f>'Alocação 1q'!N17</f>
        <v>0.874999999999999</v>
      </c>
      <c r="O18" s="103" t="str">
        <f>'Alocação 1q'!O17</f>
        <v>Semanal</v>
      </c>
      <c r="P18" s="103"/>
      <c r="Q18" s="103" t="str">
        <f>'Alocação 1q'!P17</f>
        <v>Quintas</v>
      </c>
      <c r="R18" s="104">
        <f>'Alocação 1q'!Q17</f>
        <v>0.874999999999999</v>
      </c>
      <c r="S18" s="104">
        <f>'Alocação 1q'!R17</f>
        <v>0.95833333333333204</v>
      </c>
      <c r="T18" s="103" t="str">
        <f>'Alocação 1q'!S17</f>
        <v>Semanal</v>
      </c>
      <c r="U18" s="103"/>
      <c r="V18" s="103">
        <f>'Alocação 1q'!T17</f>
        <v>0</v>
      </c>
      <c r="W18" s="104">
        <f>'Alocação 1q'!U17</f>
        <v>0</v>
      </c>
      <c r="X18" s="104">
        <f>'Alocação 1q'!V17</f>
        <v>0</v>
      </c>
      <c r="Y18" s="103">
        <f>'Alocação 1q'!W17</f>
        <v>0</v>
      </c>
      <c r="Z18" s="103"/>
      <c r="AA18" s="103" t="str">
        <f>'Alocação 1q'!Y17</f>
        <v>Renato Rodrigues Kinouchi</v>
      </c>
      <c r="AB18" s="103">
        <f>'Alocação 1q'!Z17</f>
        <v>0</v>
      </c>
      <c r="AC18" s="104">
        <f>'Alocação 1q'!AA17</f>
        <v>0</v>
      </c>
      <c r="AD18" s="104">
        <f>'Alocação 1q'!AB17</f>
        <v>0</v>
      </c>
      <c r="AE18" s="103">
        <f>'Alocação 1q'!AC17</f>
        <v>0</v>
      </c>
      <c r="AF18" s="103"/>
      <c r="AG18" s="103"/>
      <c r="AH18" s="103">
        <f>'Alocação 1q'!Z17</f>
        <v>0</v>
      </c>
      <c r="AI18" s="104">
        <f>'Alocação 1q'!AA17</f>
        <v>0</v>
      </c>
      <c r="AJ18" s="104">
        <f>'Alocação 1q'!AB17</f>
        <v>0</v>
      </c>
      <c r="AK18" s="103">
        <f>'Alocação 1q'!AC17</f>
        <v>0</v>
      </c>
      <c r="AL18" s="103"/>
      <c r="AM18" s="103"/>
      <c r="AN18" s="103">
        <f>'Alocação 1q'!AJ17</f>
        <v>0</v>
      </c>
      <c r="AO18" s="107" t="str">
        <f t="shared" si="6"/>
        <v>HORAS A MENOS ALOCADAS</v>
      </c>
      <c r="AP18" s="107">
        <f t="shared" si="2"/>
        <v>0.16666666666666666</v>
      </c>
      <c r="AQ18" s="107">
        <f t="shared" si="3"/>
        <v>0.16666666666666607</v>
      </c>
      <c r="AR18" s="107">
        <f t="shared" si="4"/>
        <v>0</v>
      </c>
      <c r="AS18" s="108">
        <f t="shared" si="5"/>
        <v>0.16666666666666607</v>
      </c>
    </row>
    <row r="19" spans="1:45" ht="15.75" thickBot="1">
      <c r="A19" s="102" t="s">
        <v>382</v>
      </c>
      <c r="B19" s="103" t="str">
        <f>'Alocação 1q'!B18</f>
        <v>-</v>
      </c>
      <c r="C19" s="103" t="str">
        <f>'Alocação 1q'!A18</f>
        <v>Filosofia e História da Ciência</v>
      </c>
      <c r="D19" s="103" t="str">
        <f>'Alocação 1q'!C18</f>
        <v>-</v>
      </c>
      <c r="E19" s="103" t="str">
        <f>'Alocação 1q'!D18</f>
        <v>-</v>
      </c>
      <c r="F19" s="103" t="str">
        <f>'Alocação 1q'!E18</f>
        <v>-</v>
      </c>
      <c r="G19" s="103" t="e">
        <f t="shared" si="1"/>
        <v>#VALUE!</v>
      </c>
      <c r="H19" s="103" t="str">
        <f>'Alocação 1q'!H18</f>
        <v>SBC</v>
      </c>
      <c r="I19" s="103">
        <f>'Alocação 1q'!J18</f>
        <v>1</v>
      </c>
      <c r="J19" s="103" t="str">
        <f>'Alocação 1q'!I18</f>
        <v>Matutino</v>
      </c>
      <c r="K19" s="103">
        <f>'Alocação 1q'!K18</f>
        <v>40</v>
      </c>
      <c r="L19" s="103" t="str">
        <f>'Alocação 1q'!L18</f>
        <v>Quintas</v>
      </c>
      <c r="M19" s="104">
        <f>'Alocação 1q'!M18</f>
        <v>0.58333333333333304</v>
      </c>
      <c r="N19" s="104">
        <f>'Alocação 1q'!N18</f>
        <v>0.749999999999999</v>
      </c>
      <c r="O19" s="103" t="str">
        <f>'Alocação 1q'!O18</f>
        <v>Semanal</v>
      </c>
      <c r="P19" s="103"/>
      <c r="Q19" s="103">
        <f>'Alocação 1q'!P18</f>
        <v>0</v>
      </c>
      <c r="R19" s="104">
        <f>'Alocação 1q'!Q18</f>
        <v>0</v>
      </c>
      <c r="S19" s="104">
        <f>'Alocação 1q'!R18</f>
        <v>0</v>
      </c>
      <c r="T19" s="103" t="str">
        <f>'Alocação 1q'!S18</f>
        <v>Semanal</v>
      </c>
      <c r="U19" s="103"/>
      <c r="V19" s="103">
        <f>'Alocação 1q'!T18</f>
        <v>0</v>
      </c>
      <c r="W19" s="104">
        <f>'Alocação 1q'!U18</f>
        <v>0</v>
      </c>
      <c r="X19" s="104">
        <f>'Alocação 1q'!V18</f>
        <v>0</v>
      </c>
      <c r="Y19" s="103">
        <f>'Alocação 1q'!W18</f>
        <v>0</v>
      </c>
      <c r="Z19" s="103"/>
      <c r="AA19" s="103" t="str">
        <f>'Alocação 1q'!Y18</f>
        <v>Renato Rodrigues Kinouchi</v>
      </c>
      <c r="AB19" s="103">
        <f>'Alocação 1q'!Z18</f>
        <v>0</v>
      </c>
      <c r="AC19" s="104">
        <f>'Alocação 1q'!AA18</f>
        <v>0</v>
      </c>
      <c r="AD19" s="104">
        <f>'Alocação 1q'!AB18</f>
        <v>0</v>
      </c>
      <c r="AE19" s="103">
        <f>'Alocação 1q'!AC18</f>
        <v>0</v>
      </c>
      <c r="AF19" s="103"/>
      <c r="AG19" s="103"/>
      <c r="AH19" s="103">
        <f>'Alocação 1q'!Z18</f>
        <v>0</v>
      </c>
      <c r="AI19" s="104">
        <f>'Alocação 1q'!AA18</f>
        <v>0</v>
      </c>
      <c r="AJ19" s="104">
        <f>'Alocação 1q'!AB18</f>
        <v>0</v>
      </c>
      <c r="AK19" s="103">
        <f>'Alocação 1q'!AC18</f>
        <v>0</v>
      </c>
      <c r="AL19" s="103"/>
      <c r="AM19" s="103"/>
      <c r="AN19" s="103">
        <f>'Alocação 1q'!AJ18</f>
        <v>0</v>
      </c>
      <c r="AO19" s="107" t="e">
        <f t="shared" si="6"/>
        <v>#VALUE!</v>
      </c>
      <c r="AP19" s="107" t="e">
        <f t="shared" si="2"/>
        <v>#VALUE!</v>
      </c>
      <c r="AQ19" s="107">
        <f t="shared" si="3"/>
        <v>0.16666666666666596</v>
      </c>
      <c r="AR19" s="107">
        <f t="shared" si="4"/>
        <v>0</v>
      </c>
      <c r="AS19" s="108">
        <f t="shared" si="5"/>
        <v>0.16666666666666596</v>
      </c>
    </row>
    <row r="20" spans="1:45" ht="15.75" thickBot="1">
      <c r="A20" s="102" t="s">
        <v>382</v>
      </c>
      <c r="B20" s="103" t="str">
        <f>'Alocação 1q'!B19</f>
        <v>NHZ2070-11</v>
      </c>
      <c r="C20" s="103" t="str">
        <f>'Alocação 1q'!A19</f>
        <v>Temas de Lógica</v>
      </c>
      <c r="D20" s="103">
        <f>'Alocação 1q'!C19</f>
        <v>4</v>
      </c>
      <c r="E20" s="103">
        <f>'Alocação 1q'!D19</f>
        <v>0</v>
      </c>
      <c r="F20" s="103">
        <f>'Alocação 1q'!E19</f>
        <v>4</v>
      </c>
      <c r="G20" s="103">
        <f t="shared" si="1"/>
        <v>4</v>
      </c>
      <c r="H20" s="103" t="str">
        <f>'Alocação 1q'!H19</f>
        <v>SBC</v>
      </c>
      <c r="I20" s="103">
        <f>'Alocação 1q'!J19</f>
        <v>1</v>
      </c>
      <c r="J20" s="103" t="str">
        <f>'Alocação 1q'!I19</f>
        <v>Matutino</v>
      </c>
      <c r="K20" s="103">
        <f>'Alocação 1q'!K19</f>
        <v>40</v>
      </c>
      <c r="L20" s="103" t="str">
        <f>'Alocação 1q'!L19</f>
        <v>Segundas</v>
      </c>
      <c r="M20" s="104">
        <f>'Alocação 1q'!M19</f>
        <v>0.66666666666666596</v>
      </c>
      <c r="N20" s="104">
        <f>'Alocação 1q'!N19</f>
        <v>0.749999999999999</v>
      </c>
      <c r="O20" s="103" t="str">
        <f>'Alocação 1q'!O19</f>
        <v>Semanal</v>
      </c>
      <c r="P20" s="103"/>
      <c r="Q20" s="103" t="str">
        <f>'Alocação 1q'!P19</f>
        <v>Quartas</v>
      </c>
      <c r="R20" s="104">
        <f>'Alocação 1q'!Q19</f>
        <v>0.66666666666666596</v>
      </c>
      <c r="S20" s="104">
        <f>'Alocação 1q'!R19</f>
        <v>0.749999999999999</v>
      </c>
      <c r="T20" s="103" t="str">
        <f>'Alocação 1q'!S19</f>
        <v>Semanal</v>
      </c>
      <c r="U20" s="103"/>
      <c r="V20" s="103">
        <f>'Alocação 1q'!T19</f>
        <v>0</v>
      </c>
      <c r="W20" s="104">
        <f>'Alocação 1q'!U19</f>
        <v>0</v>
      </c>
      <c r="X20" s="104">
        <f>'Alocação 1q'!V19</f>
        <v>0</v>
      </c>
      <c r="Y20" s="103">
        <f>'Alocação 1q'!W19</f>
        <v>0</v>
      </c>
      <c r="Z20" s="103"/>
      <c r="AA20" s="103" t="str">
        <f>'Alocação 1q'!Y19</f>
        <v>Anderson de Araújo</v>
      </c>
      <c r="AB20" s="103">
        <f>'Alocação 1q'!Z19</f>
        <v>0</v>
      </c>
      <c r="AC20" s="104">
        <f>'Alocação 1q'!AA19</f>
        <v>0</v>
      </c>
      <c r="AD20" s="104">
        <f>'Alocação 1q'!AB19</f>
        <v>0</v>
      </c>
      <c r="AE20" s="103">
        <f>'Alocação 1q'!AC19</f>
        <v>0</v>
      </c>
      <c r="AF20" s="103"/>
      <c r="AG20" s="103"/>
      <c r="AH20" s="103">
        <f>'Alocação 1q'!Z19</f>
        <v>0</v>
      </c>
      <c r="AI20" s="104">
        <f>'Alocação 1q'!AA19</f>
        <v>0</v>
      </c>
      <c r="AJ20" s="104">
        <f>'Alocação 1q'!AB19</f>
        <v>0</v>
      </c>
      <c r="AK20" s="103">
        <f>'Alocação 1q'!AC19</f>
        <v>0</v>
      </c>
      <c r="AL20" s="103"/>
      <c r="AM20" s="103"/>
      <c r="AN20" s="103">
        <f>'Alocação 1q'!AJ19</f>
        <v>0</v>
      </c>
      <c r="AO20" s="107" t="str">
        <f t="shared" si="6"/>
        <v>HORAS A MENOS ALOCADAS</v>
      </c>
      <c r="AP20" s="107">
        <f t="shared" si="2"/>
        <v>0.16666666666666666</v>
      </c>
      <c r="AQ20" s="107">
        <f t="shared" si="3"/>
        <v>0.16666666666666607</v>
      </c>
      <c r="AR20" s="107">
        <f t="shared" si="4"/>
        <v>0</v>
      </c>
      <c r="AS20" s="108">
        <f t="shared" si="5"/>
        <v>0.16666666666666607</v>
      </c>
    </row>
    <row r="21" spans="1:45" ht="15.75" thickBot="1">
      <c r="A21" s="102" t="s">
        <v>382</v>
      </c>
      <c r="B21" s="103" t="str">
        <f>'Alocação 1q'!B20</f>
        <v>NHH2012-13</v>
      </c>
      <c r="C21" s="103" t="str">
        <f>'Alocação 1q'!A20</f>
        <v>Fenomenologia e Filosofia Hermenêutica</v>
      </c>
      <c r="D21" s="103">
        <f>'Alocação 1q'!C20</f>
        <v>4</v>
      </c>
      <c r="E21" s="103">
        <f>'Alocação 1q'!D20</f>
        <v>0</v>
      </c>
      <c r="F21" s="103">
        <f>'Alocação 1q'!E20</f>
        <v>4</v>
      </c>
      <c r="G21" s="103">
        <f t="shared" si="1"/>
        <v>4</v>
      </c>
      <c r="H21" s="103" t="str">
        <f>'Alocação 1q'!H20</f>
        <v>SBC</v>
      </c>
      <c r="I21" s="103">
        <f>'Alocação 1q'!J20</f>
        <v>1</v>
      </c>
      <c r="J21" s="103" t="str">
        <f>'Alocação 1q'!I20</f>
        <v>Matutino</v>
      </c>
      <c r="K21" s="103">
        <f>'Alocação 1q'!K20</f>
        <v>40</v>
      </c>
      <c r="L21" s="103" t="str">
        <f>'Alocação 1q'!L20</f>
        <v>Segundas</v>
      </c>
      <c r="M21" s="104">
        <f>'Alocação 1q'!M20</f>
        <v>0.41666666666666663</v>
      </c>
      <c r="N21" s="104">
        <f>'Alocação 1q'!N20</f>
        <v>0.5</v>
      </c>
      <c r="O21" s="103" t="str">
        <f>'Alocação 1q'!O20</f>
        <v>Semanal</v>
      </c>
      <c r="P21" s="103"/>
      <c r="Q21" s="103" t="str">
        <f>'Alocação 1q'!P20</f>
        <v>Quartas</v>
      </c>
      <c r="R21" s="104">
        <f>'Alocação 1q'!Q20</f>
        <v>0.33333333333333331</v>
      </c>
      <c r="S21" s="104">
        <f>'Alocação 1q'!R20</f>
        <v>0.41666666666666663</v>
      </c>
      <c r="T21" s="103" t="str">
        <f>'Alocação 1q'!S20</f>
        <v>Semanal</v>
      </c>
      <c r="U21" s="103"/>
      <c r="V21" s="103">
        <f>'Alocação 1q'!T20</f>
        <v>0</v>
      </c>
      <c r="W21" s="104">
        <f>'Alocação 1q'!U20</f>
        <v>0</v>
      </c>
      <c r="X21" s="104">
        <f>'Alocação 1q'!V20</f>
        <v>0</v>
      </c>
      <c r="Y21" s="103">
        <f>'Alocação 1q'!W20</f>
        <v>0</v>
      </c>
      <c r="Z21" s="103"/>
      <c r="AA21" s="103" t="str">
        <f>'Alocação 1q'!Y20</f>
        <v>Carlos Eduardo Ribeiro</v>
      </c>
      <c r="AB21" s="103">
        <f>'Alocação 1q'!Z20</f>
        <v>0</v>
      </c>
      <c r="AC21" s="104">
        <f>'Alocação 1q'!AA20</f>
        <v>0</v>
      </c>
      <c r="AD21" s="104">
        <f>'Alocação 1q'!AB20</f>
        <v>0</v>
      </c>
      <c r="AE21" s="103">
        <f>'Alocação 1q'!AC20</f>
        <v>0</v>
      </c>
      <c r="AF21" s="103"/>
      <c r="AG21" s="103"/>
      <c r="AH21" s="103">
        <f>'Alocação 1q'!Z20</f>
        <v>0</v>
      </c>
      <c r="AI21" s="104">
        <f>'Alocação 1q'!AA20</f>
        <v>0</v>
      </c>
      <c r="AJ21" s="104">
        <f>'Alocação 1q'!AB20</f>
        <v>0</v>
      </c>
      <c r="AK21" s="103">
        <f>'Alocação 1q'!AC20</f>
        <v>0</v>
      </c>
      <c r="AL21" s="103"/>
      <c r="AM21" s="103"/>
      <c r="AN21" s="103" t="str">
        <f>'Alocação 1q'!AJ20</f>
        <v>Jose Luiz Bastos Neves</v>
      </c>
      <c r="AO21" s="107" t="str">
        <f t="shared" si="6"/>
        <v>CORRETO</v>
      </c>
      <c r="AP21" s="107">
        <f t="shared" si="2"/>
        <v>0.16666666666666666</v>
      </c>
      <c r="AQ21" s="107">
        <f t="shared" si="3"/>
        <v>0.16666666666666669</v>
      </c>
      <c r="AR21" s="107">
        <f t="shared" si="4"/>
        <v>0</v>
      </c>
      <c r="AS21" s="108">
        <f t="shared" si="5"/>
        <v>0.16666666666666669</v>
      </c>
    </row>
    <row r="22" spans="1:45" ht="15.75" thickBot="1">
      <c r="A22" s="102" t="s">
        <v>382</v>
      </c>
      <c r="B22" s="103" t="str">
        <f>'Alocação 1q'!B21</f>
        <v>NHH2012-13</v>
      </c>
      <c r="C22" s="103" t="str">
        <f>'Alocação 1q'!A21</f>
        <v>Fenomenologia e Filosofia Hermenêutica</v>
      </c>
      <c r="D22" s="103">
        <f>'Alocação 1q'!C21</f>
        <v>4</v>
      </c>
      <c r="E22" s="103">
        <f>'Alocação 1q'!D21</f>
        <v>0</v>
      </c>
      <c r="F22" s="103">
        <f>'Alocação 1q'!E21</f>
        <v>4</v>
      </c>
      <c r="G22" s="103">
        <f t="shared" si="1"/>
        <v>4</v>
      </c>
      <c r="H22" s="103" t="str">
        <f>'Alocação 1q'!H21</f>
        <v>SBC</v>
      </c>
      <c r="I22" s="103">
        <f>'Alocação 1q'!J21</f>
        <v>1</v>
      </c>
      <c r="J22" s="103" t="str">
        <f>'Alocação 1q'!I21</f>
        <v>Noturno</v>
      </c>
      <c r="K22" s="103">
        <f>'Alocação 1q'!K21</f>
        <v>40</v>
      </c>
      <c r="L22" s="103" t="str">
        <f>'Alocação 1q'!L21</f>
        <v>Segundas</v>
      </c>
      <c r="M22" s="104">
        <f>'Alocação 1q'!M21</f>
        <v>0.874999999999999</v>
      </c>
      <c r="N22" s="104">
        <f>'Alocação 1q'!N21</f>
        <v>0.95833333333333204</v>
      </c>
      <c r="O22" s="103" t="str">
        <f>'Alocação 1q'!O21</f>
        <v>Semanal</v>
      </c>
      <c r="P22" s="103"/>
      <c r="Q22" s="103" t="str">
        <f>'Alocação 1q'!P21</f>
        <v>Quartas</v>
      </c>
      <c r="R22" s="104">
        <f>'Alocação 1q'!Q21</f>
        <v>0.79166666666666596</v>
      </c>
      <c r="S22" s="104">
        <f>'Alocação 1q'!R21</f>
        <v>0.874999999999999</v>
      </c>
      <c r="T22" s="103" t="str">
        <f>'Alocação 1q'!S21</f>
        <v>Semanal</v>
      </c>
      <c r="U22" s="103"/>
      <c r="V22" s="103">
        <f>'Alocação 1q'!T21</f>
        <v>0</v>
      </c>
      <c r="W22" s="104">
        <f>'Alocação 1q'!U21</f>
        <v>0</v>
      </c>
      <c r="X22" s="104">
        <f>'Alocação 1q'!V21</f>
        <v>0</v>
      </c>
      <c r="Y22" s="103">
        <f>'Alocação 1q'!W21</f>
        <v>0</v>
      </c>
      <c r="Z22" s="103"/>
      <c r="AA22" s="103" t="str">
        <f>'Alocação 1q'!Y21</f>
        <v>Jose Luiz Bastos Neves</v>
      </c>
      <c r="AB22" s="103">
        <f>'Alocação 1q'!Z21</f>
        <v>0</v>
      </c>
      <c r="AC22" s="104">
        <f>'Alocação 1q'!AA21</f>
        <v>0</v>
      </c>
      <c r="AD22" s="104">
        <f>'Alocação 1q'!AB21</f>
        <v>0</v>
      </c>
      <c r="AE22" s="103">
        <f>'Alocação 1q'!AC21</f>
        <v>0</v>
      </c>
      <c r="AF22" s="103"/>
      <c r="AG22" s="103"/>
      <c r="AH22" s="103">
        <f>'Alocação 1q'!Z21</f>
        <v>0</v>
      </c>
      <c r="AI22" s="104">
        <f>'Alocação 1q'!AA21</f>
        <v>0</v>
      </c>
      <c r="AJ22" s="104">
        <f>'Alocação 1q'!AB21</f>
        <v>0</v>
      </c>
      <c r="AK22" s="103">
        <f>'Alocação 1q'!AC21</f>
        <v>0</v>
      </c>
      <c r="AL22" s="103"/>
      <c r="AM22" s="103"/>
      <c r="AN22" s="103" t="str">
        <f>'Alocação 1q'!AJ21</f>
        <v>Carlos Eduardo Ribeiro</v>
      </c>
      <c r="AO22" s="107" t="str">
        <f t="shared" si="6"/>
        <v>HORAS A MENOS ALOCADAS</v>
      </c>
      <c r="AP22" s="107">
        <f t="shared" si="2"/>
        <v>0.16666666666666666</v>
      </c>
      <c r="AQ22" s="107">
        <f t="shared" si="3"/>
        <v>0.16666666666666607</v>
      </c>
      <c r="AR22" s="107">
        <f t="shared" si="4"/>
        <v>0</v>
      </c>
      <c r="AS22" s="108">
        <f t="shared" si="5"/>
        <v>0.16666666666666607</v>
      </c>
    </row>
    <row r="23" spans="1:45" ht="15.75" thickBot="1">
      <c r="A23" s="102" t="s">
        <v>382</v>
      </c>
      <c r="B23" s="103" t="str">
        <f>'Alocação 1q'!B22</f>
        <v>NHH2064-13</v>
      </c>
      <c r="C23" s="103" t="str">
        <f>'Alocação 1q'!A22</f>
        <v>Problemas Metafísicos: Perspectivas Contemporâneas</v>
      </c>
      <c r="D23" s="103">
        <f>'Alocação 1q'!C22</f>
        <v>4</v>
      </c>
      <c r="E23" s="103">
        <f>'Alocação 1q'!D22</f>
        <v>0</v>
      </c>
      <c r="F23" s="103">
        <f>'Alocação 1q'!E22</f>
        <v>4</v>
      </c>
      <c r="G23" s="103">
        <f t="shared" si="1"/>
        <v>4</v>
      </c>
      <c r="H23" s="103" t="str">
        <f>'Alocação 1q'!H22</f>
        <v>SBC</v>
      </c>
      <c r="I23" s="103">
        <f>'Alocação 1q'!J22</f>
        <v>1</v>
      </c>
      <c r="J23" s="103" t="str">
        <f>'Alocação 1q'!I22</f>
        <v>Matutino</v>
      </c>
      <c r="K23" s="103">
        <f>'Alocação 1q'!K22</f>
        <v>40</v>
      </c>
      <c r="L23" s="103" t="str">
        <f>'Alocação 1q'!L22</f>
        <v>Segundas</v>
      </c>
      <c r="M23" s="104">
        <f>'Alocação 1q'!M22</f>
        <v>0.33333333333333331</v>
      </c>
      <c r="N23" s="104">
        <f>'Alocação 1q'!N22</f>
        <v>0.41666666666666663</v>
      </c>
      <c r="O23" s="103" t="str">
        <f>'Alocação 1q'!O22</f>
        <v>Semanal</v>
      </c>
      <c r="P23" s="103"/>
      <c r="Q23" s="103" t="str">
        <f>'Alocação 1q'!P22</f>
        <v>Quartas</v>
      </c>
      <c r="R23" s="104">
        <f>'Alocação 1q'!Q22</f>
        <v>0.41666666666666663</v>
      </c>
      <c r="S23" s="104">
        <f>'Alocação 1q'!R22</f>
        <v>0.5</v>
      </c>
      <c r="T23" s="103" t="str">
        <f>'Alocação 1q'!S22</f>
        <v>Semanal</v>
      </c>
      <c r="U23" s="103"/>
      <c r="V23" s="103">
        <f>'Alocação 1q'!T22</f>
        <v>0</v>
      </c>
      <c r="W23" s="104">
        <f>'Alocação 1q'!U22</f>
        <v>0</v>
      </c>
      <c r="X23" s="104">
        <f>'Alocação 1q'!V22</f>
        <v>0</v>
      </c>
      <c r="Y23" s="103">
        <f>'Alocação 1q'!W22</f>
        <v>0</v>
      </c>
      <c r="Z23" s="103"/>
      <c r="AA23" s="103" t="str">
        <f>'Alocação 1q'!Y22</f>
        <v>Victor Ximenes Marques</v>
      </c>
      <c r="AB23" s="103">
        <f>'Alocação 1q'!Z22</f>
        <v>0</v>
      </c>
      <c r="AC23" s="104">
        <f>'Alocação 1q'!AA22</f>
        <v>0</v>
      </c>
      <c r="AD23" s="104">
        <f>'Alocação 1q'!AB22</f>
        <v>0</v>
      </c>
      <c r="AE23" s="103">
        <f>'Alocação 1q'!AC22</f>
        <v>0</v>
      </c>
      <c r="AF23" s="103"/>
      <c r="AG23" s="103"/>
      <c r="AH23" s="103">
        <f>'Alocação 1q'!Z22</f>
        <v>0</v>
      </c>
      <c r="AI23" s="104">
        <f>'Alocação 1q'!AA22</f>
        <v>0</v>
      </c>
      <c r="AJ23" s="104">
        <f>'Alocação 1q'!AB22</f>
        <v>0</v>
      </c>
      <c r="AK23" s="103">
        <f>'Alocação 1q'!AC22</f>
        <v>0</v>
      </c>
      <c r="AL23" s="103"/>
      <c r="AM23" s="103"/>
      <c r="AN23" s="103">
        <f>'Alocação 1q'!AJ22</f>
        <v>0</v>
      </c>
      <c r="AO23" s="107" t="str">
        <f t="shared" si="6"/>
        <v>CORRETO</v>
      </c>
      <c r="AP23" s="107">
        <f t="shared" si="2"/>
        <v>0.16666666666666666</v>
      </c>
      <c r="AQ23" s="107">
        <f t="shared" si="3"/>
        <v>0.16666666666666669</v>
      </c>
      <c r="AR23" s="107">
        <f t="shared" si="4"/>
        <v>0</v>
      </c>
      <c r="AS23" s="108">
        <f t="shared" si="5"/>
        <v>0.16666666666666669</v>
      </c>
    </row>
    <row r="24" spans="1:45" ht="15.75" thickBot="1">
      <c r="A24" s="102" t="s">
        <v>382</v>
      </c>
      <c r="B24" s="103" t="str">
        <f>'Alocação 1q'!B23</f>
        <v>NHH2064-13</v>
      </c>
      <c r="C24" s="103" t="str">
        <f>'Alocação 1q'!A23</f>
        <v>Problemas Metafísicos: Perspectivas Contemporâneas</v>
      </c>
      <c r="D24" s="103">
        <f>'Alocação 1q'!C23</f>
        <v>4</v>
      </c>
      <c r="E24" s="103">
        <f>'Alocação 1q'!D23</f>
        <v>0</v>
      </c>
      <c r="F24" s="103">
        <f>'Alocação 1q'!E23</f>
        <v>4</v>
      </c>
      <c r="G24" s="103">
        <f t="shared" si="1"/>
        <v>4</v>
      </c>
      <c r="H24" s="103" t="str">
        <f>'Alocação 1q'!H23</f>
        <v>SBC</v>
      </c>
      <c r="I24" s="103">
        <f>'Alocação 1q'!J23</f>
        <v>1</v>
      </c>
      <c r="J24" s="103" t="str">
        <f>'Alocação 1q'!I23</f>
        <v>Noturno</v>
      </c>
      <c r="K24" s="103">
        <f>'Alocação 1q'!K23</f>
        <v>40</v>
      </c>
      <c r="L24" s="103" t="str">
        <f>'Alocação 1q'!L23</f>
        <v>Quartas</v>
      </c>
      <c r="M24" s="104">
        <f>'Alocação 1q'!M23</f>
        <v>0.79166666666666596</v>
      </c>
      <c r="N24" s="104">
        <f>'Alocação 1q'!N23</f>
        <v>0.874999999999999</v>
      </c>
      <c r="O24" s="103" t="str">
        <f>'Alocação 1q'!O23</f>
        <v>Semanal</v>
      </c>
      <c r="P24" s="103"/>
      <c r="Q24" s="103" t="str">
        <f>'Alocação 1q'!P23</f>
        <v>Quartas</v>
      </c>
      <c r="R24" s="104">
        <f>'Alocação 1q'!Q23</f>
        <v>0.874999999999999</v>
      </c>
      <c r="S24" s="104">
        <f>'Alocação 1q'!R23</f>
        <v>0.95833333333333204</v>
      </c>
      <c r="T24" s="103" t="str">
        <f>'Alocação 1q'!S23</f>
        <v>Semanal</v>
      </c>
      <c r="U24" s="103"/>
      <c r="V24" s="103">
        <f>'Alocação 1q'!T23</f>
        <v>0</v>
      </c>
      <c r="W24" s="104">
        <f>'Alocação 1q'!U23</f>
        <v>0</v>
      </c>
      <c r="X24" s="104">
        <f>'Alocação 1q'!V23</f>
        <v>0</v>
      </c>
      <c r="Y24" s="103">
        <f>'Alocação 1q'!W23</f>
        <v>0</v>
      </c>
      <c r="Z24" s="103"/>
      <c r="AA24" s="103" t="str">
        <f>'Alocação 1q'!Y23</f>
        <v>Eduardo Nasser</v>
      </c>
      <c r="AB24" s="103">
        <f>'Alocação 1q'!Z23</f>
        <v>0</v>
      </c>
      <c r="AC24" s="104">
        <f>'Alocação 1q'!AA23</f>
        <v>0</v>
      </c>
      <c r="AD24" s="104">
        <f>'Alocação 1q'!AB23</f>
        <v>0</v>
      </c>
      <c r="AE24" s="103">
        <f>'Alocação 1q'!AC23</f>
        <v>0</v>
      </c>
      <c r="AF24" s="103"/>
      <c r="AG24" s="103"/>
      <c r="AH24" s="103">
        <f>'Alocação 1q'!Z23</f>
        <v>0</v>
      </c>
      <c r="AI24" s="104">
        <f>'Alocação 1q'!AA23</f>
        <v>0</v>
      </c>
      <c r="AJ24" s="104">
        <f>'Alocação 1q'!AB23</f>
        <v>0</v>
      </c>
      <c r="AK24" s="103">
        <f>'Alocação 1q'!AC23</f>
        <v>0</v>
      </c>
      <c r="AL24" s="103"/>
      <c r="AM24" s="103"/>
      <c r="AN24" s="103">
        <f>'Alocação 1q'!AJ23</f>
        <v>0</v>
      </c>
      <c r="AO24" s="107" t="str">
        <f t="shared" si="6"/>
        <v>HORAS A MENOS ALOCADAS</v>
      </c>
      <c r="AP24" s="107">
        <f t="shared" si="2"/>
        <v>0.16666666666666666</v>
      </c>
      <c r="AQ24" s="107">
        <f t="shared" si="3"/>
        <v>0.16666666666666607</v>
      </c>
      <c r="AR24" s="107">
        <f t="shared" si="4"/>
        <v>0</v>
      </c>
      <c r="AS24" s="108">
        <f t="shared" si="5"/>
        <v>0.16666666666666607</v>
      </c>
    </row>
    <row r="25" spans="1:45" ht="15.75" thickBot="1">
      <c r="A25" s="102" t="s">
        <v>382</v>
      </c>
      <c r="B25" s="103" t="str">
        <f>'Alocação 1q'!B24</f>
        <v>NHZ2055-11</v>
      </c>
      <c r="C25" s="103" t="str">
        <f>'Alocação 1q'!A24</f>
        <v>Perspectivas Críticas da Filosofia Contemporânea</v>
      </c>
      <c r="D25" s="103">
        <f>'Alocação 1q'!C24</f>
        <v>4</v>
      </c>
      <c r="E25" s="103">
        <f>'Alocação 1q'!D24</f>
        <v>0</v>
      </c>
      <c r="F25" s="103">
        <f>'Alocação 1q'!E24</f>
        <v>4</v>
      </c>
      <c r="G25" s="103">
        <f t="shared" si="1"/>
        <v>4</v>
      </c>
      <c r="H25" s="103" t="str">
        <f>'Alocação 1q'!H24</f>
        <v>SBC</v>
      </c>
      <c r="I25" s="103">
        <f>'Alocação 1q'!J24</f>
        <v>1</v>
      </c>
      <c r="J25" s="103" t="str">
        <f>'Alocação 1q'!I24</f>
        <v>Noturno</v>
      </c>
      <c r="K25" s="103">
        <f>'Alocação 1q'!K24</f>
        <v>40</v>
      </c>
      <c r="L25" s="103" t="str">
        <f>'Alocação 1q'!L24</f>
        <v>Terças</v>
      </c>
      <c r="M25" s="104">
        <f>'Alocação 1q'!M24</f>
        <v>0.79166666666666596</v>
      </c>
      <c r="N25" s="104">
        <f>'Alocação 1q'!N24</f>
        <v>0.95833333333333204</v>
      </c>
      <c r="O25" s="103" t="str">
        <f>'Alocação 1q'!O24</f>
        <v>Semanal</v>
      </c>
      <c r="P25" s="103"/>
      <c r="Q25" s="103">
        <f>'Alocação 1q'!P24</f>
        <v>0</v>
      </c>
      <c r="R25" s="104">
        <f>'Alocação 1q'!Q24</f>
        <v>0</v>
      </c>
      <c r="S25" s="104">
        <f>'Alocação 1q'!R24</f>
        <v>0</v>
      </c>
      <c r="T25" s="103">
        <f>'Alocação 1q'!S24</f>
        <v>0</v>
      </c>
      <c r="U25" s="103"/>
      <c r="V25" s="103">
        <f>'Alocação 1q'!T24</f>
        <v>0</v>
      </c>
      <c r="W25" s="104">
        <f>'Alocação 1q'!U24</f>
        <v>0</v>
      </c>
      <c r="X25" s="104">
        <f>'Alocação 1q'!V24</f>
        <v>0</v>
      </c>
      <c r="Y25" s="103">
        <f>'Alocação 1q'!W24</f>
        <v>0</v>
      </c>
      <c r="Z25" s="103"/>
      <c r="AA25" s="103" t="str">
        <f>'Alocação 1q'!Y24</f>
        <v>Paulo Jonas de Lima Piva</v>
      </c>
      <c r="AB25" s="103">
        <f>'Alocação 1q'!Z24</f>
        <v>0</v>
      </c>
      <c r="AC25" s="104">
        <f>'Alocação 1q'!AA24</f>
        <v>0</v>
      </c>
      <c r="AD25" s="104">
        <f>'Alocação 1q'!AB24</f>
        <v>0</v>
      </c>
      <c r="AE25" s="103">
        <f>'Alocação 1q'!AC24</f>
        <v>0</v>
      </c>
      <c r="AF25" s="103"/>
      <c r="AG25" s="103"/>
      <c r="AH25" s="103">
        <f>'Alocação 1q'!Z24</f>
        <v>0</v>
      </c>
      <c r="AI25" s="104">
        <f>'Alocação 1q'!AA24</f>
        <v>0</v>
      </c>
      <c r="AJ25" s="104">
        <f>'Alocação 1q'!AB24</f>
        <v>0</v>
      </c>
      <c r="AK25" s="103">
        <f>'Alocação 1q'!AC24</f>
        <v>0</v>
      </c>
      <c r="AL25" s="103"/>
      <c r="AM25" s="103"/>
      <c r="AN25" s="103">
        <f>'Alocação 1q'!AJ24</f>
        <v>0</v>
      </c>
      <c r="AO25" s="107" t="str">
        <f t="shared" si="6"/>
        <v>HORAS A MENOS ALOCADAS</v>
      </c>
      <c r="AP25" s="107">
        <f t="shared" si="2"/>
        <v>0.16666666666666666</v>
      </c>
      <c r="AQ25" s="107">
        <f t="shared" si="3"/>
        <v>0.16666666666666607</v>
      </c>
      <c r="AR25" s="107">
        <f t="shared" si="4"/>
        <v>0</v>
      </c>
      <c r="AS25" s="108">
        <f t="shared" si="5"/>
        <v>0.16666666666666607</v>
      </c>
    </row>
    <row r="26" spans="1:45" ht="15.75" thickBot="1">
      <c r="A26" s="102" t="s">
        <v>382</v>
      </c>
      <c r="B26" s="103" t="str">
        <f>'Alocação 1q'!B25</f>
        <v>NHZ2069-11</v>
      </c>
      <c r="C26" s="103" t="str">
        <f>'Alocação 1q'!A25</f>
        <v>Temas da Filosofia Moderna</v>
      </c>
      <c r="D26" s="103">
        <f>'Alocação 1q'!C25</f>
        <v>4</v>
      </c>
      <c r="E26" s="103">
        <f>'Alocação 1q'!D25</f>
        <v>0</v>
      </c>
      <c r="F26" s="103">
        <f>'Alocação 1q'!E25</f>
        <v>4</v>
      </c>
      <c r="G26" s="103">
        <f t="shared" si="1"/>
        <v>4</v>
      </c>
      <c r="H26" s="103" t="str">
        <f>'Alocação 1q'!H25</f>
        <v>SBC</v>
      </c>
      <c r="I26" s="103">
        <f>'Alocação 1q'!J25</f>
        <v>1</v>
      </c>
      <c r="J26" s="103" t="str">
        <f>'Alocação 1q'!I25</f>
        <v>Matutino</v>
      </c>
      <c r="K26" s="103">
        <f>'Alocação 1q'!K25</f>
        <v>40</v>
      </c>
      <c r="L26" s="103" t="str">
        <f>'Alocação 1q'!L25</f>
        <v>Quartas</v>
      </c>
      <c r="M26" s="104">
        <f>'Alocação 1q'!M25</f>
        <v>0.58333333333333304</v>
      </c>
      <c r="N26" s="104">
        <f>'Alocação 1q'!N25</f>
        <v>0.749999999999999</v>
      </c>
      <c r="O26" s="103" t="str">
        <f>'Alocação 1q'!O25</f>
        <v>Semanal</v>
      </c>
      <c r="P26" s="103"/>
      <c r="Q26" s="103">
        <f>'Alocação 1q'!P25</f>
        <v>0</v>
      </c>
      <c r="R26" s="104">
        <f>'Alocação 1q'!Q25</f>
        <v>0</v>
      </c>
      <c r="S26" s="104">
        <f>'Alocação 1q'!R25</f>
        <v>0</v>
      </c>
      <c r="T26" s="103">
        <f>'Alocação 1q'!S25</f>
        <v>0</v>
      </c>
      <c r="U26" s="103"/>
      <c r="V26" s="103">
        <f>'Alocação 1q'!T25</f>
        <v>0</v>
      </c>
      <c r="W26" s="104">
        <f>'Alocação 1q'!U25</f>
        <v>0</v>
      </c>
      <c r="X26" s="104">
        <f>'Alocação 1q'!V25</f>
        <v>0</v>
      </c>
      <c r="Y26" s="103">
        <f>'Alocação 1q'!W25</f>
        <v>0</v>
      </c>
      <c r="Z26" s="103"/>
      <c r="AA26" s="103" t="str">
        <f>'Alocação 1q'!Y25</f>
        <v>Luciana Zaterka</v>
      </c>
      <c r="AB26" s="103">
        <f>'Alocação 1q'!Z25</f>
        <v>0</v>
      </c>
      <c r="AC26" s="104">
        <f>'Alocação 1q'!AA25</f>
        <v>0</v>
      </c>
      <c r="AD26" s="104">
        <f>'Alocação 1q'!AB25</f>
        <v>0</v>
      </c>
      <c r="AE26" s="103">
        <f>'Alocação 1q'!AC25</f>
        <v>0</v>
      </c>
      <c r="AF26" s="103"/>
      <c r="AG26" s="103"/>
      <c r="AH26" s="103">
        <f>'Alocação 1q'!Z25</f>
        <v>0</v>
      </c>
      <c r="AI26" s="104">
        <f>'Alocação 1q'!AA25</f>
        <v>0</v>
      </c>
      <c r="AJ26" s="104">
        <f>'Alocação 1q'!AB25</f>
        <v>0</v>
      </c>
      <c r="AK26" s="103">
        <f>'Alocação 1q'!AC25</f>
        <v>0</v>
      </c>
      <c r="AL26" s="103"/>
      <c r="AM26" s="103"/>
      <c r="AN26" s="103">
        <f>'Alocação 1q'!AJ25</f>
        <v>0</v>
      </c>
      <c r="AO26" s="107" t="str">
        <f t="shared" si="6"/>
        <v>HORAS A MENOS ALOCADAS</v>
      </c>
      <c r="AP26" s="107">
        <f t="shared" si="2"/>
        <v>0.16666666666666666</v>
      </c>
      <c r="AQ26" s="107">
        <f t="shared" si="3"/>
        <v>0.16666666666666596</v>
      </c>
      <c r="AR26" s="107">
        <f t="shared" si="4"/>
        <v>0</v>
      </c>
      <c r="AS26" s="108">
        <f t="shared" si="5"/>
        <v>0.16666666666666596</v>
      </c>
    </row>
    <row r="27" spans="1:45" ht="15.75" thickBot="1">
      <c r="A27" s="102" t="s">
        <v>382</v>
      </c>
      <c r="B27" s="103" t="str">
        <f>'Alocação 1q'!B26</f>
        <v xml:space="preserve">BIR0004-15 </v>
      </c>
      <c r="C27" s="103" t="str">
        <f>'Alocação 1q'!A26</f>
        <v>Bases Epistemológicas da Ciência Moderna</v>
      </c>
      <c r="D27" s="103">
        <f>'Alocação 1q'!C26</f>
        <v>3</v>
      </c>
      <c r="E27" s="103">
        <f>'Alocação 1q'!D26</f>
        <v>0</v>
      </c>
      <c r="F27" s="103">
        <f>'Alocação 1q'!E26</f>
        <v>4</v>
      </c>
      <c r="G27" s="103">
        <f t="shared" si="1"/>
        <v>3</v>
      </c>
      <c r="H27" s="103" t="str">
        <f>'Alocação 1q'!H26</f>
        <v>SA</v>
      </c>
      <c r="I27" s="103" t="str">
        <f>'Alocação 1q'!J26</f>
        <v>A</v>
      </c>
      <c r="J27" s="103" t="str">
        <f>'Alocação 1q'!I26</f>
        <v>Matutino</v>
      </c>
      <c r="K27" s="103">
        <f>'Alocação 1q'!K26</f>
        <v>100</v>
      </c>
      <c r="L27" s="103" t="str">
        <f>'Alocação 1q'!L26</f>
        <v>Terças</v>
      </c>
      <c r="M27" s="104">
        <f>'Alocação 1q'!M26</f>
        <v>0.33333333333333331</v>
      </c>
      <c r="N27" s="104">
        <f>'Alocação 1q'!N26</f>
        <v>0.41666666666666663</v>
      </c>
      <c r="O27" s="103" t="str">
        <f>'Alocação 1q'!O26</f>
        <v>Semanal</v>
      </c>
      <c r="P27" s="103"/>
      <c r="Q27" s="103" t="str">
        <f>'Alocação 1q'!P26</f>
        <v>Quintas</v>
      </c>
      <c r="R27" s="104">
        <f>'Alocação 1q'!Q26</f>
        <v>0.41666666666666663</v>
      </c>
      <c r="S27" s="104">
        <f>'Alocação 1q'!R26</f>
        <v>0.5</v>
      </c>
      <c r="T27" s="103" t="str">
        <f>'Alocação 1q'!S26</f>
        <v>Quinzenal I</v>
      </c>
      <c r="U27" s="103"/>
      <c r="V27" s="103">
        <f>'Alocação 1q'!T26</f>
        <v>0</v>
      </c>
      <c r="W27" s="104">
        <f>'Alocação 1q'!U26</f>
        <v>0</v>
      </c>
      <c r="X27" s="104">
        <f>'Alocação 1q'!V26</f>
        <v>0</v>
      </c>
      <c r="Y27" s="103">
        <f>'Alocação 1q'!W26</f>
        <v>0</v>
      </c>
      <c r="Z27" s="103"/>
      <c r="AA27" s="103" t="str">
        <f>'Alocação 1q'!Y26</f>
        <v>Anastasia Guidi Itokazu</v>
      </c>
      <c r="AB27" s="103">
        <f>'Alocação 1q'!Z26</f>
        <v>0</v>
      </c>
      <c r="AC27" s="104">
        <f>'Alocação 1q'!AA26</f>
        <v>0</v>
      </c>
      <c r="AD27" s="104">
        <f>'Alocação 1q'!AB26</f>
        <v>0</v>
      </c>
      <c r="AE27" s="103">
        <f>'Alocação 1q'!AC26</f>
        <v>0</v>
      </c>
      <c r="AF27" s="103"/>
      <c r="AG27" s="103"/>
      <c r="AH27" s="103">
        <f>'Alocação 1q'!Z26</f>
        <v>0</v>
      </c>
      <c r="AI27" s="104">
        <f>'Alocação 1q'!AA26</f>
        <v>0</v>
      </c>
      <c r="AJ27" s="104">
        <f>'Alocação 1q'!AB26</f>
        <v>0</v>
      </c>
      <c r="AK27" s="103">
        <f>'Alocação 1q'!AC26</f>
        <v>0</v>
      </c>
      <c r="AL27" s="103"/>
      <c r="AM27" s="103"/>
      <c r="AN27" s="103">
        <f>'Alocação 1q'!AJ26</f>
        <v>0</v>
      </c>
      <c r="AO27" s="107" t="str">
        <f t="shared" si="6"/>
        <v>CORRETO</v>
      </c>
      <c r="AP27" s="107">
        <f t="shared" si="2"/>
        <v>0.125</v>
      </c>
      <c r="AQ27" s="107">
        <f t="shared" si="3"/>
        <v>0.125</v>
      </c>
      <c r="AR27" s="107">
        <f t="shared" si="4"/>
        <v>0</v>
      </c>
      <c r="AS27" s="108">
        <f t="shared" si="5"/>
        <v>0.125</v>
      </c>
    </row>
    <row r="28" spans="1:45" ht="15.75" thickBot="1">
      <c r="A28" s="102" t="s">
        <v>382</v>
      </c>
      <c r="B28" s="103" t="str">
        <f>'Alocação 1q'!B27</f>
        <v xml:space="preserve">BIR0004-15 </v>
      </c>
      <c r="C28" s="103" t="str">
        <f>'Alocação 1q'!A27</f>
        <v>Bases Epistemológicas da Ciência Moderna</v>
      </c>
      <c r="D28" s="103">
        <f>'Alocação 1q'!C27</f>
        <v>3</v>
      </c>
      <c r="E28" s="103">
        <f>'Alocação 1q'!D27</f>
        <v>0</v>
      </c>
      <c r="F28" s="103">
        <f>'Alocação 1q'!E27</f>
        <v>4</v>
      </c>
      <c r="G28" s="103">
        <f t="shared" si="1"/>
        <v>3</v>
      </c>
      <c r="H28" s="103" t="str">
        <f>'Alocação 1q'!H27</f>
        <v>SA</v>
      </c>
      <c r="I28" s="103" t="str">
        <f>'Alocação 1q'!J27</f>
        <v>A1</v>
      </c>
      <c r="J28" s="103" t="str">
        <f>'Alocação 1q'!I27</f>
        <v>Matutino</v>
      </c>
      <c r="K28" s="103">
        <f>'Alocação 1q'!K27</f>
        <v>100</v>
      </c>
      <c r="L28" s="103" t="str">
        <f>'Alocação 1q'!L27</f>
        <v>Terças</v>
      </c>
      <c r="M28" s="104">
        <f>'Alocação 1q'!M27</f>
        <v>0.33333333333333331</v>
      </c>
      <c r="N28" s="104">
        <f>'Alocação 1q'!N27</f>
        <v>0.41666666666666663</v>
      </c>
      <c r="O28" s="103" t="str">
        <f>'Alocação 1q'!O27</f>
        <v>Semanal</v>
      </c>
      <c r="P28" s="103"/>
      <c r="Q28" s="103" t="str">
        <f>'Alocação 1q'!P27</f>
        <v>Quintas</v>
      </c>
      <c r="R28" s="104">
        <f>'Alocação 1q'!Q27</f>
        <v>0.41666666666666663</v>
      </c>
      <c r="S28" s="104">
        <f>'Alocação 1q'!R27</f>
        <v>0.5</v>
      </c>
      <c r="T28" s="103" t="str">
        <f>'Alocação 1q'!S27</f>
        <v>Quinzenal I</v>
      </c>
      <c r="U28" s="103"/>
      <c r="V28" s="103">
        <f>'Alocação 1q'!T27</f>
        <v>0</v>
      </c>
      <c r="W28" s="104">
        <f>'Alocação 1q'!U27</f>
        <v>0</v>
      </c>
      <c r="X28" s="104">
        <f>'Alocação 1q'!V27</f>
        <v>0</v>
      </c>
      <c r="Y28" s="103">
        <f>'Alocação 1q'!W27</f>
        <v>0</v>
      </c>
      <c r="Z28" s="103"/>
      <c r="AA28" s="103" t="str">
        <f>'Alocação 1q'!Y27</f>
        <v>Victor Ximenes Marques</v>
      </c>
      <c r="AB28" s="103">
        <f>'Alocação 1q'!Z27</f>
        <v>0</v>
      </c>
      <c r="AC28" s="104">
        <f>'Alocação 1q'!AA27</f>
        <v>0</v>
      </c>
      <c r="AD28" s="104">
        <f>'Alocação 1q'!AB27</f>
        <v>0</v>
      </c>
      <c r="AE28" s="103">
        <f>'Alocação 1q'!AC27</f>
        <v>0</v>
      </c>
      <c r="AF28" s="103"/>
      <c r="AG28" s="103"/>
      <c r="AH28" s="103">
        <f>'Alocação 1q'!Z27</f>
        <v>0</v>
      </c>
      <c r="AI28" s="104">
        <f>'Alocação 1q'!AA27</f>
        <v>0</v>
      </c>
      <c r="AJ28" s="104">
        <f>'Alocação 1q'!AB27</f>
        <v>0</v>
      </c>
      <c r="AK28" s="103">
        <f>'Alocação 1q'!AC27</f>
        <v>0</v>
      </c>
      <c r="AL28" s="103"/>
      <c r="AM28" s="103"/>
      <c r="AN28" s="103">
        <f>'Alocação 1q'!AJ27</f>
        <v>0</v>
      </c>
      <c r="AO28" s="107" t="str">
        <f t="shared" si="6"/>
        <v>CORRETO</v>
      </c>
      <c r="AP28" s="107">
        <f t="shared" si="2"/>
        <v>0.125</v>
      </c>
      <c r="AQ28" s="107">
        <f t="shared" si="3"/>
        <v>0.125</v>
      </c>
      <c r="AR28" s="107">
        <f t="shared" si="4"/>
        <v>0</v>
      </c>
      <c r="AS28" s="108">
        <f t="shared" si="5"/>
        <v>0.125</v>
      </c>
    </row>
    <row r="29" spans="1:45" ht="15.75" thickBot="1">
      <c r="A29" s="102" t="s">
        <v>382</v>
      </c>
      <c r="B29" s="103" t="str">
        <f>'Alocação 1q'!B28</f>
        <v xml:space="preserve">BIR0004-15 </v>
      </c>
      <c r="C29" s="103" t="str">
        <f>'Alocação 1q'!A28</f>
        <v>Bases Epistemológicas da Ciência Moderna</v>
      </c>
      <c r="D29" s="103">
        <f>'Alocação 1q'!C28</f>
        <v>3</v>
      </c>
      <c r="E29" s="103">
        <f>'Alocação 1q'!D28</f>
        <v>0</v>
      </c>
      <c r="F29" s="103">
        <f>'Alocação 1q'!E28</f>
        <v>4</v>
      </c>
      <c r="G29" s="103">
        <f t="shared" si="1"/>
        <v>3</v>
      </c>
      <c r="H29" s="103" t="str">
        <f>'Alocação 1q'!H28</f>
        <v>SA</v>
      </c>
      <c r="I29" s="103" t="str">
        <f>'Alocação 1q'!J28</f>
        <v>B</v>
      </c>
      <c r="J29" s="103" t="str">
        <f>'Alocação 1q'!I28</f>
        <v>Matutino</v>
      </c>
      <c r="K29" s="103">
        <f>'Alocação 1q'!K28</f>
        <v>100</v>
      </c>
      <c r="L29" s="103" t="str">
        <f>'Alocação 1q'!L28</f>
        <v>Terças</v>
      </c>
      <c r="M29" s="104">
        <f>'Alocação 1q'!M28</f>
        <v>0.41666666666666663</v>
      </c>
      <c r="N29" s="104">
        <f>'Alocação 1q'!N28</f>
        <v>0.5</v>
      </c>
      <c r="O29" s="103" t="str">
        <f>'Alocação 1q'!O28</f>
        <v>Semanal</v>
      </c>
      <c r="P29" s="103"/>
      <c r="Q29" s="103" t="str">
        <f>'Alocação 1q'!P28</f>
        <v>Quintas</v>
      </c>
      <c r="R29" s="104">
        <f>'Alocação 1q'!Q28</f>
        <v>0.33333333333333331</v>
      </c>
      <c r="S29" s="104">
        <f>'Alocação 1q'!R28</f>
        <v>0.41666666666666663</v>
      </c>
      <c r="T29" s="103" t="str">
        <f>'Alocação 1q'!S28</f>
        <v>Quinzenal I</v>
      </c>
      <c r="U29" s="103"/>
      <c r="V29" s="103">
        <f>'Alocação 1q'!T28</f>
        <v>0</v>
      </c>
      <c r="W29" s="104">
        <f>'Alocação 1q'!U28</f>
        <v>0</v>
      </c>
      <c r="X29" s="104">
        <f>'Alocação 1q'!V28</f>
        <v>0</v>
      </c>
      <c r="Y29" s="103">
        <f>'Alocação 1q'!W28</f>
        <v>0</v>
      </c>
      <c r="Z29" s="103"/>
      <c r="AA29" s="103" t="str">
        <f>'Alocação 1q'!Y28</f>
        <v>Roque da Costa Caiero</v>
      </c>
      <c r="AB29" s="103">
        <f>'Alocação 1q'!Z28</f>
        <v>0</v>
      </c>
      <c r="AC29" s="104">
        <f>'Alocação 1q'!AA28</f>
        <v>0</v>
      </c>
      <c r="AD29" s="104">
        <f>'Alocação 1q'!AB28</f>
        <v>0</v>
      </c>
      <c r="AE29" s="103">
        <f>'Alocação 1q'!AC28</f>
        <v>0</v>
      </c>
      <c r="AF29" s="103"/>
      <c r="AG29" s="103"/>
      <c r="AH29" s="103">
        <f>'Alocação 1q'!Z28</f>
        <v>0</v>
      </c>
      <c r="AI29" s="104">
        <f>'Alocação 1q'!AA28</f>
        <v>0</v>
      </c>
      <c r="AJ29" s="104">
        <f>'Alocação 1q'!AB28</f>
        <v>0</v>
      </c>
      <c r="AK29" s="103">
        <f>'Alocação 1q'!AC28</f>
        <v>0</v>
      </c>
      <c r="AL29" s="103"/>
      <c r="AM29" s="103"/>
      <c r="AN29" s="103">
        <f>'Alocação 1q'!AJ28</f>
        <v>0</v>
      </c>
      <c r="AO29" s="107" t="str">
        <f t="shared" si="6"/>
        <v>CORRETO</v>
      </c>
      <c r="AP29" s="107">
        <f t="shared" si="2"/>
        <v>0.125</v>
      </c>
      <c r="AQ29" s="107">
        <f t="shared" si="3"/>
        <v>0.12500000000000003</v>
      </c>
      <c r="AR29" s="107">
        <f t="shared" si="4"/>
        <v>0</v>
      </c>
      <c r="AS29" s="108">
        <f t="shared" si="5"/>
        <v>0.12500000000000003</v>
      </c>
    </row>
    <row r="30" spans="1:45" ht="15.75" thickBot="1">
      <c r="A30" s="102" t="s">
        <v>382</v>
      </c>
      <c r="B30" s="103" t="str">
        <f>'Alocação 1q'!B29</f>
        <v xml:space="preserve">BIR0004-15 </v>
      </c>
      <c r="C30" s="103" t="str">
        <f>'Alocação 1q'!A29</f>
        <v>Bases Epistemológicas da Ciência Moderna</v>
      </c>
      <c r="D30" s="103">
        <f>'Alocação 1q'!C29</f>
        <v>3</v>
      </c>
      <c r="E30" s="103">
        <f>'Alocação 1q'!D29</f>
        <v>0</v>
      </c>
      <c r="F30" s="103">
        <f>'Alocação 1q'!E29</f>
        <v>4</v>
      </c>
      <c r="G30" s="103">
        <f t="shared" si="1"/>
        <v>3</v>
      </c>
      <c r="H30" s="103" t="str">
        <f>'Alocação 1q'!H29</f>
        <v>SA</v>
      </c>
      <c r="I30" s="103" t="str">
        <f>'Alocação 1q'!J29</f>
        <v>A</v>
      </c>
      <c r="J30" s="103" t="str">
        <f>'Alocação 1q'!I29</f>
        <v>Noturno</v>
      </c>
      <c r="K30" s="103">
        <f>'Alocação 1q'!K29</f>
        <v>100</v>
      </c>
      <c r="L30" s="103" t="str">
        <f>'Alocação 1q'!L29</f>
        <v>Terças</v>
      </c>
      <c r="M30" s="104">
        <f>'Alocação 1q'!M29</f>
        <v>0.79166666666666596</v>
      </c>
      <c r="N30" s="104">
        <f>'Alocação 1q'!N29</f>
        <v>0.874999999999999</v>
      </c>
      <c r="O30" s="103" t="str">
        <f>'Alocação 1q'!O29</f>
        <v>Semanal</v>
      </c>
      <c r="P30" s="103"/>
      <c r="Q30" s="103" t="str">
        <f>'Alocação 1q'!P29</f>
        <v>Quintas</v>
      </c>
      <c r="R30" s="104">
        <f>'Alocação 1q'!Q29</f>
        <v>0.874999999999999</v>
      </c>
      <c r="S30" s="104">
        <f>'Alocação 1q'!R29</f>
        <v>0.95833333333333204</v>
      </c>
      <c r="T30" s="103" t="str">
        <f>'Alocação 1q'!S29</f>
        <v>Quinzenal I</v>
      </c>
      <c r="U30" s="103"/>
      <c r="V30" s="103">
        <f>'Alocação 1q'!T29</f>
        <v>0</v>
      </c>
      <c r="W30" s="104">
        <f>'Alocação 1q'!U29</f>
        <v>0</v>
      </c>
      <c r="X30" s="104">
        <f>'Alocação 1q'!V29</f>
        <v>0</v>
      </c>
      <c r="Y30" s="103">
        <f>'Alocação 1q'!W29</f>
        <v>0</v>
      </c>
      <c r="Z30" s="103"/>
      <c r="AA30" s="103" t="str">
        <f>'Alocação 1q'!Y29</f>
        <v>Anastasia Guidi Itokazu</v>
      </c>
      <c r="AB30" s="103">
        <f>'Alocação 1q'!Z29</f>
        <v>0</v>
      </c>
      <c r="AC30" s="104">
        <f>'Alocação 1q'!AA29</f>
        <v>0</v>
      </c>
      <c r="AD30" s="104">
        <f>'Alocação 1q'!AB29</f>
        <v>0</v>
      </c>
      <c r="AE30" s="103">
        <f>'Alocação 1q'!AC29</f>
        <v>0</v>
      </c>
      <c r="AF30" s="103"/>
      <c r="AG30" s="103"/>
      <c r="AH30" s="103">
        <f>'Alocação 1q'!Z29</f>
        <v>0</v>
      </c>
      <c r="AI30" s="104">
        <f>'Alocação 1q'!AA29</f>
        <v>0</v>
      </c>
      <c r="AJ30" s="104">
        <f>'Alocação 1q'!AB29</f>
        <v>0</v>
      </c>
      <c r="AK30" s="103">
        <f>'Alocação 1q'!AC29</f>
        <v>0</v>
      </c>
      <c r="AL30" s="103"/>
      <c r="AM30" s="103"/>
      <c r="AN30" s="103">
        <f>'Alocação 1q'!AJ29</f>
        <v>0</v>
      </c>
      <c r="AO30" s="107" t="str">
        <f t="shared" si="6"/>
        <v>CORRETO</v>
      </c>
      <c r="AP30" s="107">
        <f t="shared" si="2"/>
        <v>0.125</v>
      </c>
      <c r="AQ30" s="107">
        <f t="shared" si="3"/>
        <v>0.12499999999999956</v>
      </c>
      <c r="AR30" s="107">
        <f t="shared" si="4"/>
        <v>0</v>
      </c>
      <c r="AS30" s="108">
        <f t="shared" si="5"/>
        <v>0.12499999999999956</v>
      </c>
    </row>
    <row r="31" spans="1:45" ht="15.75" thickBot="1">
      <c r="A31" s="102" t="s">
        <v>382</v>
      </c>
      <c r="B31" s="103" t="str">
        <f>'Alocação 1q'!B30</f>
        <v xml:space="preserve">BIR0004-15 </v>
      </c>
      <c r="C31" s="103" t="str">
        <f>'Alocação 1q'!A30</f>
        <v>Bases Epistemológicas da Ciência Moderna</v>
      </c>
      <c r="D31" s="103">
        <f>'Alocação 1q'!C30</f>
        <v>3</v>
      </c>
      <c r="E31" s="103">
        <f>'Alocação 1q'!D30</f>
        <v>0</v>
      </c>
      <c r="F31" s="103">
        <f>'Alocação 1q'!E30</f>
        <v>4</v>
      </c>
      <c r="G31" s="103">
        <f t="shared" si="1"/>
        <v>3</v>
      </c>
      <c r="H31" s="103" t="str">
        <f>'Alocação 1q'!H30</f>
        <v>SA</v>
      </c>
      <c r="I31" s="103" t="str">
        <f>'Alocação 1q'!J30</f>
        <v>A1</v>
      </c>
      <c r="J31" s="103" t="str">
        <f>'Alocação 1q'!I30</f>
        <v>Noturno</v>
      </c>
      <c r="K31" s="103">
        <f>'Alocação 1q'!K30</f>
        <v>100</v>
      </c>
      <c r="L31" s="103" t="str">
        <f>'Alocação 1q'!L30</f>
        <v>Terças</v>
      </c>
      <c r="M31" s="104">
        <f>'Alocação 1q'!M30</f>
        <v>0.79166666666666596</v>
      </c>
      <c r="N31" s="104">
        <f>'Alocação 1q'!N30</f>
        <v>0.874999999999999</v>
      </c>
      <c r="O31" s="103" t="str">
        <f>'Alocação 1q'!O30</f>
        <v>Semanal</v>
      </c>
      <c r="P31" s="103"/>
      <c r="Q31" s="103" t="str">
        <f>'Alocação 1q'!P30</f>
        <v>Quintas</v>
      </c>
      <c r="R31" s="104">
        <f>'Alocação 1q'!Q30</f>
        <v>0.874999999999999</v>
      </c>
      <c r="S31" s="104">
        <f>'Alocação 1q'!R30</f>
        <v>0.95833333333333204</v>
      </c>
      <c r="T31" s="103" t="str">
        <f>'Alocação 1q'!S30</f>
        <v>Quinzenal I</v>
      </c>
      <c r="U31" s="103"/>
      <c r="V31" s="103">
        <f>'Alocação 1q'!T30</f>
        <v>0</v>
      </c>
      <c r="W31" s="104">
        <f>'Alocação 1q'!U30</f>
        <v>0</v>
      </c>
      <c r="X31" s="104">
        <f>'Alocação 1q'!V30</f>
        <v>0</v>
      </c>
      <c r="Y31" s="103">
        <f>'Alocação 1q'!W30</f>
        <v>0</v>
      </c>
      <c r="Z31" s="103"/>
      <c r="AA31" s="103" t="str">
        <f>'Alocação 1q'!Y30</f>
        <v>Graciela de Souza Oliver</v>
      </c>
      <c r="AB31" s="103">
        <f>'Alocação 1q'!Z30</f>
        <v>0</v>
      </c>
      <c r="AC31" s="104">
        <f>'Alocação 1q'!AA30</f>
        <v>0</v>
      </c>
      <c r="AD31" s="104">
        <f>'Alocação 1q'!AB30</f>
        <v>0</v>
      </c>
      <c r="AE31" s="103">
        <f>'Alocação 1q'!AC30</f>
        <v>0</v>
      </c>
      <c r="AF31" s="103"/>
      <c r="AG31" s="103"/>
      <c r="AH31" s="103">
        <f>'Alocação 1q'!Z30</f>
        <v>0</v>
      </c>
      <c r="AI31" s="104">
        <f>'Alocação 1q'!AA30</f>
        <v>0</v>
      </c>
      <c r="AJ31" s="104">
        <f>'Alocação 1q'!AB30</f>
        <v>0</v>
      </c>
      <c r="AK31" s="103">
        <f>'Alocação 1q'!AC30</f>
        <v>0</v>
      </c>
      <c r="AL31" s="103"/>
      <c r="AM31" s="103"/>
      <c r="AN31" s="103">
        <f>'Alocação 1q'!AJ30</f>
        <v>0</v>
      </c>
      <c r="AO31" s="107" t="str">
        <f t="shared" si="6"/>
        <v>CORRETO</v>
      </c>
      <c r="AP31" s="107">
        <f t="shared" si="2"/>
        <v>0.125</v>
      </c>
      <c r="AQ31" s="107">
        <f t="shared" si="3"/>
        <v>0.12499999999999956</v>
      </c>
      <c r="AR31" s="107">
        <f t="shared" si="4"/>
        <v>0</v>
      </c>
      <c r="AS31" s="108">
        <f t="shared" si="5"/>
        <v>0.12499999999999956</v>
      </c>
    </row>
    <row r="32" spans="1:45" ht="15.75" thickBot="1">
      <c r="A32" s="102" t="s">
        <v>382</v>
      </c>
      <c r="B32" s="103" t="str">
        <f>'Alocação 1q'!B31</f>
        <v xml:space="preserve">BIR0004-15 </v>
      </c>
      <c r="C32" s="103" t="str">
        <f>'Alocação 1q'!A31</f>
        <v>Bases Epistemológicas da Ciência Moderna</v>
      </c>
      <c r="D32" s="103">
        <f>'Alocação 1q'!C31</f>
        <v>3</v>
      </c>
      <c r="E32" s="103">
        <f>'Alocação 1q'!D31</f>
        <v>0</v>
      </c>
      <c r="F32" s="103">
        <f>'Alocação 1q'!E31</f>
        <v>4</v>
      </c>
      <c r="G32" s="103">
        <f t="shared" si="1"/>
        <v>3</v>
      </c>
      <c r="H32" s="103" t="str">
        <f>'Alocação 1q'!H31</f>
        <v>SA</v>
      </c>
      <c r="I32" s="103" t="str">
        <f>'Alocação 1q'!J31</f>
        <v>B</v>
      </c>
      <c r="J32" s="103" t="str">
        <f>'Alocação 1q'!I31</f>
        <v>Noturno</v>
      </c>
      <c r="K32" s="103">
        <f>'Alocação 1q'!K31</f>
        <v>100</v>
      </c>
      <c r="L32" s="103" t="str">
        <f>'Alocação 1q'!L31</f>
        <v>Terças</v>
      </c>
      <c r="M32" s="104">
        <f>'Alocação 1q'!M31</f>
        <v>0.874999999999999</v>
      </c>
      <c r="N32" s="104">
        <f>'Alocação 1q'!N31</f>
        <v>0.95833333333333204</v>
      </c>
      <c r="O32" s="103" t="str">
        <f>'Alocação 1q'!O31</f>
        <v>Semanal</v>
      </c>
      <c r="P32" s="103"/>
      <c r="Q32" s="103" t="str">
        <f>'Alocação 1q'!P31</f>
        <v>Quintas</v>
      </c>
      <c r="R32" s="104">
        <f>'Alocação 1q'!Q31</f>
        <v>0.79166666666666596</v>
      </c>
      <c r="S32" s="104">
        <f>'Alocação 1q'!R31</f>
        <v>0.874999999999999</v>
      </c>
      <c r="T32" s="103" t="str">
        <f>'Alocação 1q'!S31</f>
        <v>Quinzenal I</v>
      </c>
      <c r="U32" s="103"/>
      <c r="V32" s="103">
        <f>'Alocação 1q'!T31</f>
        <v>0</v>
      </c>
      <c r="W32" s="104">
        <f>'Alocação 1q'!U31</f>
        <v>0</v>
      </c>
      <c r="X32" s="104">
        <f>'Alocação 1q'!V31</f>
        <v>0</v>
      </c>
      <c r="Y32" s="103">
        <f>'Alocação 1q'!W31</f>
        <v>0</v>
      </c>
      <c r="Z32" s="103"/>
      <c r="AA32" s="103" t="str">
        <f>'Alocação 1q'!Y31</f>
        <v>Graciela de Souza Oliver</v>
      </c>
      <c r="AB32" s="103">
        <f>'Alocação 1q'!Z31</f>
        <v>0</v>
      </c>
      <c r="AC32" s="104">
        <f>'Alocação 1q'!AA31</f>
        <v>0</v>
      </c>
      <c r="AD32" s="104">
        <f>'Alocação 1q'!AB31</f>
        <v>0</v>
      </c>
      <c r="AE32" s="103">
        <f>'Alocação 1q'!AC31</f>
        <v>0</v>
      </c>
      <c r="AF32" s="103"/>
      <c r="AG32" s="103"/>
      <c r="AH32" s="103">
        <f>'Alocação 1q'!Z31</f>
        <v>0</v>
      </c>
      <c r="AI32" s="104">
        <f>'Alocação 1q'!AA31</f>
        <v>0</v>
      </c>
      <c r="AJ32" s="104">
        <f>'Alocação 1q'!AB31</f>
        <v>0</v>
      </c>
      <c r="AK32" s="103">
        <f>'Alocação 1q'!AC31</f>
        <v>0</v>
      </c>
      <c r="AL32" s="103"/>
      <c r="AM32" s="103"/>
      <c r="AN32" s="103">
        <f>'Alocação 1q'!AJ31</f>
        <v>0</v>
      </c>
      <c r="AO32" s="107" t="str">
        <f t="shared" si="6"/>
        <v>CORRETO</v>
      </c>
      <c r="AP32" s="107">
        <f t="shared" si="2"/>
        <v>0.125</v>
      </c>
      <c r="AQ32" s="107">
        <f t="shared" si="3"/>
        <v>0.12499999999999956</v>
      </c>
      <c r="AR32" s="107">
        <f t="shared" si="4"/>
        <v>0</v>
      </c>
      <c r="AS32" s="108">
        <f t="shared" si="5"/>
        <v>0.12499999999999956</v>
      </c>
    </row>
    <row r="33" spans="1:45" ht="15.75" thickBot="1">
      <c r="A33" s="102" t="s">
        <v>382</v>
      </c>
      <c r="B33" s="103" t="str">
        <f>'Alocação 1q'!B32</f>
        <v xml:space="preserve">BIR0004-15 </v>
      </c>
      <c r="C33" s="103" t="str">
        <f>'Alocação 1q'!A32</f>
        <v>Bases Epistemológicas da Ciência Moderna</v>
      </c>
      <c r="D33" s="103">
        <f>'Alocação 1q'!C32</f>
        <v>3</v>
      </c>
      <c r="E33" s="103">
        <f>'Alocação 1q'!D32</f>
        <v>0</v>
      </c>
      <c r="F33" s="103">
        <f>'Alocação 1q'!E32</f>
        <v>4</v>
      </c>
      <c r="G33" s="103">
        <f t="shared" si="1"/>
        <v>3</v>
      </c>
      <c r="H33" s="103" t="str">
        <f>'Alocação 1q'!H32</f>
        <v>SBC</v>
      </c>
      <c r="I33" s="103" t="str">
        <f>'Alocação 1q'!J32</f>
        <v>A</v>
      </c>
      <c r="J33" s="103" t="str">
        <f>'Alocação 1q'!I32</f>
        <v>Matutino</v>
      </c>
      <c r="K33" s="103">
        <f>'Alocação 1q'!K32</f>
        <v>100</v>
      </c>
      <c r="L33" s="103" t="str">
        <f>'Alocação 1q'!L32</f>
        <v>Terças</v>
      </c>
      <c r="M33" s="104">
        <f>'Alocação 1q'!M32</f>
        <v>0.33333333333333331</v>
      </c>
      <c r="N33" s="104">
        <f>'Alocação 1q'!N32</f>
        <v>0.41666666666666663</v>
      </c>
      <c r="O33" s="103" t="str">
        <f>'Alocação 1q'!O32</f>
        <v>Semanal</v>
      </c>
      <c r="P33" s="103"/>
      <c r="Q33" s="103" t="str">
        <f>'Alocação 1q'!P32</f>
        <v>Quintas</v>
      </c>
      <c r="R33" s="104">
        <f>'Alocação 1q'!Q32</f>
        <v>0.41666666666666663</v>
      </c>
      <c r="S33" s="104">
        <f>'Alocação 1q'!R32</f>
        <v>0.5</v>
      </c>
      <c r="T33" s="103" t="str">
        <f>'Alocação 1q'!S32</f>
        <v>Quinzenal I</v>
      </c>
      <c r="U33" s="103"/>
      <c r="V33" s="103">
        <f>'Alocação 1q'!T32</f>
        <v>0</v>
      </c>
      <c r="W33" s="104">
        <f>'Alocação 1q'!U32</f>
        <v>0</v>
      </c>
      <c r="X33" s="104">
        <f>'Alocação 1q'!V32</f>
        <v>0</v>
      </c>
      <c r="Y33" s="103">
        <f>'Alocação 1q'!W32</f>
        <v>0</v>
      </c>
      <c r="Z33" s="103"/>
      <c r="AA33" s="103" t="str">
        <f>'Alocação 1q'!Y32</f>
        <v>Márcia Helena Alvim</v>
      </c>
      <c r="AB33" s="103">
        <f>'Alocação 1q'!Z32</f>
        <v>0</v>
      </c>
      <c r="AC33" s="104">
        <f>'Alocação 1q'!AA32</f>
        <v>0</v>
      </c>
      <c r="AD33" s="104">
        <f>'Alocação 1q'!AB32</f>
        <v>0</v>
      </c>
      <c r="AE33" s="103">
        <f>'Alocação 1q'!AC32</f>
        <v>0</v>
      </c>
      <c r="AF33" s="103"/>
      <c r="AG33" s="103"/>
      <c r="AH33" s="103">
        <f>'Alocação 1q'!Z32</f>
        <v>0</v>
      </c>
      <c r="AI33" s="104">
        <f>'Alocação 1q'!AA32</f>
        <v>0</v>
      </c>
      <c r="AJ33" s="104">
        <f>'Alocação 1q'!AB32</f>
        <v>0</v>
      </c>
      <c r="AK33" s="103">
        <f>'Alocação 1q'!AC32</f>
        <v>0</v>
      </c>
      <c r="AL33" s="103"/>
      <c r="AM33" s="103"/>
      <c r="AN33" s="103">
        <f>'Alocação 1q'!AJ32</f>
        <v>0</v>
      </c>
      <c r="AO33" s="107" t="str">
        <f t="shared" si="6"/>
        <v>CORRETO</v>
      </c>
      <c r="AP33" s="107">
        <f t="shared" si="2"/>
        <v>0.125</v>
      </c>
      <c r="AQ33" s="107">
        <f t="shared" si="3"/>
        <v>0.125</v>
      </c>
      <c r="AR33" s="107">
        <f t="shared" si="4"/>
        <v>0</v>
      </c>
      <c r="AS33" s="108">
        <f t="shared" si="5"/>
        <v>0.125</v>
      </c>
    </row>
    <row r="34" spans="1:45" ht="15.75" thickBot="1">
      <c r="A34" s="102" t="s">
        <v>382</v>
      </c>
      <c r="B34" s="103" t="str">
        <f>'Alocação 1q'!B33</f>
        <v xml:space="preserve">BIR0004-15 </v>
      </c>
      <c r="C34" s="103" t="str">
        <f>'Alocação 1q'!A33</f>
        <v>Bases Epistemológicas da Ciência Moderna</v>
      </c>
      <c r="D34" s="103">
        <f>'Alocação 1q'!C33</f>
        <v>3</v>
      </c>
      <c r="E34" s="103">
        <f>'Alocação 1q'!D33</f>
        <v>0</v>
      </c>
      <c r="F34" s="103">
        <f>'Alocação 1q'!E33</f>
        <v>4</v>
      </c>
      <c r="G34" s="103">
        <f t="shared" si="1"/>
        <v>3</v>
      </c>
      <c r="H34" s="103" t="str">
        <f>'Alocação 1q'!H33</f>
        <v>SBC</v>
      </c>
      <c r="I34" s="103" t="str">
        <f>'Alocação 1q'!J33</f>
        <v>B</v>
      </c>
      <c r="J34" s="103" t="str">
        <f>'Alocação 1q'!I33</f>
        <v>Matutino</v>
      </c>
      <c r="K34" s="103">
        <f>'Alocação 1q'!K33</f>
        <v>100</v>
      </c>
      <c r="L34" s="103" t="str">
        <f>'Alocação 1q'!L33</f>
        <v>Terças</v>
      </c>
      <c r="M34" s="104">
        <f>'Alocação 1q'!M33</f>
        <v>0.41666666666666663</v>
      </c>
      <c r="N34" s="104">
        <f>'Alocação 1q'!N33</f>
        <v>0.5</v>
      </c>
      <c r="O34" s="103" t="str">
        <f>'Alocação 1q'!O33</f>
        <v>Semanal</v>
      </c>
      <c r="P34" s="103"/>
      <c r="Q34" s="103" t="str">
        <f>'Alocação 1q'!P33</f>
        <v>Quintas</v>
      </c>
      <c r="R34" s="104">
        <f>'Alocação 1q'!Q33</f>
        <v>0.33333333333333331</v>
      </c>
      <c r="S34" s="104">
        <f>'Alocação 1q'!R33</f>
        <v>0.41666666666666663</v>
      </c>
      <c r="T34" s="103" t="str">
        <f>'Alocação 1q'!S33</f>
        <v>Quinzenal I</v>
      </c>
      <c r="U34" s="103"/>
      <c r="V34" s="103">
        <f>'Alocação 1q'!T33</f>
        <v>0</v>
      </c>
      <c r="W34" s="104">
        <f>'Alocação 1q'!U33</f>
        <v>0</v>
      </c>
      <c r="X34" s="104">
        <f>'Alocação 1q'!V33</f>
        <v>0</v>
      </c>
      <c r="Y34" s="103">
        <f>'Alocação 1q'!W33</f>
        <v>0</v>
      </c>
      <c r="Z34" s="103"/>
      <c r="AA34" s="103" t="str">
        <f>'Alocação 1q'!Y33</f>
        <v>Márcia Helena Alvim</v>
      </c>
      <c r="AB34" s="103">
        <f>'Alocação 1q'!Z33</f>
        <v>0</v>
      </c>
      <c r="AC34" s="104">
        <f>'Alocação 1q'!AA33</f>
        <v>0</v>
      </c>
      <c r="AD34" s="104">
        <f>'Alocação 1q'!AB33</f>
        <v>0</v>
      </c>
      <c r="AE34" s="103">
        <f>'Alocação 1q'!AC33</f>
        <v>0</v>
      </c>
      <c r="AF34" s="103"/>
      <c r="AG34" s="103"/>
      <c r="AH34" s="103">
        <f>'Alocação 1q'!Z33</f>
        <v>0</v>
      </c>
      <c r="AI34" s="104">
        <f>'Alocação 1q'!AA33</f>
        <v>0</v>
      </c>
      <c r="AJ34" s="104">
        <f>'Alocação 1q'!AB33</f>
        <v>0</v>
      </c>
      <c r="AK34" s="103">
        <f>'Alocação 1q'!AC33</f>
        <v>0</v>
      </c>
      <c r="AL34" s="103"/>
      <c r="AM34" s="103"/>
      <c r="AN34" s="103">
        <f>'Alocação 1q'!AJ33</f>
        <v>0</v>
      </c>
      <c r="AO34" s="107" t="str">
        <f t="shared" si="6"/>
        <v>CORRETO</v>
      </c>
      <c r="AP34" s="107">
        <f t="shared" si="2"/>
        <v>0.125</v>
      </c>
      <c r="AQ34" s="107">
        <f t="shared" si="3"/>
        <v>0.12500000000000003</v>
      </c>
      <c r="AR34" s="107">
        <f t="shared" si="4"/>
        <v>0</v>
      </c>
      <c r="AS34" s="108">
        <f t="shared" si="5"/>
        <v>0.12500000000000003</v>
      </c>
    </row>
    <row r="35" spans="1:45" ht="15.75" thickBot="1">
      <c r="A35" s="102" t="s">
        <v>382</v>
      </c>
      <c r="B35" s="103" t="str">
        <f>'Alocação 1q'!B34</f>
        <v xml:space="preserve">BIR0004-15 </v>
      </c>
      <c r="C35" s="103" t="str">
        <f>'Alocação 1q'!A34</f>
        <v>Bases Epistemológicas da Ciência Moderna</v>
      </c>
      <c r="D35" s="103">
        <f>'Alocação 1q'!C34</f>
        <v>3</v>
      </c>
      <c r="E35" s="103">
        <f>'Alocação 1q'!D34</f>
        <v>0</v>
      </c>
      <c r="F35" s="103">
        <f>'Alocação 1q'!E34</f>
        <v>4</v>
      </c>
      <c r="G35" s="103">
        <f t="shared" si="1"/>
        <v>3</v>
      </c>
      <c r="H35" s="103" t="str">
        <f>'Alocação 1q'!H34</f>
        <v>SBC</v>
      </c>
      <c r="I35" s="103" t="str">
        <f>'Alocação 1q'!J34</f>
        <v>A</v>
      </c>
      <c r="J35" s="103" t="str">
        <f>'Alocação 1q'!I34</f>
        <v>Noturno</v>
      </c>
      <c r="K35" s="103">
        <f>'Alocação 1q'!K34</f>
        <v>100</v>
      </c>
      <c r="L35" s="103" t="str">
        <f>'Alocação 1q'!L34</f>
        <v>Terças</v>
      </c>
      <c r="M35" s="104">
        <f>'Alocação 1q'!M34</f>
        <v>0.79166666666666596</v>
      </c>
      <c r="N35" s="104">
        <f>'Alocação 1q'!N34</f>
        <v>0.874999999999999</v>
      </c>
      <c r="O35" s="103" t="str">
        <f>'Alocação 1q'!O34</f>
        <v>Semanal</v>
      </c>
      <c r="P35" s="103"/>
      <c r="Q35" s="103" t="str">
        <f>'Alocação 1q'!P34</f>
        <v>Quintas</v>
      </c>
      <c r="R35" s="104">
        <f>'Alocação 1q'!Q34</f>
        <v>0.874999999999999</v>
      </c>
      <c r="S35" s="104">
        <f>'Alocação 1q'!R34</f>
        <v>0.95833333333333204</v>
      </c>
      <c r="T35" s="103" t="str">
        <f>'Alocação 1q'!S34</f>
        <v>Quinzenal I</v>
      </c>
      <c r="U35" s="103"/>
      <c r="V35" s="103">
        <f>'Alocação 1q'!T34</f>
        <v>0</v>
      </c>
      <c r="W35" s="104">
        <f>'Alocação 1q'!U34</f>
        <v>0</v>
      </c>
      <c r="X35" s="104">
        <f>'Alocação 1q'!V34</f>
        <v>0</v>
      </c>
      <c r="Y35" s="103">
        <f>'Alocação 1q'!W34</f>
        <v>0</v>
      </c>
      <c r="Z35" s="103"/>
      <c r="AA35" s="103" t="str">
        <f>'Alocação 1q'!Y34</f>
        <v>William José Steinle</v>
      </c>
      <c r="AB35" s="103">
        <f>'Alocação 1q'!Z34</f>
        <v>0</v>
      </c>
      <c r="AC35" s="104">
        <f>'Alocação 1q'!AA34</f>
        <v>0</v>
      </c>
      <c r="AD35" s="104">
        <f>'Alocação 1q'!AB34</f>
        <v>0</v>
      </c>
      <c r="AE35" s="103">
        <f>'Alocação 1q'!AC34</f>
        <v>0</v>
      </c>
      <c r="AF35" s="103"/>
      <c r="AG35" s="103"/>
      <c r="AH35" s="103">
        <f>'Alocação 1q'!Z34</f>
        <v>0</v>
      </c>
      <c r="AI35" s="104">
        <f>'Alocação 1q'!AA34</f>
        <v>0</v>
      </c>
      <c r="AJ35" s="104">
        <f>'Alocação 1q'!AB34</f>
        <v>0</v>
      </c>
      <c r="AK35" s="103">
        <f>'Alocação 1q'!AC34</f>
        <v>0</v>
      </c>
      <c r="AL35" s="103"/>
      <c r="AM35" s="103"/>
      <c r="AN35" s="103">
        <f>'Alocação 1q'!AJ34</f>
        <v>0</v>
      </c>
      <c r="AO35" s="107" t="str">
        <f t="shared" si="6"/>
        <v>CORRETO</v>
      </c>
      <c r="AP35" s="107">
        <f t="shared" si="2"/>
        <v>0.125</v>
      </c>
      <c r="AQ35" s="107">
        <f t="shared" si="3"/>
        <v>0.12499999999999956</v>
      </c>
      <c r="AR35" s="107">
        <f t="shared" si="4"/>
        <v>0</v>
      </c>
      <c r="AS35" s="108">
        <f t="shared" si="5"/>
        <v>0.12499999999999956</v>
      </c>
    </row>
    <row r="36" spans="1:45" ht="15.75" thickBot="1">
      <c r="A36" s="102" t="s">
        <v>382</v>
      </c>
      <c r="B36" s="103" t="str">
        <f>'Alocação 1q'!B35</f>
        <v xml:space="preserve">BIR0004-15 </v>
      </c>
      <c r="C36" s="103" t="str">
        <f>'Alocação 1q'!A35</f>
        <v>Bases Epistemológicas da Ciência Moderna</v>
      </c>
      <c r="D36" s="103">
        <f>'Alocação 1q'!C35</f>
        <v>3</v>
      </c>
      <c r="E36" s="103">
        <f>'Alocação 1q'!D35</f>
        <v>0</v>
      </c>
      <c r="F36" s="103">
        <f>'Alocação 1q'!E35</f>
        <v>4</v>
      </c>
      <c r="G36" s="103">
        <f t="shared" si="1"/>
        <v>3</v>
      </c>
      <c r="H36" s="103" t="str">
        <f>'Alocação 1q'!H35</f>
        <v>SBC</v>
      </c>
      <c r="I36" s="103" t="str">
        <f>'Alocação 1q'!J35</f>
        <v>B</v>
      </c>
      <c r="J36" s="103" t="str">
        <f>'Alocação 1q'!I35</f>
        <v>Noturno</v>
      </c>
      <c r="K36" s="103">
        <f>'Alocação 1q'!K35</f>
        <v>100</v>
      </c>
      <c r="L36" s="103" t="str">
        <f>'Alocação 1q'!L35</f>
        <v>Terças</v>
      </c>
      <c r="M36" s="104">
        <f>'Alocação 1q'!M35</f>
        <v>0.874999999999999</v>
      </c>
      <c r="N36" s="104">
        <f>'Alocação 1q'!N35</f>
        <v>0.95833333333333204</v>
      </c>
      <c r="O36" s="103" t="str">
        <f>'Alocação 1q'!O35</f>
        <v>Semanal</v>
      </c>
      <c r="P36" s="103"/>
      <c r="Q36" s="103" t="str">
        <f>'Alocação 1q'!P35</f>
        <v>Quintas</v>
      </c>
      <c r="R36" s="104">
        <f>'Alocação 1q'!Q35</f>
        <v>0.79166666666666596</v>
      </c>
      <c r="S36" s="104">
        <f>'Alocação 1q'!R35</f>
        <v>0.874999999999999</v>
      </c>
      <c r="T36" s="103" t="str">
        <f>'Alocação 1q'!S35</f>
        <v>Quinzenal I</v>
      </c>
      <c r="U36" s="103"/>
      <c r="V36" s="103">
        <f>'Alocação 1q'!T35</f>
        <v>0</v>
      </c>
      <c r="W36" s="104">
        <f>'Alocação 1q'!U35</f>
        <v>0</v>
      </c>
      <c r="X36" s="104">
        <f>'Alocação 1q'!V35</f>
        <v>0</v>
      </c>
      <c r="Y36" s="103">
        <f>'Alocação 1q'!W35</f>
        <v>0</v>
      </c>
      <c r="Z36" s="103"/>
      <c r="AA36" s="103" t="str">
        <f>'Alocação 1q'!Y35</f>
        <v>William José Steinle</v>
      </c>
      <c r="AB36" s="103">
        <f>'Alocação 1q'!Z35</f>
        <v>0</v>
      </c>
      <c r="AC36" s="104">
        <f>'Alocação 1q'!AA35</f>
        <v>0</v>
      </c>
      <c r="AD36" s="104">
        <f>'Alocação 1q'!AB35</f>
        <v>0</v>
      </c>
      <c r="AE36" s="103">
        <f>'Alocação 1q'!AC35</f>
        <v>0</v>
      </c>
      <c r="AF36" s="103"/>
      <c r="AG36" s="103"/>
      <c r="AH36" s="103">
        <f>'Alocação 1q'!Z35</f>
        <v>0</v>
      </c>
      <c r="AI36" s="104">
        <f>'Alocação 1q'!AA35</f>
        <v>0</v>
      </c>
      <c r="AJ36" s="104">
        <f>'Alocação 1q'!AB35</f>
        <v>0</v>
      </c>
      <c r="AK36" s="103">
        <f>'Alocação 1q'!AC35</f>
        <v>0</v>
      </c>
      <c r="AL36" s="103"/>
      <c r="AM36" s="103"/>
      <c r="AN36" s="103">
        <f>'Alocação 1q'!AJ35</f>
        <v>0</v>
      </c>
      <c r="AO36" s="107" t="str">
        <f t="shared" si="6"/>
        <v>CORRETO</v>
      </c>
      <c r="AP36" s="107">
        <f t="shared" si="2"/>
        <v>0.125</v>
      </c>
      <c r="AQ36" s="107">
        <f t="shared" si="3"/>
        <v>0.12499999999999956</v>
      </c>
      <c r="AR36" s="107">
        <f t="shared" si="4"/>
        <v>0</v>
      </c>
      <c r="AS36" s="108">
        <f t="shared" si="5"/>
        <v>0.12499999999999956</v>
      </c>
    </row>
    <row r="37" spans="1:45" ht="15.75" thickBot="1">
      <c r="A37" s="102" t="s">
        <v>382</v>
      </c>
      <c r="B37" s="103" t="str">
        <f>'Alocação 1q'!B36</f>
        <v xml:space="preserve">BHP0001-15 </v>
      </c>
      <c r="C37" s="103" t="str">
        <f>'Alocação 1q'!A36</f>
        <v>Ética e Justiça</v>
      </c>
      <c r="D37" s="103">
        <f>'Alocação 1q'!C36</f>
        <v>4</v>
      </c>
      <c r="E37" s="103">
        <f>'Alocação 1q'!D36</f>
        <v>0</v>
      </c>
      <c r="F37" s="103">
        <f>'Alocação 1q'!E36</f>
        <v>4</v>
      </c>
      <c r="G37" s="103">
        <f t="shared" si="1"/>
        <v>4</v>
      </c>
      <c r="H37" s="103" t="str">
        <f>'Alocação 1q'!H36</f>
        <v>SBC</v>
      </c>
      <c r="I37" s="103">
        <f>'Alocação 1q'!J36</f>
        <v>0</v>
      </c>
      <c r="J37" s="103" t="str">
        <f>'Alocação 1q'!I36</f>
        <v>Matutino</v>
      </c>
      <c r="K37" s="103">
        <f>'Alocação 1q'!K36</f>
        <v>100</v>
      </c>
      <c r="L37" s="103" t="str">
        <f>'Alocação 1q'!L36</f>
        <v>Terças</v>
      </c>
      <c r="M37" s="104">
        <f>'Alocação 1q'!M36</f>
        <v>0.41666666666666663</v>
      </c>
      <c r="N37" s="104">
        <f>'Alocação 1q'!N36</f>
        <v>0.5</v>
      </c>
      <c r="O37" s="103" t="str">
        <f>'Alocação 1q'!O36</f>
        <v>Semanal</v>
      </c>
      <c r="P37" s="103"/>
      <c r="Q37" s="103" t="str">
        <f>'Alocação 1q'!P36</f>
        <v>Sextas</v>
      </c>
      <c r="R37" s="104">
        <f>'Alocação 1q'!Q36</f>
        <v>0.33333333333333331</v>
      </c>
      <c r="S37" s="104">
        <f>'Alocação 1q'!R36</f>
        <v>0.41666666666666663</v>
      </c>
      <c r="T37" s="103" t="str">
        <f>'Alocação 1q'!S36</f>
        <v>Semanal</v>
      </c>
      <c r="U37" s="103"/>
      <c r="V37" s="103">
        <f>'Alocação 1q'!T36</f>
        <v>0</v>
      </c>
      <c r="W37" s="104">
        <f>'Alocação 1q'!U36</f>
        <v>0</v>
      </c>
      <c r="X37" s="104">
        <f>'Alocação 1q'!V36</f>
        <v>0</v>
      </c>
      <c r="Y37" s="103">
        <f>'Alocação 1q'!W36</f>
        <v>0</v>
      </c>
      <c r="Z37" s="103"/>
      <c r="AA37" s="103" t="str">
        <f>'Alocação 1q'!Y36</f>
        <v>Bruno Nadai</v>
      </c>
      <c r="AB37" s="103">
        <f>'Alocação 1q'!Z36</f>
        <v>0</v>
      </c>
      <c r="AC37" s="104">
        <f>'Alocação 1q'!AA36</f>
        <v>0</v>
      </c>
      <c r="AD37" s="104">
        <f>'Alocação 1q'!AB36</f>
        <v>0</v>
      </c>
      <c r="AE37" s="103">
        <f>'Alocação 1q'!AC36</f>
        <v>0</v>
      </c>
      <c r="AF37" s="103"/>
      <c r="AG37" s="103"/>
      <c r="AH37" s="103">
        <f>'Alocação 1q'!Z36</f>
        <v>0</v>
      </c>
      <c r="AI37" s="104">
        <f>'Alocação 1q'!AA36</f>
        <v>0</v>
      </c>
      <c r="AJ37" s="104">
        <f>'Alocação 1q'!AB36</f>
        <v>0</v>
      </c>
      <c r="AK37" s="103">
        <f>'Alocação 1q'!AC36</f>
        <v>0</v>
      </c>
      <c r="AL37" s="103"/>
      <c r="AM37" s="103"/>
      <c r="AN37" s="103">
        <f>'Alocação 1q'!AJ36</f>
        <v>0</v>
      </c>
      <c r="AO37" s="107" t="str">
        <f t="shared" si="6"/>
        <v>CORRETO</v>
      </c>
      <c r="AP37" s="107">
        <f t="shared" si="2"/>
        <v>0.16666666666666666</v>
      </c>
      <c r="AQ37" s="107">
        <f t="shared" si="3"/>
        <v>0.16666666666666669</v>
      </c>
      <c r="AR37" s="107">
        <f t="shared" si="4"/>
        <v>0</v>
      </c>
      <c r="AS37" s="108">
        <f t="shared" si="5"/>
        <v>0.16666666666666669</v>
      </c>
    </row>
    <row r="38" spans="1:45" ht="15.75" thickBot="1">
      <c r="A38" s="102" t="s">
        <v>382</v>
      </c>
      <c r="B38" s="103" t="str">
        <f>'Alocação 1q'!B37</f>
        <v xml:space="preserve">BHP0001-15 </v>
      </c>
      <c r="C38" s="103" t="str">
        <f>'Alocação 1q'!A37</f>
        <v>Ética e Justiça</v>
      </c>
      <c r="D38" s="103">
        <f>'Alocação 1q'!C37</f>
        <v>4</v>
      </c>
      <c r="E38" s="103">
        <f>'Alocação 1q'!D37</f>
        <v>0</v>
      </c>
      <c r="F38" s="103">
        <f>'Alocação 1q'!E37</f>
        <v>4</v>
      </c>
      <c r="G38" s="103">
        <f t="shared" si="1"/>
        <v>4</v>
      </c>
      <c r="H38" s="103" t="str">
        <f>'Alocação 1q'!H37</f>
        <v>SBC</v>
      </c>
      <c r="I38" s="103">
        <f>'Alocação 1q'!J37</f>
        <v>0</v>
      </c>
      <c r="J38" s="103" t="str">
        <f>'Alocação 1q'!I37</f>
        <v>Matutino</v>
      </c>
      <c r="K38" s="103">
        <f>'Alocação 1q'!K37</f>
        <v>100</v>
      </c>
      <c r="L38" s="103" t="str">
        <f>'Alocação 1q'!L37</f>
        <v>Terças</v>
      </c>
      <c r="M38" s="104">
        <f>'Alocação 1q'!M37</f>
        <v>0.33333333333333331</v>
      </c>
      <c r="N38" s="104">
        <f>'Alocação 1q'!N37</f>
        <v>0.4375</v>
      </c>
      <c r="O38" s="103" t="str">
        <f>'Alocação 1q'!O37</f>
        <v>Semanal</v>
      </c>
      <c r="P38" s="103"/>
      <c r="Q38" s="103" t="str">
        <f>'Alocação 1q'!P37</f>
        <v>Sextas</v>
      </c>
      <c r="R38" s="104">
        <f>'Alocação 1q'!Q37</f>
        <v>0.41666666666666663</v>
      </c>
      <c r="S38" s="104">
        <f>'Alocação 1q'!R37</f>
        <v>0.33333333333333331</v>
      </c>
      <c r="T38" s="103" t="str">
        <f>'Alocação 1q'!S37</f>
        <v>Semanal</v>
      </c>
      <c r="U38" s="103"/>
      <c r="V38" s="103">
        <f>'Alocação 1q'!T37</f>
        <v>0</v>
      </c>
      <c r="W38" s="104">
        <f>'Alocação 1q'!U37</f>
        <v>0</v>
      </c>
      <c r="X38" s="104">
        <f>'Alocação 1q'!V37</f>
        <v>0</v>
      </c>
      <c r="Y38" s="103">
        <f>'Alocação 1q'!W37</f>
        <v>0</v>
      </c>
      <c r="Z38" s="103"/>
      <c r="AA38" s="103" t="str">
        <f>'Alocação 1q'!Y37</f>
        <v>Alexia Cruz Bretas</v>
      </c>
      <c r="AB38" s="103">
        <f>'Alocação 1q'!Z37</f>
        <v>0</v>
      </c>
      <c r="AC38" s="104">
        <f>'Alocação 1q'!AA37</f>
        <v>0</v>
      </c>
      <c r="AD38" s="104">
        <f>'Alocação 1q'!AB37</f>
        <v>0</v>
      </c>
      <c r="AE38" s="103">
        <f>'Alocação 1q'!AC37</f>
        <v>0</v>
      </c>
      <c r="AF38" s="103"/>
      <c r="AG38" s="103"/>
      <c r="AH38" s="103">
        <f>'Alocação 1q'!Z37</f>
        <v>0</v>
      </c>
      <c r="AI38" s="104">
        <f>'Alocação 1q'!AA37</f>
        <v>0</v>
      </c>
      <c r="AJ38" s="104">
        <f>'Alocação 1q'!AB37</f>
        <v>0</v>
      </c>
      <c r="AK38" s="103">
        <f>'Alocação 1q'!AC37</f>
        <v>0</v>
      </c>
      <c r="AL38" s="103"/>
      <c r="AM38" s="103"/>
      <c r="AN38" s="103">
        <f>'Alocação 1q'!AJ37</f>
        <v>0</v>
      </c>
      <c r="AO38" s="107" t="str">
        <f t="shared" si="6"/>
        <v>HORAS A MENOS ALOCADAS</v>
      </c>
      <c r="AP38" s="107">
        <f t="shared" si="2"/>
        <v>0.16666666666666666</v>
      </c>
      <c r="AQ38" s="107">
        <f t="shared" si="3"/>
        <v>2.083333333333337E-2</v>
      </c>
      <c r="AR38" s="107">
        <f t="shared" si="4"/>
        <v>0</v>
      </c>
      <c r="AS38" s="108">
        <f t="shared" si="5"/>
        <v>2.083333333333337E-2</v>
      </c>
    </row>
    <row r="39" spans="1:45" ht="15.75" thickBot="1">
      <c r="A39" s="102" t="s">
        <v>382</v>
      </c>
      <c r="B39" s="103" t="str">
        <f>'Alocação 1q'!B38</f>
        <v xml:space="preserve">BHP0001-15 </v>
      </c>
      <c r="C39" s="103" t="str">
        <f>'Alocação 1q'!A38</f>
        <v>Ética e Justiça</v>
      </c>
      <c r="D39" s="103">
        <f>'Alocação 1q'!C38</f>
        <v>4</v>
      </c>
      <c r="E39" s="103">
        <f>'Alocação 1q'!D38</f>
        <v>0</v>
      </c>
      <c r="F39" s="103">
        <f>'Alocação 1q'!E38</f>
        <v>4</v>
      </c>
      <c r="G39" s="103">
        <f t="shared" si="1"/>
        <v>4</v>
      </c>
      <c r="H39" s="103" t="str">
        <f>'Alocação 1q'!H38</f>
        <v>SBC</v>
      </c>
      <c r="I39" s="103">
        <f>'Alocação 1q'!J38</f>
        <v>0</v>
      </c>
      <c r="J39" s="103" t="str">
        <f>'Alocação 1q'!I38</f>
        <v>Matutino</v>
      </c>
      <c r="K39" s="103">
        <f>'Alocação 1q'!K38</f>
        <v>100</v>
      </c>
      <c r="L39" s="103" t="str">
        <f>'Alocação 1q'!L38</f>
        <v>Terças</v>
      </c>
      <c r="M39" s="104">
        <f>'Alocação 1q'!M38</f>
        <v>0.58333333333333304</v>
      </c>
      <c r="N39" s="104">
        <f>'Alocação 1q'!N38</f>
        <v>0.749999999999999</v>
      </c>
      <c r="O39" s="103" t="str">
        <f>'Alocação 1q'!O38</f>
        <v>Semanal</v>
      </c>
      <c r="P39" s="103"/>
      <c r="Q39" s="103" t="str">
        <f>'Alocação 1q'!P38</f>
        <v>Sextas</v>
      </c>
      <c r="R39" s="104">
        <f>'Alocação 1q'!Q38</f>
        <v>0</v>
      </c>
      <c r="S39" s="104">
        <f>'Alocação 1q'!R38</f>
        <v>0</v>
      </c>
      <c r="T39" s="103">
        <f>'Alocação 1q'!S38</f>
        <v>0</v>
      </c>
      <c r="U39" s="103"/>
      <c r="V39" s="103">
        <f>'Alocação 1q'!T38</f>
        <v>0</v>
      </c>
      <c r="W39" s="104">
        <f>'Alocação 1q'!U38</f>
        <v>0</v>
      </c>
      <c r="X39" s="104">
        <f>'Alocação 1q'!V38</f>
        <v>0</v>
      </c>
      <c r="Y39" s="103">
        <f>'Alocação 1q'!W38</f>
        <v>0</v>
      </c>
      <c r="Z39" s="103"/>
      <c r="AA39" s="103" t="str">
        <f>'Alocação 1q'!Y38</f>
        <v>Carlos Eduardo Ribeiro</v>
      </c>
      <c r="AB39" s="103">
        <f>'Alocação 1q'!Z38</f>
        <v>0</v>
      </c>
      <c r="AC39" s="104">
        <f>'Alocação 1q'!AA38</f>
        <v>0</v>
      </c>
      <c r="AD39" s="104">
        <f>'Alocação 1q'!AB38</f>
        <v>0</v>
      </c>
      <c r="AE39" s="103">
        <f>'Alocação 1q'!AC38</f>
        <v>0</v>
      </c>
      <c r="AF39" s="103"/>
      <c r="AG39" s="103"/>
      <c r="AH39" s="103">
        <f>'Alocação 1q'!Z38</f>
        <v>0</v>
      </c>
      <c r="AI39" s="104">
        <f>'Alocação 1q'!AA38</f>
        <v>0</v>
      </c>
      <c r="AJ39" s="104">
        <f>'Alocação 1q'!AB38</f>
        <v>0</v>
      </c>
      <c r="AK39" s="103">
        <f>'Alocação 1q'!AC38</f>
        <v>0</v>
      </c>
      <c r="AL39" s="103"/>
      <c r="AM39" s="103"/>
      <c r="AN39" s="103">
        <f>'Alocação 1q'!AJ38</f>
        <v>0</v>
      </c>
      <c r="AO39" s="107" t="str">
        <f t="shared" si="6"/>
        <v>HORAS A MENOS ALOCADAS</v>
      </c>
      <c r="AP39" s="107">
        <f t="shared" si="2"/>
        <v>0.16666666666666666</v>
      </c>
      <c r="AQ39" s="107">
        <f t="shared" si="3"/>
        <v>0.16666666666666596</v>
      </c>
      <c r="AR39" s="107">
        <f t="shared" si="4"/>
        <v>0</v>
      </c>
      <c r="AS39" s="108">
        <f t="shared" si="5"/>
        <v>0.16666666666666596</v>
      </c>
    </row>
    <row r="40" spans="1:45" ht="15.75" thickBot="1">
      <c r="A40" s="102" t="s">
        <v>382</v>
      </c>
      <c r="B40" s="103" t="str">
        <f>'Alocação 1q'!B39</f>
        <v xml:space="preserve">BHP0001-15 </v>
      </c>
      <c r="C40" s="103" t="str">
        <f>'Alocação 1q'!A39</f>
        <v>Ética e Justiça</v>
      </c>
      <c r="D40" s="103">
        <f>'Alocação 1q'!C39</f>
        <v>4</v>
      </c>
      <c r="E40" s="103">
        <f>'Alocação 1q'!D39</f>
        <v>0</v>
      </c>
      <c r="F40" s="103">
        <f>'Alocação 1q'!E39</f>
        <v>4</v>
      </c>
      <c r="G40" s="103">
        <f t="shared" si="1"/>
        <v>4</v>
      </c>
      <c r="H40" s="103" t="str">
        <f>'Alocação 1q'!H39</f>
        <v>SBC</v>
      </c>
      <c r="I40" s="103">
        <f>'Alocação 1q'!J39</f>
        <v>0</v>
      </c>
      <c r="J40" s="103" t="str">
        <f>'Alocação 1q'!I39</f>
        <v>Noturno</v>
      </c>
      <c r="K40" s="103">
        <f>'Alocação 1q'!K39</f>
        <v>100</v>
      </c>
      <c r="L40" s="103" t="str">
        <f>'Alocação 1q'!L39</f>
        <v>Terças</v>
      </c>
      <c r="M40" s="104">
        <f>'Alocação 1q'!M39</f>
        <v>0.874999999999999</v>
      </c>
      <c r="N40" s="104">
        <f>'Alocação 1q'!N39</f>
        <v>0.95833333333333204</v>
      </c>
      <c r="O40" s="103" t="str">
        <f>'Alocação 1q'!O39</f>
        <v>Semanal</v>
      </c>
      <c r="P40" s="103"/>
      <c r="Q40" s="103" t="str">
        <f>'Alocação 1q'!P39</f>
        <v>Sextas</v>
      </c>
      <c r="R40" s="104">
        <f>'Alocação 1q'!Q39</f>
        <v>0.79166666666666596</v>
      </c>
      <c r="S40" s="104">
        <f>'Alocação 1q'!R39</f>
        <v>0.874999999999999</v>
      </c>
      <c r="T40" s="103" t="str">
        <f>'Alocação 1q'!S39</f>
        <v>Semanal</v>
      </c>
      <c r="U40" s="103"/>
      <c r="V40" s="103">
        <f>'Alocação 1q'!T39</f>
        <v>0</v>
      </c>
      <c r="W40" s="104">
        <f>'Alocação 1q'!U39</f>
        <v>0</v>
      </c>
      <c r="X40" s="104">
        <f>'Alocação 1q'!V39</f>
        <v>0</v>
      </c>
      <c r="Y40" s="103">
        <f>'Alocação 1q'!W39</f>
        <v>0</v>
      </c>
      <c r="Z40" s="103"/>
      <c r="AA40" s="103" t="str">
        <f>'Alocação 1q'!Y39</f>
        <v>Flamarion Caldeira Ramos</v>
      </c>
      <c r="AB40" s="103">
        <f>'Alocação 1q'!Z39</f>
        <v>0</v>
      </c>
      <c r="AC40" s="104">
        <f>'Alocação 1q'!AA39</f>
        <v>0</v>
      </c>
      <c r="AD40" s="104">
        <f>'Alocação 1q'!AB39</f>
        <v>0</v>
      </c>
      <c r="AE40" s="103">
        <f>'Alocação 1q'!AC39</f>
        <v>0</v>
      </c>
      <c r="AF40" s="103"/>
      <c r="AG40" s="103"/>
      <c r="AH40" s="103">
        <f>'Alocação 1q'!Z39</f>
        <v>0</v>
      </c>
      <c r="AI40" s="104">
        <f>'Alocação 1q'!AA39</f>
        <v>0</v>
      </c>
      <c r="AJ40" s="104">
        <f>'Alocação 1q'!AB39</f>
        <v>0</v>
      </c>
      <c r="AK40" s="103">
        <f>'Alocação 1q'!AC39</f>
        <v>0</v>
      </c>
      <c r="AL40" s="103"/>
      <c r="AM40" s="103"/>
      <c r="AN40" s="103">
        <f>'Alocação 1q'!AJ39</f>
        <v>0</v>
      </c>
      <c r="AO40" s="107" t="str">
        <f t="shared" si="6"/>
        <v>HORAS A MENOS ALOCADAS</v>
      </c>
      <c r="AP40" s="107">
        <f t="shared" si="2"/>
        <v>0.16666666666666666</v>
      </c>
      <c r="AQ40" s="107">
        <f t="shared" si="3"/>
        <v>0.16666666666666607</v>
      </c>
      <c r="AR40" s="107">
        <f t="shared" si="4"/>
        <v>0</v>
      </c>
      <c r="AS40" s="108">
        <f t="shared" si="5"/>
        <v>0.16666666666666607</v>
      </c>
    </row>
    <row r="41" spans="1:45" ht="15.75" thickBot="1">
      <c r="A41" s="102" t="s">
        <v>382</v>
      </c>
      <c r="B41" s="103" t="str">
        <f>'Alocação 1q'!B40</f>
        <v xml:space="preserve">BHP0001-15 </v>
      </c>
      <c r="C41" s="103" t="str">
        <f>'Alocação 1q'!A40</f>
        <v>Ética e Justiça</v>
      </c>
      <c r="D41" s="103">
        <f>'Alocação 1q'!C40</f>
        <v>4</v>
      </c>
      <c r="E41" s="103">
        <f>'Alocação 1q'!D40</f>
        <v>0</v>
      </c>
      <c r="F41" s="103">
        <f>'Alocação 1q'!E40</f>
        <v>4</v>
      </c>
      <c r="G41" s="103">
        <f t="shared" si="1"/>
        <v>4</v>
      </c>
      <c r="H41" s="103" t="str">
        <f>'Alocação 1q'!H40</f>
        <v>SBC</v>
      </c>
      <c r="I41" s="103">
        <f>'Alocação 1q'!J40</f>
        <v>0</v>
      </c>
      <c r="J41" s="103" t="str">
        <f>'Alocação 1q'!I40</f>
        <v>Noturno</v>
      </c>
      <c r="K41" s="103">
        <f>'Alocação 1q'!K40</f>
        <v>100</v>
      </c>
      <c r="L41" s="103" t="str">
        <f>'Alocação 1q'!L40</f>
        <v>Terças</v>
      </c>
      <c r="M41" s="104">
        <f>'Alocação 1q'!M40</f>
        <v>0.79166666666666596</v>
      </c>
      <c r="N41" s="104">
        <f>'Alocação 1q'!N40</f>
        <v>0.874999999999999</v>
      </c>
      <c r="O41" s="103" t="str">
        <f>'Alocação 1q'!O40</f>
        <v>Semanal</v>
      </c>
      <c r="P41" s="103"/>
      <c r="Q41" s="103" t="str">
        <f>'Alocação 1q'!P40</f>
        <v>Sextas</v>
      </c>
      <c r="R41" s="104">
        <f>'Alocação 1q'!Q40</f>
        <v>0.874999999999999</v>
      </c>
      <c r="S41" s="104">
        <f>'Alocação 1q'!R40</f>
        <v>0.95833333333333204</v>
      </c>
      <c r="T41" s="103" t="str">
        <f>'Alocação 1q'!S40</f>
        <v>Semanal</v>
      </c>
      <c r="U41" s="103"/>
      <c r="V41" s="103">
        <f>'Alocação 1q'!T40</f>
        <v>0</v>
      </c>
      <c r="W41" s="104">
        <f>'Alocação 1q'!U40</f>
        <v>0</v>
      </c>
      <c r="X41" s="104">
        <f>'Alocação 1q'!V40</f>
        <v>0</v>
      </c>
      <c r="Y41" s="103">
        <f>'Alocação 1q'!W40</f>
        <v>0</v>
      </c>
      <c r="Z41" s="103"/>
      <c r="AA41" s="103" t="str">
        <f>'Alocação 1q'!Y40</f>
        <v>Flamarion Caldeira Ramos</v>
      </c>
      <c r="AB41" s="103">
        <f>'Alocação 1q'!Z40</f>
        <v>0</v>
      </c>
      <c r="AC41" s="104">
        <f>'Alocação 1q'!AA40</f>
        <v>0</v>
      </c>
      <c r="AD41" s="104">
        <f>'Alocação 1q'!AB40</f>
        <v>0</v>
      </c>
      <c r="AE41" s="103">
        <f>'Alocação 1q'!AC40</f>
        <v>0</v>
      </c>
      <c r="AF41" s="103"/>
      <c r="AG41" s="103"/>
      <c r="AH41" s="103">
        <f>'Alocação 1q'!Z40</f>
        <v>0</v>
      </c>
      <c r="AI41" s="104">
        <f>'Alocação 1q'!AA40</f>
        <v>0</v>
      </c>
      <c r="AJ41" s="104">
        <f>'Alocação 1q'!AB40</f>
        <v>0</v>
      </c>
      <c r="AK41" s="103">
        <f>'Alocação 1q'!AC40</f>
        <v>0</v>
      </c>
      <c r="AL41" s="103"/>
      <c r="AM41" s="103"/>
      <c r="AN41" s="103">
        <f>'Alocação 1q'!AJ40</f>
        <v>0</v>
      </c>
      <c r="AO41" s="107" t="str">
        <f t="shared" si="6"/>
        <v>HORAS A MENOS ALOCADAS</v>
      </c>
      <c r="AP41" s="107">
        <f t="shared" si="2"/>
        <v>0.16666666666666666</v>
      </c>
      <c r="AQ41" s="107">
        <f t="shared" si="3"/>
        <v>0.16666666666666607</v>
      </c>
      <c r="AR41" s="107">
        <f t="shared" si="4"/>
        <v>0</v>
      </c>
      <c r="AS41" s="108">
        <f t="shared" si="5"/>
        <v>0.16666666666666607</v>
      </c>
    </row>
    <row r="42" spans="1:45" ht="15.75" thickBot="1">
      <c r="A42" s="102" t="s">
        <v>382</v>
      </c>
      <c r="B42" s="103" t="str">
        <f>'Alocação 1q'!B41</f>
        <v xml:space="preserve">BHS0001-15 </v>
      </c>
      <c r="C42" s="103" t="str">
        <f>'Alocação 1q'!A41</f>
        <v>Práticas em Ciência e Humanidades</v>
      </c>
      <c r="D42" s="103">
        <f>'Alocação 1q'!C41</f>
        <v>2</v>
      </c>
      <c r="E42" s="103">
        <f>'Alocação 1q'!D41</f>
        <v>2</v>
      </c>
      <c r="F42" s="103">
        <f>'Alocação 1q'!E41</f>
        <v>4</v>
      </c>
      <c r="G42" s="103">
        <f t="shared" si="1"/>
        <v>4</v>
      </c>
      <c r="H42" s="103" t="str">
        <f>'Alocação 1q'!H41</f>
        <v>SBC</v>
      </c>
      <c r="I42" s="103">
        <f>'Alocação 1q'!J41</f>
        <v>0</v>
      </c>
      <c r="J42" s="103" t="str">
        <f>'Alocação 1q'!I41</f>
        <v>Matutino</v>
      </c>
      <c r="K42" s="103">
        <f>'Alocação 1q'!K41</f>
        <v>100</v>
      </c>
      <c r="L42" s="103" t="str">
        <f>'Alocação 1q'!L41</f>
        <v>Terças</v>
      </c>
      <c r="M42" s="104">
        <f>'Alocação 1q'!M41</f>
        <v>0.41666666666666663</v>
      </c>
      <c r="N42" s="104">
        <f>'Alocação 1q'!N41</f>
        <v>0.5</v>
      </c>
      <c r="O42" s="103" t="str">
        <f>'Alocação 1q'!O41</f>
        <v>Semanal</v>
      </c>
      <c r="P42" s="103"/>
      <c r="Q42" s="103" t="str">
        <f>'Alocação 1q'!P41</f>
        <v>Quartas</v>
      </c>
      <c r="R42" s="104">
        <f>'Alocação 1q'!Q41</f>
        <v>0.33333333333333331</v>
      </c>
      <c r="S42" s="104">
        <f>'Alocação 1q'!R41</f>
        <v>0.41666666666666663</v>
      </c>
      <c r="T42" s="103" t="str">
        <f>'Alocação 1q'!S41</f>
        <v>Semanal</v>
      </c>
      <c r="U42" s="103"/>
      <c r="V42" s="103">
        <f>'Alocação 1q'!T41</f>
        <v>0</v>
      </c>
      <c r="W42" s="104">
        <f>'Alocação 1q'!U41</f>
        <v>0</v>
      </c>
      <c r="X42" s="104">
        <f>'Alocação 1q'!V41</f>
        <v>0</v>
      </c>
      <c r="Y42" s="103">
        <f>'Alocação 1q'!W41</f>
        <v>0</v>
      </c>
      <c r="Z42" s="103"/>
      <c r="AA42" s="103" t="str">
        <f>'Alocação 1q'!Y41</f>
        <v>Alexia Cruz Bretas</v>
      </c>
      <c r="AB42" s="103">
        <f>'Alocação 1q'!Z41</f>
        <v>0</v>
      </c>
      <c r="AC42" s="104">
        <f>'Alocação 1q'!AA41</f>
        <v>0</v>
      </c>
      <c r="AD42" s="104">
        <f>'Alocação 1q'!AB41</f>
        <v>0</v>
      </c>
      <c r="AE42" s="103">
        <f>'Alocação 1q'!AC41</f>
        <v>0</v>
      </c>
      <c r="AF42" s="103"/>
      <c r="AG42" s="103"/>
      <c r="AH42" s="103">
        <f>'Alocação 1q'!Z41</f>
        <v>0</v>
      </c>
      <c r="AI42" s="104">
        <f>'Alocação 1q'!AA41</f>
        <v>0</v>
      </c>
      <c r="AJ42" s="104">
        <f>'Alocação 1q'!AB41</f>
        <v>0</v>
      </c>
      <c r="AK42" s="103">
        <f>'Alocação 1q'!AC41</f>
        <v>0</v>
      </c>
      <c r="AL42" s="103"/>
      <c r="AM42" s="103"/>
      <c r="AN42" s="103">
        <f>'Alocação 1q'!AJ41</f>
        <v>0</v>
      </c>
      <c r="AO42" s="107" t="str">
        <f t="shared" si="6"/>
        <v>CORRETO</v>
      </c>
      <c r="AP42" s="107">
        <f t="shared" si="2"/>
        <v>0.16666666666666666</v>
      </c>
      <c r="AQ42" s="107">
        <f t="shared" si="3"/>
        <v>0.16666666666666669</v>
      </c>
      <c r="AR42" s="107">
        <f t="shared" si="4"/>
        <v>0</v>
      </c>
      <c r="AS42" s="108">
        <f t="shared" si="5"/>
        <v>0.16666666666666669</v>
      </c>
    </row>
    <row r="43" spans="1:45" ht="15.75" thickBot="1">
      <c r="A43" s="102" t="s">
        <v>382</v>
      </c>
      <c r="B43" s="103" t="str">
        <f>'Alocação 1q'!B42</f>
        <v xml:space="preserve">BHS0001-15 </v>
      </c>
      <c r="C43" s="103" t="str">
        <f>'Alocação 1q'!A42</f>
        <v>Práticas em Ciência e Humanidades</v>
      </c>
      <c r="D43" s="103">
        <f>'Alocação 1q'!C42</f>
        <v>2</v>
      </c>
      <c r="E43" s="103">
        <f>'Alocação 1q'!D42</f>
        <v>2</v>
      </c>
      <c r="F43" s="103">
        <f>'Alocação 1q'!E42</f>
        <v>4</v>
      </c>
      <c r="G43" s="103">
        <f t="shared" si="1"/>
        <v>4</v>
      </c>
      <c r="H43" s="103" t="str">
        <f>'Alocação 1q'!H42</f>
        <v>SBC</v>
      </c>
      <c r="I43" s="103">
        <f>'Alocação 1q'!J42</f>
        <v>0</v>
      </c>
      <c r="J43" s="103" t="str">
        <f>'Alocação 1q'!I42</f>
        <v>Matutino</v>
      </c>
      <c r="K43" s="103">
        <f>'Alocação 1q'!K42</f>
        <v>100</v>
      </c>
      <c r="L43" s="103" t="str">
        <f>'Alocação 1q'!L42</f>
        <v>Terças</v>
      </c>
      <c r="M43" s="104">
        <f>'Alocação 1q'!M42</f>
        <v>0.58333333333333304</v>
      </c>
      <c r="N43" s="104">
        <f>'Alocação 1q'!N42</f>
        <v>0.749999999999999</v>
      </c>
      <c r="O43" s="103" t="str">
        <f>'Alocação 1q'!O42</f>
        <v>Semanal</v>
      </c>
      <c r="P43" s="103"/>
      <c r="Q43" s="103">
        <f>'Alocação 1q'!P42</f>
        <v>0</v>
      </c>
      <c r="R43" s="104">
        <f>'Alocação 1q'!Q42</f>
        <v>0</v>
      </c>
      <c r="S43" s="104">
        <f>'Alocação 1q'!R42</f>
        <v>0</v>
      </c>
      <c r="T43" s="103">
        <f>'Alocação 1q'!S42</f>
        <v>0</v>
      </c>
      <c r="U43" s="103"/>
      <c r="V43" s="103">
        <f>'Alocação 1q'!T42</f>
        <v>0</v>
      </c>
      <c r="W43" s="104">
        <f>'Alocação 1q'!U42</f>
        <v>0</v>
      </c>
      <c r="X43" s="104">
        <f>'Alocação 1q'!V42</f>
        <v>0</v>
      </c>
      <c r="Y43" s="103">
        <f>'Alocação 1q'!W42</f>
        <v>0</v>
      </c>
      <c r="Z43" s="103"/>
      <c r="AA43" s="103" t="str">
        <f>'Alocação 1q'!Y42</f>
        <v>Marília Pisani</v>
      </c>
      <c r="AB43" s="103">
        <f>'Alocação 1q'!Z42</f>
        <v>0</v>
      </c>
      <c r="AC43" s="104">
        <f>'Alocação 1q'!AA42</f>
        <v>0</v>
      </c>
      <c r="AD43" s="104">
        <f>'Alocação 1q'!AB42</f>
        <v>0</v>
      </c>
      <c r="AE43" s="103">
        <f>'Alocação 1q'!AC42</f>
        <v>0</v>
      </c>
      <c r="AF43" s="103"/>
      <c r="AG43" s="103"/>
      <c r="AH43" s="103">
        <f>'Alocação 1q'!Z42</f>
        <v>0</v>
      </c>
      <c r="AI43" s="104">
        <f>'Alocação 1q'!AA42</f>
        <v>0</v>
      </c>
      <c r="AJ43" s="104">
        <f>'Alocação 1q'!AB42</f>
        <v>0</v>
      </c>
      <c r="AK43" s="103">
        <f>'Alocação 1q'!AC42</f>
        <v>0</v>
      </c>
      <c r="AL43" s="103"/>
      <c r="AM43" s="103"/>
      <c r="AN43" s="103">
        <f>'Alocação 1q'!AJ42</f>
        <v>0</v>
      </c>
      <c r="AO43" s="107" t="str">
        <f t="shared" si="6"/>
        <v>HORAS A MENOS ALOCADAS</v>
      </c>
      <c r="AP43" s="107">
        <f t="shared" si="2"/>
        <v>0.16666666666666666</v>
      </c>
      <c r="AQ43" s="107">
        <f t="shared" si="3"/>
        <v>0.16666666666666596</v>
      </c>
      <c r="AR43" s="107">
        <f t="shared" si="4"/>
        <v>0</v>
      </c>
      <c r="AS43" s="108">
        <f t="shared" si="5"/>
        <v>0.16666666666666596</v>
      </c>
    </row>
    <row r="44" spans="1:45" ht="15.75" thickBot="1">
      <c r="A44" s="102" t="s">
        <v>382</v>
      </c>
      <c r="B44" s="103" t="str">
        <f>'Alocação 1q'!B43</f>
        <v>NHZ2045-11</v>
      </c>
      <c r="C44" s="103" t="str">
        <f>'Alocação 1q'!A43</f>
        <v>História e Filosofia da Ciência</v>
      </c>
      <c r="D44" s="103">
        <f>'Alocação 1q'!C43</f>
        <v>4</v>
      </c>
      <c r="E44" s="103">
        <f>'Alocação 1q'!D43</f>
        <v>0</v>
      </c>
      <c r="F44" s="103">
        <f>'Alocação 1q'!E43</f>
        <v>4</v>
      </c>
      <c r="G44" s="103">
        <f t="shared" si="1"/>
        <v>4</v>
      </c>
      <c r="H44" s="103" t="str">
        <f>'Alocação 1q'!H43</f>
        <v>SBC</v>
      </c>
      <c r="I44" s="103">
        <f>'Alocação 1q'!J43</f>
        <v>0</v>
      </c>
      <c r="J44" s="103" t="str">
        <f>'Alocação 1q'!I43</f>
        <v>Matutino</v>
      </c>
      <c r="K44" s="103">
        <f>'Alocação 1q'!K43</f>
        <v>40</v>
      </c>
      <c r="L44" s="103" t="str">
        <f>'Alocação 1q'!L43</f>
        <v>Quintas</v>
      </c>
      <c r="M44" s="104">
        <f>'Alocação 1q'!M43</f>
        <v>0.58333333333333304</v>
      </c>
      <c r="N44" s="104">
        <f>'Alocação 1q'!N43</f>
        <v>0.749999999999999</v>
      </c>
      <c r="O44" s="103">
        <f>'Alocação 1q'!O43</f>
        <v>0</v>
      </c>
      <c r="P44" s="103"/>
      <c r="Q44" s="103">
        <f>'Alocação 1q'!P43</f>
        <v>0</v>
      </c>
      <c r="R44" s="104">
        <f>'Alocação 1q'!Q43</f>
        <v>0</v>
      </c>
      <c r="S44" s="104">
        <f>'Alocação 1q'!R43</f>
        <v>0</v>
      </c>
      <c r="T44" s="103">
        <f>'Alocação 1q'!S43</f>
        <v>0</v>
      </c>
      <c r="U44" s="103"/>
      <c r="V44" s="103">
        <f>'Alocação 1q'!T43</f>
        <v>0</v>
      </c>
      <c r="W44" s="104">
        <f>'Alocação 1q'!U43</f>
        <v>0</v>
      </c>
      <c r="X44" s="104">
        <f>'Alocação 1q'!V43</f>
        <v>0</v>
      </c>
      <c r="Y44" s="103">
        <f>'Alocação 1q'!W43</f>
        <v>0</v>
      </c>
      <c r="Z44" s="103"/>
      <c r="AA44" s="103" t="str">
        <f>'Alocação 1q'!Y43</f>
        <v>Renato Rodrigues Kinouchi</v>
      </c>
      <c r="AB44" s="103">
        <f>'Alocação 1q'!Z43</f>
        <v>0</v>
      </c>
      <c r="AC44" s="104">
        <f>'Alocação 1q'!AA43</f>
        <v>0</v>
      </c>
      <c r="AD44" s="104">
        <f>'Alocação 1q'!AB43</f>
        <v>0</v>
      </c>
      <c r="AE44" s="103">
        <f>'Alocação 1q'!AC43</f>
        <v>0</v>
      </c>
      <c r="AF44" s="103"/>
      <c r="AG44" s="103"/>
      <c r="AH44" s="103">
        <f>'Alocação 1q'!Z43</f>
        <v>0</v>
      </c>
      <c r="AI44" s="104">
        <f>'Alocação 1q'!AA43</f>
        <v>0</v>
      </c>
      <c r="AJ44" s="104">
        <f>'Alocação 1q'!AB43</f>
        <v>0</v>
      </c>
      <c r="AK44" s="103">
        <f>'Alocação 1q'!AC43</f>
        <v>0</v>
      </c>
      <c r="AL44" s="103"/>
      <c r="AM44" s="103"/>
      <c r="AN44" s="103">
        <f>'Alocação 1q'!AJ43</f>
        <v>0</v>
      </c>
      <c r="AO44" s="107" t="str">
        <f t="shared" si="6"/>
        <v>HORAS A MENOS ALOCADAS</v>
      </c>
      <c r="AP44" s="107">
        <f t="shared" si="2"/>
        <v>0.16666666666666666</v>
      </c>
      <c r="AQ44" s="107">
        <f t="shared" si="3"/>
        <v>8.3333333333332982E-2</v>
      </c>
      <c r="AR44" s="107">
        <f t="shared" si="4"/>
        <v>0</v>
      </c>
      <c r="AS44" s="108">
        <f t="shared" si="5"/>
        <v>8.3333333333332982E-2</v>
      </c>
    </row>
    <row r="45" spans="1:45" ht="15.75" thickBot="1">
      <c r="A45" s="102" t="s">
        <v>382</v>
      </c>
      <c r="B45" s="103" t="str">
        <f>'Alocação 1q'!B44</f>
        <v>-</v>
      </c>
      <c r="C45" s="103">
        <f>'Alocação 1q'!A44</f>
        <v>0</v>
      </c>
      <c r="D45" s="103" t="str">
        <f>'Alocação 1q'!C44</f>
        <v>-</v>
      </c>
      <c r="E45" s="103" t="str">
        <f>'Alocação 1q'!D44</f>
        <v>-</v>
      </c>
      <c r="F45" s="103" t="str">
        <f>'Alocação 1q'!E44</f>
        <v>-</v>
      </c>
      <c r="G45" s="103" t="e">
        <f t="shared" si="1"/>
        <v>#VALUE!</v>
      </c>
      <c r="H45" s="103">
        <f>'Alocação 1q'!H44</f>
        <v>0</v>
      </c>
      <c r="I45" s="103">
        <f>'Alocação 1q'!J44</f>
        <v>0</v>
      </c>
      <c r="J45" s="103">
        <f>'Alocação 1q'!I44</f>
        <v>0</v>
      </c>
      <c r="K45" s="103">
        <f>'Alocação 1q'!K44</f>
        <v>0</v>
      </c>
      <c r="L45" s="103">
        <f>'Alocação 1q'!L44</f>
        <v>0</v>
      </c>
      <c r="M45" s="104">
        <f>'Alocação 1q'!M44</f>
        <v>0</v>
      </c>
      <c r="N45" s="104">
        <f>'Alocação 1q'!N44</f>
        <v>0</v>
      </c>
      <c r="O45" s="103">
        <f>'Alocação 1q'!O44</f>
        <v>0</v>
      </c>
      <c r="P45" s="103"/>
      <c r="Q45" s="103">
        <f>'Alocação 1q'!P44</f>
        <v>0</v>
      </c>
      <c r="R45" s="104">
        <f>'Alocação 1q'!Q44</f>
        <v>0</v>
      </c>
      <c r="S45" s="104">
        <f>'Alocação 1q'!R44</f>
        <v>0</v>
      </c>
      <c r="T45" s="103">
        <f>'Alocação 1q'!S44</f>
        <v>0</v>
      </c>
      <c r="U45" s="103"/>
      <c r="V45" s="103">
        <f>'Alocação 1q'!T44</f>
        <v>0</v>
      </c>
      <c r="W45" s="104">
        <f>'Alocação 1q'!U44</f>
        <v>0</v>
      </c>
      <c r="X45" s="104">
        <f>'Alocação 1q'!V44</f>
        <v>0</v>
      </c>
      <c r="Y45" s="103">
        <f>'Alocação 1q'!W44</f>
        <v>0</v>
      </c>
      <c r="Z45" s="103"/>
      <c r="AA45" s="103">
        <f>'Alocação 1q'!Y44</f>
        <v>0</v>
      </c>
      <c r="AB45" s="103">
        <f>'Alocação 1q'!Z44</f>
        <v>0</v>
      </c>
      <c r="AC45" s="104">
        <f>'Alocação 1q'!AA44</f>
        <v>0</v>
      </c>
      <c r="AD45" s="104">
        <f>'Alocação 1q'!AB44</f>
        <v>0</v>
      </c>
      <c r="AE45" s="103">
        <f>'Alocação 1q'!AC44</f>
        <v>0</v>
      </c>
      <c r="AF45" s="103"/>
      <c r="AG45" s="103"/>
      <c r="AH45" s="103">
        <f>'Alocação 1q'!Z44</f>
        <v>0</v>
      </c>
      <c r="AI45" s="104">
        <f>'Alocação 1q'!AA44</f>
        <v>0</v>
      </c>
      <c r="AJ45" s="104">
        <f>'Alocação 1q'!AB44</f>
        <v>0</v>
      </c>
      <c r="AK45" s="103">
        <f>'Alocação 1q'!AC44</f>
        <v>0</v>
      </c>
      <c r="AL45" s="103"/>
      <c r="AM45" s="103"/>
      <c r="AN45" s="103">
        <f>'Alocação 1q'!AJ44</f>
        <v>0</v>
      </c>
      <c r="AO45" s="107" t="e">
        <f t="shared" si="6"/>
        <v>#VALUE!</v>
      </c>
      <c r="AP45" s="107" t="e">
        <f t="shared" si="2"/>
        <v>#VALUE!</v>
      </c>
      <c r="AQ45" s="107">
        <f t="shared" si="3"/>
        <v>0</v>
      </c>
      <c r="AR45" s="107">
        <f t="shared" si="4"/>
        <v>0</v>
      </c>
      <c r="AS45" s="108">
        <f t="shared" si="5"/>
        <v>0</v>
      </c>
    </row>
    <row r="46" spans="1:45" ht="15.75" thickBot="1">
      <c r="A46" s="102" t="s">
        <v>382</v>
      </c>
      <c r="B46" s="103" t="str">
        <f>'Alocação 1q'!B45</f>
        <v>-</v>
      </c>
      <c r="C46" s="103">
        <f>'Alocação 1q'!A45</f>
        <v>0</v>
      </c>
      <c r="D46" s="103" t="str">
        <f>'Alocação 1q'!C45</f>
        <v>-</v>
      </c>
      <c r="E46" s="103" t="str">
        <f>'Alocação 1q'!D45</f>
        <v>-</v>
      </c>
      <c r="F46" s="103" t="str">
        <f>'Alocação 1q'!E45</f>
        <v>-</v>
      </c>
      <c r="G46" s="103" t="e">
        <f t="shared" si="1"/>
        <v>#VALUE!</v>
      </c>
      <c r="H46" s="103">
        <f>'Alocação 1q'!H45</f>
        <v>0</v>
      </c>
      <c r="I46" s="103">
        <f>'Alocação 1q'!J45</f>
        <v>0</v>
      </c>
      <c r="J46" s="103">
        <f>'Alocação 1q'!I45</f>
        <v>0</v>
      </c>
      <c r="K46" s="103">
        <f>'Alocação 1q'!K45</f>
        <v>0</v>
      </c>
      <c r="L46" s="103">
        <f>'Alocação 1q'!L45</f>
        <v>0</v>
      </c>
      <c r="M46" s="104">
        <f>'Alocação 1q'!M45</f>
        <v>0</v>
      </c>
      <c r="N46" s="104">
        <f>'Alocação 1q'!N45</f>
        <v>0</v>
      </c>
      <c r="O46" s="103">
        <f>'Alocação 1q'!O45</f>
        <v>0</v>
      </c>
      <c r="P46" s="103"/>
      <c r="Q46" s="103">
        <f>'Alocação 1q'!P45</f>
        <v>0</v>
      </c>
      <c r="R46" s="104">
        <f>'Alocação 1q'!Q45</f>
        <v>0</v>
      </c>
      <c r="S46" s="104">
        <f>'Alocação 1q'!R45</f>
        <v>0</v>
      </c>
      <c r="T46" s="103">
        <f>'Alocação 1q'!S45</f>
        <v>0</v>
      </c>
      <c r="U46" s="103"/>
      <c r="V46" s="103">
        <f>'Alocação 1q'!T45</f>
        <v>0</v>
      </c>
      <c r="W46" s="104">
        <f>'Alocação 1q'!U45</f>
        <v>0</v>
      </c>
      <c r="X46" s="104">
        <f>'Alocação 1q'!V45</f>
        <v>0</v>
      </c>
      <c r="Y46" s="103">
        <f>'Alocação 1q'!W45</f>
        <v>0</v>
      </c>
      <c r="Z46" s="103"/>
      <c r="AA46" s="103">
        <f>'Alocação 1q'!Y45</f>
        <v>0</v>
      </c>
      <c r="AB46" s="103">
        <f>'Alocação 1q'!Z45</f>
        <v>0</v>
      </c>
      <c r="AC46" s="104">
        <f>'Alocação 1q'!AA45</f>
        <v>0</v>
      </c>
      <c r="AD46" s="104">
        <f>'Alocação 1q'!AB45</f>
        <v>0</v>
      </c>
      <c r="AE46" s="103">
        <f>'Alocação 1q'!AC45</f>
        <v>0</v>
      </c>
      <c r="AF46" s="103"/>
      <c r="AG46" s="103"/>
      <c r="AH46" s="103">
        <f>'Alocação 1q'!Z45</f>
        <v>0</v>
      </c>
      <c r="AI46" s="104">
        <f>'Alocação 1q'!AA45</f>
        <v>0</v>
      </c>
      <c r="AJ46" s="104">
        <f>'Alocação 1q'!AB45</f>
        <v>0</v>
      </c>
      <c r="AK46" s="103">
        <f>'Alocação 1q'!AC45</f>
        <v>0</v>
      </c>
      <c r="AL46" s="103"/>
      <c r="AM46" s="103"/>
      <c r="AN46" s="103">
        <f>'Alocação 1q'!AJ45</f>
        <v>0</v>
      </c>
      <c r="AO46" s="107" t="e">
        <f t="shared" si="6"/>
        <v>#VALUE!</v>
      </c>
      <c r="AP46" s="107" t="e">
        <f t="shared" si="2"/>
        <v>#VALUE!</v>
      </c>
      <c r="AQ46" s="107">
        <f t="shared" si="3"/>
        <v>0</v>
      </c>
      <c r="AR46" s="107">
        <f t="shared" si="4"/>
        <v>0</v>
      </c>
      <c r="AS46" s="108">
        <f t="shared" si="5"/>
        <v>0</v>
      </c>
    </row>
    <row r="47" spans="1:45" ht="15.75" thickBot="1">
      <c r="A47" s="102" t="s">
        <v>382</v>
      </c>
      <c r="B47" s="103" t="str">
        <f>'Alocação 1q'!B46</f>
        <v>-</v>
      </c>
      <c r="C47" s="103">
        <f>'Alocação 1q'!A46</f>
        <v>0</v>
      </c>
      <c r="D47" s="103" t="str">
        <f>'Alocação 1q'!C46</f>
        <v>-</v>
      </c>
      <c r="E47" s="103" t="str">
        <f>'Alocação 1q'!D46</f>
        <v>-</v>
      </c>
      <c r="F47" s="103" t="str">
        <f>'Alocação 1q'!E46</f>
        <v>-</v>
      </c>
      <c r="G47" s="103" t="e">
        <f t="shared" si="1"/>
        <v>#VALUE!</v>
      </c>
      <c r="H47" s="103">
        <f>'Alocação 1q'!H46</f>
        <v>0</v>
      </c>
      <c r="I47" s="103">
        <f>'Alocação 1q'!J46</f>
        <v>0</v>
      </c>
      <c r="J47" s="103">
        <f>'Alocação 1q'!I46</f>
        <v>0</v>
      </c>
      <c r="K47" s="103">
        <f>'Alocação 1q'!K46</f>
        <v>0</v>
      </c>
      <c r="L47" s="103">
        <f>'Alocação 1q'!L46</f>
        <v>0</v>
      </c>
      <c r="M47" s="104">
        <f>'Alocação 1q'!M46</f>
        <v>0</v>
      </c>
      <c r="N47" s="104">
        <f>'Alocação 1q'!N46</f>
        <v>0</v>
      </c>
      <c r="O47" s="103">
        <f>'Alocação 1q'!O46</f>
        <v>0</v>
      </c>
      <c r="P47" s="103"/>
      <c r="Q47" s="103">
        <f>'Alocação 1q'!P46</f>
        <v>0</v>
      </c>
      <c r="R47" s="104">
        <f>'Alocação 1q'!Q46</f>
        <v>0</v>
      </c>
      <c r="S47" s="104">
        <f>'Alocação 1q'!R46</f>
        <v>0</v>
      </c>
      <c r="T47" s="103">
        <f>'Alocação 1q'!S46</f>
        <v>0</v>
      </c>
      <c r="U47" s="103"/>
      <c r="V47" s="103">
        <f>'Alocação 1q'!T46</f>
        <v>0</v>
      </c>
      <c r="W47" s="104">
        <f>'Alocação 1q'!U46</f>
        <v>0</v>
      </c>
      <c r="X47" s="104">
        <f>'Alocação 1q'!V46</f>
        <v>0</v>
      </c>
      <c r="Y47" s="103">
        <f>'Alocação 1q'!W46</f>
        <v>0</v>
      </c>
      <c r="Z47" s="103"/>
      <c r="AA47" s="103">
        <f>'Alocação 1q'!Y46</f>
        <v>0</v>
      </c>
      <c r="AB47" s="103">
        <f>'Alocação 1q'!Z46</f>
        <v>0</v>
      </c>
      <c r="AC47" s="104">
        <f>'Alocação 1q'!AA46</f>
        <v>0</v>
      </c>
      <c r="AD47" s="104">
        <f>'Alocação 1q'!AB46</f>
        <v>0</v>
      </c>
      <c r="AE47" s="103">
        <f>'Alocação 1q'!AC46</f>
        <v>0</v>
      </c>
      <c r="AF47" s="103"/>
      <c r="AG47" s="103"/>
      <c r="AH47" s="103">
        <f>'Alocação 1q'!Z46</f>
        <v>0</v>
      </c>
      <c r="AI47" s="104">
        <f>'Alocação 1q'!AA46</f>
        <v>0</v>
      </c>
      <c r="AJ47" s="104">
        <f>'Alocação 1q'!AB46</f>
        <v>0</v>
      </c>
      <c r="AK47" s="103">
        <f>'Alocação 1q'!AC46</f>
        <v>0</v>
      </c>
      <c r="AL47" s="103"/>
      <c r="AM47" s="103"/>
      <c r="AN47" s="103">
        <f>'Alocação 1q'!AJ46</f>
        <v>0</v>
      </c>
      <c r="AO47" s="107" t="e">
        <f t="shared" si="6"/>
        <v>#VALUE!</v>
      </c>
      <c r="AP47" s="107" t="e">
        <f t="shared" si="2"/>
        <v>#VALUE!</v>
      </c>
      <c r="AQ47" s="107">
        <f t="shared" si="3"/>
        <v>0</v>
      </c>
      <c r="AR47" s="107">
        <f t="shared" si="4"/>
        <v>0</v>
      </c>
      <c r="AS47" s="108">
        <f t="shared" si="5"/>
        <v>0</v>
      </c>
    </row>
    <row r="48" spans="1:45" ht="15.75" thickBot="1">
      <c r="A48" s="102" t="s">
        <v>382</v>
      </c>
      <c r="B48" s="103" t="str">
        <f>'Alocação 1q'!B47</f>
        <v>-</v>
      </c>
      <c r="C48" s="103">
        <f>'Alocação 1q'!A47</f>
        <v>0</v>
      </c>
      <c r="D48" s="103" t="str">
        <f>'Alocação 1q'!C47</f>
        <v>-</v>
      </c>
      <c r="E48" s="103" t="str">
        <f>'Alocação 1q'!D47</f>
        <v>-</v>
      </c>
      <c r="F48" s="103" t="str">
        <f>'Alocação 1q'!E47</f>
        <v>-</v>
      </c>
      <c r="G48" s="103" t="e">
        <f t="shared" si="1"/>
        <v>#VALUE!</v>
      </c>
      <c r="H48" s="103">
        <f>'Alocação 1q'!H47</f>
        <v>0</v>
      </c>
      <c r="I48" s="103">
        <f>'Alocação 1q'!J47</f>
        <v>0</v>
      </c>
      <c r="J48" s="103">
        <f>'Alocação 1q'!I47</f>
        <v>0</v>
      </c>
      <c r="K48" s="103">
        <f>'Alocação 1q'!K47</f>
        <v>0</v>
      </c>
      <c r="L48" s="103">
        <f>'Alocação 1q'!L47</f>
        <v>0</v>
      </c>
      <c r="M48" s="104">
        <f>'Alocação 1q'!M47</f>
        <v>0</v>
      </c>
      <c r="N48" s="104">
        <f>'Alocação 1q'!N47</f>
        <v>0</v>
      </c>
      <c r="O48" s="103">
        <f>'Alocação 1q'!O47</f>
        <v>0</v>
      </c>
      <c r="P48" s="103"/>
      <c r="Q48" s="103">
        <f>'Alocação 1q'!P47</f>
        <v>0</v>
      </c>
      <c r="R48" s="104">
        <f>'Alocação 1q'!Q47</f>
        <v>0</v>
      </c>
      <c r="S48" s="104">
        <f>'Alocação 1q'!R47</f>
        <v>0</v>
      </c>
      <c r="T48" s="103">
        <f>'Alocação 1q'!S47</f>
        <v>0</v>
      </c>
      <c r="U48" s="103"/>
      <c r="V48" s="103">
        <f>'Alocação 1q'!T47</f>
        <v>0</v>
      </c>
      <c r="W48" s="104">
        <f>'Alocação 1q'!U47</f>
        <v>0</v>
      </c>
      <c r="X48" s="104">
        <f>'Alocação 1q'!V47</f>
        <v>0</v>
      </c>
      <c r="Y48" s="103">
        <f>'Alocação 1q'!W47</f>
        <v>0</v>
      </c>
      <c r="Z48" s="103"/>
      <c r="AA48" s="103">
        <f>'Alocação 1q'!Y47</f>
        <v>0</v>
      </c>
      <c r="AB48" s="103">
        <f>'Alocação 1q'!Z47</f>
        <v>0</v>
      </c>
      <c r="AC48" s="104">
        <f>'Alocação 1q'!AA47</f>
        <v>0</v>
      </c>
      <c r="AD48" s="104">
        <f>'Alocação 1q'!AB47</f>
        <v>0</v>
      </c>
      <c r="AE48" s="103">
        <f>'Alocação 1q'!AC47</f>
        <v>0</v>
      </c>
      <c r="AF48" s="103"/>
      <c r="AG48" s="103"/>
      <c r="AH48" s="103">
        <f>'Alocação 1q'!Z47</f>
        <v>0</v>
      </c>
      <c r="AI48" s="104">
        <f>'Alocação 1q'!AA47</f>
        <v>0</v>
      </c>
      <c r="AJ48" s="104">
        <f>'Alocação 1q'!AB47</f>
        <v>0</v>
      </c>
      <c r="AK48" s="103">
        <f>'Alocação 1q'!AC47</f>
        <v>0</v>
      </c>
      <c r="AL48" s="103"/>
      <c r="AM48" s="103"/>
      <c r="AN48" s="103">
        <f>'Alocação 1q'!AJ47</f>
        <v>0</v>
      </c>
      <c r="AO48" s="107" t="e">
        <f t="shared" si="6"/>
        <v>#VALUE!</v>
      </c>
      <c r="AP48" s="107" t="e">
        <f t="shared" si="2"/>
        <v>#VALUE!</v>
      </c>
      <c r="AQ48" s="107">
        <f t="shared" si="3"/>
        <v>0</v>
      </c>
      <c r="AR48" s="107">
        <f t="shared" si="4"/>
        <v>0</v>
      </c>
      <c r="AS48" s="108">
        <f t="shared" si="5"/>
        <v>0</v>
      </c>
    </row>
    <row r="49" spans="1:45" ht="15.75" thickBot="1">
      <c r="A49" s="102" t="s">
        <v>382</v>
      </c>
      <c r="B49" s="103" t="str">
        <f>'Alocação 1q'!B48</f>
        <v>-</v>
      </c>
      <c r="C49" s="103">
        <f>'Alocação 1q'!A48</f>
        <v>0</v>
      </c>
      <c r="D49" s="103" t="str">
        <f>'Alocação 1q'!C48</f>
        <v>-</v>
      </c>
      <c r="E49" s="103" t="str">
        <f>'Alocação 1q'!D48</f>
        <v>-</v>
      </c>
      <c r="F49" s="103" t="str">
        <f>'Alocação 1q'!E48</f>
        <v>-</v>
      </c>
      <c r="G49" s="103" t="e">
        <f t="shared" si="1"/>
        <v>#VALUE!</v>
      </c>
      <c r="H49" s="103">
        <f>'Alocação 1q'!H48</f>
        <v>0</v>
      </c>
      <c r="I49" s="103">
        <f>'Alocação 1q'!J48</f>
        <v>0</v>
      </c>
      <c r="J49" s="103">
        <f>'Alocação 1q'!I48</f>
        <v>0</v>
      </c>
      <c r="K49" s="103">
        <f>'Alocação 1q'!K48</f>
        <v>0</v>
      </c>
      <c r="L49" s="103">
        <f>'Alocação 1q'!L48</f>
        <v>0</v>
      </c>
      <c r="M49" s="104">
        <f>'Alocação 1q'!M48</f>
        <v>0</v>
      </c>
      <c r="N49" s="104">
        <f>'Alocação 1q'!N48</f>
        <v>0</v>
      </c>
      <c r="O49" s="103">
        <f>'Alocação 1q'!O48</f>
        <v>0</v>
      </c>
      <c r="P49" s="103"/>
      <c r="Q49" s="103">
        <f>'Alocação 1q'!P48</f>
        <v>0</v>
      </c>
      <c r="R49" s="104">
        <f>'Alocação 1q'!Q48</f>
        <v>0</v>
      </c>
      <c r="S49" s="104">
        <f>'Alocação 1q'!R48</f>
        <v>0</v>
      </c>
      <c r="T49" s="103">
        <f>'Alocação 1q'!S48</f>
        <v>0</v>
      </c>
      <c r="U49" s="103"/>
      <c r="V49" s="103">
        <f>'Alocação 1q'!T48</f>
        <v>0</v>
      </c>
      <c r="W49" s="104">
        <f>'Alocação 1q'!U48</f>
        <v>0</v>
      </c>
      <c r="X49" s="104">
        <f>'Alocação 1q'!V48</f>
        <v>0</v>
      </c>
      <c r="Y49" s="103">
        <f>'Alocação 1q'!W48</f>
        <v>0</v>
      </c>
      <c r="Z49" s="103"/>
      <c r="AA49" s="103">
        <f>'Alocação 1q'!Y48</f>
        <v>0</v>
      </c>
      <c r="AB49" s="103">
        <f>'Alocação 1q'!Z48</f>
        <v>0</v>
      </c>
      <c r="AC49" s="104">
        <f>'Alocação 1q'!AA48</f>
        <v>0</v>
      </c>
      <c r="AD49" s="104">
        <f>'Alocação 1q'!AB48</f>
        <v>0</v>
      </c>
      <c r="AE49" s="103">
        <f>'Alocação 1q'!AC48</f>
        <v>0</v>
      </c>
      <c r="AF49" s="103"/>
      <c r="AG49" s="103"/>
      <c r="AH49" s="103">
        <f>'Alocação 1q'!Z48</f>
        <v>0</v>
      </c>
      <c r="AI49" s="104">
        <f>'Alocação 1q'!AA48</f>
        <v>0</v>
      </c>
      <c r="AJ49" s="104">
        <f>'Alocação 1q'!AB48</f>
        <v>0</v>
      </c>
      <c r="AK49" s="103">
        <f>'Alocação 1q'!AC48</f>
        <v>0</v>
      </c>
      <c r="AL49" s="103"/>
      <c r="AM49" s="103"/>
      <c r="AN49" s="103">
        <f>'Alocação 1q'!AJ48</f>
        <v>0</v>
      </c>
      <c r="AO49" s="107" t="e">
        <f t="shared" si="6"/>
        <v>#VALUE!</v>
      </c>
      <c r="AP49" s="107" t="e">
        <f t="shared" si="2"/>
        <v>#VALUE!</v>
      </c>
      <c r="AQ49" s="107">
        <f t="shared" si="3"/>
        <v>0</v>
      </c>
      <c r="AR49" s="107">
        <f t="shared" si="4"/>
        <v>0</v>
      </c>
      <c r="AS49" s="108">
        <f t="shared" si="5"/>
        <v>0</v>
      </c>
    </row>
    <row r="50" spans="1:45" ht="15.75" thickBot="1">
      <c r="A50" s="102" t="s">
        <v>382</v>
      </c>
      <c r="B50" s="103" t="str">
        <f>'Alocação 1q'!B49</f>
        <v>-</v>
      </c>
      <c r="C50" s="103">
        <f>'Alocação 1q'!A49</f>
        <v>0</v>
      </c>
      <c r="D50" s="103" t="str">
        <f>'Alocação 1q'!C49</f>
        <v>-</v>
      </c>
      <c r="E50" s="103" t="str">
        <f>'Alocação 1q'!D49</f>
        <v>-</v>
      </c>
      <c r="F50" s="103" t="str">
        <f>'Alocação 1q'!E49</f>
        <v>-</v>
      </c>
      <c r="G50" s="103" t="e">
        <f t="shared" si="1"/>
        <v>#VALUE!</v>
      </c>
      <c r="H50" s="103">
        <f>'Alocação 1q'!H49</f>
        <v>0</v>
      </c>
      <c r="I50" s="103">
        <f>'Alocação 1q'!J49</f>
        <v>0</v>
      </c>
      <c r="J50" s="103">
        <f>'Alocação 1q'!I49</f>
        <v>0</v>
      </c>
      <c r="K50" s="103">
        <f>'Alocação 1q'!K49</f>
        <v>0</v>
      </c>
      <c r="L50" s="103">
        <f>'Alocação 1q'!L49</f>
        <v>0</v>
      </c>
      <c r="M50" s="104">
        <f>'Alocação 1q'!M49</f>
        <v>0</v>
      </c>
      <c r="N50" s="104">
        <f>'Alocação 1q'!N49</f>
        <v>0</v>
      </c>
      <c r="O50" s="103">
        <f>'Alocação 1q'!O49</f>
        <v>0</v>
      </c>
      <c r="P50" s="103"/>
      <c r="Q50" s="103">
        <f>'Alocação 1q'!P49</f>
        <v>0</v>
      </c>
      <c r="R50" s="104">
        <f>'Alocação 1q'!Q49</f>
        <v>0</v>
      </c>
      <c r="S50" s="104">
        <f>'Alocação 1q'!R49</f>
        <v>0</v>
      </c>
      <c r="T50" s="103">
        <f>'Alocação 1q'!S49</f>
        <v>0</v>
      </c>
      <c r="U50" s="103"/>
      <c r="V50" s="103">
        <f>'Alocação 1q'!T49</f>
        <v>0</v>
      </c>
      <c r="W50" s="104">
        <f>'Alocação 1q'!U49</f>
        <v>0</v>
      </c>
      <c r="X50" s="104">
        <f>'Alocação 1q'!V49</f>
        <v>0</v>
      </c>
      <c r="Y50" s="103">
        <f>'Alocação 1q'!W49</f>
        <v>0</v>
      </c>
      <c r="Z50" s="103"/>
      <c r="AA50" s="103">
        <f>'Alocação 1q'!Y49</f>
        <v>0</v>
      </c>
      <c r="AB50" s="103">
        <f>'Alocação 1q'!Z49</f>
        <v>0</v>
      </c>
      <c r="AC50" s="104">
        <f>'Alocação 1q'!AA49</f>
        <v>0</v>
      </c>
      <c r="AD50" s="104">
        <f>'Alocação 1q'!AB49</f>
        <v>0</v>
      </c>
      <c r="AE50" s="103">
        <f>'Alocação 1q'!AC49</f>
        <v>0</v>
      </c>
      <c r="AF50" s="103"/>
      <c r="AG50" s="103"/>
      <c r="AH50" s="103">
        <f>'Alocação 1q'!Z49</f>
        <v>0</v>
      </c>
      <c r="AI50" s="104">
        <f>'Alocação 1q'!AA49</f>
        <v>0</v>
      </c>
      <c r="AJ50" s="104">
        <f>'Alocação 1q'!AB49</f>
        <v>0</v>
      </c>
      <c r="AK50" s="103">
        <f>'Alocação 1q'!AC49</f>
        <v>0</v>
      </c>
      <c r="AL50" s="103"/>
      <c r="AM50" s="103"/>
      <c r="AN50" s="103">
        <f>'Alocação 1q'!AJ49</f>
        <v>0</v>
      </c>
      <c r="AO50" s="107" t="e">
        <f t="shared" si="6"/>
        <v>#VALUE!</v>
      </c>
      <c r="AP50" s="107" t="e">
        <f t="shared" si="2"/>
        <v>#VALUE!</v>
      </c>
      <c r="AQ50" s="107">
        <f t="shared" si="3"/>
        <v>0</v>
      </c>
      <c r="AR50" s="107">
        <f t="shared" si="4"/>
        <v>0</v>
      </c>
      <c r="AS50" s="108">
        <f t="shared" si="5"/>
        <v>0</v>
      </c>
    </row>
    <row r="51" spans="1:45" ht="15.75" thickBot="1">
      <c r="A51" s="102" t="s">
        <v>382</v>
      </c>
      <c r="B51" s="103" t="str">
        <f>'Alocação 1q'!B50</f>
        <v>-</v>
      </c>
      <c r="C51" s="103">
        <f>'Alocação 1q'!A50</f>
        <v>0</v>
      </c>
      <c r="D51" s="103" t="str">
        <f>'Alocação 1q'!C50</f>
        <v>-</v>
      </c>
      <c r="E51" s="103" t="str">
        <f>'Alocação 1q'!D50</f>
        <v>-</v>
      </c>
      <c r="F51" s="103" t="str">
        <f>'Alocação 1q'!E50</f>
        <v>-</v>
      </c>
      <c r="G51" s="103" t="e">
        <f t="shared" si="1"/>
        <v>#VALUE!</v>
      </c>
      <c r="H51" s="103">
        <f>'Alocação 1q'!H50</f>
        <v>0</v>
      </c>
      <c r="I51" s="103">
        <f>'Alocação 1q'!J50</f>
        <v>0</v>
      </c>
      <c r="J51" s="103">
        <f>'Alocação 1q'!I50</f>
        <v>0</v>
      </c>
      <c r="K51" s="103">
        <f>'Alocação 1q'!K50</f>
        <v>0</v>
      </c>
      <c r="L51" s="103">
        <f>'Alocação 1q'!L50</f>
        <v>0</v>
      </c>
      <c r="M51" s="104">
        <f>'Alocação 1q'!M50</f>
        <v>0</v>
      </c>
      <c r="N51" s="104">
        <f>'Alocação 1q'!N50</f>
        <v>0</v>
      </c>
      <c r="O51" s="103">
        <f>'Alocação 1q'!O50</f>
        <v>0</v>
      </c>
      <c r="P51" s="103"/>
      <c r="Q51" s="103">
        <f>'Alocação 1q'!P50</f>
        <v>0</v>
      </c>
      <c r="R51" s="104">
        <f>'Alocação 1q'!Q50</f>
        <v>0</v>
      </c>
      <c r="S51" s="104">
        <f>'Alocação 1q'!R50</f>
        <v>0</v>
      </c>
      <c r="T51" s="103">
        <f>'Alocação 1q'!S50</f>
        <v>0</v>
      </c>
      <c r="U51" s="103"/>
      <c r="V51" s="103">
        <f>'Alocação 1q'!T50</f>
        <v>0</v>
      </c>
      <c r="W51" s="104">
        <f>'Alocação 1q'!U50</f>
        <v>0</v>
      </c>
      <c r="X51" s="104">
        <f>'Alocação 1q'!V50</f>
        <v>0</v>
      </c>
      <c r="Y51" s="103">
        <f>'Alocação 1q'!W50</f>
        <v>0</v>
      </c>
      <c r="Z51" s="103"/>
      <c r="AA51" s="103">
        <f>'Alocação 1q'!Y50</f>
        <v>0</v>
      </c>
      <c r="AB51" s="103">
        <f>'Alocação 1q'!Z50</f>
        <v>0</v>
      </c>
      <c r="AC51" s="104">
        <f>'Alocação 1q'!AA50</f>
        <v>0</v>
      </c>
      <c r="AD51" s="104">
        <f>'Alocação 1q'!AB50</f>
        <v>0</v>
      </c>
      <c r="AE51" s="103">
        <f>'Alocação 1q'!AC50</f>
        <v>0</v>
      </c>
      <c r="AF51" s="103"/>
      <c r="AG51" s="103"/>
      <c r="AH51" s="103">
        <f>'Alocação 1q'!Z50</f>
        <v>0</v>
      </c>
      <c r="AI51" s="104">
        <f>'Alocação 1q'!AA50</f>
        <v>0</v>
      </c>
      <c r="AJ51" s="104">
        <f>'Alocação 1q'!AB50</f>
        <v>0</v>
      </c>
      <c r="AK51" s="103">
        <f>'Alocação 1q'!AC50</f>
        <v>0</v>
      </c>
      <c r="AL51" s="103"/>
      <c r="AM51" s="103"/>
      <c r="AN51" s="103">
        <f>'Alocação 1q'!AJ50</f>
        <v>0</v>
      </c>
      <c r="AO51" s="107" t="e">
        <f t="shared" si="6"/>
        <v>#VALUE!</v>
      </c>
      <c r="AP51" s="107" t="e">
        <f t="shared" si="2"/>
        <v>#VALUE!</v>
      </c>
      <c r="AQ51" s="107">
        <f t="shared" si="3"/>
        <v>0</v>
      </c>
      <c r="AR51" s="107">
        <f t="shared" si="4"/>
        <v>0</v>
      </c>
      <c r="AS51" s="108">
        <f t="shared" si="5"/>
        <v>0</v>
      </c>
    </row>
    <row r="52" spans="1:45" ht="15.75" thickBot="1">
      <c r="A52" s="102" t="s">
        <v>382</v>
      </c>
      <c r="B52" s="103" t="str">
        <f>'Alocação 1q'!B51</f>
        <v>-</v>
      </c>
      <c r="C52" s="103">
        <f>'Alocação 1q'!A51</f>
        <v>0</v>
      </c>
      <c r="D52" s="103" t="str">
        <f>'Alocação 1q'!C51</f>
        <v>-</v>
      </c>
      <c r="E52" s="103" t="str">
        <f>'Alocação 1q'!D51</f>
        <v>-</v>
      </c>
      <c r="F52" s="103" t="str">
        <f>'Alocação 1q'!E51</f>
        <v>-</v>
      </c>
      <c r="G52" s="103" t="e">
        <f t="shared" si="1"/>
        <v>#VALUE!</v>
      </c>
      <c r="H52" s="103">
        <f>'Alocação 1q'!H51</f>
        <v>0</v>
      </c>
      <c r="I52" s="103">
        <f>'Alocação 1q'!J51</f>
        <v>0</v>
      </c>
      <c r="J52" s="103">
        <f>'Alocação 1q'!I51</f>
        <v>0</v>
      </c>
      <c r="K52" s="103">
        <f>'Alocação 1q'!K51</f>
        <v>0</v>
      </c>
      <c r="L52" s="103">
        <f>'Alocação 1q'!L51</f>
        <v>0</v>
      </c>
      <c r="M52" s="104">
        <f>'Alocação 1q'!M51</f>
        <v>0</v>
      </c>
      <c r="N52" s="104">
        <f>'Alocação 1q'!N51</f>
        <v>0</v>
      </c>
      <c r="O52" s="103">
        <f>'Alocação 1q'!O51</f>
        <v>0</v>
      </c>
      <c r="P52" s="103"/>
      <c r="Q52" s="103">
        <f>'Alocação 1q'!P51</f>
        <v>0</v>
      </c>
      <c r="R52" s="104">
        <f>'Alocação 1q'!Q51</f>
        <v>0</v>
      </c>
      <c r="S52" s="104">
        <f>'Alocação 1q'!R51</f>
        <v>0</v>
      </c>
      <c r="T52" s="103">
        <f>'Alocação 1q'!S51</f>
        <v>0</v>
      </c>
      <c r="U52" s="103"/>
      <c r="V52" s="103">
        <f>'Alocação 1q'!T51</f>
        <v>0</v>
      </c>
      <c r="W52" s="104">
        <f>'Alocação 1q'!U51</f>
        <v>0</v>
      </c>
      <c r="X52" s="104">
        <f>'Alocação 1q'!V51</f>
        <v>0</v>
      </c>
      <c r="Y52" s="103">
        <f>'Alocação 1q'!W51</f>
        <v>0</v>
      </c>
      <c r="Z52" s="103"/>
      <c r="AA52" s="103">
        <f>'Alocação 1q'!Y51</f>
        <v>0</v>
      </c>
      <c r="AB52" s="103">
        <f>'Alocação 1q'!Z51</f>
        <v>0</v>
      </c>
      <c r="AC52" s="104">
        <f>'Alocação 1q'!AA51</f>
        <v>0</v>
      </c>
      <c r="AD52" s="104">
        <f>'Alocação 1q'!AB51</f>
        <v>0</v>
      </c>
      <c r="AE52" s="103">
        <f>'Alocação 1q'!AC51</f>
        <v>0</v>
      </c>
      <c r="AF52" s="103"/>
      <c r="AG52" s="103"/>
      <c r="AH52" s="103">
        <f>'Alocação 1q'!Z51</f>
        <v>0</v>
      </c>
      <c r="AI52" s="104">
        <f>'Alocação 1q'!AA51</f>
        <v>0</v>
      </c>
      <c r="AJ52" s="104">
        <f>'Alocação 1q'!AB51</f>
        <v>0</v>
      </c>
      <c r="AK52" s="103">
        <f>'Alocação 1q'!AC51</f>
        <v>0</v>
      </c>
      <c r="AL52" s="103"/>
      <c r="AM52" s="103"/>
      <c r="AN52" s="103">
        <f>'Alocação 1q'!AJ51</f>
        <v>0</v>
      </c>
      <c r="AO52" s="107" t="e">
        <f t="shared" si="6"/>
        <v>#VALUE!</v>
      </c>
      <c r="AP52" s="107" t="e">
        <f t="shared" si="2"/>
        <v>#VALUE!</v>
      </c>
      <c r="AQ52" s="107">
        <f t="shared" si="3"/>
        <v>0</v>
      </c>
      <c r="AR52" s="107">
        <f t="shared" si="4"/>
        <v>0</v>
      </c>
      <c r="AS52" s="108">
        <f t="shared" si="5"/>
        <v>0</v>
      </c>
    </row>
    <row r="53" spans="1:45" ht="15.75" thickBot="1">
      <c r="A53" s="102" t="s">
        <v>382</v>
      </c>
      <c r="B53" s="103" t="str">
        <f>'Alocação 1q'!B52</f>
        <v>-</v>
      </c>
      <c r="C53" s="103">
        <f>'Alocação 1q'!A52</f>
        <v>0</v>
      </c>
      <c r="D53" s="103" t="str">
        <f>'Alocação 1q'!C52</f>
        <v>-</v>
      </c>
      <c r="E53" s="103" t="str">
        <f>'Alocação 1q'!D52</f>
        <v>-</v>
      </c>
      <c r="F53" s="103" t="str">
        <f>'Alocação 1q'!E52</f>
        <v>-</v>
      </c>
      <c r="G53" s="103" t="e">
        <f t="shared" si="1"/>
        <v>#VALUE!</v>
      </c>
      <c r="H53" s="103">
        <f>'Alocação 1q'!H52</f>
        <v>0</v>
      </c>
      <c r="I53" s="103">
        <f>'Alocação 1q'!J52</f>
        <v>0</v>
      </c>
      <c r="J53" s="103">
        <f>'Alocação 1q'!I52</f>
        <v>0</v>
      </c>
      <c r="K53" s="103">
        <f>'Alocação 1q'!K52</f>
        <v>0</v>
      </c>
      <c r="L53" s="103">
        <f>'Alocação 1q'!L52</f>
        <v>0</v>
      </c>
      <c r="M53" s="104">
        <f>'Alocação 1q'!M52</f>
        <v>0</v>
      </c>
      <c r="N53" s="104">
        <f>'Alocação 1q'!N52</f>
        <v>0</v>
      </c>
      <c r="O53" s="103">
        <f>'Alocação 1q'!O52</f>
        <v>0</v>
      </c>
      <c r="P53" s="103"/>
      <c r="Q53" s="103">
        <f>'Alocação 1q'!P52</f>
        <v>0</v>
      </c>
      <c r="R53" s="104">
        <f>'Alocação 1q'!Q52</f>
        <v>0</v>
      </c>
      <c r="S53" s="104">
        <f>'Alocação 1q'!R52</f>
        <v>0</v>
      </c>
      <c r="T53" s="103">
        <f>'Alocação 1q'!S52</f>
        <v>0</v>
      </c>
      <c r="U53" s="103"/>
      <c r="V53" s="103">
        <f>'Alocação 1q'!T52</f>
        <v>0</v>
      </c>
      <c r="W53" s="104">
        <f>'Alocação 1q'!U52</f>
        <v>0</v>
      </c>
      <c r="X53" s="104">
        <f>'Alocação 1q'!V52</f>
        <v>0</v>
      </c>
      <c r="Y53" s="103">
        <f>'Alocação 1q'!W52</f>
        <v>0</v>
      </c>
      <c r="Z53" s="103"/>
      <c r="AA53" s="103">
        <f>'Alocação 1q'!Y52</f>
        <v>0</v>
      </c>
      <c r="AB53" s="103">
        <f>'Alocação 1q'!Z52</f>
        <v>0</v>
      </c>
      <c r="AC53" s="104">
        <f>'Alocação 1q'!AA52</f>
        <v>0</v>
      </c>
      <c r="AD53" s="104">
        <f>'Alocação 1q'!AB52</f>
        <v>0</v>
      </c>
      <c r="AE53" s="103">
        <f>'Alocação 1q'!AC52</f>
        <v>0</v>
      </c>
      <c r="AF53" s="103"/>
      <c r="AG53" s="103"/>
      <c r="AH53" s="103">
        <f>'Alocação 1q'!Z52</f>
        <v>0</v>
      </c>
      <c r="AI53" s="104">
        <f>'Alocação 1q'!AA52</f>
        <v>0</v>
      </c>
      <c r="AJ53" s="104">
        <f>'Alocação 1q'!AB52</f>
        <v>0</v>
      </c>
      <c r="AK53" s="103">
        <f>'Alocação 1q'!AC52</f>
        <v>0</v>
      </c>
      <c r="AL53" s="103"/>
      <c r="AM53" s="103"/>
      <c r="AN53" s="103">
        <f>'Alocação 1q'!AJ52</f>
        <v>0</v>
      </c>
      <c r="AO53" s="107" t="e">
        <f t="shared" si="6"/>
        <v>#VALUE!</v>
      </c>
      <c r="AP53" s="107" t="e">
        <f t="shared" si="2"/>
        <v>#VALUE!</v>
      </c>
      <c r="AQ53" s="107">
        <f t="shared" si="3"/>
        <v>0</v>
      </c>
      <c r="AR53" s="107">
        <f t="shared" si="4"/>
        <v>0</v>
      </c>
      <c r="AS53" s="108">
        <f t="shared" si="5"/>
        <v>0</v>
      </c>
    </row>
    <row r="54" spans="1:45" ht="15.75" thickBot="1">
      <c r="A54" s="102" t="s">
        <v>382</v>
      </c>
      <c r="B54" s="103" t="str">
        <f>'Alocação 1q'!B53</f>
        <v>-</v>
      </c>
      <c r="C54" s="103">
        <f>'Alocação 1q'!A53</f>
        <v>0</v>
      </c>
      <c r="D54" s="103" t="str">
        <f>'Alocação 1q'!C53</f>
        <v>-</v>
      </c>
      <c r="E54" s="103" t="str">
        <f>'Alocação 1q'!D53</f>
        <v>-</v>
      </c>
      <c r="F54" s="103" t="str">
        <f>'Alocação 1q'!E53</f>
        <v>-</v>
      </c>
      <c r="G54" s="103" t="e">
        <f t="shared" si="1"/>
        <v>#VALUE!</v>
      </c>
      <c r="H54" s="103">
        <f>'Alocação 1q'!H53</f>
        <v>0</v>
      </c>
      <c r="I54" s="103">
        <f>'Alocação 1q'!J53</f>
        <v>0</v>
      </c>
      <c r="J54" s="103">
        <f>'Alocação 1q'!I53</f>
        <v>0</v>
      </c>
      <c r="K54" s="103">
        <f>'Alocação 1q'!K53</f>
        <v>0</v>
      </c>
      <c r="L54" s="103">
        <f>'Alocação 1q'!L53</f>
        <v>0</v>
      </c>
      <c r="M54" s="104">
        <f>'Alocação 1q'!M53</f>
        <v>0</v>
      </c>
      <c r="N54" s="104">
        <f>'Alocação 1q'!N53</f>
        <v>0</v>
      </c>
      <c r="O54" s="103">
        <f>'Alocação 1q'!O53</f>
        <v>0</v>
      </c>
      <c r="P54" s="103"/>
      <c r="Q54" s="103">
        <f>'Alocação 1q'!P53</f>
        <v>0</v>
      </c>
      <c r="R54" s="104">
        <f>'Alocação 1q'!Q53</f>
        <v>0</v>
      </c>
      <c r="S54" s="104">
        <f>'Alocação 1q'!R53</f>
        <v>0</v>
      </c>
      <c r="T54" s="103">
        <f>'Alocação 1q'!S53</f>
        <v>0</v>
      </c>
      <c r="U54" s="103"/>
      <c r="V54" s="103">
        <f>'Alocação 1q'!T53</f>
        <v>0</v>
      </c>
      <c r="W54" s="104">
        <f>'Alocação 1q'!U53</f>
        <v>0</v>
      </c>
      <c r="X54" s="104">
        <f>'Alocação 1q'!V53</f>
        <v>0</v>
      </c>
      <c r="Y54" s="103">
        <f>'Alocação 1q'!W53</f>
        <v>0</v>
      </c>
      <c r="Z54" s="103"/>
      <c r="AA54" s="103">
        <f>'Alocação 1q'!Y53</f>
        <v>0</v>
      </c>
      <c r="AB54" s="103">
        <f>'Alocação 1q'!Z53</f>
        <v>0</v>
      </c>
      <c r="AC54" s="104">
        <f>'Alocação 1q'!AA53</f>
        <v>0</v>
      </c>
      <c r="AD54" s="104">
        <f>'Alocação 1q'!AB53</f>
        <v>0</v>
      </c>
      <c r="AE54" s="103">
        <f>'Alocação 1q'!AC53</f>
        <v>0</v>
      </c>
      <c r="AF54" s="103"/>
      <c r="AG54" s="103"/>
      <c r="AH54" s="103">
        <f>'Alocação 1q'!Z53</f>
        <v>0</v>
      </c>
      <c r="AI54" s="104">
        <f>'Alocação 1q'!AA53</f>
        <v>0</v>
      </c>
      <c r="AJ54" s="104">
        <f>'Alocação 1q'!AB53</f>
        <v>0</v>
      </c>
      <c r="AK54" s="103">
        <f>'Alocação 1q'!AC53</f>
        <v>0</v>
      </c>
      <c r="AL54" s="103"/>
      <c r="AM54" s="103"/>
      <c r="AN54" s="103">
        <f>'Alocação 1q'!AJ53</f>
        <v>0</v>
      </c>
      <c r="AO54" s="107" t="e">
        <f t="shared" si="6"/>
        <v>#VALUE!</v>
      </c>
      <c r="AP54" s="107" t="e">
        <f t="shared" si="2"/>
        <v>#VALUE!</v>
      </c>
      <c r="AQ54" s="107">
        <f t="shared" si="3"/>
        <v>0</v>
      </c>
      <c r="AR54" s="107">
        <f t="shared" si="4"/>
        <v>0</v>
      </c>
      <c r="AS54" s="108">
        <f t="shared" si="5"/>
        <v>0</v>
      </c>
    </row>
    <row r="55" spans="1:45" ht="15.75" thickBot="1">
      <c r="A55" s="102" t="s">
        <v>382</v>
      </c>
      <c r="B55" s="103" t="str">
        <f>'Alocação 1q'!B54</f>
        <v>-</v>
      </c>
      <c r="C55" s="103">
        <f>'Alocação 1q'!A54</f>
        <v>0</v>
      </c>
      <c r="D55" s="103" t="str">
        <f>'Alocação 1q'!C54</f>
        <v>-</v>
      </c>
      <c r="E55" s="103" t="str">
        <f>'Alocação 1q'!D54</f>
        <v>-</v>
      </c>
      <c r="F55" s="103" t="str">
        <f>'Alocação 1q'!E54</f>
        <v>-</v>
      </c>
      <c r="G55" s="103" t="e">
        <f t="shared" si="1"/>
        <v>#VALUE!</v>
      </c>
      <c r="H55" s="103">
        <f>'Alocação 1q'!H54</f>
        <v>0</v>
      </c>
      <c r="I55" s="103">
        <f>'Alocação 1q'!J54</f>
        <v>0</v>
      </c>
      <c r="J55" s="103">
        <f>'Alocação 1q'!I54</f>
        <v>0</v>
      </c>
      <c r="K55" s="103">
        <f>'Alocação 1q'!K54</f>
        <v>0</v>
      </c>
      <c r="L55" s="103">
        <f>'Alocação 1q'!L54</f>
        <v>0</v>
      </c>
      <c r="M55" s="104">
        <f>'Alocação 1q'!M54</f>
        <v>0</v>
      </c>
      <c r="N55" s="104">
        <f>'Alocação 1q'!N54</f>
        <v>0</v>
      </c>
      <c r="O55" s="103">
        <f>'Alocação 1q'!O54</f>
        <v>0</v>
      </c>
      <c r="P55" s="103"/>
      <c r="Q55" s="103">
        <f>'Alocação 1q'!P54</f>
        <v>0</v>
      </c>
      <c r="R55" s="104">
        <f>'Alocação 1q'!Q54</f>
        <v>0</v>
      </c>
      <c r="S55" s="104">
        <f>'Alocação 1q'!R54</f>
        <v>0</v>
      </c>
      <c r="T55" s="103">
        <f>'Alocação 1q'!S54</f>
        <v>0</v>
      </c>
      <c r="U55" s="103"/>
      <c r="V55" s="103">
        <f>'Alocação 1q'!T54</f>
        <v>0</v>
      </c>
      <c r="W55" s="104">
        <f>'Alocação 1q'!U54</f>
        <v>0</v>
      </c>
      <c r="X55" s="104">
        <f>'Alocação 1q'!V54</f>
        <v>0</v>
      </c>
      <c r="Y55" s="103">
        <f>'Alocação 1q'!W54</f>
        <v>0</v>
      </c>
      <c r="Z55" s="103"/>
      <c r="AA55" s="103">
        <f>'Alocação 1q'!Y54</f>
        <v>0</v>
      </c>
      <c r="AB55" s="103">
        <f>'Alocação 1q'!Z54</f>
        <v>0</v>
      </c>
      <c r="AC55" s="104">
        <f>'Alocação 1q'!AA54</f>
        <v>0</v>
      </c>
      <c r="AD55" s="104">
        <f>'Alocação 1q'!AB54</f>
        <v>0</v>
      </c>
      <c r="AE55" s="103">
        <f>'Alocação 1q'!AC54</f>
        <v>0</v>
      </c>
      <c r="AF55" s="103"/>
      <c r="AG55" s="103"/>
      <c r="AH55" s="103">
        <f>'Alocação 1q'!Z54</f>
        <v>0</v>
      </c>
      <c r="AI55" s="104">
        <f>'Alocação 1q'!AA54</f>
        <v>0</v>
      </c>
      <c r="AJ55" s="104">
        <f>'Alocação 1q'!AB54</f>
        <v>0</v>
      </c>
      <c r="AK55" s="103">
        <f>'Alocação 1q'!AC54</f>
        <v>0</v>
      </c>
      <c r="AL55" s="103"/>
      <c r="AM55" s="103"/>
      <c r="AN55" s="103">
        <f>'Alocação 1q'!AJ54</f>
        <v>0</v>
      </c>
      <c r="AO55" s="107" t="e">
        <f t="shared" si="6"/>
        <v>#VALUE!</v>
      </c>
      <c r="AP55" s="107" t="e">
        <f t="shared" si="2"/>
        <v>#VALUE!</v>
      </c>
      <c r="AQ55" s="107">
        <f t="shared" si="3"/>
        <v>0</v>
      </c>
      <c r="AR55" s="107">
        <f t="shared" si="4"/>
        <v>0</v>
      </c>
      <c r="AS55" s="108">
        <f t="shared" si="5"/>
        <v>0</v>
      </c>
    </row>
    <row r="56" spans="1:45" ht="15.75" thickBot="1">
      <c r="A56" s="102" t="s">
        <v>382</v>
      </c>
      <c r="B56" s="103" t="str">
        <f>'Alocação 1q'!B55</f>
        <v>-</v>
      </c>
      <c r="C56" s="103">
        <f>'Alocação 1q'!A55</f>
        <v>0</v>
      </c>
      <c r="D56" s="103" t="str">
        <f>'Alocação 1q'!C55</f>
        <v>-</v>
      </c>
      <c r="E56" s="103" t="str">
        <f>'Alocação 1q'!D55</f>
        <v>-</v>
      </c>
      <c r="F56" s="103" t="str">
        <f>'Alocação 1q'!E55</f>
        <v>-</v>
      </c>
      <c r="G56" s="103" t="e">
        <f t="shared" si="1"/>
        <v>#VALUE!</v>
      </c>
      <c r="H56" s="103">
        <f>'Alocação 1q'!H55</f>
        <v>0</v>
      </c>
      <c r="I56" s="103">
        <f>'Alocação 1q'!J55</f>
        <v>0</v>
      </c>
      <c r="J56" s="103">
        <f>'Alocação 1q'!I55</f>
        <v>0</v>
      </c>
      <c r="K56" s="103">
        <f>'Alocação 1q'!K55</f>
        <v>0</v>
      </c>
      <c r="L56" s="103">
        <f>'Alocação 1q'!L55</f>
        <v>0</v>
      </c>
      <c r="M56" s="104">
        <f>'Alocação 1q'!M55</f>
        <v>0</v>
      </c>
      <c r="N56" s="104">
        <f>'Alocação 1q'!N55</f>
        <v>0</v>
      </c>
      <c r="O56" s="103">
        <f>'Alocação 1q'!O55</f>
        <v>0</v>
      </c>
      <c r="P56" s="103"/>
      <c r="Q56" s="103">
        <f>'Alocação 1q'!P55</f>
        <v>0</v>
      </c>
      <c r="R56" s="104">
        <f>'Alocação 1q'!Q55</f>
        <v>0</v>
      </c>
      <c r="S56" s="104">
        <f>'Alocação 1q'!R55</f>
        <v>0</v>
      </c>
      <c r="T56" s="103">
        <f>'Alocação 1q'!S55</f>
        <v>0</v>
      </c>
      <c r="U56" s="103"/>
      <c r="V56" s="103">
        <f>'Alocação 1q'!T55</f>
        <v>0</v>
      </c>
      <c r="W56" s="104">
        <f>'Alocação 1q'!U55</f>
        <v>0</v>
      </c>
      <c r="X56" s="104">
        <f>'Alocação 1q'!V55</f>
        <v>0</v>
      </c>
      <c r="Y56" s="103">
        <f>'Alocação 1q'!W55</f>
        <v>0</v>
      </c>
      <c r="Z56" s="103"/>
      <c r="AA56" s="103">
        <f>'Alocação 1q'!Y55</f>
        <v>0</v>
      </c>
      <c r="AB56" s="103">
        <f>'Alocação 1q'!Z55</f>
        <v>0</v>
      </c>
      <c r="AC56" s="104">
        <f>'Alocação 1q'!AA55</f>
        <v>0</v>
      </c>
      <c r="AD56" s="104">
        <f>'Alocação 1q'!AB55</f>
        <v>0</v>
      </c>
      <c r="AE56" s="103">
        <f>'Alocação 1q'!AC55</f>
        <v>0</v>
      </c>
      <c r="AF56" s="103"/>
      <c r="AG56" s="103"/>
      <c r="AH56" s="103">
        <f>'Alocação 1q'!Z55</f>
        <v>0</v>
      </c>
      <c r="AI56" s="104">
        <f>'Alocação 1q'!AA55</f>
        <v>0</v>
      </c>
      <c r="AJ56" s="104">
        <f>'Alocação 1q'!AB55</f>
        <v>0</v>
      </c>
      <c r="AK56" s="103">
        <f>'Alocação 1q'!AC55</f>
        <v>0</v>
      </c>
      <c r="AL56" s="103"/>
      <c r="AM56" s="103"/>
      <c r="AN56" s="103">
        <f>'Alocação 1q'!AJ55</f>
        <v>0</v>
      </c>
      <c r="AO56" s="107" t="e">
        <f t="shared" si="6"/>
        <v>#VALUE!</v>
      </c>
      <c r="AP56" s="107" t="e">
        <f t="shared" si="2"/>
        <v>#VALUE!</v>
      </c>
      <c r="AQ56" s="107">
        <f t="shared" si="3"/>
        <v>0</v>
      </c>
      <c r="AR56" s="107">
        <f t="shared" si="4"/>
        <v>0</v>
      </c>
      <c r="AS56" s="108">
        <f t="shared" si="5"/>
        <v>0</v>
      </c>
    </row>
    <row r="57" spans="1:45" ht="15.75" thickBot="1">
      <c r="A57" s="102" t="s">
        <v>382</v>
      </c>
      <c r="B57" s="103" t="str">
        <f>'Alocação 1q'!B56</f>
        <v>-</v>
      </c>
      <c r="C57" s="103">
        <f>'Alocação 1q'!A56</f>
        <v>0</v>
      </c>
      <c r="D57" s="103" t="str">
        <f>'Alocação 1q'!C56</f>
        <v>-</v>
      </c>
      <c r="E57" s="103" t="str">
        <f>'Alocação 1q'!D56</f>
        <v>-</v>
      </c>
      <c r="F57" s="103" t="str">
        <f>'Alocação 1q'!E56</f>
        <v>-</v>
      </c>
      <c r="G57" s="103" t="e">
        <f t="shared" si="1"/>
        <v>#VALUE!</v>
      </c>
      <c r="H57" s="103">
        <f>'Alocação 1q'!H56</f>
        <v>0</v>
      </c>
      <c r="I57" s="103">
        <f>'Alocação 1q'!J56</f>
        <v>0</v>
      </c>
      <c r="J57" s="103">
        <f>'Alocação 1q'!I56</f>
        <v>0</v>
      </c>
      <c r="K57" s="103">
        <f>'Alocação 1q'!K56</f>
        <v>0</v>
      </c>
      <c r="L57" s="103">
        <f>'Alocação 1q'!L56</f>
        <v>0</v>
      </c>
      <c r="M57" s="104">
        <f>'Alocação 1q'!M56</f>
        <v>0</v>
      </c>
      <c r="N57" s="104">
        <f>'Alocação 1q'!N56</f>
        <v>0</v>
      </c>
      <c r="O57" s="103">
        <f>'Alocação 1q'!O56</f>
        <v>0</v>
      </c>
      <c r="P57" s="103"/>
      <c r="Q57" s="103">
        <f>'Alocação 1q'!P56</f>
        <v>0</v>
      </c>
      <c r="R57" s="104">
        <f>'Alocação 1q'!Q56</f>
        <v>0</v>
      </c>
      <c r="S57" s="104">
        <f>'Alocação 1q'!R56</f>
        <v>0</v>
      </c>
      <c r="T57" s="103">
        <f>'Alocação 1q'!S56</f>
        <v>0</v>
      </c>
      <c r="U57" s="103"/>
      <c r="V57" s="103">
        <f>'Alocação 1q'!T56</f>
        <v>0</v>
      </c>
      <c r="W57" s="104">
        <f>'Alocação 1q'!U56</f>
        <v>0</v>
      </c>
      <c r="X57" s="104">
        <f>'Alocação 1q'!V56</f>
        <v>0</v>
      </c>
      <c r="Y57" s="103">
        <f>'Alocação 1q'!W56</f>
        <v>0</v>
      </c>
      <c r="Z57" s="103"/>
      <c r="AA57" s="103">
        <f>'Alocação 1q'!Y56</f>
        <v>0</v>
      </c>
      <c r="AB57" s="103">
        <f>'Alocação 1q'!Z56</f>
        <v>0</v>
      </c>
      <c r="AC57" s="104">
        <f>'Alocação 1q'!AA56</f>
        <v>0</v>
      </c>
      <c r="AD57" s="104">
        <f>'Alocação 1q'!AB56</f>
        <v>0</v>
      </c>
      <c r="AE57" s="103">
        <f>'Alocação 1q'!AC56</f>
        <v>0</v>
      </c>
      <c r="AF57" s="103"/>
      <c r="AG57" s="103"/>
      <c r="AH57" s="103">
        <f>'Alocação 1q'!Z56</f>
        <v>0</v>
      </c>
      <c r="AI57" s="104">
        <f>'Alocação 1q'!AA56</f>
        <v>0</v>
      </c>
      <c r="AJ57" s="104">
        <f>'Alocação 1q'!AB56</f>
        <v>0</v>
      </c>
      <c r="AK57" s="103">
        <f>'Alocação 1q'!AC56</f>
        <v>0</v>
      </c>
      <c r="AL57" s="103"/>
      <c r="AM57" s="103"/>
      <c r="AN57" s="103">
        <f>'Alocação 1q'!AJ56</f>
        <v>0</v>
      </c>
      <c r="AO57" s="107" t="e">
        <f t="shared" si="6"/>
        <v>#VALUE!</v>
      </c>
      <c r="AP57" s="107" t="e">
        <f t="shared" si="2"/>
        <v>#VALUE!</v>
      </c>
      <c r="AQ57" s="107">
        <f t="shared" si="3"/>
        <v>0</v>
      </c>
      <c r="AR57" s="107">
        <f t="shared" si="4"/>
        <v>0</v>
      </c>
      <c r="AS57" s="108">
        <f t="shared" si="5"/>
        <v>0</v>
      </c>
    </row>
    <row r="58" spans="1:45" ht="15.75" thickBot="1">
      <c r="A58" s="102" t="s">
        <v>382</v>
      </c>
      <c r="B58" s="103" t="str">
        <f>'Alocação 1q'!B57</f>
        <v>-</v>
      </c>
      <c r="C58" s="103">
        <f>'Alocação 1q'!A57</f>
        <v>0</v>
      </c>
      <c r="D58" s="103" t="str">
        <f>'Alocação 1q'!C57</f>
        <v>-</v>
      </c>
      <c r="E58" s="103" t="str">
        <f>'Alocação 1q'!D57</f>
        <v>-</v>
      </c>
      <c r="F58" s="103" t="str">
        <f>'Alocação 1q'!E57</f>
        <v>-</v>
      </c>
      <c r="G58" s="103" t="e">
        <f t="shared" si="1"/>
        <v>#VALUE!</v>
      </c>
      <c r="H58" s="103">
        <f>'Alocação 1q'!H57</f>
        <v>0</v>
      </c>
      <c r="I58" s="103">
        <f>'Alocação 1q'!J57</f>
        <v>0</v>
      </c>
      <c r="J58" s="103">
        <f>'Alocação 1q'!I57</f>
        <v>0</v>
      </c>
      <c r="K58" s="103">
        <f>'Alocação 1q'!K57</f>
        <v>0</v>
      </c>
      <c r="L58" s="103">
        <f>'Alocação 1q'!L57</f>
        <v>0</v>
      </c>
      <c r="M58" s="104">
        <f>'Alocação 1q'!M57</f>
        <v>0</v>
      </c>
      <c r="N58" s="104">
        <f>'Alocação 1q'!N57</f>
        <v>0</v>
      </c>
      <c r="O58" s="103">
        <f>'Alocação 1q'!O57</f>
        <v>0</v>
      </c>
      <c r="P58" s="103"/>
      <c r="Q58" s="103">
        <f>'Alocação 1q'!P57</f>
        <v>0</v>
      </c>
      <c r="R58" s="104">
        <f>'Alocação 1q'!Q57</f>
        <v>0</v>
      </c>
      <c r="S58" s="104">
        <f>'Alocação 1q'!R57</f>
        <v>0</v>
      </c>
      <c r="T58" s="103">
        <f>'Alocação 1q'!S57</f>
        <v>0</v>
      </c>
      <c r="U58" s="103"/>
      <c r="V58" s="103">
        <f>'Alocação 1q'!T57</f>
        <v>0</v>
      </c>
      <c r="W58" s="104">
        <f>'Alocação 1q'!U57</f>
        <v>0</v>
      </c>
      <c r="X58" s="104">
        <f>'Alocação 1q'!V57</f>
        <v>0</v>
      </c>
      <c r="Y58" s="103">
        <f>'Alocação 1q'!W57</f>
        <v>0</v>
      </c>
      <c r="Z58" s="103"/>
      <c r="AA58" s="103">
        <f>'Alocação 1q'!Y57</f>
        <v>0</v>
      </c>
      <c r="AB58" s="103">
        <f>'Alocação 1q'!Z57</f>
        <v>0</v>
      </c>
      <c r="AC58" s="104">
        <f>'Alocação 1q'!AA57</f>
        <v>0</v>
      </c>
      <c r="AD58" s="104">
        <f>'Alocação 1q'!AB57</f>
        <v>0</v>
      </c>
      <c r="AE58" s="103">
        <f>'Alocação 1q'!AC57</f>
        <v>0</v>
      </c>
      <c r="AF58" s="103"/>
      <c r="AG58" s="103"/>
      <c r="AH58" s="103">
        <f>'Alocação 1q'!Z57</f>
        <v>0</v>
      </c>
      <c r="AI58" s="104">
        <f>'Alocação 1q'!AA57</f>
        <v>0</v>
      </c>
      <c r="AJ58" s="104">
        <f>'Alocação 1q'!AB57</f>
        <v>0</v>
      </c>
      <c r="AK58" s="103">
        <f>'Alocação 1q'!AC57</f>
        <v>0</v>
      </c>
      <c r="AL58" s="103"/>
      <c r="AM58" s="103"/>
      <c r="AN58" s="103">
        <f>'Alocação 1q'!AJ57</f>
        <v>0</v>
      </c>
      <c r="AO58" s="107" t="e">
        <f t="shared" si="6"/>
        <v>#VALUE!</v>
      </c>
      <c r="AP58" s="107" t="e">
        <f t="shared" si="2"/>
        <v>#VALUE!</v>
      </c>
      <c r="AQ58" s="107">
        <f t="shared" si="3"/>
        <v>0</v>
      </c>
      <c r="AR58" s="107">
        <f t="shared" si="4"/>
        <v>0</v>
      </c>
      <c r="AS58" s="108">
        <f t="shared" si="5"/>
        <v>0</v>
      </c>
    </row>
    <row r="59" spans="1:45" ht="15.75" thickBot="1">
      <c r="A59" s="102" t="s">
        <v>382</v>
      </c>
      <c r="B59" s="103" t="str">
        <f>'Alocação 1q'!B58</f>
        <v>-</v>
      </c>
      <c r="C59" s="103">
        <f>'Alocação 1q'!A58</f>
        <v>0</v>
      </c>
      <c r="D59" s="103" t="str">
        <f>'Alocação 1q'!C58</f>
        <v>-</v>
      </c>
      <c r="E59" s="103" t="str">
        <f>'Alocação 1q'!D58</f>
        <v>-</v>
      </c>
      <c r="F59" s="103" t="str">
        <f>'Alocação 1q'!E58</f>
        <v>-</v>
      </c>
      <c r="G59" s="103" t="e">
        <f t="shared" si="1"/>
        <v>#VALUE!</v>
      </c>
      <c r="H59" s="103">
        <f>'Alocação 1q'!H58</f>
        <v>0</v>
      </c>
      <c r="I59" s="103">
        <f>'Alocação 1q'!J58</f>
        <v>0</v>
      </c>
      <c r="J59" s="103">
        <f>'Alocação 1q'!I58</f>
        <v>0</v>
      </c>
      <c r="K59" s="103">
        <f>'Alocação 1q'!K58</f>
        <v>0</v>
      </c>
      <c r="L59" s="103">
        <f>'Alocação 1q'!L58</f>
        <v>0</v>
      </c>
      <c r="M59" s="104">
        <f>'Alocação 1q'!M58</f>
        <v>0</v>
      </c>
      <c r="N59" s="104">
        <f>'Alocação 1q'!N58</f>
        <v>0</v>
      </c>
      <c r="O59" s="103">
        <f>'Alocação 1q'!O58</f>
        <v>0</v>
      </c>
      <c r="P59" s="103"/>
      <c r="Q59" s="103">
        <f>'Alocação 1q'!P58</f>
        <v>0</v>
      </c>
      <c r="R59" s="104">
        <f>'Alocação 1q'!Q58</f>
        <v>0</v>
      </c>
      <c r="S59" s="104">
        <f>'Alocação 1q'!R58</f>
        <v>0</v>
      </c>
      <c r="T59" s="103">
        <f>'Alocação 1q'!S58</f>
        <v>0</v>
      </c>
      <c r="U59" s="103"/>
      <c r="V59" s="103">
        <f>'Alocação 1q'!T58</f>
        <v>0</v>
      </c>
      <c r="W59" s="104">
        <f>'Alocação 1q'!U58</f>
        <v>0</v>
      </c>
      <c r="X59" s="104">
        <f>'Alocação 1q'!V58</f>
        <v>0</v>
      </c>
      <c r="Y59" s="103">
        <f>'Alocação 1q'!W58</f>
        <v>0</v>
      </c>
      <c r="Z59" s="103"/>
      <c r="AA59" s="103">
        <f>'Alocação 1q'!Y58</f>
        <v>0</v>
      </c>
      <c r="AB59" s="103">
        <f>'Alocação 1q'!Z58</f>
        <v>0</v>
      </c>
      <c r="AC59" s="104">
        <f>'Alocação 1q'!AA58</f>
        <v>0</v>
      </c>
      <c r="AD59" s="104">
        <f>'Alocação 1q'!AB58</f>
        <v>0</v>
      </c>
      <c r="AE59" s="103">
        <f>'Alocação 1q'!AC58</f>
        <v>0</v>
      </c>
      <c r="AF59" s="103"/>
      <c r="AG59" s="103"/>
      <c r="AH59" s="103">
        <f>'Alocação 1q'!Z58</f>
        <v>0</v>
      </c>
      <c r="AI59" s="104">
        <f>'Alocação 1q'!AA58</f>
        <v>0</v>
      </c>
      <c r="AJ59" s="104">
        <f>'Alocação 1q'!AB58</f>
        <v>0</v>
      </c>
      <c r="AK59" s="103">
        <f>'Alocação 1q'!AC58</f>
        <v>0</v>
      </c>
      <c r="AL59" s="103"/>
      <c r="AM59" s="103"/>
      <c r="AN59" s="103">
        <f>'Alocação 1q'!AJ58</f>
        <v>0</v>
      </c>
      <c r="AO59" s="107" t="e">
        <f t="shared" si="6"/>
        <v>#VALUE!</v>
      </c>
      <c r="AP59" s="107" t="e">
        <f t="shared" si="2"/>
        <v>#VALUE!</v>
      </c>
      <c r="AQ59" s="107">
        <f t="shared" si="3"/>
        <v>0</v>
      </c>
      <c r="AR59" s="107">
        <f t="shared" si="4"/>
        <v>0</v>
      </c>
      <c r="AS59" s="108">
        <f t="shared" si="5"/>
        <v>0</v>
      </c>
    </row>
    <row r="60" spans="1:45" ht="15.75" thickBot="1">
      <c r="A60" s="102"/>
      <c r="B60" s="103" t="str">
        <f>'Alocação 1q'!B59</f>
        <v>-</v>
      </c>
      <c r="C60" s="103">
        <f>'Alocação 1q'!A59</f>
        <v>0</v>
      </c>
      <c r="D60" s="103" t="str">
        <f>'Alocação 1q'!C59</f>
        <v>-</v>
      </c>
      <c r="E60" s="103" t="str">
        <f>'Alocação 1q'!D59</f>
        <v>-</v>
      </c>
      <c r="F60" s="103" t="str">
        <f>'Alocação 1q'!E59</f>
        <v>-</v>
      </c>
      <c r="G60" s="103" t="e">
        <f t="shared" si="1"/>
        <v>#VALUE!</v>
      </c>
      <c r="H60" s="103">
        <f>'Alocação 1q'!H59</f>
        <v>0</v>
      </c>
      <c r="I60" s="103">
        <f>'Alocação 1q'!J59</f>
        <v>0</v>
      </c>
      <c r="J60" s="103">
        <f>'Alocação 1q'!I59</f>
        <v>0</v>
      </c>
      <c r="K60" s="103">
        <f>'Alocação 1q'!K59</f>
        <v>0</v>
      </c>
      <c r="L60" s="103">
        <f>'Alocação 1q'!L59</f>
        <v>0</v>
      </c>
      <c r="M60" s="104">
        <f>'Alocação 1q'!M59</f>
        <v>0</v>
      </c>
      <c r="N60" s="104">
        <f>'Alocação 1q'!N59</f>
        <v>0</v>
      </c>
      <c r="O60" s="103">
        <f>'Alocação 1q'!O59</f>
        <v>0</v>
      </c>
      <c r="P60" s="103"/>
      <c r="Q60" s="103">
        <f>'Alocação 1q'!P59</f>
        <v>0</v>
      </c>
      <c r="R60" s="104">
        <f>'Alocação 1q'!Q59</f>
        <v>0</v>
      </c>
      <c r="S60" s="104">
        <f>'Alocação 1q'!R59</f>
        <v>0</v>
      </c>
      <c r="T60" s="103">
        <f>'Alocação 1q'!S59</f>
        <v>0</v>
      </c>
      <c r="U60" s="103"/>
      <c r="V60" s="103">
        <f>'Alocação 1q'!T59</f>
        <v>0</v>
      </c>
      <c r="W60" s="104">
        <f>'Alocação 1q'!U59</f>
        <v>0</v>
      </c>
      <c r="X60" s="104">
        <f>'Alocação 1q'!V59</f>
        <v>0</v>
      </c>
      <c r="Y60" s="103">
        <f>'Alocação 1q'!W59</f>
        <v>0</v>
      </c>
      <c r="Z60" s="103"/>
      <c r="AA60" s="103">
        <f>'Alocação 1q'!Y59</f>
        <v>0</v>
      </c>
      <c r="AB60" s="103">
        <f>'Alocação 1q'!Z59</f>
        <v>0</v>
      </c>
      <c r="AC60" s="104">
        <f>'Alocação 1q'!AA59</f>
        <v>0</v>
      </c>
      <c r="AD60" s="104">
        <f>'Alocação 1q'!AB59</f>
        <v>0</v>
      </c>
      <c r="AE60" s="103">
        <f>'Alocação 1q'!AC59</f>
        <v>0</v>
      </c>
      <c r="AF60" s="103"/>
      <c r="AG60" s="103"/>
      <c r="AH60" s="103">
        <f>'Alocação 1q'!Z59</f>
        <v>0</v>
      </c>
      <c r="AI60" s="104">
        <f>'Alocação 1q'!AA59</f>
        <v>0</v>
      </c>
      <c r="AJ60" s="104">
        <f>'Alocação 1q'!AB59</f>
        <v>0</v>
      </c>
      <c r="AK60" s="103">
        <f>'Alocação 1q'!AC59</f>
        <v>0</v>
      </c>
      <c r="AL60" s="103"/>
      <c r="AM60" s="103"/>
      <c r="AN60" s="103">
        <f>'Alocação 1q'!AJ59</f>
        <v>0</v>
      </c>
      <c r="AO60" s="107" t="e">
        <f t="shared" si="6"/>
        <v>#VALUE!</v>
      </c>
      <c r="AP60" s="107" t="e">
        <f t="shared" si="2"/>
        <v>#VALUE!</v>
      </c>
      <c r="AQ60" s="107">
        <f t="shared" si="3"/>
        <v>0</v>
      </c>
      <c r="AR60" s="107">
        <f t="shared" si="4"/>
        <v>0</v>
      </c>
      <c r="AS60" s="108">
        <f t="shared" si="5"/>
        <v>0</v>
      </c>
    </row>
    <row r="61" spans="1:45" ht="15.75" thickBot="1">
      <c r="A61" s="102"/>
      <c r="B61" s="103" t="str">
        <f>'Alocação 1q'!B60</f>
        <v>-</v>
      </c>
      <c r="C61" s="103">
        <f>'Alocação 1q'!A60</f>
        <v>0</v>
      </c>
      <c r="D61" s="103" t="str">
        <f>'Alocação 1q'!C60</f>
        <v>-</v>
      </c>
      <c r="E61" s="103" t="str">
        <f>'Alocação 1q'!D60</f>
        <v>-</v>
      </c>
      <c r="F61" s="103" t="str">
        <f>'Alocação 1q'!E60</f>
        <v>-</v>
      </c>
      <c r="G61" s="103" t="e">
        <f t="shared" si="1"/>
        <v>#VALUE!</v>
      </c>
      <c r="H61" s="103">
        <f>'Alocação 1q'!H60</f>
        <v>0</v>
      </c>
      <c r="I61" s="103">
        <f>'Alocação 1q'!J60</f>
        <v>0</v>
      </c>
      <c r="J61" s="103">
        <f>'Alocação 1q'!I60</f>
        <v>0</v>
      </c>
      <c r="K61" s="103">
        <f>'Alocação 1q'!K60</f>
        <v>0</v>
      </c>
      <c r="L61" s="103">
        <f>'Alocação 1q'!L60</f>
        <v>0</v>
      </c>
      <c r="M61" s="104">
        <f>'Alocação 1q'!M60</f>
        <v>0</v>
      </c>
      <c r="N61" s="104">
        <f>'Alocação 1q'!N60</f>
        <v>0</v>
      </c>
      <c r="O61" s="103">
        <f>'Alocação 1q'!O60</f>
        <v>0</v>
      </c>
      <c r="P61" s="103"/>
      <c r="Q61" s="103">
        <f>'Alocação 1q'!P60</f>
        <v>0</v>
      </c>
      <c r="R61" s="104">
        <f>'Alocação 1q'!Q60</f>
        <v>0</v>
      </c>
      <c r="S61" s="104">
        <f>'Alocação 1q'!R60</f>
        <v>0</v>
      </c>
      <c r="T61" s="103">
        <f>'Alocação 1q'!S60</f>
        <v>0</v>
      </c>
      <c r="U61" s="103"/>
      <c r="V61" s="103">
        <f>'Alocação 1q'!T60</f>
        <v>0</v>
      </c>
      <c r="W61" s="104">
        <f>'Alocação 1q'!U60</f>
        <v>0</v>
      </c>
      <c r="X61" s="104">
        <f>'Alocação 1q'!V60</f>
        <v>0</v>
      </c>
      <c r="Y61" s="103">
        <f>'Alocação 1q'!W60</f>
        <v>0</v>
      </c>
      <c r="Z61" s="103"/>
      <c r="AA61" s="103">
        <f>'Alocação 1q'!Y60</f>
        <v>0</v>
      </c>
      <c r="AB61" s="103">
        <f>'Alocação 1q'!Z60</f>
        <v>0</v>
      </c>
      <c r="AC61" s="104">
        <f>'Alocação 1q'!AA60</f>
        <v>0</v>
      </c>
      <c r="AD61" s="104">
        <f>'Alocação 1q'!AB60</f>
        <v>0</v>
      </c>
      <c r="AE61" s="103">
        <f>'Alocação 1q'!AC60</f>
        <v>0</v>
      </c>
      <c r="AF61" s="103"/>
      <c r="AG61" s="103"/>
      <c r="AH61" s="103">
        <f>'Alocação 1q'!Z60</f>
        <v>0</v>
      </c>
      <c r="AI61" s="104">
        <f>'Alocação 1q'!AA60</f>
        <v>0</v>
      </c>
      <c r="AJ61" s="104">
        <f>'Alocação 1q'!AB60</f>
        <v>0</v>
      </c>
      <c r="AK61" s="103">
        <f>'Alocação 1q'!AC60</f>
        <v>0</v>
      </c>
      <c r="AL61" s="103"/>
      <c r="AM61" s="103"/>
      <c r="AN61" s="103">
        <f>'Alocação 1q'!AJ60</f>
        <v>0</v>
      </c>
      <c r="AO61" s="107" t="e">
        <f t="shared" si="6"/>
        <v>#VALUE!</v>
      </c>
      <c r="AP61" s="107" t="e">
        <f t="shared" si="2"/>
        <v>#VALUE!</v>
      </c>
      <c r="AQ61" s="107">
        <f t="shared" si="3"/>
        <v>0</v>
      </c>
      <c r="AR61" s="107">
        <f t="shared" si="4"/>
        <v>0</v>
      </c>
      <c r="AS61" s="108">
        <f t="shared" si="5"/>
        <v>0</v>
      </c>
    </row>
    <row r="62" spans="1:45" ht="15.75" thickBot="1">
      <c r="A62" s="102"/>
      <c r="B62" s="103" t="str">
        <f>'Alocação 1q'!B61</f>
        <v>-</v>
      </c>
      <c r="C62" s="103">
        <f>'Alocação 1q'!A61</f>
        <v>0</v>
      </c>
      <c r="D62" s="103" t="str">
        <f>'Alocação 1q'!C61</f>
        <v>-</v>
      </c>
      <c r="E62" s="103" t="str">
        <f>'Alocação 1q'!D61</f>
        <v>-</v>
      </c>
      <c r="F62" s="103" t="str">
        <f>'Alocação 1q'!E61</f>
        <v>-</v>
      </c>
      <c r="G62" s="103" t="e">
        <f t="shared" si="1"/>
        <v>#VALUE!</v>
      </c>
      <c r="H62" s="103">
        <f>'Alocação 1q'!H61</f>
        <v>0</v>
      </c>
      <c r="I62" s="103">
        <f>'Alocação 1q'!J61</f>
        <v>0</v>
      </c>
      <c r="J62" s="103">
        <f>'Alocação 1q'!I61</f>
        <v>0</v>
      </c>
      <c r="K62" s="103">
        <f>'Alocação 1q'!K61</f>
        <v>0</v>
      </c>
      <c r="L62" s="103">
        <f>'Alocação 1q'!L61</f>
        <v>0</v>
      </c>
      <c r="M62" s="104">
        <f>'Alocação 1q'!M61</f>
        <v>0</v>
      </c>
      <c r="N62" s="104">
        <f>'Alocação 1q'!N61</f>
        <v>0</v>
      </c>
      <c r="O62" s="103">
        <f>'Alocação 1q'!O61</f>
        <v>0</v>
      </c>
      <c r="P62" s="103"/>
      <c r="Q62" s="103">
        <f>'Alocação 1q'!P61</f>
        <v>0</v>
      </c>
      <c r="R62" s="104">
        <f>'Alocação 1q'!Q61</f>
        <v>0</v>
      </c>
      <c r="S62" s="104">
        <f>'Alocação 1q'!R61</f>
        <v>0</v>
      </c>
      <c r="T62" s="103">
        <f>'Alocação 1q'!S61</f>
        <v>0</v>
      </c>
      <c r="U62" s="103"/>
      <c r="V62" s="103">
        <f>'Alocação 1q'!T61</f>
        <v>0</v>
      </c>
      <c r="W62" s="104">
        <f>'Alocação 1q'!U61</f>
        <v>0</v>
      </c>
      <c r="X62" s="104">
        <f>'Alocação 1q'!V61</f>
        <v>0</v>
      </c>
      <c r="Y62" s="103">
        <f>'Alocação 1q'!W61</f>
        <v>0</v>
      </c>
      <c r="Z62" s="103"/>
      <c r="AA62" s="103">
        <f>'Alocação 1q'!Y61</f>
        <v>0</v>
      </c>
      <c r="AB62" s="103">
        <f>'Alocação 1q'!Z61</f>
        <v>0</v>
      </c>
      <c r="AC62" s="104">
        <f>'Alocação 1q'!AA61</f>
        <v>0</v>
      </c>
      <c r="AD62" s="104">
        <f>'Alocação 1q'!AB61</f>
        <v>0</v>
      </c>
      <c r="AE62" s="103">
        <f>'Alocação 1q'!AC61</f>
        <v>0</v>
      </c>
      <c r="AF62" s="103"/>
      <c r="AG62" s="103"/>
      <c r="AH62" s="103">
        <f>'Alocação 1q'!Z61</f>
        <v>0</v>
      </c>
      <c r="AI62" s="104">
        <f>'Alocação 1q'!AA61</f>
        <v>0</v>
      </c>
      <c r="AJ62" s="104">
        <f>'Alocação 1q'!AB61</f>
        <v>0</v>
      </c>
      <c r="AK62" s="103">
        <f>'Alocação 1q'!AC61</f>
        <v>0</v>
      </c>
      <c r="AL62" s="103"/>
      <c r="AM62" s="103"/>
      <c r="AN62" s="103">
        <f>'Alocação 1q'!AJ61</f>
        <v>0</v>
      </c>
      <c r="AO62" s="107" t="e">
        <f t="shared" si="6"/>
        <v>#VALUE!</v>
      </c>
      <c r="AP62" s="107" t="e">
        <f t="shared" si="2"/>
        <v>#VALUE!</v>
      </c>
      <c r="AQ62" s="107">
        <f t="shared" si="3"/>
        <v>0</v>
      </c>
      <c r="AR62" s="107">
        <f t="shared" si="4"/>
        <v>0</v>
      </c>
      <c r="AS62" s="108">
        <f t="shared" si="5"/>
        <v>0</v>
      </c>
    </row>
    <row r="63" spans="1:45" ht="15.75" thickBot="1">
      <c r="A63" s="102"/>
      <c r="B63" s="103" t="str">
        <f>'Alocação 1q'!B62</f>
        <v>-</v>
      </c>
      <c r="C63" s="103">
        <f>'Alocação 1q'!A62</f>
        <v>0</v>
      </c>
      <c r="D63" s="103" t="str">
        <f>'Alocação 1q'!C62</f>
        <v>-</v>
      </c>
      <c r="E63" s="103" t="str">
        <f>'Alocação 1q'!D62</f>
        <v>-</v>
      </c>
      <c r="F63" s="103" t="str">
        <f>'Alocação 1q'!E62</f>
        <v>-</v>
      </c>
      <c r="G63" s="103" t="e">
        <f t="shared" si="1"/>
        <v>#VALUE!</v>
      </c>
      <c r="H63" s="103">
        <f>'Alocação 1q'!H62</f>
        <v>0</v>
      </c>
      <c r="I63" s="103">
        <f>'Alocação 1q'!J62</f>
        <v>0</v>
      </c>
      <c r="J63" s="103">
        <f>'Alocação 1q'!I62</f>
        <v>0</v>
      </c>
      <c r="K63" s="103">
        <f>'Alocação 1q'!K62</f>
        <v>0</v>
      </c>
      <c r="L63" s="103">
        <f>'Alocação 1q'!L62</f>
        <v>0</v>
      </c>
      <c r="M63" s="104">
        <f>'Alocação 1q'!M62</f>
        <v>0</v>
      </c>
      <c r="N63" s="104">
        <f>'Alocação 1q'!N62</f>
        <v>0</v>
      </c>
      <c r="O63" s="103">
        <f>'Alocação 1q'!O62</f>
        <v>0</v>
      </c>
      <c r="P63" s="103"/>
      <c r="Q63" s="103">
        <f>'Alocação 1q'!P62</f>
        <v>0</v>
      </c>
      <c r="R63" s="104">
        <f>'Alocação 1q'!Q62</f>
        <v>0</v>
      </c>
      <c r="S63" s="104">
        <f>'Alocação 1q'!R62</f>
        <v>0</v>
      </c>
      <c r="T63" s="103">
        <f>'Alocação 1q'!S62</f>
        <v>0</v>
      </c>
      <c r="U63" s="103"/>
      <c r="V63" s="103">
        <f>'Alocação 1q'!T62</f>
        <v>0</v>
      </c>
      <c r="W63" s="104">
        <f>'Alocação 1q'!U62</f>
        <v>0</v>
      </c>
      <c r="X63" s="104">
        <f>'Alocação 1q'!V62</f>
        <v>0</v>
      </c>
      <c r="Y63" s="103">
        <f>'Alocação 1q'!W62</f>
        <v>0</v>
      </c>
      <c r="Z63" s="103"/>
      <c r="AA63" s="103">
        <f>'Alocação 1q'!Y62</f>
        <v>0</v>
      </c>
      <c r="AB63" s="103">
        <f>'Alocação 1q'!Z62</f>
        <v>0</v>
      </c>
      <c r="AC63" s="104">
        <f>'Alocação 1q'!AA62</f>
        <v>0</v>
      </c>
      <c r="AD63" s="104">
        <f>'Alocação 1q'!AB62</f>
        <v>0</v>
      </c>
      <c r="AE63" s="103">
        <f>'Alocação 1q'!AC62</f>
        <v>0</v>
      </c>
      <c r="AF63" s="103"/>
      <c r="AG63" s="103"/>
      <c r="AH63" s="103">
        <f>'Alocação 1q'!Z62</f>
        <v>0</v>
      </c>
      <c r="AI63" s="104">
        <f>'Alocação 1q'!AA62</f>
        <v>0</v>
      </c>
      <c r="AJ63" s="104">
        <f>'Alocação 1q'!AB62</f>
        <v>0</v>
      </c>
      <c r="AK63" s="103">
        <f>'Alocação 1q'!AC62</f>
        <v>0</v>
      </c>
      <c r="AL63" s="103"/>
      <c r="AM63" s="103"/>
      <c r="AN63" s="103">
        <f>'Alocação 1q'!AJ62</f>
        <v>0</v>
      </c>
      <c r="AO63" s="107" t="e">
        <f t="shared" si="6"/>
        <v>#VALUE!</v>
      </c>
      <c r="AP63" s="107" t="e">
        <f t="shared" si="2"/>
        <v>#VALUE!</v>
      </c>
      <c r="AQ63" s="107">
        <f t="shared" si="3"/>
        <v>0</v>
      </c>
      <c r="AR63" s="107">
        <f t="shared" si="4"/>
        <v>0</v>
      </c>
      <c r="AS63" s="108">
        <f t="shared" si="5"/>
        <v>0</v>
      </c>
    </row>
    <row r="64" spans="1:45" ht="15.75" thickBot="1">
      <c r="A64" s="102"/>
      <c r="B64" s="103" t="str">
        <f>'Alocação 1q'!B63</f>
        <v>-</v>
      </c>
      <c r="C64" s="103">
        <f>'Alocação 1q'!A63</f>
        <v>0</v>
      </c>
      <c r="D64" s="103" t="str">
        <f>'Alocação 1q'!C63</f>
        <v>-</v>
      </c>
      <c r="E64" s="103" t="str">
        <f>'Alocação 1q'!D63</f>
        <v>-</v>
      </c>
      <c r="F64" s="103" t="str">
        <f>'Alocação 1q'!E63</f>
        <v>-</v>
      </c>
      <c r="G64" s="103" t="e">
        <f t="shared" si="1"/>
        <v>#VALUE!</v>
      </c>
      <c r="H64" s="103">
        <f>'Alocação 1q'!H63</f>
        <v>0</v>
      </c>
      <c r="I64" s="103">
        <f>'Alocação 1q'!J63</f>
        <v>0</v>
      </c>
      <c r="J64" s="103">
        <f>'Alocação 1q'!I63</f>
        <v>0</v>
      </c>
      <c r="K64" s="103">
        <f>'Alocação 1q'!K63</f>
        <v>0</v>
      </c>
      <c r="L64" s="103">
        <f>'Alocação 1q'!L63</f>
        <v>0</v>
      </c>
      <c r="M64" s="104">
        <f>'Alocação 1q'!M63</f>
        <v>0</v>
      </c>
      <c r="N64" s="104">
        <f>'Alocação 1q'!N63</f>
        <v>0</v>
      </c>
      <c r="O64" s="103">
        <f>'Alocação 1q'!O63</f>
        <v>0</v>
      </c>
      <c r="P64" s="103"/>
      <c r="Q64" s="103">
        <f>'Alocação 1q'!P63</f>
        <v>0</v>
      </c>
      <c r="R64" s="104">
        <f>'Alocação 1q'!Q63</f>
        <v>0</v>
      </c>
      <c r="S64" s="104">
        <f>'Alocação 1q'!R63</f>
        <v>0</v>
      </c>
      <c r="T64" s="103">
        <f>'Alocação 1q'!S63</f>
        <v>0</v>
      </c>
      <c r="U64" s="103"/>
      <c r="V64" s="103">
        <f>'Alocação 1q'!T63</f>
        <v>0</v>
      </c>
      <c r="W64" s="104">
        <f>'Alocação 1q'!U63</f>
        <v>0</v>
      </c>
      <c r="X64" s="104">
        <f>'Alocação 1q'!V63</f>
        <v>0</v>
      </c>
      <c r="Y64" s="103">
        <f>'Alocação 1q'!W63</f>
        <v>0</v>
      </c>
      <c r="Z64" s="103"/>
      <c r="AA64" s="103">
        <f>'Alocação 1q'!Y63</f>
        <v>0</v>
      </c>
      <c r="AB64" s="103">
        <f>'Alocação 1q'!Z63</f>
        <v>0</v>
      </c>
      <c r="AC64" s="104">
        <f>'Alocação 1q'!AA63</f>
        <v>0</v>
      </c>
      <c r="AD64" s="104">
        <f>'Alocação 1q'!AB63</f>
        <v>0</v>
      </c>
      <c r="AE64" s="103">
        <f>'Alocação 1q'!AC63</f>
        <v>0</v>
      </c>
      <c r="AF64" s="103"/>
      <c r="AG64" s="103"/>
      <c r="AH64" s="103">
        <f>'Alocação 1q'!Z63</f>
        <v>0</v>
      </c>
      <c r="AI64" s="104">
        <f>'Alocação 1q'!AA63</f>
        <v>0</v>
      </c>
      <c r="AJ64" s="104">
        <f>'Alocação 1q'!AB63</f>
        <v>0</v>
      </c>
      <c r="AK64" s="103">
        <f>'Alocação 1q'!AC63</f>
        <v>0</v>
      </c>
      <c r="AL64" s="103"/>
      <c r="AM64" s="103"/>
      <c r="AN64" s="103">
        <f>'Alocação 1q'!AJ63</f>
        <v>0</v>
      </c>
      <c r="AO64" s="107" t="e">
        <f t="shared" si="6"/>
        <v>#VALUE!</v>
      </c>
      <c r="AP64" s="107" t="e">
        <f t="shared" si="2"/>
        <v>#VALUE!</v>
      </c>
      <c r="AQ64" s="107">
        <f t="shared" si="3"/>
        <v>0</v>
      </c>
      <c r="AR64" s="107">
        <f t="shared" si="4"/>
        <v>0</v>
      </c>
      <c r="AS64" s="108">
        <f t="shared" si="5"/>
        <v>0</v>
      </c>
    </row>
    <row r="65" spans="1:45" ht="15.75" thickBot="1">
      <c r="A65" s="102"/>
      <c r="B65" s="103" t="str">
        <f>'Alocação 1q'!B64</f>
        <v>-</v>
      </c>
      <c r="C65" s="103">
        <f>'Alocação 1q'!A64</f>
        <v>0</v>
      </c>
      <c r="D65" s="103" t="str">
        <f>'Alocação 1q'!C64</f>
        <v>-</v>
      </c>
      <c r="E65" s="103" t="str">
        <f>'Alocação 1q'!D64</f>
        <v>-</v>
      </c>
      <c r="F65" s="103" t="str">
        <f>'Alocação 1q'!E64</f>
        <v>-</v>
      </c>
      <c r="G65" s="103" t="e">
        <f t="shared" si="1"/>
        <v>#VALUE!</v>
      </c>
      <c r="H65" s="103">
        <f>'Alocação 1q'!H64</f>
        <v>0</v>
      </c>
      <c r="I65" s="103">
        <f>'Alocação 1q'!J64</f>
        <v>0</v>
      </c>
      <c r="J65" s="103">
        <f>'Alocação 1q'!I64</f>
        <v>0</v>
      </c>
      <c r="K65" s="103">
        <f>'Alocação 1q'!K64</f>
        <v>0</v>
      </c>
      <c r="L65" s="103">
        <f>'Alocação 1q'!L64</f>
        <v>0</v>
      </c>
      <c r="M65" s="104">
        <f>'Alocação 1q'!M64</f>
        <v>0</v>
      </c>
      <c r="N65" s="104">
        <f>'Alocação 1q'!N64</f>
        <v>0</v>
      </c>
      <c r="O65" s="103">
        <f>'Alocação 1q'!O64</f>
        <v>0</v>
      </c>
      <c r="P65" s="103"/>
      <c r="Q65" s="103">
        <f>'Alocação 1q'!P64</f>
        <v>0</v>
      </c>
      <c r="R65" s="104">
        <f>'Alocação 1q'!Q64</f>
        <v>0</v>
      </c>
      <c r="S65" s="104">
        <f>'Alocação 1q'!R64</f>
        <v>0</v>
      </c>
      <c r="T65" s="103">
        <f>'Alocação 1q'!S64</f>
        <v>0</v>
      </c>
      <c r="U65" s="103"/>
      <c r="V65" s="103">
        <f>'Alocação 1q'!T64</f>
        <v>0</v>
      </c>
      <c r="W65" s="104">
        <f>'Alocação 1q'!U64</f>
        <v>0</v>
      </c>
      <c r="X65" s="104">
        <f>'Alocação 1q'!V64</f>
        <v>0</v>
      </c>
      <c r="Y65" s="103">
        <f>'Alocação 1q'!W64</f>
        <v>0</v>
      </c>
      <c r="Z65" s="103"/>
      <c r="AA65" s="103">
        <f>'Alocação 1q'!Y64</f>
        <v>0</v>
      </c>
      <c r="AB65" s="103">
        <f>'Alocação 1q'!Z64</f>
        <v>0</v>
      </c>
      <c r="AC65" s="104">
        <f>'Alocação 1q'!AA64</f>
        <v>0</v>
      </c>
      <c r="AD65" s="104">
        <f>'Alocação 1q'!AB64</f>
        <v>0</v>
      </c>
      <c r="AE65" s="103">
        <f>'Alocação 1q'!AC64</f>
        <v>0</v>
      </c>
      <c r="AF65" s="103"/>
      <c r="AG65" s="103"/>
      <c r="AH65" s="103">
        <f>'Alocação 1q'!Z64</f>
        <v>0</v>
      </c>
      <c r="AI65" s="104">
        <f>'Alocação 1q'!AA64</f>
        <v>0</v>
      </c>
      <c r="AJ65" s="104">
        <f>'Alocação 1q'!AB64</f>
        <v>0</v>
      </c>
      <c r="AK65" s="103">
        <f>'Alocação 1q'!AC64</f>
        <v>0</v>
      </c>
      <c r="AL65" s="103"/>
      <c r="AM65" s="103"/>
      <c r="AN65" s="103">
        <f>'Alocação 1q'!AJ64</f>
        <v>0</v>
      </c>
      <c r="AO65" s="107" t="e">
        <f t="shared" si="6"/>
        <v>#VALUE!</v>
      </c>
      <c r="AP65" s="107" t="e">
        <f t="shared" si="2"/>
        <v>#VALUE!</v>
      </c>
      <c r="AQ65" s="107">
        <f t="shared" si="3"/>
        <v>0</v>
      </c>
      <c r="AR65" s="107">
        <f t="shared" si="4"/>
        <v>0</v>
      </c>
      <c r="AS65" s="108">
        <f t="shared" si="5"/>
        <v>0</v>
      </c>
    </row>
    <row r="66" spans="1:45" ht="15.75" thickBot="1">
      <c r="A66" s="102"/>
      <c r="B66" s="103" t="str">
        <f>'Alocação 1q'!B65</f>
        <v>-</v>
      </c>
      <c r="C66" s="103">
        <f>'Alocação 1q'!A65</f>
        <v>0</v>
      </c>
      <c r="D66" s="103" t="str">
        <f>'Alocação 1q'!C65</f>
        <v>-</v>
      </c>
      <c r="E66" s="103" t="str">
        <f>'Alocação 1q'!D65</f>
        <v>-</v>
      </c>
      <c r="F66" s="103" t="str">
        <f>'Alocação 1q'!E65</f>
        <v>-</v>
      </c>
      <c r="G66" s="103" t="e">
        <f t="shared" si="1"/>
        <v>#VALUE!</v>
      </c>
      <c r="H66" s="103">
        <f>'Alocação 1q'!H65</f>
        <v>0</v>
      </c>
      <c r="I66" s="103">
        <f>'Alocação 1q'!J65</f>
        <v>0</v>
      </c>
      <c r="J66" s="103">
        <f>'Alocação 1q'!I65</f>
        <v>0</v>
      </c>
      <c r="K66" s="103">
        <f>'Alocação 1q'!K65</f>
        <v>0</v>
      </c>
      <c r="L66" s="103">
        <f>'Alocação 1q'!L65</f>
        <v>0</v>
      </c>
      <c r="M66" s="104">
        <f>'Alocação 1q'!M65</f>
        <v>0</v>
      </c>
      <c r="N66" s="104">
        <f>'Alocação 1q'!N65</f>
        <v>0</v>
      </c>
      <c r="O66" s="103">
        <f>'Alocação 1q'!O65</f>
        <v>0</v>
      </c>
      <c r="P66" s="103"/>
      <c r="Q66" s="103">
        <f>'Alocação 1q'!P65</f>
        <v>0</v>
      </c>
      <c r="R66" s="104">
        <f>'Alocação 1q'!Q65</f>
        <v>0</v>
      </c>
      <c r="S66" s="104">
        <f>'Alocação 1q'!R65</f>
        <v>0</v>
      </c>
      <c r="T66" s="103">
        <f>'Alocação 1q'!S65</f>
        <v>0</v>
      </c>
      <c r="U66" s="103"/>
      <c r="V66" s="103">
        <f>'Alocação 1q'!T65</f>
        <v>0</v>
      </c>
      <c r="W66" s="104">
        <f>'Alocação 1q'!U65</f>
        <v>0</v>
      </c>
      <c r="X66" s="104">
        <f>'Alocação 1q'!V65</f>
        <v>0</v>
      </c>
      <c r="Y66" s="103">
        <f>'Alocação 1q'!W65</f>
        <v>0</v>
      </c>
      <c r="Z66" s="103"/>
      <c r="AA66" s="103">
        <f>'Alocação 1q'!Y65</f>
        <v>0</v>
      </c>
      <c r="AB66" s="103">
        <f>'Alocação 1q'!Z65</f>
        <v>0</v>
      </c>
      <c r="AC66" s="104">
        <f>'Alocação 1q'!AA65</f>
        <v>0</v>
      </c>
      <c r="AD66" s="104">
        <f>'Alocação 1q'!AB65</f>
        <v>0</v>
      </c>
      <c r="AE66" s="103">
        <f>'Alocação 1q'!AC65</f>
        <v>0</v>
      </c>
      <c r="AF66" s="103"/>
      <c r="AG66" s="103"/>
      <c r="AH66" s="103">
        <f>'Alocação 1q'!Z65</f>
        <v>0</v>
      </c>
      <c r="AI66" s="104">
        <f>'Alocação 1q'!AA65</f>
        <v>0</v>
      </c>
      <c r="AJ66" s="104">
        <f>'Alocação 1q'!AB65</f>
        <v>0</v>
      </c>
      <c r="AK66" s="103">
        <f>'Alocação 1q'!AC65</f>
        <v>0</v>
      </c>
      <c r="AL66" s="103"/>
      <c r="AM66" s="103"/>
      <c r="AN66" s="103">
        <f>'Alocação 1q'!AJ65</f>
        <v>0</v>
      </c>
      <c r="AO66" s="107" t="e">
        <f t="shared" si="6"/>
        <v>#VALUE!</v>
      </c>
      <c r="AP66" s="107" t="e">
        <f t="shared" si="2"/>
        <v>#VALUE!</v>
      </c>
      <c r="AQ66" s="107">
        <f t="shared" si="3"/>
        <v>0</v>
      </c>
      <c r="AR66" s="107">
        <f t="shared" si="4"/>
        <v>0</v>
      </c>
      <c r="AS66" s="108">
        <f t="shared" si="5"/>
        <v>0</v>
      </c>
    </row>
    <row r="67" spans="1:45" ht="15.75" thickBot="1">
      <c r="A67" s="102"/>
      <c r="B67" s="103" t="str">
        <f>'Alocação 1q'!B66</f>
        <v>-</v>
      </c>
      <c r="C67" s="103">
        <f>'Alocação 1q'!A66</f>
        <v>0</v>
      </c>
      <c r="D67" s="103" t="str">
        <f>'Alocação 1q'!C66</f>
        <v>-</v>
      </c>
      <c r="E67" s="103" t="str">
        <f>'Alocação 1q'!D66</f>
        <v>-</v>
      </c>
      <c r="F67" s="103" t="str">
        <f>'Alocação 1q'!E66</f>
        <v>-</v>
      </c>
      <c r="G67" s="103" t="e">
        <f t="shared" si="1"/>
        <v>#VALUE!</v>
      </c>
      <c r="H67" s="103">
        <f>'Alocação 1q'!H66</f>
        <v>0</v>
      </c>
      <c r="I67" s="103">
        <f>'Alocação 1q'!J66</f>
        <v>0</v>
      </c>
      <c r="J67" s="103">
        <f>'Alocação 1q'!I66</f>
        <v>0</v>
      </c>
      <c r="K67" s="103">
        <f>'Alocação 1q'!K66</f>
        <v>0</v>
      </c>
      <c r="L67" s="103">
        <f>'Alocação 1q'!L66</f>
        <v>0</v>
      </c>
      <c r="M67" s="104">
        <f>'Alocação 1q'!M66</f>
        <v>0</v>
      </c>
      <c r="N67" s="104">
        <f>'Alocação 1q'!N66</f>
        <v>0</v>
      </c>
      <c r="O67" s="103">
        <f>'Alocação 1q'!O66</f>
        <v>0</v>
      </c>
      <c r="P67" s="103"/>
      <c r="Q67" s="103">
        <f>'Alocação 1q'!P66</f>
        <v>0</v>
      </c>
      <c r="R67" s="104">
        <f>'Alocação 1q'!Q66</f>
        <v>0</v>
      </c>
      <c r="S67" s="104">
        <f>'Alocação 1q'!R66</f>
        <v>0</v>
      </c>
      <c r="T67" s="103">
        <f>'Alocação 1q'!S66</f>
        <v>0</v>
      </c>
      <c r="U67" s="103"/>
      <c r="V67" s="103">
        <f>'Alocação 1q'!T66</f>
        <v>0</v>
      </c>
      <c r="W67" s="104">
        <f>'Alocação 1q'!U66</f>
        <v>0</v>
      </c>
      <c r="X67" s="104">
        <f>'Alocação 1q'!V66</f>
        <v>0</v>
      </c>
      <c r="Y67" s="103">
        <f>'Alocação 1q'!W66</f>
        <v>0</v>
      </c>
      <c r="Z67" s="103"/>
      <c r="AA67" s="103">
        <f>'Alocação 1q'!Y66</f>
        <v>0</v>
      </c>
      <c r="AB67" s="103">
        <f>'Alocação 1q'!Z66</f>
        <v>0</v>
      </c>
      <c r="AC67" s="104">
        <f>'Alocação 1q'!AA66</f>
        <v>0</v>
      </c>
      <c r="AD67" s="104">
        <f>'Alocação 1q'!AB66</f>
        <v>0</v>
      </c>
      <c r="AE67" s="103">
        <f>'Alocação 1q'!AC66</f>
        <v>0</v>
      </c>
      <c r="AF67" s="103"/>
      <c r="AG67" s="103"/>
      <c r="AH67" s="103">
        <f>'Alocação 1q'!Z66</f>
        <v>0</v>
      </c>
      <c r="AI67" s="104">
        <f>'Alocação 1q'!AA66</f>
        <v>0</v>
      </c>
      <c r="AJ67" s="104">
        <f>'Alocação 1q'!AB66</f>
        <v>0</v>
      </c>
      <c r="AK67" s="103">
        <f>'Alocação 1q'!AC66</f>
        <v>0</v>
      </c>
      <c r="AL67" s="103"/>
      <c r="AM67" s="103"/>
      <c r="AN67" s="103">
        <f>'Alocação 1q'!AJ66</f>
        <v>0</v>
      </c>
      <c r="AO67" s="107" t="e">
        <f t="shared" si="6"/>
        <v>#VALUE!</v>
      </c>
      <c r="AP67" s="107" t="e">
        <f t="shared" si="2"/>
        <v>#VALUE!</v>
      </c>
      <c r="AQ67" s="107">
        <f t="shared" si="3"/>
        <v>0</v>
      </c>
      <c r="AR67" s="107">
        <f t="shared" si="4"/>
        <v>0</v>
      </c>
      <c r="AS67" s="108">
        <f t="shared" si="5"/>
        <v>0</v>
      </c>
    </row>
    <row r="68" spans="1:45" ht="15.75" thickBot="1">
      <c r="A68" s="102"/>
      <c r="B68" s="103" t="str">
        <f>'Alocação 1q'!B67</f>
        <v>-</v>
      </c>
      <c r="C68" s="103">
        <f>'Alocação 1q'!A67</f>
        <v>0</v>
      </c>
      <c r="D68" s="103" t="str">
        <f>'Alocação 1q'!C67</f>
        <v>-</v>
      </c>
      <c r="E68" s="103" t="str">
        <f>'Alocação 1q'!D67</f>
        <v>-</v>
      </c>
      <c r="F68" s="103" t="str">
        <f>'Alocação 1q'!E67</f>
        <v>-</v>
      </c>
      <c r="G68" s="103" t="e">
        <f t="shared" ref="G68:G81" si="7">D68+E68</f>
        <v>#VALUE!</v>
      </c>
      <c r="H68" s="103">
        <f>'Alocação 1q'!H67</f>
        <v>0</v>
      </c>
      <c r="I68" s="103">
        <f>'Alocação 1q'!J67</f>
        <v>0</v>
      </c>
      <c r="J68" s="103">
        <f>'Alocação 1q'!I67</f>
        <v>0</v>
      </c>
      <c r="K68" s="103">
        <f>'Alocação 1q'!K67</f>
        <v>0</v>
      </c>
      <c r="L68" s="103">
        <f>'Alocação 1q'!L67</f>
        <v>0</v>
      </c>
      <c r="M68" s="104">
        <f>'Alocação 1q'!M67</f>
        <v>0</v>
      </c>
      <c r="N68" s="104">
        <f>'Alocação 1q'!N67</f>
        <v>0</v>
      </c>
      <c r="O68" s="103">
        <f>'Alocação 1q'!O67</f>
        <v>0</v>
      </c>
      <c r="P68" s="103"/>
      <c r="Q68" s="103">
        <f>'Alocação 1q'!P67</f>
        <v>0</v>
      </c>
      <c r="R68" s="104">
        <f>'Alocação 1q'!Q67</f>
        <v>0</v>
      </c>
      <c r="S68" s="104">
        <f>'Alocação 1q'!R67</f>
        <v>0</v>
      </c>
      <c r="T68" s="103">
        <f>'Alocação 1q'!S67</f>
        <v>0</v>
      </c>
      <c r="U68" s="103"/>
      <c r="V68" s="103">
        <f>'Alocação 1q'!T67</f>
        <v>0</v>
      </c>
      <c r="W68" s="104">
        <f>'Alocação 1q'!U67</f>
        <v>0</v>
      </c>
      <c r="X68" s="104">
        <f>'Alocação 1q'!V67</f>
        <v>0</v>
      </c>
      <c r="Y68" s="103">
        <f>'Alocação 1q'!W67</f>
        <v>0</v>
      </c>
      <c r="Z68" s="103"/>
      <c r="AA68" s="103">
        <f>'Alocação 1q'!Y67</f>
        <v>0</v>
      </c>
      <c r="AB68" s="103">
        <f>'Alocação 1q'!Z67</f>
        <v>0</v>
      </c>
      <c r="AC68" s="104">
        <f>'Alocação 1q'!AA67</f>
        <v>0</v>
      </c>
      <c r="AD68" s="104">
        <f>'Alocação 1q'!AB67</f>
        <v>0</v>
      </c>
      <c r="AE68" s="103">
        <f>'Alocação 1q'!AC67</f>
        <v>0</v>
      </c>
      <c r="AF68" s="103"/>
      <c r="AG68" s="103"/>
      <c r="AH68" s="103">
        <f>'Alocação 1q'!Z67</f>
        <v>0</v>
      </c>
      <c r="AI68" s="104">
        <f>'Alocação 1q'!AA67</f>
        <v>0</v>
      </c>
      <c r="AJ68" s="104">
        <f>'Alocação 1q'!AB67</f>
        <v>0</v>
      </c>
      <c r="AK68" s="103">
        <f>'Alocação 1q'!AC67</f>
        <v>0</v>
      </c>
      <c r="AL68" s="103"/>
      <c r="AM68" s="103"/>
      <c r="AN68" s="103">
        <f>'Alocação 1q'!AJ67</f>
        <v>0</v>
      </c>
      <c r="AO68" s="107" t="e">
        <f t="shared" si="6"/>
        <v>#VALUE!</v>
      </c>
      <c r="AP68" s="107" t="e">
        <f t="shared" ref="AP68:AP81" si="8">IF(G68="","0",G68/24)</f>
        <v>#VALUE!</v>
      </c>
      <c r="AQ68" s="107">
        <f t="shared" ref="AQ68:AQ81" si="9">(IF(M68="",0,IF(O68="SEMANAL",N68-M68,(N68-M68)/2)))+(IF(R68="",0,IF(T68="SEMANAL",S68-R68,(S68-R68)/2)))+(IF(W68="",0,IF(Y68="SEMANAL",X68-W68,(X68-W68)/2)))</f>
        <v>0</v>
      </c>
      <c r="AR68" s="107">
        <f t="shared" ref="AR68:AR81" si="10">(IF(AD68="",0,IF(AE68="SEMANAL",AD68-AC68,(AD68-AC68)/2)))+(IF(AJ68="",0,IF(AK68="SEMANAL",AJ68-AI68,(AJ68-AI68)/2)))</f>
        <v>0</v>
      </c>
      <c r="AS68" s="108">
        <f t="shared" ref="AS68:AS81" si="11">AQ68+AR68</f>
        <v>0</v>
      </c>
    </row>
    <row r="69" spans="1:45" ht="15.75" thickBot="1">
      <c r="A69" s="102"/>
      <c r="B69" s="103" t="str">
        <f>'Alocação 1q'!B68</f>
        <v>-</v>
      </c>
      <c r="C69" s="103">
        <f>'Alocação 1q'!A68</f>
        <v>0</v>
      </c>
      <c r="D69" s="103" t="str">
        <f>'Alocação 1q'!C68</f>
        <v>-</v>
      </c>
      <c r="E69" s="103" t="str">
        <f>'Alocação 1q'!D68</f>
        <v>-</v>
      </c>
      <c r="F69" s="103" t="str">
        <f>'Alocação 1q'!E68</f>
        <v>-</v>
      </c>
      <c r="G69" s="103" t="e">
        <f t="shared" si="7"/>
        <v>#VALUE!</v>
      </c>
      <c r="H69" s="103">
        <f>'Alocação 1q'!H68</f>
        <v>0</v>
      </c>
      <c r="I69" s="103">
        <f>'Alocação 1q'!J68</f>
        <v>0</v>
      </c>
      <c r="J69" s="103">
        <f>'Alocação 1q'!I68</f>
        <v>0</v>
      </c>
      <c r="K69" s="103">
        <f>'Alocação 1q'!K68</f>
        <v>0</v>
      </c>
      <c r="L69" s="103">
        <f>'Alocação 1q'!L68</f>
        <v>0</v>
      </c>
      <c r="M69" s="104">
        <f>'Alocação 1q'!M68</f>
        <v>0</v>
      </c>
      <c r="N69" s="104">
        <f>'Alocação 1q'!N68</f>
        <v>0</v>
      </c>
      <c r="O69" s="103">
        <f>'Alocação 1q'!O68</f>
        <v>0</v>
      </c>
      <c r="P69" s="103"/>
      <c r="Q69" s="103">
        <f>'Alocação 1q'!P68</f>
        <v>0</v>
      </c>
      <c r="R69" s="104">
        <f>'Alocação 1q'!Q68</f>
        <v>0</v>
      </c>
      <c r="S69" s="104">
        <f>'Alocação 1q'!R68</f>
        <v>0</v>
      </c>
      <c r="T69" s="103">
        <f>'Alocação 1q'!S68</f>
        <v>0</v>
      </c>
      <c r="U69" s="103"/>
      <c r="V69" s="103">
        <f>'Alocação 1q'!T68</f>
        <v>0</v>
      </c>
      <c r="W69" s="104">
        <f>'Alocação 1q'!U68</f>
        <v>0</v>
      </c>
      <c r="X69" s="104">
        <f>'Alocação 1q'!V68</f>
        <v>0</v>
      </c>
      <c r="Y69" s="103">
        <f>'Alocação 1q'!W68</f>
        <v>0</v>
      </c>
      <c r="Z69" s="103"/>
      <c r="AA69" s="103">
        <f>'Alocação 1q'!Y68</f>
        <v>0</v>
      </c>
      <c r="AB69" s="103">
        <f>'Alocação 1q'!Z68</f>
        <v>0</v>
      </c>
      <c r="AC69" s="104">
        <f>'Alocação 1q'!AA68</f>
        <v>0</v>
      </c>
      <c r="AD69" s="104">
        <f>'Alocação 1q'!AB68</f>
        <v>0</v>
      </c>
      <c r="AE69" s="103">
        <f>'Alocação 1q'!AC68</f>
        <v>0</v>
      </c>
      <c r="AF69" s="103"/>
      <c r="AG69" s="103"/>
      <c r="AH69" s="103">
        <f>'Alocação 1q'!Z68</f>
        <v>0</v>
      </c>
      <c r="AI69" s="104">
        <f>'Alocação 1q'!AA68</f>
        <v>0</v>
      </c>
      <c r="AJ69" s="104">
        <f>'Alocação 1q'!AB68</f>
        <v>0</v>
      </c>
      <c r="AK69" s="103">
        <f>'Alocação 1q'!AC68</f>
        <v>0</v>
      </c>
      <c r="AL69" s="103"/>
      <c r="AM69" s="103"/>
      <c r="AN69" s="103">
        <f>'Alocação 1q'!AJ68</f>
        <v>0</v>
      </c>
      <c r="AO69" s="107" t="e">
        <f t="shared" si="6"/>
        <v>#VALUE!</v>
      </c>
      <c r="AP69" s="107" t="e">
        <f t="shared" si="8"/>
        <v>#VALUE!</v>
      </c>
      <c r="AQ69" s="107">
        <f t="shared" si="9"/>
        <v>0</v>
      </c>
      <c r="AR69" s="107">
        <f t="shared" si="10"/>
        <v>0</v>
      </c>
      <c r="AS69" s="108">
        <f t="shared" si="11"/>
        <v>0</v>
      </c>
    </row>
    <row r="70" spans="1:45" ht="15.75" thickBot="1">
      <c r="A70" s="102"/>
      <c r="B70" s="103" t="str">
        <f>'Alocação 1q'!B69</f>
        <v>-</v>
      </c>
      <c r="C70" s="103">
        <f>'Alocação 1q'!A69</f>
        <v>0</v>
      </c>
      <c r="D70" s="103" t="str">
        <f>'Alocação 1q'!C69</f>
        <v>-</v>
      </c>
      <c r="E70" s="103" t="str">
        <f>'Alocação 1q'!D69</f>
        <v>-</v>
      </c>
      <c r="F70" s="103" t="str">
        <f>'Alocação 1q'!E69</f>
        <v>-</v>
      </c>
      <c r="G70" s="103" t="e">
        <f t="shared" si="7"/>
        <v>#VALUE!</v>
      </c>
      <c r="H70" s="103">
        <f>'Alocação 1q'!H69</f>
        <v>0</v>
      </c>
      <c r="I70" s="103">
        <f>'Alocação 1q'!J69</f>
        <v>0</v>
      </c>
      <c r="J70" s="103">
        <f>'Alocação 1q'!I69</f>
        <v>0</v>
      </c>
      <c r="K70" s="103">
        <f>'Alocação 1q'!K69</f>
        <v>0</v>
      </c>
      <c r="L70" s="103">
        <f>'Alocação 1q'!L69</f>
        <v>0</v>
      </c>
      <c r="M70" s="104">
        <f>'Alocação 1q'!M69</f>
        <v>0</v>
      </c>
      <c r="N70" s="104">
        <f>'Alocação 1q'!N69</f>
        <v>0</v>
      </c>
      <c r="O70" s="103">
        <f>'Alocação 1q'!O69</f>
        <v>0</v>
      </c>
      <c r="P70" s="103"/>
      <c r="Q70" s="103">
        <f>'Alocação 1q'!P69</f>
        <v>0</v>
      </c>
      <c r="R70" s="104">
        <f>'Alocação 1q'!Q69</f>
        <v>0</v>
      </c>
      <c r="S70" s="104">
        <f>'Alocação 1q'!R69</f>
        <v>0</v>
      </c>
      <c r="T70" s="103">
        <f>'Alocação 1q'!S69</f>
        <v>0</v>
      </c>
      <c r="U70" s="103"/>
      <c r="V70" s="103">
        <f>'Alocação 1q'!T69</f>
        <v>0</v>
      </c>
      <c r="W70" s="104">
        <f>'Alocação 1q'!U69</f>
        <v>0</v>
      </c>
      <c r="X70" s="104">
        <f>'Alocação 1q'!V69</f>
        <v>0</v>
      </c>
      <c r="Y70" s="103">
        <f>'Alocação 1q'!W69</f>
        <v>0</v>
      </c>
      <c r="Z70" s="103"/>
      <c r="AA70" s="103">
        <f>'Alocação 1q'!Y69</f>
        <v>0</v>
      </c>
      <c r="AB70" s="103">
        <f>'Alocação 1q'!Z69</f>
        <v>0</v>
      </c>
      <c r="AC70" s="104">
        <f>'Alocação 1q'!AA69</f>
        <v>0</v>
      </c>
      <c r="AD70" s="104">
        <f>'Alocação 1q'!AB69</f>
        <v>0</v>
      </c>
      <c r="AE70" s="103">
        <f>'Alocação 1q'!AC69</f>
        <v>0</v>
      </c>
      <c r="AF70" s="103"/>
      <c r="AG70" s="103"/>
      <c r="AH70" s="103">
        <f>'Alocação 1q'!Z69</f>
        <v>0</v>
      </c>
      <c r="AI70" s="104">
        <f>'Alocação 1q'!AA69</f>
        <v>0</v>
      </c>
      <c r="AJ70" s="104">
        <f>'Alocação 1q'!AB69</f>
        <v>0</v>
      </c>
      <c r="AK70" s="103">
        <f>'Alocação 1q'!AC69</f>
        <v>0</v>
      </c>
      <c r="AL70" s="103"/>
      <c r="AM70" s="103"/>
      <c r="AN70" s="103">
        <f>'Alocação 1q'!AJ69</f>
        <v>0</v>
      </c>
      <c r="AO70" s="107" t="e">
        <f t="shared" ref="AO70:AO81" si="12">IF(AP70="0","",IF(AP70=AS70,"CORRETO",IF(AP70&gt;AS70,"HORAS A MENOS ALOCADAS","HORAS A MAIS ALOCADAS")))</f>
        <v>#VALUE!</v>
      </c>
      <c r="AP70" s="107" t="e">
        <f t="shared" si="8"/>
        <v>#VALUE!</v>
      </c>
      <c r="AQ70" s="107">
        <f t="shared" si="9"/>
        <v>0</v>
      </c>
      <c r="AR70" s="107">
        <f t="shared" si="10"/>
        <v>0</v>
      </c>
      <c r="AS70" s="108">
        <f t="shared" si="11"/>
        <v>0</v>
      </c>
    </row>
    <row r="71" spans="1:45" ht="15.75" thickBot="1">
      <c r="A71" s="102"/>
      <c r="B71" s="103" t="str">
        <f>'Alocação 1q'!B70</f>
        <v>-</v>
      </c>
      <c r="C71" s="103">
        <f>'Alocação 1q'!A70</f>
        <v>0</v>
      </c>
      <c r="D71" s="103" t="str">
        <f>'Alocação 1q'!C70</f>
        <v>-</v>
      </c>
      <c r="E71" s="103" t="str">
        <f>'Alocação 1q'!D70</f>
        <v>-</v>
      </c>
      <c r="F71" s="103" t="str">
        <f>'Alocação 1q'!E70</f>
        <v>-</v>
      </c>
      <c r="G71" s="103" t="e">
        <f t="shared" si="7"/>
        <v>#VALUE!</v>
      </c>
      <c r="H71" s="103">
        <f>'Alocação 1q'!H70</f>
        <v>0</v>
      </c>
      <c r="I71" s="103">
        <f>'Alocação 1q'!J70</f>
        <v>0</v>
      </c>
      <c r="J71" s="103">
        <f>'Alocação 1q'!I70</f>
        <v>0</v>
      </c>
      <c r="K71" s="103">
        <f>'Alocação 1q'!K70</f>
        <v>0</v>
      </c>
      <c r="L71" s="103">
        <f>'Alocação 1q'!L70</f>
        <v>0</v>
      </c>
      <c r="M71" s="104">
        <f>'Alocação 1q'!M70</f>
        <v>0</v>
      </c>
      <c r="N71" s="104">
        <f>'Alocação 1q'!N70</f>
        <v>0</v>
      </c>
      <c r="O71" s="103">
        <f>'Alocação 1q'!O70</f>
        <v>0</v>
      </c>
      <c r="P71" s="103"/>
      <c r="Q71" s="103">
        <f>'Alocação 1q'!P70</f>
        <v>0</v>
      </c>
      <c r="R71" s="104">
        <f>'Alocação 1q'!Q70</f>
        <v>0</v>
      </c>
      <c r="S71" s="104">
        <f>'Alocação 1q'!R70</f>
        <v>0</v>
      </c>
      <c r="T71" s="103">
        <f>'Alocação 1q'!S70</f>
        <v>0</v>
      </c>
      <c r="U71" s="103"/>
      <c r="V71" s="103">
        <f>'Alocação 1q'!T70</f>
        <v>0</v>
      </c>
      <c r="W71" s="104">
        <f>'Alocação 1q'!U70</f>
        <v>0</v>
      </c>
      <c r="X71" s="104">
        <f>'Alocação 1q'!V70</f>
        <v>0</v>
      </c>
      <c r="Y71" s="103">
        <f>'Alocação 1q'!W70</f>
        <v>0</v>
      </c>
      <c r="Z71" s="103"/>
      <c r="AA71" s="103">
        <f>'Alocação 1q'!Y70</f>
        <v>0</v>
      </c>
      <c r="AB71" s="103">
        <f>'Alocação 1q'!Z70</f>
        <v>0</v>
      </c>
      <c r="AC71" s="104">
        <f>'Alocação 1q'!AA70</f>
        <v>0</v>
      </c>
      <c r="AD71" s="104">
        <f>'Alocação 1q'!AB70</f>
        <v>0</v>
      </c>
      <c r="AE71" s="103">
        <f>'Alocação 1q'!AC70</f>
        <v>0</v>
      </c>
      <c r="AF71" s="103"/>
      <c r="AG71" s="103"/>
      <c r="AH71" s="103">
        <f>'Alocação 1q'!Z70</f>
        <v>0</v>
      </c>
      <c r="AI71" s="104">
        <f>'Alocação 1q'!AA70</f>
        <v>0</v>
      </c>
      <c r="AJ71" s="104">
        <f>'Alocação 1q'!AB70</f>
        <v>0</v>
      </c>
      <c r="AK71" s="103">
        <f>'Alocação 1q'!AC70</f>
        <v>0</v>
      </c>
      <c r="AL71" s="103"/>
      <c r="AM71" s="103"/>
      <c r="AN71" s="103">
        <f>'Alocação 1q'!AJ70</f>
        <v>0</v>
      </c>
      <c r="AO71" s="107" t="e">
        <f t="shared" si="12"/>
        <v>#VALUE!</v>
      </c>
      <c r="AP71" s="107" t="e">
        <f t="shared" si="8"/>
        <v>#VALUE!</v>
      </c>
      <c r="AQ71" s="107">
        <f t="shared" si="9"/>
        <v>0</v>
      </c>
      <c r="AR71" s="107">
        <f t="shared" si="10"/>
        <v>0</v>
      </c>
      <c r="AS71" s="108">
        <f t="shared" si="11"/>
        <v>0</v>
      </c>
    </row>
    <row r="72" spans="1:45" ht="15.75" thickBot="1">
      <c r="A72" s="102"/>
      <c r="B72" s="103" t="str">
        <f>'Alocação 1q'!B71</f>
        <v>-</v>
      </c>
      <c r="C72" s="103">
        <f>'Alocação 1q'!A71</f>
        <v>0</v>
      </c>
      <c r="D72" s="103" t="str">
        <f>'Alocação 1q'!C71</f>
        <v>-</v>
      </c>
      <c r="E72" s="103" t="str">
        <f>'Alocação 1q'!D71</f>
        <v>-</v>
      </c>
      <c r="F72" s="103" t="str">
        <f>'Alocação 1q'!E71</f>
        <v>-</v>
      </c>
      <c r="G72" s="103" t="e">
        <f t="shared" si="7"/>
        <v>#VALUE!</v>
      </c>
      <c r="H72" s="103">
        <f>'Alocação 1q'!H71</f>
        <v>0</v>
      </c>
      <c r="I72" s="103">
        <f>'Alocação 1q'!J71</f>
        <v>0</v>
      </c>
      <c r="J72" s="103">
        <f>'Alocação 1q'!I71</f>
        <v>0</v>
      </c>
      <c r="K72" s="103">
        <f>'Alocação 1q'!K71</f>
        <v>0</v>
      </c>
      <c r="L72" s="103">
        <f>'Alocação 1q'!L71</f>
        <v>0</v>
      </c>
      <c r="M72" s="104">
        <f>'Alocação 1q'!M71</f>
        <v>0</v>
      </c>
      <c r="N72" s="104">
        <f>'Alocação 1q'!N71</f>
        <v>0</v>
      </c>
      <c r="O72" s="103">
        <f>'Alocação 1q'!O71</f>
        <v>0</v>
      </c>
      <c r="P72" s="103"/>
      <c r="Q72" s="103">
        <f>'Alocação 1q'!P71</f>
        <v>0</v>
      </c>
      <c r="R72" s="104">
        <f>'Alocação 1q'!Q71</f>
        <v>0</v>
      </c>
      <c r="S72" s="104">
        <f>'Alocação 1q'!R71</f>
        <v>0</v>
      </c>
      <c r="T72" s="103">
        <f>'Alocação 1q'!S71</f>
        <v>0</v>
      </c>
      <c r="U72" s="103"/>
      <c r="V72" s="103">
        <f>'Alocação 1q'!T71</f>
        <v>0</v>
      </c>
      <c r="W72" s="104">
        <f>'Alocação 1q'!U71</f>
        <v>0</v>
      </c>
      <c r="X72" s="104">
        <f>'Alocação 1q'!V71</f>
        <v>0</v>
      </c>
      <c r="Y72" s="103">
        <f>'Alocação 1q'!W71</f>
        <v>0</v>
      </c>
      <c r="Z72" s="103"/>
      <c r="AA72" s="103">
        <f>'Alocação 1q'!Y71</f>
        <v>0</v>
      </c>
      <c r="AB72" s="103">
        <f>'Alocação 1q'!Z71</f>
        <v>0</v>
      </c>
      <c r="AC72" s="104">
        <f>'Alocação 1q'!AA71</f>
        <v>0</v>
      </c>
      <c r="AD72" s="104">
        <f>'Alocação 1q'!AB71</f>
        <v>0</v>
      </c>
      <c r="AE72" s="103">
        <f>'Alocação 1q'!AC71</f>
        <v>0</v>
      </c>
      <c r="AF72" s="103"/>
      <c r="AG72" s="103"/>
      <c r="AH72" s="103">
        <f>'Alocação 1q'!Z71</f>
        <v>0</v>
      </c>
      <c r="AI72" s="104">
        <f>'Alocação 1q'!AA71</f>
        <v>0</v>
      </c>
      <c r="AJ72" s="104">
        <f>'Alocação 1q'!AB71</f>
        <v>0</v>
      </c>
      <c r="AK72" s="103">
        <f>'Alocação 1q'!AC71</f>
        <v>0</v>
      </c>
      <c r="AL72" s="103"/>
      <c r="AM72" s="103"/>
      <c r="AN72" s="103">
        <f>'Alocação 1q'!AJ71</f>
        <v>0</v>
      </c>
      <c r="AO72" s="107" t="e">
        <f t="shared" si="12"/>
        <v>#VALUE!</v>
      </c>
      <c r="AP72" s="107" t="e">
        <f t="shared" si="8"/>
        <v>#VALUE!</v>
      </c>
      <c r="AQ72" s="107">
        <f t="shared" si="9"/>
        <v>0</v>
      </c>
      <c r="AR72" s="107">
        <f t="shared" si="10"/>
        <v>0</v>
      </c>
      <c r="AS72" s="108">
        <f t="shared" si="11"/>
        <v>0</v>
      </c>
    </row>
    <row r="73" spans="1:45" ht="15.75" thickBot="1">
      <c r="A73" s="102"/>
      <c r="B73" s="103" t="str">
        <f>'Alocação 1q'!B72</f>
        <v>-</v>
      </c>
      <c r="C73" s="103">
        <f>'Alocação 1q'!A72</f>
        <v>0</v>
      </c>
      <c r="D73" s="103" t="str">
        <f>'Alocação 1q'!C72</f>
        <v>-</v>
      </c>
      <c r="E73" s="103" t="str">
        <f>'Alocação 1q'!D72</f>
        <v>-</v>
      </c>
      <c r="F73" s="103" t="str">
        <f>'Alocação 1q'!E72</f>
        <v>-</v>
      </c>
      <c r="G73" s="103" t="e">
        <f t="shared" si="7"/>
        <v>#VALUE!</v>
      </c>
      <c r="H73" s="103">
        <f>'Alocação 1q'!H72</f>
        <v>0</v>
      </c>
      <c r="I73" s="103">
        <f>'Alocação 1q'!J72</f>
        <v>0</v>
      </c>
      <c r="J73" s="103">
        <f>'Alocação 1q'!I72</f>
        <v>0</v>
      </c>
      <c r="K73" s="103">
        <f>'Alocação 1q'!K72</f>
        <v>0</v>
      </c>
      <c r="L73" s="103">
        <f>'Alocação 1q'!L72</f>
        <v>0</v>
      </c>
      <c r="M73" s="104">
        <f>'Alocação 1q'!M72</f>
        <v>0</v>
      </c>
      <c r="N73" s="104">
        <f>'Alocação 1q'!N72</f>
        <v>0</v>
      </c>
      <c r="O73" s="103">
        <f>'Alocação 1q'!O72</f>
        <v>0</v>
      </c>
      <c r="P73" s="103"/>
      <c r="Q73" s="103">
        <f>'Alocação 1q'!P72</f>
        <v>0</v>
      </c>
      <c r="R73" s="104">
        <f>'Alocação 1q'!Q72</f>
        <v>0</v>
      </c>
      <c r="S73" s="104">
        <f>'Alocação 1q'!R72</f>
        <v>0</v>
      </c>
      <c r="T73" s="103">
        <f>'Alocação 1q'!S72</f>
        <v>0</v>
      </c>
      <c r="U73" s="103"/>
      <c r="V73" s="103">
        <f>'Alocação 1q'!T72</f>
        <v>0</v>
      </c>
      <c r="W73" s="104">
        <f>'Alocação 1q'!U72</f>
        <v>0</v>
      </c>
      <c r="X73" s="104">
        <f>'Alocação 1q'!V72</f>
        <v>0</v>
      </c>
      <c r="Y73" s="103">
        <f>'Alocação 1q'!W72</f>
        <v>0</v>
      </c>
      <c r="Z73" s="103"/>
      <c r="AA73" s="103">
        <f>'Alocação 1q'!Y72</f>
        <v>0</v>
      </c>
      <c r="AB73" s="103">
        <f>'Alocação 1q'!Z72</f>
        <v>0</v>
      </c>
      <c r="AC73" s="104">
        <f>'Alocação 1q'!AA72</f>
        <v>0</v>
      </c>
      <c r="AD73" s="104">
        <f>'Alocação 1q'!AB72</f>
        <v>0</v>
      </c>
      <c r="AE73" s="103">
        <f>'Alocação 1q'!AC72</f>
        <v>0</v>
      </c>
      <c r="AF73" s="103"/>
      <c r="AG73" s="103"/>
      <c r="AH73" s="103">
        <f>'Alocação 1q'!Z72</f>
        <v>0</v>
      </c>
      <c r="AI73" s="104">
        <f>'Alocação 1q'!AA72</f>
        <v>0</v>
      </c>
      <c r="AJ73" s="104">
        <f>'Alocação 1q'!AB72</f>
        <v>0</v>
      </c>
      <c r="AK73" s="103">
        <f>'Alocação 1q'!AC72</f>
        <v>0</v>
      </c>
      <c r="AL73" s="103"/>
      <c r="AM73" s="103"/>
      <c r="AN73" s="103">
        <f>'Alocação 1q'!AJ72</f>
        <v>0</v>
      </c>
      <c r="AO73" s="107" t="e">
        <f t="shared" si="12"/>
        <v>#VALUE!</v>
      </c>
      <c r="AP73" s="107" t="e">
        <f t="shared" si="8"/>
        <v>#VALUE!</v>
      </c>
      <c r="AQ73" s="107">
        <f t="shared" si="9"/>
        <v>0</v>
      </c>
      <c r="AR73" s="107">
        <f t="shared" si="10"/>
        <v>0</v>
      </c>
      <c r="AS73" s="108">
        <f t="shared" si="11"/>
        <v>0</v>
      </c>
    </row>
    <row r="74" spans="1:45" ht="15.75" thickBot="1">
      <c r="A74" s="102"/>
      <c r="B74" s="103" t="str">
        <f>'Alocação 1q'!B73</f>
        <v>-</v>
      </c>
      <c r="C74" s="103">
        <f>'Alocação 1q'!A73</f>
        <v>0</v>
      </c>
      <c r="D74" s="103" t="str">
        <f>'Alocação 1q'!C73</f>
        <v>-</v>
      </c>
      <c r="E74" s="103" t="str">
        <f>'Alocação 1q'!D73</f>
        <v>-</v>
      </c>
      <c r="F74" s="103" t="str">
        <f>'Alocação 1q'!E73</f>
        <v>-</v>
      </c>
      <c r="G74" s="103" t="e">
        <f t="shared" si="7"/>
        <v>#VALUE!</v>
      </c>
      <c r="H74" s="103">
        <f>'Alocação 1q'!H73</f>
        <v>0</v>
      </c>
      <c r="I74" s="103">
        <f>'Alocação 1q'!J73</f>
        <v>0</v>
      </c>
      <c r="J74" s="103">
        <f>'Alocação 1q'!I73</f>
        <v>0</v>
      </c>
      <c r="K74" s="103">
        <f>'Alocação 1q'!K73</f>
        <v>0</v>
      </c>
      <c r="L74" s="103">
        <f>'Alocação 1q'!L73</f>
        <v>0</v>
      </c>
      <c r="M74" s="104">
        <f>'Alocação 1q'!M73</f>
        <v>0</v>
      </c>
      <c r="N74" s="104">
        <f>'Alocação 1q'!N73</f>
        <v>0</v>
      </c>
      <c r="O74" s="103">
        <f>'Alocação 1q'!O73</f>
        <v>0</v>
      </c>
      <c r="P74" s="103"/>
      <c r="Q74" s="103">
        <f>'Alocação 1q'!P73</f>
        <v>0</v>
      </c>
      <c r="R74" s="104">
        <f>'Alocação 1q'!Q73</f>
        <v>0</v>
      </c>
      <c r="S74" s="104">
        <f>'Alocação 1q'!R73</f>
        <v>0</v>
      </c>
      <c r="T74" s="103">
        <f>'Alocação 1q'!S73</f>
        <v>0</v>
      </c>
      <c r="U74" s="103"/>
      <c r="V74" s="103">
        <f>'Alocação 1q'!T73</f>
        <v>0</v>
      </c>
      <c r="W74" s="104">
        <f>'Alocação 1q'!U73</f>
        <v>0</v>
      </c>
      <c r="X74" s="104">
        <f>'Alocação 1q'!V73</f>
        <v>0</v>
      </c>
      <c r="Y74" s="103">
        <f>'Alocação 1q'!W73</f>
        <v>0</v>
      </c>
      <c r="Z74" s="103"/>
      <c r="AA74" s="103">
        <f>'Alocação 1q'!Y73</f>
        <v>0</v>
      </c>
      <c r="AB74" s="103">
        <f>'Alocação 1q'!Z73</f>
        <v>0</v>
      </c>
      <c r="AC74" s="104">
        <f>'Alocação 1q'!AA73</f>
        <v>0</v>
      </c>
      <c r="AD74" s="104">
        <f>'Alocação 1q'!AB73</f>
        <v>0</v>
      </c>
      <c r="AE74" s="103">
        <f>'Alocação 1q'!AC73</f>
        <v>0</v>
      </c>
      <c r="AF74" s="103"/>
      <c r="AG74" s="103"/>
      <c r="AH74" s="103">
        <f>'Alocação 1q'!Z73</f>
        <v>0</v>
      </c>
      <c r="AI74" s="104">
        <f>'Alocação 1q'!AA73</f>
        <v>0</v>
      </c>
      <c r="AJ74" s="104">
        <f>'Alocação 1q'!AB73</f>
        <v>0</v>
      </c>
      <c r="AK74" s="103">
        <f>'Alocação 1q'!AC73</f>
        <v>0</v>
      </c>
      <c r="AL74" s="103"/>
      <c r="AM74" s="103"/>
      <c r="AN74" s="103">
        <f>'Alocação 1q'!AJ73</f>
        <v>0</v>
      </c>
      <c r="AO74" s="107" t="e">
        <f t="shared" si="12"/>
        <v>#VALUE!</v>
      </c>
      <c r="AP74" s="107" t="e">
        <f t="shared" si="8"/>
        <v>#VALUE!</v>
      </c>
      <c r="AQ74" s="107">
        <f t="shared" si="9"/>
        <v>0</v>
      </c>
      <c r="AR74" s="107">
        <f t="shared" si="10"/>
        <v>0</v>
      </c>
      <c r="AS74" s="108">
        <f t="shared" si="11"/>
        <v>0</v>
      </c>
    </row>
    <row r="75" spans="1:45" ht="15.75" thickBot="1">
      <c r="A75" s="102"/>
      <c r="B75" s="103" t="str">
        <f>'Alocação 1q'!B74</f>
        <v>-</v>
      </c>
      <c r="C75" s="103">
        <f>'Alocação 1q'!A74</f>
        <v>0</v>
      </c>
      <c r="D75" s="103" t="str">
        <f>'Alocação 1q'!C74</f>
        <v>-</v>
      </c>
      <c r="E75" s="103" t="str">
        <f>'Alocação 1q'!D74</f>
        <v>-</v>
      </c>
      <c r="F75" s="103" t="str">
        <f>'Alocação 1q'!E74</f>
        <v>-</v>
      </c>
      <c r="G75" s="103" t="e">
        <f t="shared" si="7"/>
        <v>#VALUE!</v>
      </c>
      <c r="H75" s="103">
        <f>'Alocação 1q'!H74</f>
        <v>0</v>
      </c>
      <c r="I75" s="103">
        <f>'Alocação 1q'!J74</f>
        <v>0</v>
      </c>
      <c r="J75" s="103">
        <f>'Alocação 1q'!I74</f>
        <v>0</v>
      </c>
      <c r="K75" s="103">
        <f>'Alocação 1q'!K74</f>
        <v>0</v>
      </c>
      <c r="L75" s="103">
        <f>'Alocação 1q'!L74</f>
        <v>0</v>
      </c>
      <c r="M75" s="104">
        <f>'Alocação 1q'!M74</f>
        <v>0</v>
      </c>
      <c r="N75" s="104">
        <f>'Alocação 1q'!N74</f>
        <v>0</v>
      </c>
      <c r="O75" s="103">
        <f>'Alocação 1q'!O74</f>
        <v>0</v>
      </c>
      <c r="P75" s="103"/>
      <c r="Q75" s="103">
        <f>'Alocação 1q'!P74</f>
        <v>0</v>
      </c>
      <c r="R75" s="104">
        <f>'Alocação 1q'!Q74</f>
        <v>0</v>
      </c>
      <c r="S75" s="104">
        <f>'Alocação 1q'!R74</f>
        <v>0</v>
      </c>
      <c r="T75" s="103">
        <f>'Alocação 1q'!S74</f>
        <v>0</v>
      </c>
      <c r="U75" s="103"/>
      <c r="V75" s="103">
        <f>'Alocação 1q'!T74</f>
        <v>0</v>
      </c>
      <c r="W75" s="104">
        <f>'Alocação 1q'!U74</f>
        <v>0</v>
      </c>
      <c r="X75" s="104">
        <f>'Alocação 1q'!V74</f>
        <v>0</v>
      </c>
      <c r="Y75" s="103">
        <f>'Alocação 1q'!W74</f>
        <v>0</v>
      </c>
      <c r="Z75" s="103"/>
      <c r="AA75" s="103">
        <f>'Alocação 1q'!Y74</f>
        <v>0</v>
      </c>
      <c r="AB75" s="103">
        <f>'Alocação 1q'!Z74</f>
        <v>0</v>
      </c>
      <c r="AC75" s="104">
        <f>'Alocação 1q'!AA74</f>
        <v>0</v>
      </c>
      <c r="AD75" s="104">
        <f>'Alocação 1q'!AB74</f>
        <v>0</v>
      </c>
      <c r="AE75" s="103">
        <f>'Alocação 1q'!AC74</f>
        <v>0</v>
      </c>
      <c r="AF75" s="103"/>
      <c r="AG75" s="103"/>
      <c r="AH75" s="103">
        <f>'Alocação 1q'!Z74</f>
        <v>0</v>
      </c>
      <c r="AI75" s="104">
        <f>'Alocação 1q'!AA74</f>
        <v>0</v>
      </c>
      <c r="AJ75" s="104">
        <f>'Alocação 1q'!AB74</f>
        <v>0</v>
      </c>
      <c r="AK75" s="103">
        <f>'Alocação 1q'!AC74</f>
        <v>0</v>
      </c>
      <c r="AL75" s="103"/>
      <c r="AM75" s="103"/>
      <c r="AN75" s="103">
        <f>'Alocação 1q'!AJ74</f>
        <v>0</v>
      </c>
      <c r="AO75" s="107" t="e">
        <f t="shared" si="12"/>
        <v>#VALUE!</v>
      </c>
      <c r="AP75" s="107" t="e">
        <f t="shared" si="8"/>
        <v>#VALUE!</v>
      </c>
      <c r="AQ75" s="107">
        <f t="shared" si="9"/>
        <v>0</v>
      </c>
      <c r="AR75" s="107">
        <f t="shared" si="10"/>
        <v>0</v>
      </c>
      <c r="AS75" s="108">
        <f t="shared" si="11"/>
        <v>0</v>
      </c>
    </row>
    <row r="76" spans="1:45" ht="15.75" thickBot="1">
      <c r="A76" s="102"/>
      <c r="B76" s="103" t="str">
        <f>'Alocação 1q'!B75</f>
        <v>-</v>
      </c>
      <c r="C76" s="103">
        <f>'Alocação 1q'!A75</f>
        <v>0</v>
      </c>
      <c r="D76" s="103" t="str">
        <f>'Alocação 1q'!C75</f>
        <v>-</v>
      </c>
      <c r="E76" s="103" t="str">
        <f>'Alocação 1q'!D75</f>
        <v>-</v>
      </c>
      <c r="F76" s="103" t="str">
        <f>'Alocação 1q'!E75</f>
        <v>-</v>
      </c>
      <c r="G76" s="103" t="e">
        <f t="shared" si="7"/>
        <v>#VALUE!</v>
      </c>
      <c r="H76" s="103">
        <f>'Alocação 1q'!H75</f>
        <v>0</v>
      </c>
      <c r="I76" s="103">
        <f>'Alocação 1q'!J75</f>
        <v>0</v>
      </c>
      <c r="J76" s="103">
        <f>'Alocação 1q'!I75</f>
        <v>0</v>
      </c>
      <c r="K76" s="103">
        <f>'Alocação 1q'!K75</f>
        <v>0</v>
      </c>
      <c r="L76" s="103">
        <f>'Alocação 1q'!L75</f>
        <v>0</v>
      </c>
      <c r="M76" s="104">
        <f>'Alocação 1q'!M75</f>
        <v>0</v>
      </c>
      <c r="N76" s="104">
        <f>'Alocação 1q'!N75</f>
        <v>0</v>
      </c>
      <c r="O76" s="103">
        <f>'Alocação 1q'!O75</f>
        <v>0</v>
      </c>
      <c r="P76" s="103"/>
      <c r="Q76" s="103">
        <f>'Alocação 1q'!P75</f>
        <v>0</v>
      </c>
      <c r="R76" s="104">
        <f>'Alocação 1q'!Q75</f>
        <v>0</v>
      </c>
      <c r="S76" s="104">
        <f>'Alocação 1q'!R75</f>
        <v>0</v>
      </c>
      <c r="T76" s="103">
        <f>'Alocação 1q'!S75</f>
        <v>0</v>
      </c>
      <c r="U76" s="103"/>
      <c r="V76" s="103">
        <f>'Alocação 1q'!T75</f>
        <v>0</v>
      </c>
      <c r="W76" s="104">
        <f>'Alocação 1q'!U75</f>
        <v>0</v>
      </c>
      <c r="X76" s="104">
        <f>'Alocação 1q'!V75</f>
        <v>0</v>
      </c>
      <c r="Y76" s="103">
        <f>'Alocação 1q'!W75</f>
        <v>0</v>
      </c>
      <c r="Z76" s="103"/>
      <c r="AA76" s="103">
        <f>'Alocação 1q'!Y75</f>
        <v>0</v>
      </c>
      <c r="AB76" s="103">
        <f>'Alocação 1q'!Z75</f>
        <v>0</v>
      </c>
      <c r="AC76" s="104">
        <f>'Alocação 1q'!AA75</f>
        <v>0</v>
      </c>
      <c r="AD76" s="104">
        <f>'Alocação 1q'!AB75</f>
        <v>0</v>
      </c>
      <c r="AE76" s="103">
        <f>'Alocação 1q'!AC75</f>
        <v>0</v>
      </c>
      <c r="AF76" s="103"/>
      <c r="AG76" s="103"/>
      <c r="AH76" s="103">
        <f>'Alocação 1q'!Z75</f>
        <v>0</v>
      </c>
      <c r="AI76" s="104">
        <f>'Alocação 1q'!AA75</f>
        <v>0</v>
      </c>
      <c r="AJ76" s="104">
        <f>'Alocação 1q'!AB75</f>
        <v>0</v>
      </c>
      <c r="AK76" s="103">
        <f>'Alocação 1q'!AC75</f>
        <v>0</v>
      </c>
      <c r="AL76" s="103"/>
      <c r="AM76" s="103"/>
      <c r="AN76" s="103">
        <f>'Alocação 1q'!AJ75</f>
        <v>0</v>
      </c>
      <c r="AO76" s="107" t="e">
        <f t="shared" si="12"/>
        <v>#VALUE!</v>
      </c>
      <c r="AP76" s="107" t="e">
        <f t="shared" si="8"/>
        <v>#VALUE!</v>
      </c>
      <c r="AQ76" s="107">
        <f t="shared" si="9"/>
        <v>0</v>
      </c>
      <c r="AR76" s="107">
        <f t="shared" si="10"/>
        <v>0</v>
      </c>
      <c r="AS76" s="108">
        <f t="shared" si="11"/>
        <v>0</v>
      </c>
    </row>
    <row r="77" spans="1:45" ht="15.75" thickBot="1">
      <c r="A77" s="102"/>
      <c r="B77" s="103" t="str">
        <f>'Alocação 1q'!B76</f>
        <v>-</v>
      </c>
      <c r="C77" s="103">
        <f>'Alocação 1q'!A76</f>
        <v>0</v>
      </c>
      <c r="D77" s="103" t="str">
        <f>'Alocação 1q'!C76</f>
        <v>-</v>
      </c>
      <c r="E77" s="103" t="str">
        <f>'Alocação 1q'!D76</f>
        <v>-</v>
      </c>
      <c r="F77" s="103" t="str">
        <f>'Alocação 1q'!E76</f>
        <v>-</v>
      </c>
      <c r="G77" s="103" t="e">
        <f t="shared" si="7"/>
        <v>#VALUE!</v>
      </c>
      <c r="H77" s="103">
        <f>'Alocação 1q'!H76</f>
        <v>0</v>
      </c>
      <c r="I77" s="103">
        <f>'Alocação 1q'!J76</f>
        <v>0</v>
      </c>
      <c r="J77" s="103">
        <f>'Alocação 1q'!I76</f>
        <v>0</v>
      </c>
      <c r="K77" s="103">
        <f>'Alocação 1q'!K76</f>
        <v>0</v>
      </c>
      <c r="L77" s="103">
        <f>'Alocação 1q'!L76</f>
        <v>0</v>
      </c>
      <c r="M77" s="104">
        <f>'Alocação 1q'!M76</f>
        <v>0</v>
      </c>
      <c r="N77" s="104">
        <f>'Alocação 1q'!N76</f>
        <v>0</v>
      </c>
      <c r="O77" s="103">
        <f>'Alocação 1q'!O76</f>
        <v>0</v>
      </c>
      <c r="P77" s="103"/>
      <c r="Q77" s="103">
        <f>'Alocação 1q'!P76</f>
        <v>0</v>
      </c>
      <c r="R77" s="104">
        <f>'Alocação 1q'!Q76</f>
        <v>0</v>
      </c>
      <c r="S77" s="104">
        <f>'Alocação 1q'!R76</f>
        <v>0</v>
      </c>
      <c r="T77" s="103">
        <f>'Alocação 1q'!S76</f>
        <v>0</v>
      </c>
      <c r="U77" s="103"/>
      <c r="V77" s="103">
        <f>'Alocação 1q'!T76</f>
        <v>0</v>
      </c>
      <c r="W77" s="104">
        <f>'Alocação 1q'!U76</f>
        <v>0</v>
      </c>
      <c r="X77" s="104">
        <f>'Alocação 1q'!V76</f>
        <v>0</v>
      </c>
      <c r="Y77" s="103">
        <f>'Alocação 1q'!W76</f>
        <v>0</v>
      </c>
      <c r="Z77" s="103"/>
      <c r="AA77" s="103">
        <f>'Alocação 1q'!Y76</f>
        <v>0</v>
      </c>
      <c r="AB77" s="103">
        <f>'Alocação 1q'!Z76</f>
        <v>0</v>
      </c>
      <c r="AC77" s="104">
        <f>'Alocação 1q'!AA76</f>
        <v>0</v>
      </c>
      <c r="AD77" s="104">
        <f>'Alocação 1q'!AB76</f>
        <v>0</v>
      </c>
      <c r="AE77" s="103">
        <f>'Alocação 1q'!AC76</f>
        <v>0</v>
      </c>
      <c r="AF77" s="103"/>
      <c r="AG77" s="103"/>
      <c r="AH77" s="103">
        <f>'Alocação 1q'!Z76</f>
        <v>0</v>
      </c>
      <c r="AI77" s="104">
        <f>'Alocação 1q'!AA76</f>
        <v>0</v>
      </c>
      <c r="AJ77" s="104">
        <f>'Alocação 1q'!AB76</f>
        <v>0</v>
      </c>
      <c r="AK77" s="103">
        <f>'Alocação 1q'!AC76</f>
        <v>0</v>
      </c>
      <c r="AL77" s="103"/>
      <c r="AM77" s="103"/>
      <c r="AN77" s="103">
        <f>'Alocação 1q'!AJ76</f>
        <v>0</v>
      </c>
      <c r="AO77" s="107" t="e">
        <f t="shared" si="12"/>
        <v>#VALUE!</v>
      </c>
      <c r="AP77" s="107" t="e">
        <f t="shared" si="8"/>
        <v>#VALUE!</v>
      </c>
      <c r="AQ77" s="107">
        <f t="shared" si="9"/>
        <v>0</v>
      </c>
      <c r="AR77" s="107">
        <f t="shared" si="10"/>
        <v>0</v>
      </c>
      <c r="AS77" s="108">
        <f t="shared" si="11"/>
        <v>0</v>
      </c>
    </row>
    <row r="78" spans="1:45" ht="15.75" thickBot="1">
      <c r="A78" s="102"/>
      <c r="B78" s="103" t="str">
        <f>'Alocação 1q'!B77</f>
        <v>-</v>
      </c>
      <c r="C78" s="103">
        <f>'Alocação 1q'!A77</f>
        <v>0</v>
      </c>
      <c r="D78" s="103" t="str">
        <f>'Alocação 1q'!C77</f>
        <v>-</v>
      </c>
      <c r="E78" s="103" t="str">
        <f>'Alocação 1q'!D77</f>
        <v>-</v>
      </c>
      <c r="F78" s="103" t="str">
        <f>'Alocação 1q'!E77</f>
        <v>-</v>
      </c>
      <c r="G78" s="103" t="e">
        <f t="shared" si="7"/>
        <v>#VALUE!</v>
      </c>
      <c r="H78" s="103">
        <f>'Alocação 1q'!H77</f>
        <v>0</v>
      </c>
      <c r="I78" s="103">
        <f>'Alocação 1q'!J77</f>
        <v>0</v>
      </c>
      <c r="J78" s="103">
        <f>'Alocação 1q'!I77</f>
        <v>0</v>
      </c>
      <c r="K78" s="103">
        <f>'Alocação 1q'!K77</f>
        <v>0</v>
      </c>
      <c r="L78" s="103">
        <f>'Alocação 1q'!L77</f>
        <v>0</v>
      </c>
      <c r="M78" s="104">
        <f>'Alocação 1q'!M77</f>
        <v>0</v>
      </c>
      <c r="N78" s="104">
        <f>'Alocação 1q'!N77</f>
        <v>0</v>
      </c>
      <c r="O78" s="103">
        <f>'Alocação 1q'!O77</f>
        <v>0</v>
      </c>
      <c r="P78" s="103"/>
      <c r="Q78" s="103">
        <f>'Alocação 1q'!P77</f>
        <v>0</v>
      </c>
      <c r="R78" s="104">
        <f>'Alocação 1q'!Q77</f>
        <v>0</v>
      </c>
      <c r="S78" s="104">
        <f>'Alocação 1q'!R77</f>
        <v>0</v>
      </c>
      <c r="T78" s="103">
        <f>'Alocação 1q'!S77</f>
        <v>0</v>
      </c>
      <c r="U78" s="103"/>
      <c r="V78" s="103">
        <f>'Alocação 1q'!T77</f>
        <v>0</v>
      </c>
      <c r="W78" s="104">
        <f>'Alocação 1q'!U77</f>
        <v>0</v>
      </c>
      <c r="X78" s="104">
        <f>'Alocação 1q'!V77</f>
        <v>0</v>
      </c>
      <c r="Y78" s="103">
        <f>'Alocação 1q'!W77</f>
        <v>0</v>
      </c>
      <c r="Z78" s="103"/>
      <c r="AA78" s="103">
        <f>'Alocação 1q'!Y77</f>
        <v>0</v>
      </c>
      <c r="AB78" s="103">
        <f>'Alocação 1q'!Z77</f>
        <v>0</v>
      </c>
      <c r="AC78" s="104">
        <f>'Alocação 1q'!AA77</f>
        <v>0</v>
      </c>
      <c r="AD78" s="104">
        <f>'Alocação 1q'!AB77</f>
        <v>0</v>
      </c>
      <c r="AE78" s="103">
        <f>'Alocação 1q'!AC77</f>
        <v>0</v>
      </c>
      <c r="AF78" s="103"/>
      <c r="AG78" s="103"/>
      <c r="AH78" s="103">
        <f>'Alocação 1q'!Z77</f>
        <v>0</v>
      </c>
      <c r="AI78" s="104">
        <f>'Alocação 1q'!AA77</f>
        <v>0</v>
      </c>
      <c r="AJ78" s="104">
        <f>'Alocação 1q'!AB77</f>
        <v>0</v>
      </c>
      <c r="AK78" s="103">
        <f>'Alocação 1q'!AC77</f>
        <v>0</v>
      </c>
      <c r="AL78" s="103"/>
      <c r="AM78" s="103"/>
      <c r="AN78" s="103">
        <f>'Alocação 1q'!AJ77</f>
        <v>0</v>
      </c>
      <c r="AO78" s="107" t="e">
        <f t="shared" si="12"/>
        <v>#VALUE!</v>
      </c>
      <c r="AP78" s="107" t="e">
        <f t="shared" si="8"/>
        <v>#VALUE!</v>
      </c>
      <c r="AQ78" s="107">
        <f t="shared" si="9"/>
        <v>0</v>
      </c>
      <c r="AR78" s="107">
        <f t="shared" si="10"/>
        <v>0</v>
      </c>
      <c r="AS78" s="108">
        <f t="shared" si="11"/>
        <v>0</v>
      </c>
    </row>
    <row r="79" spans="1:45" ht="15.75" thickBot="1">
      <c r="A79" s="102"/>
      <c r="B79" s="103" t="str">
        <f>'Alocação 1q'!B78</f>
        <v>-</v>
      </c>
      <c r="C79" s="103">
        <f>'Alocação 1q'!A78</f>
        <v>0</v>
      </c>
      <c r="D79" s="103" t="str">
        <f>'Alocação 1q'!C78</f>
        <v>-</v>
      </c>
      <c r="E79" s="103" t="str">
        <f>'Alocação 1q'!D78</f>
        <v>-</v>
      </c>
      <c r="F79" s="103" t="str">
        <f>'Alocação 1q'!E78</f>
        <v>-</v>
      </c>
      <c r="G79" s="103" t="e">
        <f t="shared" si="7"/>
        <v>#VALUE!</v>
      </c>
      <c r="H79" s="103">
        <f>'Alocação 1q'!H78</f>
        <v>0</v>
      </c>
      <c r="I79" s="103">
        <f>'Alocação 1q'!J78</f>
        <v>0</v>
      </c>
      <c r="J79" s="103">
        <f>'Alocação 1q'!I78</f>
        <v>0</v>
      </c>
      <c r="K79" s="103">
        <f>'Alocação 1q'!K78</f>
        <v>0</v>
      </c>
      <c r="L79" s="103">
        <f>'Alocação 1q'!L78</f>
        <v>0</v>
      </c>
      <c r="M79" s="104">
        <f>'Alocação 1q'!M78</f>
        <v>0</v>
      </c>
      <c r="N79" s="104">
        <f>'Alocação 1q'!N78</f>
        <v>0</v>
      </c>
      <c r="O79" s="103">
        <f>'Alocação 1q'!O78</f>
        <v>0</v>
      </c>
      <c r="P79" s="103"/>
      <c r="Q79" s="103">
        <f>'Alocação 1q'!P78</f>
        <v>0</v>
      </c>
      <c r="R79" s="104">
        <f>'Alocação 1q'!Q78</f>
        <v>0</v>
      </c>
      <c r="S79" s="104">
        <f>'Alocação 1q'!R78</f>
        <v>0</v>
      </c>
      <c r="T79" s="103">
        <f>'Alocação 1q'!S78</f>
        <v>0</v>
      </c>
      <c r="U79" s="103"/>
      <c r="V79" s="103">
        <f>'Alocação 1q'!T78</f>
        <v>0</v>
      </c>
      <c r="W79" s="104">
        <f>'Alocação 1q'!U78</f>
        <v>0</v>
      </c>
      <c r="X79" s="104">
        <f>'Alocação 1q'!V78</f>
        <v>0</v>
      </c>
      <c r="Y79" s="103">
        <f>'Alocação 1q'!W78</f>
        <v>0</v>
      </c>
      <c r="Z79" s="103"/>
      <c r="AA79" s="103">
        <f>'Alocação 1q'!Y78</f>
        <v>0</v>
      </c>
      <c r="AB79" s="103">
        <f>'Alocação 1q'!Z78</f>
        <v>0</v>
      </c>
      <c r="AC79" s="104">
        <f>'Alocação 1q'!AA78</f>
        <v>0</v>
      </c>
      <c r="AD79" s="104">
        <f>'Alocação 1q'!AB78</f>
        <v>0</v>
      </c>
      <c r="AE79" s="103">
        <f>'Alocação 1q'!AC78</f>
        <v>0</v>
      </c>
      <c r="AF79" s="103"/>
      <c r="AG79" s="103"/>
      <c r="AH79" s="103">
        <f>'Alocação 1q'!Z78</f>
        <v>0</v>
      </c>
      <c r="AI79" s="104">
        <f>'Alocação 1q'!AA78</f>
        <v>0</v>
      </c>
      <c r="AJ79" s="104">
        <f>'Alocação 1q'!AB78</f>
        <v>0</v>
      </c>
      <c r="AK79" s="103">
        <f>'Alocação 1q'!AC78</f>
        <v>0</v>
      </c>
      <c r="AL79" s="103"/>
      <c r="AM79" s="103"/>
      <c r="AN79" s="103">
        <f>'Alocação 1q'!AJ78</f>
        <v>0</v>
      </c>
      <c r="AO79" s="107" t="e">
        <f t="shared" si="12"/>
        <v>#VALUE!</v>
      </c>
      <c r="AP79" s="107" t="e">
        <f t="shared" si="8"/>
        <v>#VALUE!</v>
      </c>
      <c r="AQ79" s="107">
        <f t="shared" si="9"/>
        <v>0</v>
      </c>
      <c r="AR79" s="107">
        <f t="shared" si="10"/>
        <v>0</v>
      </c>
      <c r="AS79" s="108">
        <f t="shared" si="11"/>
        <v>0</v>
      </c>
    </row>
    <row r="80" spans="1:45" ht="15.75" thickBot="1">
      <c r="A80" s="102"/>
      <c r="B80" s="103" t="str">
        <f>'Alocação 1q'!B79</f>
        <v>-</v>
      </c>
      <c r="C80" s="103">
        <f>'Alocação 1q'!A79</f>
        <v>0</v>
      </c>
      <c r="D80" s="103" t="str">
        <f>'Alocação 1q'!C79</f>
        <v>-</v>
      </c>
      <c r="E80" s="103" t="str">
        <f>'Alocação 1q'!D79</f>
        <v>-</v>
      </c>
      <c r="F80" s="103" t="str">
        <f>'Alocação 1q'!E79</f>
        <v>-</v>
      </c>
      <c r="G80" s="103" t="e">
        <f t="shared" si="7"/>
        <v>#VALUE!</v>
      </c>
      <c r="H80" s="103">
        <f>'Alocação 1q'!H79</f>
        <v>0</v>
      </c>
      <c r="I80" s="103">
        <f>'Alocação 1q'!J79</f>
        <v>0</v>
      </c>
      <c r="J80" s="103">
        <f>'Alocação 1q'!I79</f>
        <v>0</v>
      </c>
      <c r="K80" s="103">
        <f>'Alocação 1q'!K79</f>
        <v>0</v>
      </c>
      <c r="L80" s="103">
        <f>'Alocação 1q'!L79</f>
        <v>0</v>
      </c>
      <c r="M80" s="104">
        <f>'Alocação 1q'!M79</f>
        <v>0</v>
      </c>
      <c r="N80" s="104">
        <f>'Alocação 1q'!N79</f>
        <v>0</v>
      </c>
      <c r="O80" s="103">
        <f>'Alocação 1q'!O79</f>
        <v>0</v>
      </c>
      <c r="P80" s="103"/>
      <c r="Q80" s="103">
        <f>'Alocação 1q'!P79</f>
        <v>0</v>
      </c>
      <c r="R80" s="104">
        <f>'Alocação 1q'!Q79</f>
        <v>0</v>
      </c>
      <c r="S80" s="104">
        <f>'Alocação 1q'!R79</f>
        <v>0</v>
      </c>
      <c r="T80" s="103">
        <f>'Alocação 1q'!S79</f>
        <v>0</v>
      </c>
      <c r="U80" s="103"/>
      <c r="V80" s="103">
        <f>'Alocação 1q'!T79</f>
        <v>0</v>
      </c>
      <c r="W80" s="104">
        <f>'Alocação 1q'!U79</f>
        <v>0</v>
      </c>
      <c r="X80" s="104">
        <f>'Alocação 1q'!V79</f>
        <v>0</v>
      </c>
      <c r="Y80" s="103">
        <f>'Alocação 1q'!W79</f>
        <v>0</v>
      </c>
      <c r="Z80" s="103"/>
      <c r="AA80" s="103">
        <f>'Alocação 1q'!Y79</f>
        <v>0</v>
      </c>
      <c r="AB80" s="103">
        <f>'Alocação 1q'!Z79</f>
        <v>0</v>
      </c>
      <c r="AC80" s="104">
        <f>'Alocação 1q'!AA79</f>
        <v>0</v>
      </c>
      <c r="AD80" s="104">
        <f>'Alocação 1q'!AB79</f>
        <v>0</v>
      </c>
      <c r="AE80" s="103">
        <f>'Alocação 1q'!AC79</f>
        <v>0</v>
      </c>
      <c r="AF80" s="103"/>
      <c r="AG80" s="103"/>
      <c r="AH80" s="103">
        <f>'Alocação 1q'!Z79</f>
        <v>0</v>
      </c>
      <c r="AI80" s="104">
        <f>'Alocação 1q'!AA79</f>
        <v>0</v>
      </c>
      <c r="AJ80" s="104">
        <f>'Alocação 1q'!AB79</f>
        <v>0</v>
      </c>
      <c r="AK80" s="103">
        <f>'Alocação 1q'!AC79</f>
        <v>0</v>
      </c>
      <c r="AL80" s="103"/>
      <c r="AM80" s="103"/>
      <c r="AN80" s="103">
        <f>'Alocação 1q'!AJ79</f>
        <v>0</v>
      </c>
      <c r="AO80" s="107" t="e">
        <f t="shared" si="12"/>
        <v>#VALUE!</v>
      </c>
      <c r="AP80" s="107" t="e">
        <f t="shared" si="8"/>
        <v>#VALUE!</v>
      </c>
      <c r="AQ80" s="107">
        <f t="shared" si="9"/>
        <v>0</v>
      </c>
      <c r="AR80" s="107">
        <f t="shared" si="10"/>
        <v>0</v>
      </c>
      <c r="AS80" s="108">
        <f t="shared" si="11"/>
        <v>0</v>
      </c>
    </row>
    <row r="81" spans="1:45" ht="15.75" thickBot="1">
      <c r="A81" s="102"/>
      <c r="B81" s="103" t="str">
        <f>'Alocação 1q'!B80</f>
        <v>-</v>
      </c>
      <c r="C81" s="103">
        <f>'Alocação 1q'!A80</f>
        <v>0</v>
      </c>
      <c r="D81" s="103" t="str">
        <f>'Alocação 1q'!C80</f>
        <v>-</v>
      </c>
      <c r="E81" s="103" t="str">
        <f>'Alocação 1q'!D80</f>
        <v>-</v>
      </c>
      <c r="F81" s="103" t="str">
        <f>'Alocação 1q'!E80</f>
        <v>-</v>
      </c>
      <c r="G81" s="103" t="e">
        <f t="shared" si="7"/>
        <v>#VALUE!</v>
      </c>
      <c r="H81" s="103">
        <f>'Alocação 1q'!H80</f>
        <v>0</v>
      </c>
      <c r="I81" s="103">
        <f>'Alocação 1q'!J80</f>
        <v>0</v>
      </c>
      <c r="J81" s="103">
        <f>'Alocação 1q'!I80</f>
        <v>0</v>
      </c>
      <c r="K81" s="103">
        <f>'Alocação 1q'!K80</f>
        <v>0</v>
      </c>
      <c r="L81" s="103">
        <f>'Alocação 1q'!L80</f>
        <v>0</v>
      </c>
      <c r="M81" s="104">
        <f>'Alocação 1q'!M80</f>
        <v>0</v>
      </c>
      <c r="N81" s="104">
        <f>'Alocação 1q'!N80</f>
        <v>0</v>
      </c>
      <c r="O81" s="103">
        <f>'Alocação 1q'!O80</f>
        <v>0</v>
      </c>
      <c r="P81" s="103"/>
      <c r="Q81" s="103">
        <f>'Alocação 1q'!P80</f>
        <v>0</v>
      </c>
      <c r="R81" s="104">
        <f>'Alocação 1q'!Q80</f>
        <v>0</v>
      </c>
      <c r="S81" s="104">
        <f>'Alocação 1q'!R80</f>
        <v>0</v>
      </c>
      <c r="T81" s="103">
        <f>'Alocação 1q'!S80</f>
        <v>0</v>
      </c>
      <c r="U81" s="103"/>
      <c r="V81" s="103">
        <f>'Alocação 1q'!T80</f>
        <v>0</v>
      </c>
      <c r="W81" s="104">
        <f>'Alocação 1q'!U80</f>
        <v>0</v>
      </c>
      <c r="X81" s="104">
        <f>'Alocação 1q'!V80</f>
        <v>0</v>
      </c>
      <c r="Y81" s="103">
        <f>'Alocação 1q'!W80</f>
        <v>0</v>
      </c>
      <c r="Z81" s="103"/>
      <c r="AA81" s="103">
        <f>'Alocação 1q'!Y80</f>
        <v>0</v>
      </c>
      <c r="AB81" s="103">
        <f>'Alocação 1q'!Z80</f>
        <v>0</v>
      </c>
      <c r="AC81" s="104">
        <f>'Alocação 1q'!AA80</f>
        <v>0</v>
      </c>
      <c r="AD81" s="104">
        <f>'Alocação 1q'!AB80</f>
        <v>0</v>
      </c>
      <c r="AE81" s="103">
        <f>'Alocação 1q'!AC80</f>
        <v>0</v>
      </c>
      <c r="AF81" s="103"/>
      <c r="AG81" s="103"/>
      <c r="AH81" s="103">
        <f>'Alocação 1q'!Z80</f>
        <v>0</v>
      </c>
      <c r="AI81" s="104">
        <f>'Alocação 1q'!AA80</f>
        <v>0</v>
      </c>
      <c r="AJ81" s="104">
        <f>'Alocação 1q'!AB80</f>
        <v>0</v>
      </c>
      <c r="AK81" s="103">
        <f>'Alocação 1q'!AC80</f>
        <v>0</v>
      </c>
      <c r="AL81" s="103"/>
      <c r="AM81" s="103"/>
      <c r="AN81" s="103">
        <f>'Alocação 1q'!AJ80</f>
        <v>0</v>
      </c>
      <c r="AO81" s="109" t="e">
        <f t="shared" si="12"/>
        <v>#VALUE!</v>
      </c>
      <c r="AP81" s="109" t="e">
        <f t="shared" si="8"/>
        <v>#VALUE!</v>
      </c>
      <c r="AQ81" s="109">
        <f t="shared" si="9"/>
        <v>0</v>
      </c>
      <c r="AR81" s="109">
        <f t="shared" si="10"/>
        <v>0</v>
      </c>
      <c r="AS81" s="110">
        <f t="shared" si="11"/>
        <v>0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81">
    <cfRule type="containsText" dxfId="2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opLeftCell="A25" workbookViewId="0">
      <selection activeCell="A39" sqref="A39:XFD83"/>
    </sheetView>
  </sheetViews>
  <sheetFormatPr defaultColWidth="8.85546875" defaultRowHeight="15"/>
  <cols>
    <col min="1" max="1" width="41" style="12" bestFit="1" customWidth="1"/>
    <col min="2" max="3" width="21.7109375" style="12" bestFit="1" customWidth="1"/>
    <col min="4" max="7" width="8" style="112" customWidth="1"/>
    <col min="8" max="8" width="10.7109375" style="12" bestFit="1" customWidth="1"/>
    <col min="9" max="9" width="9.42578125" style="12" bestFit="1" customWidth="1"/>
    <col min="10" max="10" width="11.140625" style="12" customWidth="1"/>
    <col min="11" max="11" width="8.85546875" style="12" bestFit="1" customWidth="1"/>
    <col min="12" max="12" width="13.140625" style="12" bestFit="1" customWidth="1"/>
    <col min="13" max="14" width="5.7109375" style="113" bestFit="1" customWidth="1"/>
    <col min="15" max="15" width="24.28515625" style="12" bestFit="1" customWidth="1"/>
    <col min="16" max="16" width="8.42578125" style="12" bestFit="1" customWidth="1"/>
    <col min="17" max="17" width="13.140625" style="12" customWidth="1"/>
    <col min="18" max="19" width="8.85546875" style="113"/>
    <col min="20" max="20" width="24.28515625" style="12" bestFit="1" customWidth="1"/>
    <col min="21" max="21" width="6.85546875" style="12" customWidth="1"/>
    <col min="22" max="22" width="13.140625" style="12" customWidth="1"/>
    <col min="23" max="24" width="8.85546875" style="113"/>
    <col min="25" max="25" width="24.28515625" style="12" bestFit="1" customWidth="1"/>
    <col min="26" max="26" width="6.85546875" style="12" customWidth="1"/>
    <col min="27" max="27" width="67.140625" style="12" customWidth="1"/>
    <col min="28" max="28" width="14.28515625" style="12" bestFit="1" customWidth="1"/>
    <col min="29" max="30" width="8.85546875" style="113"/>
    <col min="31" max="31" width="24.28515625" style="12" bestFit="1" customWidth="1"/>
    <col min="32" max="32" width="12" style="12" customWidth="1"/>
    <col min="33" max="33" width="22.85546875" style="12" bestFit="1" customWidth="1"/>
    <col min="34" max="34" width="14.28515625" style="12" bestFit="1" customWidth="1"/>
    <col min="35" max="36" width="8.85546875" style="113"/>
    <col min="37" max="37" width="24.28515625" style="12" bestFit="1" customWidth="1"/>
    <col min="38" max="38" width="10.140625" style="12" customWidth="1"/>
    <col min="39" max="39" width="23.42578125" style="12" customWidth="1"/>
    <col min="40" max="40" width="25.140625" style="12" customWidth="1"/>
    <col min="41" max="41" width="27.7109375" style="12" bestFit="1" customWidth="1"/>
    <col min="42" max="42" width="9.85546875" style="12" bestFit="1" customWidth="1"/>
    <col min="43" max="43" width="11.28515625" style="12" customWidth="1"/>
    <col min="44" max="44" width="8.85546875" style="12"/>
    <col min="45" max="45" width="9.140625" style="12" customWidth="1"/>
    <col min="46" max="46" width="14.28515625" style="12" bestFit="1" customWidth="1"/>
    <col min="47" max="16384" width="8.85546875" style="12"/>
  </cols>
  <sheetData>
    <row r="1" spans="1:46" s="92" customFormat="1" ht="52.5" customHeight="1" thickBot="1">
      <c r="A1" s="91"/>
      <c r="D1" s="93"/>
      <c r="E1" s="93"/>
      <c r="F1" s="93"/>
      <c r="G1" s="93"/>
      <c r="L1" s="135" t="s">
        <v>353</v>
      </c>
      <c r="M1" s="135"/>
      <c r="N1" s="135"/>
      <c r="O1" s="135"/>
      <c r="P1" s="135"/>
      <c r="Q1" s="135" t="s">
        <v>354</v>
      </c>
      <c r="R1" s="135"/>
      <c r="S1" s="135"/>
      <c r="T1" s="135"/>
      <c r="U1" s="135"/>
      <c r="V1" s="135" t="s">
        <v>355</v>
      </c>
      <c r="W1" s="135"/>
      <c r="X1" s="135"/>
      <c r="Y1" s="135"/>
      <c r="Z1" s="135"/>
      <c r="AB1" s="136" t="s">
        <v>356</v>
      </c>
      <c r="AC1" s="137"/>
      <c r="AD1" s="137"/>
      <c r="AE1" s="137"/>
      <c r="AF1" s="137"/>
      <c r="AG1" s="138"/>
      <c r="AH1" s="132" t="s">
        <v>357</v>
      </c>
      <c r="AI1" s="133"/>
      <c r="AJ1" s="133"/>
      <c r="AK1" s="133"/>
      <c r="AL1" s="133"/>
      <c r="AM1" s="134"/>
      <c r="AO1" s="132" t="s">
        <v>358</v>
      </c>
      <c r="AP1" s="133"/>
      <c r="AQ1" s="133"/>
      <c r="AR1" s="133"/>
      <c r="AS1" s="134"/>
    </row>
    <row r="2" spans="1:46" ht="15.75" thickBot="1">
      <c r="A2" s="94" t="s">
        <v>6</v>
      </c>
      <c r="B2" s="95" t="s">
        <v>359</v>
      </c>
      <c r="C2" s="96" t="s">
        <v>360</v>
      </c>
      <c r="D2" s="96" t="s">
        <v>361</v>
      </c>
      <c r="E2" s="96" t="s">
        <v>2</v>
      </c>
      <c r="F2" s="96" t="s">
        <v>3</v>
      </c>
      <c r="G2" s="96" t="s">
        <v>362</v>
      </c>
      <c r="H2" s="95" t="s">
        <v>15</v>
      </c>
      <c r="I2" s="95" t="s">
        <v>9</v>
      </c>
      <c r="J2" s="95" t="s">
        <v>8</v>
      </c>
      <c r="K2" s="95" t="s">
        <v>52</v>
      </c>
      <c r="L2" s="95" t="s">
        <v>363</v>
      </c>
      <c r="M2" s="131" t="s">
        <v>364</v>
      </c>
      <c r="N2" s="131"/>
      <c r="O2" s="95" t="s">
        <v>365</v>
      </c>
      <c r="P2" s="96" t="s">
        <v>366</v>
      </c>
      <c r="Q2" s="95" t="s">
        <v>363</v>
      </c>
      <c r="R2" s="131" t="s">
        <v>364</v>
      </c>
      <c r="S2" s="131"/>
      <c r="T2" s="95" t="s">
        <v>365</v>
      </c>
      <c r="U2" s="96" t="s">
        <v>366</v>
      </c>
      <c r="V2" s="95" t="s">
        <v>363</v>
      </c>
      <c r="W2" s="131" t="s">
        <v>364</v>
      </c>
      <c r="X2" s="131"/>
      <c r="Y2" s="95" t="s">
        <v>365</v>
      </c>
      <c r="Z2" s="96" t="s">
        <v>366</v>
      </c>
      <c r="AA2" s="95" t="s">
        <v>367</v>
      </c>
      <c r="AB2" s="95" t="s">
        <v>368</v>
      </c>
      <c r="AC2" s="131" t="s">
        <v>369</v>
      </c>
      <c r="AD2" s="131"/>
      <c r="AE2" s="95" t="s">
        <v>365</v>
      </c>
      <c r="AF2" s="129" t="s">
        <v>370</v>
      </c>
      <c r="AG2" s="130"/>
      <c r="AH2" s="95" t="s">
        <v>368</v>
      </c>
      <c r="AI2" s="131" t="s">
        <v>369</v>
      </c>
      <c r="AJ2" s="131"/>
      <c r="AK2" s="95" t="s">
        <v>365</v>
      </c>
      <c r="AL2" s="129" t="s">
        <v>370</v>
      </c>
      <c r="AM2" s="130"/>
      <c r="AN2" s="97" t="s">
        <v>371</v>
      </c>
      <c r="AO2" s="98" t="s">
        <v>372</v>
      </c>
      <c r="AP2" s="99" t="s">
        <v>362</v>
      </c>
      <c r="AQ2" s="100" t="s">
        <v>373</v>
      </c>
      <c r="AR2" s="100" t="s">
        <v>374</v>
      </c>
      <c r="AS2" s="101" t="s">
        <v>375</v>
      </c>
    </row>
    <row r="3" spans="1:46" ht="15.75" thickBot="1">
      <c r="A3" s="102" t="s">
        <v>382</v>
      </c>
      <c r="B3" s="103" t="str">
        <f>'Alocação 2q'!B2</f>
        <v>NHH2040-13</v>
      </c>
      <c r="C3" s="103" t="str">
        <f>'Alocação 2q'!A2</f>
        <v>História da Filosofia Moderna: o Iluminismo e seus desdobramentos</v>
      </c>
      <c r="D3" s="103">
        <f>'Alocação 2q'!C2</f>
        <v>4</v>
      </c>
      <c r="E3" s="103">
        <f>'Alocação 2q'!D2</f>
        <v>0</v>
      </c>
      <c r="F3" s="103">
        <f>'Alocação 2q'!E2</f>
        <v>4</v>
      </c>
      <c r="G3" s="103">
        <f>D3+E3</f>
        <v>4</v>
      </c>
      <c r="H3" s="103" t="str">
        <f>'Alocação 2q'!H2</f>
        <v>SBC</v>
      </c>
      <c r="I3" s="103">
        <f>'Alocação 2q'!J2</f>
        <v>1</v>
      </c>
      <c r="J3" s="103" t="str">
        <f>'Alocação 2q'!I2</f>
        <v>Matutino</v>
      </c>
      <c r="K3" s="103">
        <f>'Alocação 2q'!K2</f>
        <v>40</v>
      </c>
      <c r="L3" s="103" t="str">
        <f>'Alocação 2q'!L2</f>
        <v>Terças</v>
      </c>
      <c r="M3" s="104">
        <f>'Alocação 2q'!M2</f>
        <v>0.33333333333333331</v>
      </c>
      <c r="N3" s="104">
        <f>'Alocação 2q'!N2</f>
        <v>0.41666666666666702</v>
      </c>
      <c r="O3" s="103">
        <f>'Alocação 2q'!O2</f>
        <v>0</v>
      </c>
      <c r="P3" s="103"/>
      <c r="Q3" s="103" t="str">
        <f>'Alocação 2q'!P2</f>
        <v>Sextas</v>
      </c>
      <c r="R3" s="104">
        <f>'Alocação 2q'!Q2</f>
        <v>0.41666666666666669</v>
      </c>
      <c r="S3" s="104">
        <f>'Alocação 2q'!R2</f>
        <v>0.5</v>
      </c>
      <c r="T3" s="103">
        <f>'Alocação 2q'!S2</f>
        <v>0</v>
      </c>
      <c r="U3" s="103"/>
      <c r="V3" s="103">
        <f>'Alocação 2q'!T2</f>
        <v>0</v>
      </c>
      <c r="W3" s="104">
        <f>'Alocação 2q'!U2</f>
        <v>0</v>
      </c>
      <c r="X3" s="104">
        <f>'Alocação 2q'!V2</f>
        <v>0</v>
      </c>
      <c r="Y3" s="103">
        <f>'Alocação 2q'!W2</f>
        <v>0</v>
      </c>
      <c r="Z3" s="103"/>
      <c r="AA3" s="103" t="str">
        <f>'Alocação 2q'!Y2</f>
        <v>Paulo Jonas de Lima Piva</v>
      </c>
      <c r="AB3" s="103">
        <f>'Alocação 2q'!Z2</f>
        <v>0</v>
      </c>
      <c r="AC3" s="104">
        <f>'Alocação 2q'!AA2</f>
        <v>0</v>
      </c>
      <c r="AD3" s="104">
        <f>'Alocação 2q'!AB2</f>
        <v>0</v>
      </c>
      <c r="AE3" s="103">
        <f>'Alocação 2q'!AC2</f>
        <v>0</v>
      </c>
      <c r="AF3" s="103"/>
      <c r="AG3" s="103"/>
      <c r="AH3" s="103">
        <f>'Alocação 2q'!Z2</f>
        <v>0</v>
      </c>
      <c r="AI3" s="104">
        <f>'Alocação 2q'!AA2</f>
        <v>0</v>
      </c>
      <c r="AJ3" s="104">
        <f>'Alocação 2q'!AB2</f>
        <v>0</v>
      </c>
      <c r="AK3" s="103">
        <f>'Alocação 2q'!AC2</f>
        <v>0</v>
      </c>
      <c r="AL3" s="103"/>
      <c r="AM3" s="103"/>
      <c r="AN3" s="103">
        <f>'Alocação 2q'!AJ2</f>
        <v>0</v>
      </c>
      <c r="AO3" s="105" t="str">
        <f t="shared" ref="AO3:AO4" si="0">IF(AP3="0","",IF(AP3=AS3,"CORRETO",IF(AP3&gt;AS3,"HORAS A MENOS ALOCADAS","HORAS A MAIS ALOCADAS")))</f>
        <v>HORAS A MENOS ALOCADAS</v>
      </c>
      <c r="AP3" s="105">
        <f>IF(G3="","0",G3/24)</f>
        <v>0.16666666666666666</v>
      </c>
      <c r="AQ3" s="105">
        <f>(IF(M3="",0,IF(O3="SEMANAL",N3-M3,(N3-M3)/2)))+(IF(R3="",0,IF(T3="SEMANAL",S3-R3,(S3-R3)/2)))+(IF(W3="",0,IF(Y3="SEMANAL",X3-W3,(X3-W3)/2)))</f>
        <v>8.3333333333333509E-2</v>
      </c>
      <c r="AR3" s="105">
        <f>(IF(AD3="",0,IF(AE3="SEMANAL",AD3-AC3,(AD3-AC3)/2)))+(IF(AJ3="",0,IF(AK3="SEMANAL",AJ3-AI3,(AJ3-AI3)/2)))</f>
        <v>0</v>
      </c>
      <c r="AS3" s="106">
        <f>AQ3+AR3</f>
        <v>8.3333333333333509E-2</v>
      </c>
      <c r="AT3" s="111"/>
    </row>
    <row r="4" spans="1:46" ht="15.75" thickBot="1">
      <c r="A4" s="102" t="s">
        <v>382</v>
      </c>
      <c r="B4" s="103" t="str">
        <f>'Alocação 2q'!B3</f>
        <v>NHH2040-13</v>
      </c>
      <c r="C4" s="103" t="str">
        <f>'Alocação 2q'!A3</f>
        <v>História da Filosofia Moderna: o Iluminismo e seus desdobramentos</v>
      </c>
      <c r="D4" s="103">
        <f>'Alocação 2q'!C3</f>
        <v>4</v>
      </c>
      <c r="E4" s="103">
        <f>'Alocação 2q'!D3</f>
        <v>0</v>
      </c>
      <c r="F4" s="103">
        <f>'Alocação 2q'!E3</f>
        <v>4</v>
      </c>
      <c r="G4" s="103">
        <f t="shared" ref="G4:G38" si="1">D4+E4</f>
        <v>4</v>
      </c>
      <c r="H4" s="103" t="str">
        <f>'Alocação 2q'!H3</f>
        <v>SBC</v>
      </c>
      <c r="I4" s="103">
        <f>'Alocação 2q'!J3</f>
        <v>1</v>
      </c>
      <c r="J4" s="103" t="str">
        <f>'Alocação 2q'!I3</f>
        <v>Noturno</v>
      </c>
      <c r="K4" s="103">
        <f>'Alocação 2q'!K3</f>
        <v>40</v>
      </c>
      <c r="L4" s="103" t="str">
        <f>'Alocação 2q'!L3</f>
        <v>Terças</v>
      </c>
      <c r="M4" s="104">
        <f>'Alocação 2q'!M3</f>
        <v>0.79166666666666663</v>
      </c>
      <c r="N4" s="104">
        <f>'Alocação 2q'!N3</f>
        <v>0.875</v>
      </c>
      <c r="O4" s="103">
        <f>'Alocação 2q'!O3</f>
        <v>0</v>
      </c>
      <c r="P4" s="103"/>
      <c r="Q4" s="103" t="str">
        <f>'Alocação 2q'!P3</f>
        <v>Sextas</v>
      </c>
      <c r="R4" s="104">
        <f>'Alocação 2q'!Q3</f>
        <v>0.875000000000001</v>
      </c>
      <c r="S4" s="104">
        <f>'Alocação 2q'!R3</f>
        <v>0.95833333333333404</v>
      </c>
      <c r="T4" s="103">
        <f>'Alocação 2q'!S3</f>
        <v>0</v>
      </c>
      <c r="U4" s="103"/>
      <c r="V4" s="103">
        <f>'Alocação 2q'!T3</f>
        <v>0</v>
      </c>
      <c r="W4" s="104">
        <f>'Alocação 2q'!U3</f>
        <v>0</v>
      </c>
      <c r="X4" s="104">
        <f>'Alocação 2q'!V3</f>
        <v>0</v>
      </c>
      <c r="Y4" s="103">
        <f>'Alocação 2q'!W3</f>
        <v>0</v>
      </c>
      <c r="Z4" s="103"/>
      <c r="AA4" s="103" t="str">
        <f>'Alocação 2q'!Y3</f>
        <v>Paulo Jonas de Lima Piva</v>
      </c>
      <c r="AB4" s="103">
        <f>'Alocação 2q'!Z3</f>
        <v>0</v>
      </c>
      <c r="AC4" s="104">
        <f>'Alocação 2q'!AA3</f>
        <v>0</v>
      </c>
      <c r="AD4" s="104">
        <f>'Alocação 2q'!AB3</f>
        <v>0</v>
      </c>
      <c r="AE4" s="103">
        <f>'Alocação 2q'!AC3</f>
        <v>0</v>
      </c>
      <c r="AF4" s="103"/>
      <c r="AG4" s="103"/>
      <c r="AH4" s="103">
        <f>'Alocação 2q'!Z3</f>
        <v>0</v>
      </c>
      <c r="AI4" s="104">
        <f>'Alocação 2q'!AA3</f>
        <v>0</v>
      </c>
      <c r="AJ4" s="104">
        <f>'Alocação 2q'!AB3</f>
        <v>0</v>
      </c>
      <c r="AK4" s="103">
        <f>'Alocação 2q'!AC3</f>
        <v>0</v>
      </c>
      <c r="AL4" s="103"/>
      <c r="AM4" s="103"/>
      <c r="AN4" s="103">
        <f>'Alocação 2q'!AJ3</f>
        <v>0</v>
      </c>
      <c r="AO4" s="107" t="str">
        <f t="shared" si="0"/>
        <v>HORAS A MENOS ALOCADAS</v>
      </c>
      <c r="AP4" s="107">
        <f t="shared" ref="AP4:AP38" si="2">IF(G4="","0",G4/24)</f>
        <v>0.16666666666666666</v>
      </c>
      <c r="AQ4" s="107">
        <f t="shared" ref="AQ4:AQ38" si="3">(IF(M4="",0,IF(O4="SEMANAL",N4-M4,(N4-M4)/2)))+(IF(R4="",0,IF(T4="SEMANAL",S4-R4,(S4-R4)/2)))+(IF(W4="",0,IF(Y4="SEMANAL",X4-W4,(X4-W4)/2)))</f>
        <v>8.3333333333333204E-2</v>
      </c>
      <c r="AR4" s="107">
        <f t="shared" ref="AR4:AR38" si="4">(IF(AD4="",0,IF(AE4="SEMANAL",AD4-AC4,(AD4-AC4)/2)))+(IF(AJ4="",0,IF(AK4="SEMANAL",AJ4-AI4,(AJ4-AI4)/2)))</f>
        <v>0</v>
      </c>
      <c r="AS4" s="108">
        <f t="shared" ref="AS4:AS38" si="5">AQ4+AR4</f>
        <v>8.3333333333333204E-2</v>
      </c>
    </row>
    <row r="5" spans="1:46" ht="15.75" thickBot="1">
      <c r="A5" s="102" t="s">
        <v>382</v>
      </c>
      <c r="B5" s="103" t="str">
        <f>'Alocação 2q'!B4</f>
        <v>-</v>
      </c>
      <c r="C5" s="103">
        <f>'Alocação 2q'!A4</f>
        <v>0</v>
      </c>
      <c r="D5" s="103" t="str">
        <f>'Alocação 2q'!C4</f>
        <v>-</v>
      </c>
      <c r="E5" s="103" t="str">
        <f>'Alocação 2q'!D4</f>
        <v>-</v>
      </c>
      <c r="F5" s="103" t="str">
        <f>'Alocação 2q'!E4</f>
        <v>-</v>
      </c>
      <c r="G5" s="103" t="e">
        <f t="shared" si="1"/>
        <v>#VALUE!</v>
      </c>
      <c r="H5" s="103">
        <f>'Alocação 2q'!H4</f>
        <v>0</v>
      </c>
      <c r="I5" s="103">
        <f>'Alocação 2q'!J4</f>
        <v>0</v>
      </c>
      <c r="J5" s="103">
        <f>'Alocação 2q'!I4</f>
        <v>0</v>
      </c>
      <c r="K5" s="103">
        <f>'Alocação 2q'!K4</f>
        <v>0</v>
      </c>
      <c r="L5" s="103">
        <f>'Alocação 2q'!L4</f>
        <v>0</v>
      </c>
      <c r="M5" s="104">
        <f>'Alocação 2q'!M4</f>
        <v>0</v>
      </c>
      <c r="N5" s="104">
        <f>'Alocação 2q'!N4</f>
        <v>0</v>
      </c>
      <c r="O5" s="103">
        <f>'Alocação 2q'!O4</f>
        <v>0</v>
      </c>
      <c r="P5" s="103"/>
      <c r="Q5" s="103">
        <f>'Alocação 2q'!P4</f>
        <v>0</v>
      </c>
      <c r="R5" s="104">
        <f>'Alocação 2q'!Q4</f>
        <v>0</v>
      </c>
      <c r="S5" s="104">
        <f>'Alocação 2q'!R4</f>
        <v>0</v>
      </c>
      <c r="T5" s="103">
        <f>'Alocação 2q'!S4</f>
        <v>0</v>
      </c>
      <c r="U5" s="103"/>
      <c r="V5" s="103">
        <f>'Alocação 2q'!T4</f>
        <v>0</v>
      </c>
      <c r="W5" s="104">
        <f>'Alocação 2q'!U4</f>
        <v>0</v>
      </c>
      <c r="X5" s="104">
        <f>'Alocação 2q'!V4</f>
        <v>0</v>
      </c>
      <c r="Y5" s="103">
        <f>'Alocação 2q'!W4</f>
        <v>0</v>
      </c>
      <c r="Z5" s="103"/>
      <c r="AA5" s="103">
        <f>'Alocação 2q'!Y4</f>
        <v>0</v>
      </c>
      <c r="AB5" s="103">
        <f>'Alocação 2q'!Z4</f>
        <v>0</v>
      </c>
      <c r="AC5" s="104">
        <f>'Alocação 2q'!AA4</f>
        <v>0</v>
      </c>
      <c r="AD5" s="104">
        <f>'Alocação 2q'!AB4</f>
        <v>0</v>
      </c>
      <c r="AE5" s="103">
        <f>'Alocação 2q'!AC4</f>
        <v>0</v>
      </c>
      <c r="AF5" s="103"/>
      <c r="AG5" s="103"/>
      <c r="AH5" s="103">
        <f>'Alocação 2q'!Z4</f>
        <v>0</v>
      </c>
      <c r="AI5" s="104">
        <f>'Alocação 2q'!AA4</f>
        <v>0</v>
      </c>
      <c r="AJ5" s="104">
        <f>'Alocação 2q'!AB4</f>
        <v>0</v>
      </c>
      <c r="AK5" s="103">
        <f>'Alocação 2q'!AC4</f>
        <v>0</v>
      </c>
      <c r="AL5" s="103"/>
      <c r="AM5" s="103"/>
      <c r="AN5" s="103">
        <f>'Alocação 2q'!AJ4</f>
        <v>0</v>
      </c>
      <c r="AO5" s="107" t="e">
        <f>IF(AP5="0","",IF(AP5=AS5,"CORRETO",IF(AP5&gt;AS5,"HORAS A MENOS ALOCADAS","HORAS A MAIS ALOCADAS")))</f>
        <v>#VALUE!</v>
      </c>
      <c r="AP5" s="107" t="e">
        <f t="shared" si="2"/>
        <v>#VALUE!</v>
      </c>
      <c r="AQ5" s="107">
        <f t="shared" si="3"/>
        <v>0</v>
      </c>
      <c r="AR5" s="107">
        <f t="shared" si="4"/>
        <v>0</v>
      </c>
      <c r="AS5" s="108">
        <f t="shared" si="5"/>
        <v>0</v>
      </c>
    </row>
    <row r="6" spans="1:46" ht="15.75" thickBot="1">
      <c r="A6" s="102" t="s">
        <v>382</v>
      </c>
      <c r="B6" s="103" t="str">
        <f>'Alocação 2q'!B5</f>
        <v>-</v>
      </c>
      <c r="C6" s="103">
        <f>'Alocação 2q'!A5</f>
        <v>0</v>
      </c>
      <c r="D6" s="103" t="str">
        <f>'Alocação 2q'!C5</f>
        <v>-</v>
      </c>
      <c r="E6" s="103" t="str">
        <f>'Alocação 2q'!D5</f>
        <v>-</v>
      </c>
      <c r="F6" s="103" t="str">
        <f>'Alocação 2q'!E5</f>
        <v>-</v>
      </c>
      <c r="G6" s="103" t="e">
        <f t="shared" si="1"/>
        <v>#VALUE!</v>
      </c>
      <c r="H6" s="103">
        <f>'Alocação 2q'!H5</f>
        <v>0</v>
      </c>
      <c r="I6" s="103">
        <f>'Alocação 2q'!J5</f>
        <v>0</v>
      </c>
      <c r="J6" s="103">
        <f>'Alocação 2q'!I5</f>
        <v>0</v>
      </c>
      <c r="K6" s="103">
        <f>'Alocação 2q'!K5</f>
        <v>0</v>
      </c>
      <c r="L6" s="103">
        <f>'Alocação 2q'!L5</f>
        <v>0</v>
      </c>
      <c r="M6" s="104">
        <f>'Alocação 2q'!M5</f>
        <v>0</v>
      </c>
      <c r="N6" s="104">
        <f>'Alocação 2q'!N5</f>
        <v>0</v>
      </c>
      <c r="O6" s="103">
        <f>'Alocação 2q'!O5</f>
        <v>0</v>
      </c>
      <c r="P6" s="103"/>
      <c r="Q6" s="103">
        <f>'Alocação 2q'!P5</f>
        <v>0</v>
      </c>
      <c r="R6" s="104">
        <f>'Alocação 2q'!Q5</f>
        <v>0</v>
      </c>
      <c r="S6" s="104">
        <f>'Alocação 2q'!R5</f>
        <v>0</v>
      </c>
      <c r="T6" s="103">
        <f>'Alocação 2q'!S5</f>
        <v>0</v>
      </c>
      <c r="U6" s="103"/>
      <c r="V6" s="103">
        <f>'Alocação 2q'!T5</f>
        <v>0</v>
      </c>
      <c r="W6" s="104">
        <f>'Alocação 2q'!U5</f>
        <v>0</v>
      </c>
      <c r="X6" s="104">
        <f>'Alocação 2q'!V5</f>
        <v>0</v>
      </c>
      <c r="Y6" s="103">
        <f>'Alocação 2q'!W5</f>
        <v>0</v>
      </c>
      <c r="Z6" s="103"/>
      <c r="AA6" s="103">
        <f>'Alocação 2q'!Y5</f>
        <v>0</v>
      </c>
      <c r="AB6" s="103">
        <f>'Alocação 2q'!Z5</f>
        <v>0</v>
      </c>
      <c r="AC6" s="104">
        <f>'Alocação 2q'!AA5</f>
        <v>0</v>
      </c>
      <c r="AD6" s="104">
        <f>'Alocação 2q'!AB5</f>
        <v>0</v>
      </c>
      <c r="AE6" s="103">
        <f>'Alocação 2q'!AC5</f>
        <v>0</v>
      </c>
      <c r="AF6" s="103"/>
      <c r="AG6" s="103"/>
      <c r="AH6" s="103">
        <f>'Alocação 2q'!Z5</f>
        <v>0</v>
      </c>
      <c r="AI6" s="104">
        <f>'Alocação 2q'!AA5</f>
        <v>0</v>
      </c>
      <c r="AJ6" s="104">
        <f>'Alocação 2q'!AB5</f>
        <v>0</v>
      </c>
      <c r="AK6" s="103">
        <f>'Alocação 2q'!AC5</f>
        <v>0</v>
      </c>
      <c r="AL6" s="103"/>
      <c r="AM6" s="103"/>
      <c r="AN6" s="103">
        <f>'Alocação 2q'!AJ5</f>
        <v>0</v>
      </c>
      <c r="AO6" s="107" t="e">
        <f t="shared" ref="AO6:AO38" si="6">IF(AP6="0","",IF(AP6=AS6,"CORRETO",IF(AP6&gt;AS6,"HORAS A MENOS ALOCADAS","HORAS A MAIS ALOCADAS")))</f>
        <v>#VALUE!</v>
      </c>
      <c r="AP6" s="107" t="e">
        <f t="shared" si="2"/>
        <v>#VALUE!</v>
      </c>
      <c r="AQ6" s="107">
        <f t="shared" si="3"/>
        <v>0</v>
      </c>
      <c r="AR6" s="107">
        <f t="shared" si="4"/>
        <v>0</v>
      </c>
      <c r="AS6" s="108">
        <f t="shared" si="5"/>
        <v>0</v>
      </c>
    </row>
    <row r="7" spans="1:46" ht="15.75" thickBot="1">
      <c r="A7" s="102" t="s">
        <v>382</v>
      </c>
      <c r="B7" s="103" t="str">
        <f>'Alocação 2q'!B6</f>
        <v>NHH2026-13</v>
      </c>
      <c r="C7" s="103" t="str">
        <f>'Alocação 2q'!A6</f>
        <v>Filosofia no Brasil e na América Latina</v>
      </c>
      <c r="D7" s="103">
        <f>'Alocação 2q'!C6</f>
        <v>4</v>
      </c>
      <c r="E7" s="103">
        <f>'Alocação 2q'!D6</f>
        <v>0</v>
      </c>
      <c r="F7" s="103">
        <f>'Alocação 2q'!E6</f>
        <v>4</v>
      </c>
      <c r="G7" s="103">
        <f t="shared" si="1"/>
        <v>4</v>
      </c>
      <c r="H7" s="103" t="str">
        <f>'Alocação 2q'!H6</f>
        <v>SBC</v>
      </c>
      <c r="I7" s="103">
        <f>'Alocação 2q'!J6</f>
        <v>1</v>
      </c>
      <c r="J7" s="103" t="str">
        <f>'Alocação 2q'!I6</f>
        <v>Matutino</v>
      </c>
      <c r="K7" s="103">
        <f>'Alocação 2q'!K6</f>
        <v>40</v>
      </c>
      <c r="L7" s="103" t="str">
        <f>'Alocação 2q'!L6</f>
        <v>Segundas</v>
      </c>
      <c r="M7" s="104">
        <f>'Alocação 2q'!M6</f>
        <v>0.33333333333333331</v>
      </c>
      <c r="N7" s="104">
        <f>'Alocação 2q'!N6</f>
        <v>0.41666666666666702</v>
      </c>
      <c r="O7" s="103">
        <f>'Alocação 2q'!O6</f>
        <v>0</v>
      </c>
      <c r="P7" s="103"/>
      <c r="Q7" s="103" t="str">
        <f>'Alocação 2q'!P6</f>
        <v>Quartas</v>
      </c>
      <c r="R7" s="104">
        <f>'Alocação 2q'!Q6</f>
        <v>0.41666666666666669</v>
      </c>
      <c r="S7" s="104">
        <f>'Alocação 2q'!R6</f>
        <v>0.5</v>
      </c>
      <c r="T7" s="103">
        <f>'Alocação 2q'!S6</f>
        <v>0</v>
      </c>
      <c r="U7" s="103"/>
      <c r="V7" s="103">
        <f>'Alocação 2q'!T6</f>
        <v>0</v>
      </c>
      <c r="W7" s="104">
        <f>'Alocação 2q'!U6</f>
        <v>0</v>
      </c>
      <c r="X7" s="104">
        <f>'Alocação 2q'!V6</f>
        <v>0</v>
      </c>
      <c r="Y7" s="103">
        <f>'Alocação 2q'!W6</f>
        <v>0</v>
      </c>
      <c r="Z7" s="103"/>
      <c r="AA7" s="103" t="str">
        <f>'Alocação 2q'!Y6</f>
        <v>Daniel Pansarelli</v>
      </c>
      <c r="AB7" s="103">
        <f>'Alocação 2q'!Z6</f>
        <v>0</v>
      </c>
      <c r="AC7" s="104">
        <f>'Alocação 2q'!AA6</f>
        <v>0</v>
      </c>
      <c r="AD7" s="104">
        <f>'Alocação 2q'!AB6</f>
        <v>0</v>
      </c>
      <c r="AE7" s="103">
        <f>'Alocação 2q'!AC6</f>
        <v>0</v>
      </c>
      <c r="AF7" s="103"/>
      <c r="AG7" s="103"/>
      <c r="AH7" s="103">
        <f>'Alocação 2q'!Z6</f>
        <v>0</v>
      </c>
      <c r="AI7" s="104">
        <f>'Alocação 2q'!AA6</f>
        <v>0</v>
      </c>
      <c r="AJ7" s="104">
        <f>'Alocação 2q'!AB6</f>
        <v>0</v>
      </c>
      <c r="AK7" s="103">
        <f>'Alocação 2q'!AC6</f>
        <v>0</v>
      </c>
      <c r="AL7" s="103"/>
      <c r="AM7" s="103"/>
      <c r="AN7" s="103">
        <f>'Alocação 2q'!AJ6</f>
        <v>0</v>
      </c>
      <c r="AO7" s="107" t="str">
        <f t="shared" si="6"/>
        <v>HORAS A MENOS ALOCADAS</v>
      </c>
      <c r="AP7" s="107">
        <f t="shared" si="2"/>
        <v>0.16666666666666666</v>
      </c>
      <c r="AQ7" s="107">
        <f t="shared" si="3"/>
        <v>8.3333333333333509E-2</v>
      </c>
      <c r="AR7" s="107">
        <f t="shared" si="4"/>
        <v>0</v>
      </c>
      <c r="AS7" s="108">
        <f t="shared" si="5"/>
        <v>8.3333333333333509E-2</v>
      </c>
    </row>
    <row r="8" spans="1:46" ht="15.75" thickBot="1">
      <c r="A8" s="102" t="s">
        <v>382</v>
      </c>
      <c r="B8" s="103" t="str">
        <f>'Alocação 2q'!B7</f>
        <v>NHH2026-13</v>
      </c>
      <c r="C8" s="103" t="str">
        <f>'Alocação 2q'!A7</f>
        <v>Filosofia no Brasil e na América Latina</v>
      </c>
      <c r="D8" s="103">
        <f>'Alocação 2q'!C7</f>
        <v>4</v>
      </c>
      <c r="E8" s="103">
        <f>'Alocação 2q'!D7</f>
        <v>0</v>
      </c>
      <c r="F8" s="103">
        <f>'Alocação 2q'!E7</f>
        <v>4</v>
      </c>
      <c r="G8" s="103">
        <f t="shared" si="1"/>
        <v>4</v>
      </c>
      <c r="H8" s="103" t="str">
        <f>'Alocação 2q'!H7</f>
        <v>SBC</v>
      </c>
      <c r="I8" s="103">
        <f>'Alocação 2q'!J7</f>
        <v>1</v>
      </c>
      <c r="J8" s="103" t="str">
        <f>'Alocação 2q'!I7</f>
        <v>Noturno</v>
      </c>
      <c r="K8" s="103">
        <f>'Alocação 2q'!K7</f>
        <v>40</v>
      </c>
      <c r="L8" s="103" t="str">
        <f>'Alocação 2q'!L7</f>
        <v>Segundas</v>
      </c>
      <c r="M8" s="104">
        <f>'Alocação 2q'!M7</f>
        <v>0.79166666666666663</v>
      </c>
      <c r="N8" s="104">
        <f>'Alocação 2q'!N7</f>
        <v>0.875</v>
      </c>
      <c r="O8" s="103">
        <f>'Alocação 2q'!O7</f>
        <v>0</v>
      </c>
      <c r="P8" s="103"/>
      <c r="Q8" s="103" t="str">
        <f>'Alocação 2q'!P7</f>
        <v>Quartas</v>
      </c>
      <c r="R8" s="104">
        <f>'Alocação 2q'!Q7</f>
        <v>0.875000000000001</v>
      </c>
      <c r="S8" s="104">
        <f>'Alocação 2q'!R7</f>
        <v>0.95833333333333404</v>
      </c>
      <c r="T8" s="103">
        <f>'Alocação 2q'!S7</f>
        <v>0</v>
      </c>
      <c r="U8" s="103"/>
      <c r="V8" s="103">
        <f>'Alocação 2q'!T7</f>
        <v>0</v>
      </c>
      <c r="W8" s="104">
        <f>'Alocação 2q'!U7</f>
        <v>0</v>
      </c>
      <c r="X8" s="104">
        <f>'Alocação 2q'!V7</f>
        <v>0</v>
      </c>
      <c r="Y8" s="103">
        <f>'Alocação 2q'!W7</f>
        <v>0</v>
      </c>
      <c r="Z8" s="103"/>
      <c r="AA8" s="103" t="str">
        <f>'Alocação 2q'!Y7</f>
        <v>Daniel Pansarelli</v>
      </c>
      <c r="AB8" s="103">
        <f>'Alocação 2q'!Z7</f>
        <v>0</v>
      </c>
      <c r="AC8" s="104">
        <f>'Alocação 2q'!AA7</f>
        <v>0</v>
      </c>
      <c r="AD8" s="104">
        <f>'Alocação 2q'!AB7</f>
        <v>0</v>
      </c>
      <c r="AE8" s="103">
        <f>'Alocação 2q'!AC7</f>
        <v>0</v>
      </c>
      <c r="AF8" s="103"/>
      <c r="AG8" s="103"/>
      <c r="AH8" s="103">
        <f>'Alocação 2q'!Z7</f>
        <v>0</v>
      </c>
      <c r="AI8" s="104">
        <f>'Alocação 2q'!AA7</f>
        <v>0</v>
      </c>
      <c r="AJ8" s="104">
        <f>'Alocação 2q'!AB7</f>
        <v>0</v>
      </c>
      <c r="AK8" s="103">
        <f>'Alocação 2q'!AC7</f>
        <v>0</v>
      </c>
      <c r="AL8" s="103"/>
      <c r="AM8" s="103"/>
      <c r="AN8" s="103">
        <f>'Alocação 2q'!AJ7</f>
        <v>0</v>
      </c>
      <c r="AO8" s="107" t="str">
        <f t="shared" si="6"/>
        <v>HORAS A MENOS ALOCADAS</v>
      </c>
      <c r="AP8" s="107">
        <f t="shared" si="2"/>
        <v>0.16666666666666666</v>
      </c>
      <c r="AQ8" s="107">
        <f t="shared" si="3"/>
        <v>8.3333333333333204E-2</v>
      </c>
      <c r="AR8" s="107">
        <f t="shared" si="4"/>
        <v>0</v>
      </c>
      <c r="AS8" s="108">
        <f t="shared" si="5"/>
        <v>8.3333333333333204E-2</v>
      </c>
    </row>
    <row r="9" spans="1:46" ht="15.75" thickBot="1">
      <c r="A9" s="102" t="s">
        <v>382</v>
      </c>
      <c r="B9" s="103" t="str">
        <f>'Alocação 2q'!B8</f>
        <v>-</v>
      </c>
      <c r="C9" s="103">
        <f>'Alocação 2q'!A8</f>
        <v>0</v>
      </c>
      <c r="D9" s="103" t="str">
        <f>'Alocação 2q'!C8</f>
        <v>-</v>
      </c>
      <c r="E9" s="103" t="str">
        <f>'Alocação 2q'!D8</f>
        <v>-</v>
      </c>
      <c r="F9" s="103" t="str">
        <f>'Alocação 2q'!E8</f>
        <v>-</v>
      </c>
      <c r="G9" s="103" t="e">
        <f t="shared" si="1"/>
        <v>#VALUE!</v>
      </c>
      <c r="H9" s="103">
        <f>'Alocação 2q'!H8</f>
        <v>0</v>
      </c>
      <c r="I9" s="103">
        <f>'Alocação 2q'!J8</f>
        <v>0</v>
      </c>
      <c r="J9" s="103">
        <f>'Alocação 2q'!I8</f>
        <v>0</v>
      </c>
      <c r="K9" s="103">
        <f>'Alocação 2q'!K8</f>
        <v>0</v>
      </c>
      <c r="L9" s="103">
        <f>'Alocação 2q'!L8</f>
        <v>0</v>
      </c>
      <c r="M9" s="104">
        <f>'Alocação 2q'!M8</f>
        <v>0</v>
      </c>
      <c r="N9" s="104">
        <f>'Alocação 2q'!N8</f>
        <v>0</v>
      </c>
      <c r="O9" s="103">
        <f>'Alocação 2q'!O8</f>
        <v>0</v>
      </c>
      <c r="P9" s="103"/>
      <c r="Q9" s="103">
        <f>'Alocação 2q'!P8</f>
        <v>0</v>
      </c>
      <c r="R9" s="104">
        <f>'Alocação 2q'!Q8</f>
        <v>0</v>
      </c>
      <c r="S9" s="104">
        <f>'Alocação 2q'!R8</f>
        <v>0</v>
      </c>
      <c r="T9" s="103">
        <f>'Alocação 2q'!S8</f>
        <v>0</v>
      </c>
      <c r="U9" s="103"/>
      <c r="V9" s="103">
        <f>'Alocação 2q'!T8</f>
        <v>0</v>
      </c>
      <c r="W9" s="104">
        <f>'Alocação 2q'!U8</f>
        <v>0</v>
      </c>
      <c r="X9" s="104">
        <f>'Alocação 2q'!V8</f>
        <v>0</v>
      </c>
      <c r="Y9" s="103">
        <f>'Alocação 2q'!W8</f>
        <v>0</v>
      </c>
      <c r="Z9" s="103"/>
      <c r="AA9" s="103">
        <f>'Alocação 2q'!Y8</f>
        <v>0</v>
      </c>
      <c r="AB9" s="103">
        <f>'Alocação 2q'!Z8</f>
        <v>0</v>
      </c>
      <c r="AC9" s="104">
        <f>'Alocação 2q'!AA8</f>
        <v>0</v>
      </c>
      <c r="AD9" s="104">
        <f>'Alocação 2q'!AB8</f>
        <v>0</v>
      </c>
      <c r="AE9" s="103">
        <f>'Alocação 2q'!AC8</f>
        <v>0</v>
      </c>
      <c r="AF9" s="103"/>
      <c r="AG9" s="103"/>
      <c r="AH9" s="103">
        <f>'Alocação 2q'!Z8</f>
        <v>0</v>
      </c>
      <c r="AI9" s="104">
        <f>'Alocação 2q'!AA8</f>
        <v>0</v>
      </c>
      <c r="AJ9" s="104">
        <f>'Alocação 2q'!AB8</f>
        <v>0</v>
      </c>
      <c r="AK9" s="103">
        <f>'Alocação 2q'!AC8</f>
        <v>0</v>
      </c>
      <c r="AL9" s="103"/>
      <c r="AM9" s="103"/>
      <c r="AN9" s="103">
        <f>'Alocação 2q'!AJ8</f>
        <v>0</v>
      </c>
      <c r="AO9" s="107" t="e">
        <f t="shared" si="6"/>
        <v>#VALUE!</v>
      </c>
      <c r="AP9" s="107" t="e">
        <f t="shared" si="2"/>
        <v>#VALUE!</v>
      </c>
      <c r="AQ9" s="107">
        <f t="shared" si="3"/>
        <v>0</v>
      </c>
      <c r="AR9" s="107">
        <f t="shared" si="4"/>
        <v>0</v>
      </c>
      <c r="AS9" s="108">
        <f t="shared" si="5"/>
        <v>0</v>
      </c>
    </row>
    <row r="10" spans="1:46" ht="15.75" thickBot="1">
      <c r="A10" s="102" t="s">
        <v>382</v>
      </c>
      <c r="B10" s="103" t="str">
        <f>'Alocação 2q'!B9</f>
        <v>-</v>
      </c>
      <c r="C10" s="103">
        <f>'Alocação 2q'!A9</f>
        <v>0</v>
      </c>
      <c r="D10" s="103" t="str">
        <f>'Alocação 2q'!C9</f>
        <v>-</v>
      </c>
      <c r="E10" s="103" t="str">
        <f>'Alocação 2q'!D9</f>
        <v>-</v>
      </c>
      <c r="F10" s="103" t="str">
        <f>'Alocação 2q'!E9</f>
        <v>-</v>
      </c>
      <c r="G10" s="103" t="e">
        <f t="shared" si="1"/>
        <v>#VALUE!</v>
      </c>
      <c r="H10" s="103">
        <f>'Alocação 2q'!H9</f>
        <v>0</v>
      </c>
      <c r="I10" s="103">
        <f>'Alocação 2q'!J9</f>
        <v>0</v>
      </c>
      <c r="J10" s="103">
        <f>'Alocação 2q'!I9</f>
        <v>0</v>
      </c>
      <c r="K10" s="103">
        <f>'Alocação 2q'!K9</f>
        <v>0</v>
      </c>
      <c r="L10" s="103">
        <f>'Alocação 2q'!L9</f>
        <v>0</v>
      </c>
      <c r="M10" s="104">
        <f>'Alocação 2q'!M9</f>
        <v>0</v>
      </c>
      <c r="N10" s="104">
        <f>'Alocação 2q'!N9</f>
        <v>0</v>
      </c>
      <c r="O10" s="103">
        <f>'Alocação 2q'!O9</f>
        <v>0</v>
      </c>
      <c r="P10" s="103"/>
      <c r="Q10" s="103">
        <f>'Alocação 2q'!P9</f>
        <v>0</v>
      </c>
      <c r="R10" s="104">
        <f>'Alocação 2q'!Q9</f>
        <v>0</v>
      </c>
      <c r="S10" s="104">
        <f>'Alocação 2q'!R9</f>
        <v>0</v>
      </c>
      <c r="T10" s="103">
        <f>'Alocação 2q'!S9</f>
        <v>0</v>
      </c>
      <c r="U10" s="103"/>
      <c r="V10" s="103">
        <f>'Alocação 2q'!T9</f>
        <v>0</v>
      </c>
      <c r="W10" s="104">
        <f>'Alocação 2q'!U9</f>
        <v>0</v>
      </c>
      <c r="X10" s="104">
        <f>'Alocação 2q'!V9</f>
        <v>0</v>
      </c>
      <c r="Y10" s="103">
        <f>'Alocação 2q'!W9</f>
        <v>0</v>
      </c>
      <c r="Z10" s="103"/>
      <c r="AA10" s="103">
        <f>'Alocação 2q'!Y9</f>
        <v>0</v>
      </c>
      <c r="AB10" s="103">
        <f>'Alocação 2q'!Z9</f>
        <v>0</v>
      </c>
      <c r="AC10" s="104">
        <f>'Alocação 2q'!AA9</f>
        <v>0</v>
      </c>
      <c r="AD10" s="104">
        <f>'Alocação 2q'!AB9</f>
        <v>0</v>
      </c>
      <c r="AE10" s="103">
        <f>'Alocação 2q'!AC9</f>
        <v>0</v>
      </c>
      <c r="AF10" s="103"/>
      <c r="AG10" s="103"/>
      <c r="AH10" s="103">
        <f>'Alocação 2q'!Z9</f>
        <v>0</v>
      </c>
      <c r="AI10" s="104">
        <f>'Alocação 2q'!AA9</f>
        <v>0</v>
      </c>
      <c r="AJ10" s="104">
        <f>'Alocação 2q'!AB9</f>
        <v>0</v>
      </c>
      <c r="AK10" s="103">
        <f>'Alocação 2q'!AC9</f>
        <v>0</v>
      </c>
      <c r="AL10" s="103"/>
      <c r="AM10" s="103"/>
      <c r="AN10" s="103">
        <f>'Alocação 2q'!AJ9</f>
        <v>0</v>
      </c>
      <c r="AO10" s="107" t="e">
        <f t="shared" si="6"/>
        <v>#VALUE!</v>
      </c>
      <c r="AP10" s="107" t="e">
        <f t="shared" si="2"/>
        <v>#VALUE!</v>
      </c>
      <c r="AQ10" s="107">
        <f t="shared" si="3"/>
        <v>0</v>
      </c>
      <c r="AR10" s="107">
        <f t="shared" si="4"/>
        <v>0</v>
      </c>
      <c r="AS10" s="108">
        <f t="shared" si="5"/>
        <v>0</v>
      </c>
    </row>
    <row r="11" spans="1:46" ht="15.75" thickBot="1">
      <c r="A11" s="102" t="s">
        <v>382</v>
      </c>
      <c r="B11" s="103" t="str">
        <f>'Alocação 2q'!B10</f>
        <v>NHH2019-13</v>
      </c>
      <c r="C11" s="103" t="str">
        <f>'Alocação 2q'!A10</f>
        <v>Filosofia da Linguagem</v>
      </c>
      <c r="D11" s="103">
        <f>'Alocação 2q'!C10</f>
        <v>4</v>
      </c>
      <c r="E11" s="103">
        <f>'Alocação 2q'!D10</f>
        <v>0</v>
      </c>
      <c r="F11" s="103">
        <f>'Alocação 2q'!E10</f>
        <v>4</v>
      </c>
      <c r="G11" s="103">
        <f t="shared" si="1"/>
        <v>4</v>
      </c>
      <c r="H11" s="103" t="str">
        <f>'Alocação 2q'!H10</f>
        <v>SBC</v>
      </c>
      <c r="I11" s="103">
        <f>'Alocação 2q'!J10</f>
        <v>1</v>
      </c>
      <c r="J11" s="103" t="str">
        <f>'Alocação 2q'!I10</f>
        <v>Matutino</v>
      </c>
      <c r="K11" s="103">
        <f>'Alocação 2q'!K10</f>
        <v>40</v>
      </c>
      <c r="L11" s="103" t="str">
        <f>'Alocação 2q'!L10</f>
        <v>Segundas</v>
      </c>
      <c r="M11" s="104">
        <f>'Alocação 2q'!M10</f>
        <v>0.33333333333333331</v>
      </c>
      <c r="N11" s="104">
        <f>'Alocação 2q'!N10</f>
        <v>0.41666666666666702</v>
      </c>
      <c r="O11" s="103">
        <f>'Alocação 2q'!O10</f>
        <v>0</v>
      </c>
      <c r="P11" s="103"/>
      <c r="Q11" s="103" t="str">
        <f>'Alocação 2q'!P10</f>
        <v>Quintas</v>
      </c>
      <c r="R11" s="104">
        <f>'Alocação 2q'!Q10</f>
        <v>0.41666666666666669</v>
      </c>
      <c r="S11" s="104">
        <f>'Alocação 2q'!R10</f>
        <v>0.5</v>
      </c>
      <c r="T11" s="103">
        <f>'Alocação 2q'!S10</f>
        <v>0</v>
      </c>
      <c r="U11" s="103"/>
      <c r="V11" s="103">
        <f>'Alocação 2q'!T10</f>
        <v>0</v>
      </c>
      <c r="W11" s="104">
        <f>'Alocação 2q'!U10</f>
        <v>0</v>
      </c>
      <c r="X11" s="104">
        <f>'Alocação 2q'!V10</f>
        <v>0</v>
      </c>
      <c r="Y11" s="103">
        <f>'Alocação 2q'!W10</f>
        <v>0</v>
      </c>
      <c r="Z11" s="103"/>
      <c r="AA11" s="103" t="str">
        <f>'Alocação 2q'!Y10</f>
        <v xml:space="preserve">Mattia </v>
      </c>
      <c r="AB11" s="103">
        <f>'Alocação 2q'!Z10</f>
        <v>0</v>
      </c>
      <c r="AC11" s="104">
        <f>'Alocação 2q'!AA10</f>
        <v>0</v>
      </c>
      <c r="AD11" s="104">
        <f>'Alocação 2q'!AB10</f>
        <v>0</v>
      </c>
      <c r="AE11" s="103">
        <f>'Alocação 2q'!AC10</f>
        <v>0</v>
      </c>
      <c r="AF11" s="103"/>
      <c r="AG11" s="103"/>
      <c r="AH11" s="103">
        <f>'Alocação 2q'!Z10</f>
        <v>0</v>
      </c>
      <c r="AI11" s="104">
        <f>'Alocação 2q'!AA10</f>
        <v>0</v>
      </c>
      <c r="AJ11" s="104">
        <f>'Alocação 2q'!AB10</f>
        <v>0</v>
      </c>
      <c r="AK11" s="103">
        <f>'Alocação 2q'!AC10</f>
        <v>0</v>
      </c>
      <c r="AL11" s="103"/>
      <c r="AM11" s="103"/>
      <c r="AN11" s="103">
        <f>'Alocação 2q'!AJ10</f>
        <v>0</v>
      </c>
      <c r="AO11" s="107" t="str">
        <f t="shared" si="6"/>
        <v>HORAS A MENOS ALOCADAS</v>
      </c>
      <c r="AP11" s="107">
        <f t="shared" si="2"/>
        <v>0.16666666666666666</v>
      </c>
      <c r="AQ11" s="107">
        <f t="shared" si="3"/>
        <v>8.3333333333333509E-2</v>
      </c>
      <c r="AR11" s="107">
        <f t="shared" si="4"/>
        <v>0</v>
      </c>
      <c r="AS11" s="108">
        <f t="shared" si="5"/>
        <v>8.3333333333333509E-2</v>
      </c>
    </row>
    <row r="12" spans="1:46" ht="15.75" thickBot="1">
      <c r="A12" s="102" t="s">
        <v>382</v>
      </c>
      <c r="B12" s="103" t="str">
        <f>'Alocação 2q'!B11</f>
        <v>NHH2019-13</v>
      </c>
      <c r="C12" s="103" t="str">
        <f>'Alocação 2q'!A11</f>
        <v>Filosofia da Linguagem</v>
      </c>
      <c r="D12" s="103">
        <f>'Alocação 2q'!C11</f>
        <v>4</v>
      </c>
      <c r="E12" s="103">
        <f>'Alocação 2q'!D11</f>
        <v>0</v>
      </c>
      <c r="F12" s="103">
        <f>'Alocação 2q'!E11</f>
        <v>4</v>
      </c>
      <c r="G12" s="103">
        <f t="shared" si="1"/>
        <v>4</v>
      </c>
      <c r="H12" s="103" t="str">
        <f>'Alocação 2q'!H11</f>
        <v>SBC</v>
      </c>
      <c r="I12" s="103">
        <f>'Alocação 2q'!J11</f>
        <v>1</v>
      </c>
      <c r="J12" s="103" t="str">
        <f>'Alocação 2q'!I11</f>
        <v>Noturno</v>
      </c>
      <c r="K12" s="103">
        <f>'Alocação 2q'!K11</f>
        <v>40</v>
      </c>
      <c r="L12" s="103" t="str">
        <f>'Alocação 2q'!L11</f>
        <v>Segundas</v>
      </c>
      <c r="M12" s="104">
        <f>'Alocação 2q'!M11</f>
        <v>0.79166666666666663</v>
      </c>
      <c r="N12" s="104">
        <f>'Alocação 2q'!N11</f>
        <v>0.875</v>
      </c>
      <c r="O12" s="103">
        <f>'Alocação 2q'!O11</f>
        <v>0</v>
      </c>
      <c r="P12" s="103"/>
      <c r="Q12" s="103" t="str">
        <f>'Alocação 2q'!P11</f>
        <v>Quintas</v>
      </c>
      <c r="R12" s="104">
        <f>'Alocação 2q'!Q11</f>
        <v>0.875000000000001</v>
      </c>
      <c r="S12" s="104">
        <f>'Alocação 2q'!R11</f>
        <v>0.95833333333333404</v>
      </c>
      <c r="T12" s="103">
        <f>'Alocação 2q'!S11</f>
        <v>0</v>
      </c>
      <c r="U12" s="103"/>
      <c r="V12" s="103">
        <f>'Alocação 2q'!T11</f>
        <v>0</v>
      </c>
      <c r="W12" s="104">
        <f>'Alocação 2q'!U11</f>
        <v>0</v>
      </c>
      <c r="X12" s="104">
        <f>'Alocação 2q'!V11</f>
        <v>0</v>
      </c>
      <c r="Y12" s="103">
        <f>'Alocação 2q'!W11</f>
        <v>0</v>
      </c>
      <c r="Z12" s="103"/>
      <c r="AA12" s="103" t="str">
        <f>'Alocação 2q'!Y11</f>
        <v xml:space="preserve">Mattia </v>
      </c>
      <c r="AB12" s="103">
        <f>'Alocação 2q'!Z11</f>
        <v>0</v>
      </c>
      <c r="AC12" s="104">
        <f>'Alocação 2q'!AA11</f>
        <v>0</v>
      </c>
      <c r="AD12" s="104">
        <f>'Alocação 2q'!AB11</f>
        <v>0</v>
      </c>
      <c r="AE12" s="103">
        <f>'Alocação 2q'!AC11</f>
        <v>0</v>
      </c>
      <c r="AF12" s="103"/>
      <c r="AG12" s="103"/>
      <c r="AH12" s="103">
        <f>'Alocação 2q'!Z11</f>
        <v>0</v>
      </c>
      <c r="AI12" s="104">
        <f>'Alocação 2q'!AA11</f>
        <v>0</v>
      </c>
      <c r="AJ12" s="104">
        <f>'Alocação 2q'!AB11</f>
        <v>0</v>
      </c>
      <c r="AK12" s="103">
        <f>'Alocação 2q'!AC11</f>
        <v>0</v>
      </c>
      <c r="AL12" s="103"/>
      <c r="AM12" s="103"/>
      <c r="AN12" s="103">
        <f>'Alocação 2q'!AJ11</f>
        <v>0</v>
      </c>
      <c r="AO12" s="107" t="str">
        <f t="shared" si="6"/>
        <v>HORAS A MENOS ALOCADAS</v>
      </c>
      <c r="AP12" s="107">
        <f t="shared" si="2"/>
        <v>0.16666666666666666</v>
      </c>
      <c r="AQ12" s="107">
        <f t="shared" si="3"/>
        <v>8.3333333333333204E-2</v>
      </c>
      <c r="AR12" s="107">
        <f t="shared" si="4"/>
        <v>0</v>
      </c>
      <c r="AS12" s="108">
        <f t="shared" si="5"/>
        <v>8.3333333333333204E-2</v>
      </c>
    </row>
    <row r="13" spans="1:46" ht="15.75" thickBot="1">
      <c r="A13" s="102" t="s">
        <v>382</v>
      </c>
      <c r="B13" s="103" t="str">
        <f>'Alocação 2q'!B12</f>
        <v>NHZ2066-11</v>
      </c>
      <c r="C13" s="103" t="str">
        <f>'Alocação 2q'!A12</f>
        <v>Temas da Filosofia Antiga</v>
      </c>
      <c r="D13" s="103">
        <f>'Alocação 2q'!C12</f>
        <v>4</v>
      </c>
      <c r="E13" s="103">
        <f>'Alocação 2q'!D12</f>
        <v>0</v>
      </c>
      <c r="F13" s="103">
        <f>'Alocação 2q'!E12</f>
        <v>4</v>
      </c>
      <c r="G13" s="103">
        <f t="shared" si="1"/>
        <v>4</v>
      </c>
      <c r="H13" s="103" t="str">
        <f>'Alocação 2q'!H12</f>
        <v>SBC</v>
      </c>
      <c r="I13" s="103">
        <f>'Alocação 2q'!J12</f>
        <v>1</v>
      </c>
      <c r="J13" s="103" t="str">
        <f>'Alocação 2q'!I12</f>
        <v>Matutino</v>
      </c>
      <c r="K13" s="103">
        <f>'Alocação 2q'!K12</f>
        <v>40</v>
      </c>
      <c r="L13" s="103" t="str">
        <f>'Alocação 2q'!L12</f>
        <v>Quartas</v>
      </c>
      <c r="M13" s="104">
        <f>'Alocação 2q'!M12</f>
        <v>0.33333333333333331</v>
      </c>
      <c r="N13" s="104">
        <f>'Alocação 2q'!N12</f>
        <v>0.5</v>
      </c>
      <c r="O13" s="103">
        <f>'Alocação 2q'!O12</f>
        <v>0</v>
      </c>
      <c r="P13" s="103"/>
      <c r="Q13" s="103">
        <f>'Alocação 2q'!P12</f>
        <v>0</v>
      </c>
      <c r="R13" s="104">
        <f>'Alocação 2q'!Q12</f>
        <v>0</v>
      </c>
      <c r="S13" s="104">
        <f>'Alocação 2q'!R12</f>
        <v>0</v>
      </c>
      <c r="T13" s="103">
        <f>'Alocação 2q'!S12</f>
        <v>0</v>
      </c>
      <c r="U13" s="103"/>
      <c r="V13" s="103">
        <f>'Alocação 2q'!T12</f>
        <v>0</v>
      </c>
      <c r="W13" s="104">
        <f>'Alocação 2q'!U12</f>
        <v>0</v>
      </c>
      <c r="X13" s="104">
        <f>'Alocação 2q'!V12</f>
        <v>0</v>
      </c>
      <c r="Y13" s="103">
        <f>'Alocação 2q'!W12</f>
        <v>0</v>
      </c>
      <c r="Z13" s="103"/>
      <c r="AA13" s="103" t="str">
        <f>'Alocação 2q'!Y12</f>
        <v>Maria Cecilia Leonel Gomes dos Reis</v>
      </c>
      <c r="AB13" s="103">
        <f>'Alocação 2q'!Z12</f>
        <v>0</v>
      </c>
      <c r="AC13" s="104">
        <f>'Alocação 2q'!AA12</f>
        <v>0</v>
      </c>
      <c r="AD13" s="104">
        <f>'Alocação 2q'!AB12</f>
        <v>0</v>
      </c>
      <c r="AE13" s="103">
        <f>'Alocação 2q'!AC12</f>
        <v>0</v>
      </c>
      <c r="AF13" s="103"/>
      <c r="AG13" s="103"/>
      <c r="AH13" s="103">
        <f>'Alocação 2q'!Z12</f>
        <v>0</v>
      </c>
      <c r="AI13" s="104">
        <f>'Alocação 2q'!AA12</f>
        <v>0</v>
      </c>
      <c r="AJ13" s="104">
        <f>'Alocação 2q'!AB12</f>
        <v>0</v>
      </c>
      <c r="AK13" s="103">
        <f>'Alocação 2q'!AC12</f>
        <v>0</v>
      </c>
      <c r="AL13" s="103"/>
      <c r="AM13" s="103"/>
      <c r="AN13" s="103">
        <f>'Alocação 2q'!AJ12</f>
        <v>0</v>
      </c>
      <c r="AO13" s="107" t="str">
        <f t="shared" si="6"/>
        <v>HORAS A MENOS ALOCADAS</v>
      </c>
      <c r="AP13" s="107">
        <f t="shared" si="2"/>
        <v>0.16666666666666666</v>
      </c>
      <c r="AQ13" s="107">
        <f t="shared" si="3"/>
        <v>8.3333333333333343E-2</v>
      </c>
      <c r="AR13" s="107">
        <f t="shared" si="4"/>
        <v>0</v>
      </c>
      <c r="AS13" s="108">
        <f t="shared" si="5"/>
        <v>8.3333333333333343E-2</v>
      </c>
    </row>
    <row r="14" spans="1:46" ht="15.75" thickBot="1">
      <c r="A14" s="102" t="s">
        <v>382</v>
      </c>
      <c r="B14" s="103" t="str">
        <f>'Alocação 2q'!B13</f>
        <v>NHZ2011-11</v>
      </c>
      <c r="C14" s="103" t="str">
        <f>'Alocação 2q'!A13</f>
        <v>Existencialismo</v>
      </c>
      <c r="D14" s="103">
        <f>'Alocação 2q'!C13</f>
        <v>4</v>
      </c>
      <c r="E14" s="103">
        <f>'Alocação 2q'!D13</f>
        <v>0</v>
      </c>
      <c r="F14" s="103">
        <f>'Alocação 2q'!E13</f>
        <v>4</v>
      </c>
      <c r="G14" s="103">
        <f t="shared" si="1"/>
        <v>4</v>
      </c>
      <c r="H14" s="103" t="str">
        <f>'Alocação 2q'!H13</f>
        <v>SBC</v>
      </c>
      <c r="I14" s="103">
        <f>'Alocação 2q'!J13</f>
        <v>1</v>
      </c>
      <c r="J14" s="103" t="str">
        <f>'Alocação 2q'!I13</f>
        <v>Matutino</v>
      </c>
      <c r="K14" s="103">
        <f>'Alocação 2q'!K13</f>
        <v>40</v>
      </c>
      <c r="L14" s="103" t="str">
        <f>'Alocação 2q'!L13</f>
        <v>Segundas</v>
      </c>
      <c r="M14" s="104">
        <f>'Alocação 2q'!M13</f>
        <v>0.58333333333333304</v>
      </c>
      <c r="N14" s="104">
        <f>'Alocação 2q'!N13</f>
        <v>0.75</v>
      </c>
      <c r="O14" s="103">
        <f>'Alocação 2q'!O13</f>
        <v>0</v>
      </c>
      <c r="P14" s="103"/>
      <c r="Q14" s="103">
        <f>'Alocação 2q'!P13</f>
        <v>0</v>
      </c>
      <c r="R14" s="104">
        <f>'Alocação 2q'!Q13</f>
        <v>0</v>
      </c>
      <c r="S14" s="104">
        <f>'Alocação 2q'!R13</f>
        <v>0</v>
      </c>
      <c r="T14" s="103">
        <f>'Alocação 2q'!S13</f>
        <v>0</v>
      </c>
      <c r="U14" s="103"/>
      <c r="V14" s="103">
        <f>'Alocação 2q'!T13</f>
        <v>0</v>
      </c>
      <c r="W14" s="104">
        <f>'Alocação 2q'!U13</f>
        <v>0</v>
      </c>
      <c r="X14" s="104">
        <f>'Alocação 2q'!V13</f>
        <v>0</v>
      </c>
      <c r="Y14" s="103">
        <f>'Alocação 2q'!W13</f>
        <v>0</v>
      </c>
      <c r="Z14" s="103"/>
      <c r="AA14" s="103" t="str">
        <f>'Alocação 2q'!Y13</f>
        <v>Eduardo Nasser</v>
      </c>
      <c r="AB14" s="103">
        <f>'Alocação 2q'!Z13</f>
        <v>0</v>
      </c>
      <c r="AC14" s="104">
        <f>'Alocação 2q'!AA13</f>
        <v>0</v>
      </c>
      <c r="AD14" s="104">
        <f>'Alocação 2q'!AB13</f>
        <v>0</v>
      </c>
      <c r="AE14" s="103">
        <f>'Alocação 2q'!AC13</f>
        <v>0</v>
      </c>
      <c r="AF14" s="103"/>
      <c r="AG14" s="103"/>
      <c r="AH14" s="103">
        <f>'Alocação 2q'!Z13</f>
        <v>0</v>
      </c>
      <c r="AI14" s="104">
        <f>'Alocação 2q'!AA13</f>
        <v>0</v>
      </c>
      <c r="AJ14" s="104">
        <f>'Alocação 2q'!AB13</f>
        <v>0</v>
      </c>
      <c r="AK14" s="103">
        <f>'Alocação 2q'!AC13</f>
        <v>0</v>
      </c>
      <c r="AL14" s="103"/>
      <c r="AM14" s="103"/>
      <c r="AN14" s="103">
        <f>'Alocação 2q'!AJ13</f>
        <v>0</v>
      </c>
      <c r="AO14" s="107" t="str">
        <f t="shared" si="6"/>
        <v>HORAS A MENOS ALOCADAS</v>
      </c>
      <c r="AP14" s="107">
        <f t="shared" si="2"/>
        <v>0.16666666666666666</v>
      </c>
      <c r="AQ14" s="107">
        <f t="shared" si="3"/>
        <v>8.3333333333333481E-2</v>
      </c>
      <c r="AR14" s="107">
        <f t="shared" si="4"/>
        <v>0</v>
      </c>
      <c r="AS14" s="108">
        <f t="shared" si="5"/>
        <v>8.3333333333333481E-2</v>
      </c>
    </row>
    <row r="15" spans="1:46" ht="15.75" thickBot="1">
      <c r="A15" s="102" t="s">
        <v>382</v>
      </c>
      <c r="B15" s="103" t="str">
        <f>'Alocação 2q'!B14</f>
        <v>NHZ2054-11</v>
      </c>
      <c r="C15" s="103" t="str">
        <f>'Alocação 2q'!A14</f>
        <v>Pensamento Nietzcheano e seus Desdobramentos Contemporâneos</v>
      </c>
      <c r="D15" s="103">
        <f>'Alocação 2q'!C14</f>
        <v>4</v>
      </c>
      <c r="E15" s="103">
        <f>'Alocação 2q'!D14</f>
        <v>0</v>
      </c>
      <c r="F15" s="103">
        <f>'Alocação 2q'!E14</f>
        <v>4</v>
      </c>
      <c r="G15" s="103">
        <f t="shared" si="1"/>
        <v>4</v>
      </c>
      <c r="H15" s="103" t="str">
        <f>'Alocação 2q'!H14</f>
        <v>SBC</v>
      </c>
      <c r="I15" s="103">
        <f>'Alocação 2q'!J14</f>
        <v>1</v>
      </c>
      <c r="J15" s="103" t="str">
        <f>'Alocação 2q'!I14</f>
        <v>Matutino</v>
      </c>
      <c r="K15" s="103">
        <f>'Alocação 2q'!K14</f>
        <v>40</v>
      </c>
      <c r="L15" s="103" t="str">
        <f>'Alocação 2q'!L14</f>
        <v>Quintas</v>
      </c>
      <c r="M15" s="104">
        <f>'Alocação 2q'!M14</f>
        <v>0.58333333333333304</v>
      </c>
      <c r="N15" s="104">
        <f>'Alocação 2q'!N14</f>
        <v>0.75</v>
      </c>
      <c r="O15" s="103">
        <f>'Alocação 2q'!O14</f>
        <v>0</v>
      </c>
      <c r="P15" s="103"/>
      <c r="Q15" s="103">
        <f>'Alocação 2q'!P14</f>
        <v>0</v>
      </c>
      <c r="R15" s="104">
        <f>'Alocação 2q'!Q14</f>
        <v>0</v>
      </c>
      <c r="S15" s="104">
        <f>'Alocação 2q'!R14</f>
        <v>0</v>
      </c>
      <c r="T15" s="103">
        <f>'Alocação 2q'!S14</f>
        <v>0</v>
      </c>
      <c r="U15" s="103"/>
      <c r="V15" s="103">
        <f>'Alocação 2q'!T14</f>
        <v>0</v>
      </c>
      <c r="W15" s="104">
        <f>'Alocação 2q'!U14</f>
        <v>0</v>
      </c>
      <c r="X15" s="104">
        <f>'Alocação 2q'!V14</f>
        <v>0</v>
      </c>
      <c r="Y15" s="103">
        <f>'Alocação 2q'!W14</f>
        <v>0</v>
      </c>
      <c r="Z15" s="103"/>
      <c r="AA15" s="103" t="str">
        <f>'Alocação 2q'!Y14</f>
        <v>Carlos Eduardo Ribeiro</v>
      </c>
      <c r="AB15" s="103">
        <f>'Alocação 2q'!Z14</f>
        <v>0</v>
      </c>
      <c r="AC15" s="104">
        <f>'Alocação 2q'!AA14</f>
        <v>0</v>
      </c>
      <c r="AD15" s="104">
        <f>'Alocação 2q'!AB14</f>
        <v>0</v>
      </c>
      <c r="AE15" s="103">
        <f>'Alocação 2q'!AC14</f>
        <v>0</v>
      </c>
      <c r="AF15" s="103"/>
      <c r="AG15" s="103"/>
      <c r="AH15" s="103">
        <f>'Alocação 2q'!Z14</f>
        <v>0</v>
      </c>
      <c r="AI15" s="104">
        <f>'Alocação 2q'!AA14</f>
        <v>0</v>
      </c>
      <c r="AJ15" s="104">
        <f>'Alocação 2q'!AB14</f>
        <v>0</v>
      </c>
      <c r="AK15" s="103">
        <f>'Alocação 2q'!AC14</f>
        <v>0</v>
      </c>
      <c r="AL15" s="103"/>
      <c r="AM15" s="103"/>
      <c r="AN15" s="103" t="str">
        <f>'Alocação 2q'!AJ14</f>
        <v>Luciana Zaterka</v>
      </c>
      <c r="AO15" s="107" t="str">
        <f t="shared" si="6"/>
        <v>HORAS A MENOS ALOCADAS</v>
      </c>
      <c r="AP15" s="107">
        <f t="shared" si="2"/>
        <v>0.16666666666666666</v>
      </c>
      <c r="AQ15" s="107">
        <f t="shared" si="3"/>
        <v>8.3333333333333481E-2</v>
      </c>
      <c r="AR15" s="107">
        <f t="shared" si="4"/>
        <v>0</v>
      </c>
      <c r="AS15" s="108">
        <f t="shared" si="5"/>
        <v>8.3333333333333481E-2</v>
      </c>
    </row>
    <row r="16" spans="1:46" ht="15.75" thickBot="1">
      <c r="A16" s="102" t="s">
        <v>382</v>
      </c>
      <c r="B16" s="103" t="str">
        <f>'Alocação 2q'!B15</f>
        <v>NHZ2002-11</v>
      </c>
      <c r="C16" s="103" t="str">
        <f>'Alocação 2q'!A15</f>
        <v>Ceticismo</v>
      </c>
      <c r="D16" s="103">
        <f>'Alocação 2q'!C15</f>
        <v>4</v>
      </c>
      <c r="E16" s="103">
        <f>'Alocação 2q'!D15</f>
        <v>0</v>
      </c>
      <c r="F16" s="103">
        <f>'Alocação 2q'!E15</f>
        <v>4</v>
      </c>
      <c r="G16" s="103">
        <f t="shared" si="1"/>
        <v>4</v>
      </c>
      <c r="H16" s="103" t="str">
        <f>'Alocação 2q'!H15</f>
        <v>SBC</v>
      </c>
      <c r="I16" s="103">
        <f>'Alocação 2q'!J15</f>
        <v>1</v>
      </c>
      <c r="J16" s="103" t="str">
        <f>'Alocação 2q'!I15</f>
        <v>Noturno</v>
      </c>
      <c r="K16" s="103">
        <f>'Alocação 2q'!K15</f>
        <v>40</v>
      </c>
      <c r="L16" s="103" t="str">
        <f>'Alocação 2q'!L15</f>
        <v>Quintas</v>
      </c>
      <c r="M16" s="104">
        <f>'Alocação 2q'!M15</f>
        <v>0.79166666666666696</v>
      </c>
      <c r="N16" s="104">
        <f>'Alocação 2q'!N15</f>
        <v>0.95833333333333204</v>
      </c>
      <c r="O16" s="103">
        <f>'Alocação 2q'!O15</f>
        <v>0</v>
      </c>
      <c r="P16" s="103"/>
      <c r="Q16" s="103">
        <f>'Alocação 2q'!P15</f>
        <v>0</v>
      </c>
      <c r="R16" s="104">
        <f>'Alocação 2q'!Q15</f>
        <v>0</v>
      </c>
      <c r="S16" s="104">
        <f>'Alocação 2q'!R15</f>
        <v>0</v>
      </c>
      <c r="T16" s="103">
        <f>'Alocação 2q'!S15</f>
        <v>0</v>
      </c>
      <c r="U16" s="103"/>
      <c r="V16" s="103">
        <f>'Alocação 2q'!T15</f>
        <v>0</v>
      </c>
      <c r="W16" s="104">
        <f>'Alocação 2q'!U15</f>
        <v>0</v>
      </c>
      <c r="X16" s="104">
        <f>'Alocação 2q'!V15</f>
        <v>0</v>
      </c>
      <c r="Y16" s="103">
        <f>'Alocação 2q'!W15</f>
        <v>0</v>
      </c>
      <c r="Z16" s="103"/>
      <c r="AA16" s="103" t="str">
        <f>'Alocação 2q'!Y15</f>
        <v>Luiz Antonio Alves Eva</v>
      </c>
      <c r="AB16" s="103">
        <f>'Alocação 2q'!Z15</f>
        <v>0</v>
      </c>
      <c r="AC16" s="104">
        <f>'Alocação 2q'!AA15</f>
        <v>0</v>
      </c>
      <c r="AD16" s="104">
        <f>'Alocação 2q'!AB15</f>
        <v>0</v>
      </c>
      <c r="AE16" s="103">
        <f>'Alocação 2q'!AC15</f>
        <v>0</v>
      </c>
      <c r="AF16" s="103"/>
      <c r="AG16" s="103"/>
      <c r="AH16" s="103">
        <f>'Alocação 2q'!Z15</f>
        <v>0</v>
      </c>
      <c r="AI16" s="104">
        <f>'Alocação 2q'!AA15</f>
        <v>0</v>
      </c>
      <c r="AJ16" s="104">
        <f>'Alocação 2q'!AB15</f>
        <v>0</v>
      </c>
      <c r="AK16" s="103">
        <f>'Alocação 2q'!AC15</f>
        <v>0</v>
      </c>
      <c r="AL16" s="103"/>
      <c r="AM16" s="103"/>
      <c r="AN16" s="103">
        <f>'Alocação 2q'!AJ15</f>
        <v>0</v>
      </c>
      <c r="AO16" s="107" t="str">
        <f t="shared" si="6"/>
        <v>HORAS A MENOS ALOCADAS</v>
      </c>
      <c r="AP16" s="107">
        <f t="shared" si="2"/>
        <v>0.16666666666666666</v>
      </c>
      <c r="AQ16" s="107">
        <f t="shared" si="3"/>
        <v>8.3333333333332538E-2</v>
      </c>
      <c r="AR16" s="107">
        <f t="shared" si="4"/>
        <v>0</v>
      </c>
      <c r="AS16" s="108">
        <f t="shared" si="5"/>
        <v>8.3333333333332538E-2</v>
      </c>
    </row>
    <row r="17" spans="1:45" ht="15.75" thickBot="1">
      <c r="A17" s="102" t="s">
        <v>382</v>
      </c>
      <c r="B17" s="103" t="str">
        <f>'Alocação 2q'!B16</f>
        <v>BHP0201-15</v>
      </c>
      <c r="C17" s="103" t="str">
        <f>'Alocação 2q'!A16</f>
        <v>Temas e Problemas em Filosofia</v>
      </c>
      <c r="D17" s="103">
        <f>'Alocação 2q'!C16</f>
        <v>4</v>
      </c>
      <c r="E17" s="103">
        <f>'Alocação 2q'!D16</f>
        <v>0</v>
      </c>
      <c r="F17" s="103">
        <f>'Alocação 2q'!E16</f>
        <v>4</v>
      </c>
      <c r="G17" s="103">
        <f t="shared" si="1"/>
        <v>4</v>
      </c>
      <c r="H17" s="103" t="str">
        <f>'Alocação 2q'!H16</f>
        <v>SBC</v>
      </c>
      <c r="I17" s="103">
        <f>'Alocação 2q'!J16</f>
        <v>1</v>
      </c>
      <c r="J17" s="103" t="str">
        <f>'Alocação 2q'!I16</f>
        <v>Matutino</v>
      </c>
      <c r="K17" s="103">
        <f>'Alocação 2q'!K16</f>
        <v>100</v>
      </c>
      <c r="L17" s="103" t="str">
        <f>'Alocação 2q'!L16</f>
        <v>Segundas</v>
      </c>
      <c r="M17" s="104">
        <f>'Alocação 2q'!M16</f>
        <v>0.33333333333333331</v>
      </c>
      <c r="N17" s="104">
        <f>'Alocação 2q'!N16</f>
        <v>0.41666666666666702</v>
      </c>
      <c r="O17" s="103">
        <f>'Alocação 2q'!O16</f>
        <v>0</v>
      </c>
      <c r="P17" s="103"/>
      <c r="Q17" s="103" t="str">
        <f>'Alocação 2q'!P16</f>
        <v>Quartas</v>
      </c>
      <c r="R17" s="104">
        <f>'Alocação 2q'!Q16</f>
        <v>0.41666666666666702</v>
      </c>
      <c r="S17" s="104">
        <f>'Alocação 2q'!R16</f>
        <v>0.5</v>
      </c>
      <c r="T17" s="103">
        <f>'Alocação 2q'!S16</f>
        <v>0</v>
      </c>
      <c r="U17" s="103"/>
      <c r="V17" s="103">
        <f>'Alocação 2q'!T16</f>
        <v>0</v>
      </c>
      <c r="W17" s="104">
        <f>'Alocação 2q'!U16</f>
        <v>0</v>
      </c>
      <c r="X17" s="104">
        <f>'Alocação 2q'!V16</f>
        <v>0</v>
      </c>
      <c r="Y17" s="103">
        <f>'Alocação 2q'!W16</f>
        <v>0</v>
      </c>
      <c r="Z17" s="103"/>
      <c r="AA17" s="103" t="str">
        <f>'Alocação 2q'!Y16</f>
        <v>Roque da Costa Caiero</v>
      </c>
      <c r="AB17" s="103">
        <f>'Alocação 2q'!Z16</f>
        <v>0</v>
      </c>
      <c r="AC17" s="104">
        <f>'Alocação 2q'!AA16</f>
        <v>0</v>
      </c>
      <c r="AD17" s="104">
        <f>'Alocação 2q'!AB16</f>
        <v>0</v>
      </c>
      <c r="AE17" s="103">
        <f>'Alocação 2q'!AC16</f>
        <v>0</v>
      </c>
      <c r="AF17" s="103"/>
      <c r="AG17" s="103"/>
      <c r="AH17" s="103">
        <f>'Alocação 2q'!Z16</f>
        <v>0</v>
      </c>
      <c r="AI17" s="104">
        <f>'Alocação 2q'!AA16</f>
        <v>0</v>
      </c>
      <c r="AJ17" s="104">
        <f>'Alocação 2q'!AB16</f>
        <v>0</v>
      </c>
      <c r="AK17" s="103">
        <f>'Alocação 2q'!AC16</f>
        <v>0</v>
      </c>
      <c r="AL17" s="103"/>
      <c r="AM17" s="103"/>
      <c r="AN17" s="103">
        <f>'Alocação 2q'!AJ16</f>
        <v>0</v>
      </c>
      <c r="AO17" s="107" t="str">
        <f t="shared" si="6"/>
        <v>HORAS A MENOS ALOCADAS</v>
      </c>
      <c r="AP17" s="107">
        <f t="shared" si="2"/>
        <v>0.16666666666666666</v>
      </c>
      <c r="AQ17" s="107">
        <f t="shared" si="3"/>
        <v>8.3333333333333343E-2</v>
      </c>
      <c r="AR17" s="107">
        <f t="shared" si="4"/>
        <v>0</v>
      </c>
      <c r="AS17" s="108">
        <f t="shared" si="5"/>
        <v>8.3333333333333343E-2</v>
      </c>
    </row>
    <row r="18" spans="1:45" ht="15.75" thickBot="1">
      <c r="A18" s="102" t="s">
        <v>382</v>
      </c>
      <c r="B18" s="103" t="str">
        <f>'Alocação 2q'!B17</f>
        <v>BHP0201-15</v>
      </c>
      <c r="C18" s="103" t="str">
        <f>'Alocação 2q'!A17</f>
        <v>Temas e Problemas em Filosofia</v>
      </c>
      <c r="D18" s="103">
        <f>'Alocação 2q'!C17</f>
        <v>4</v>
      </c>
      <c r="E18" s="103">
        <f>'Alocação 2q'!D17</f>
        <v>0</v>
      </c>
      <c r="F18" s="103">
        <f>'Alocação 2q'!E17</f>
        <v>4</v>
      </c>
      <c r="G18" s="103">
        <f t="shared" si="1"/>
        <v>4</v>
      </c>
      <c r="H18" s="103" t="str">
        <f>'Alocação 2q'!H17</f>
        <v>SBC</v>
      </c>
      <c r="I18" s="103">
        <f>'Alocação 2q'!J17</f>
        <v>1</v>
      </c>
      <c r="J18" s="103" t="str">
        <f>'Alocação 2q'!I17</f>
        <v>Noturno</v>
      </c>
      <c r="K18" s="103">
        <f>'Alocação 2q'!K17</f>
        <v>100</v>
      </c>
      <c r="L18" s="103" t="str">
        <f>'Alocação 2q'!L17</f>
        <v>Segundas</v>
      </c>
      <c r="M18" s="104">
        <f>'Alocação 2q'!M17</f>
        <v>0.79166666666666596</v>
      </c>
      <c r="N18" s="104">
        <f>'Alocação 2q'!N17</f>
        <v>0.874999999999999</v>
      </c>
      <c r="O18" s="103">
        <f>'Alocação 2q'!O17</f>
        <v>0</v>
      </c>
      <c r="P18" s="103"/>
      <c r="Q18" s="103" t="str">
        <f>'Alocação 2q'!P17</f>
        <v>Quartas</v>
      </c>
      <c r="R18" s="104">
        <f>'Alocação 2q'!Q17</f>
        <v>0.874999999999999</v>
      </c>
      <c r="S18" s="104">
        <f>'Alocação 2q'!R17</f>
        <v>0.95833333333333204</v>
      </c>
      <c r="T18" s="103">
        <f>'Alocação 2q'!S17</f>
        <v>0</v>
      </c>
      <c r="U18" s="103"/>
      <c r="V18" s="103">
        <f>'Alocação 2q'!T17</f>
        <v>0</v>
      </c>
      <c r="W18" s="104">
        <f>'Alocação 2q'!U17</f>
        <v>0</v>
      </c>
      <c r="X18" s="104">
        <f>'Alocação 2q'!V17</f>
        <v>0</v>
      </c>
      <c r="Y18" s="103">
        <f>'Alocação 2q'!W17</f>
        <v>0</v>
      </c>
      <c r="Z18" s="103"/>
      <c r="AA18" s="103" t="str">
        <f>'Alocação 2q'!Y17</f>
        <v>Carlos Eduardo Ribeiro</v>
      </c>
      <c r="AB18" s="103">
        <f>'Alocação 2q'!Z17</f>
        <v>0</v>
      </c>
      <c r="AC18" s="104">
        <f>'Alocação 2q'!AA17</f>
        <v>0</v>
      </c>
      <c r="AD18" s="104">
        <f>'Alocação 2q'!AB17</f>
        <v>0</v>
      </c>
      <c r="AE18" s="103">
        <f>'Alocação 2q'!AC17</f>
        <v>0</v>
      </c>
      <c r="AF18" s="103"/>
      <c r="AG18" s="103"/>
      <c r="AH18" s="103">
        <f>'Alocação 2q'!Z17</f>
        <v>0</v>
      </c>
      <c r="AI18" s="104">
        <f>'Alocação 2q'!AA17</f>
        <v>0</v>
      </c>
      <c r="AJ18" s="104">
        <f>'Alocação 2q'!AB17</f>
        <v>0</v>
      </c>
      <c r="AK18" s="103">
        <f>'Alocação 2q'!AC17</f>
        <v>0</v>
      </c>
      <c r="AL18" s="103"/>
      <c r="AM18" s="103"/>
      <c r="AN18" s="103">
        <f>'Alocação 2q'!AJ17</f>
        <v>0</v>
      </c>
      <c r="AO18" s="107" t="str">
        <f t="shared" si="6"/>
        <v>HORAS A MENOS ALOCADAS</v>
      </c>
      <c r="AP18" s="107">
        <f t="shared" si="2"/>
        <v>0.16666666666666666</v>
      </c>
      <c r="AQ18" s="107">
        <f t="shared" si="3"/>
        <v>8.3333333333333037E-2</v>
      </c>
      <c r="AR18" s="107">
        <f t="shared" si="4"/>
        <v>0</v>
      </c>
      <c r="AS18" s="108">
        <f t="shared" si="5"/>
        <v>8.3333333333333037E-2</v>
      </c>
    </row>
    <row r="19" spans="1:45" ht="15.75" thickBot="1">
      <c r="A19" s="102" t="s">
        <v>382</v>
      </c>
      <c r="B19" s="103" t="str">
        <f>'Alocação 2q'!B18</f>
        <v>BHP0201-15</v>
      </c>
      <c r="C19" s="103" t="str">
        <f>'Alocação 2q'!A18</f>
        <v>Temas e Problemas em Filosofia</v>
      </c>
      <c r="D19" s="103">
        <f>'Alocação 2q'!C18</f>
        <v>4</v>
      </c>
      <c r="E19" s="103">
        <f>'Alocação 2q'!D18</f>
        <v>0</v>
      </c>
      <c r="F19" s="103">
        <f>'Alocação 2q'!E18</f>
        <v>4</v>
      </c>
      <c r="G19" s="103">
        <f t="shared" si="1"/>
        <v>4</v>
      </c>
      <c r="H19" s="103" t="str">
        <f>'Alocação 2q'!H18</f>
        <v>SBC</v>
      </c>
      <c r="I19" s="103">
        <f>'Alocação 2q'!J18</f>
        <v>1</v>
      </c>
      <c r="J19" s="103" t="str">
        <f>'Alocação 2q'!I18</f>
        <v>Matutino</v>
      </c>
      <c r="K19" s="103">
        <f>'Alocação 2q'!K18</f>
        <v>100</v>
      </c>
      <c r="L19" s="103" t="str">
        <f>'Alocação 2q'!L18</f>
        <v>Segundas</v>
      </c>
      <c r="M19" s="104">
        <f>'Alocação 2q'!M18</f>
        <v>0.41666666666666663</v>
      </c>
      <c r="N19" s="104">
        <f>'Alocação 2q'!N18</f>
        <v>0.5</v>
      </c>
      <c r="O19" s="103">
        <f>'Alocação 2q'!O18</f>
        <v>0</v>
      </c>
      <c r="P19" s="103"/>
      <c r="Q19" s="103" t="str">
        <f>'Alocação 2q'!P18</f>
        <v>Quartas</v>
      </c>
      <c r="R19" s="104">
        <f>'Alocação 2q'!Q18</f>
        <v>0.33333333333333331</v>
      </c>
      <c r="S19" s="104">
        <f>'Alocação 2q'!R18</f>
        <v>0.41666666666666663</v>
      </c>
      <c r="T19" s="103">
        <f>'Alocação 2q'!S18</f>
        <v>0</v>
      </c>
      <c r="U19" s="103"/>
      <c r="V19" s="103">
        <f>'Alocação 2q'!T18</f>
        <v>0</v>
      </c>
      <c r="W19" s="104">
        <f>'Alocação 2q'!U18</f>
        <v>0</v>
      </c>
      <c r="X19" s="104">
        <f>'Alocação 2q'!V18</f>
        <v>0</v>
      </c>
      <c r="Y19" s="103">
        <f>'Alocação 2q'!W18</f>
        <v>0</v>
      </c>
      <c r="Z19" s="103"/>
      <c r="AA19" s="103" t="str">
        <f>'Alocação 2q'!Y18</f>
        <v>Suze Piza</v>
      </c>
      <c r="AB19" s="103">
        <f>'Alocação 2q'!Z18</f>
        <v>0</v>
      </c>
      <c r="AC19" s="104">
        <f>'Alocação 2q'!AA18</f>
        <v>0</v>
      </c>
      <c r="AD19" s="104">
        <f>'Alocação 2q'!AB18</f>
        <v>0</v>
      </c>
      <c r="AE19" s="103">
        <f>'Alocação 2q'!AC18</f>
        <v>0</v>
      </c>
      <c r="AF19" s="103"/>
      <c r="AG19" s="103"/>
      <c r="AH19" s="103">
        <f>'Alocação 2q'!Z18</f>
        <v>0</v>
      </c>
      <c r="AI19" s="104">
        <f>'Alocação 2q'!AA18</f>
        <v>0</v>
      </c>
      <c r="AJ19" s="104">
        <f>'Alocação 2q'!AB18</f>
        <v>0</v>
      </c>
      <c r="AK19" s="103">
        <f>'Alocação 2q'!AC18</f>
        <v>0</v>
      </c>
      <c r="AL19" s="103"/>
      <c r="AM19" s="103"/>
      <c r="AN19" s="103">
        <f>'Alocação 2q'!AJ18</f>
        <v>0</v>
      </c>
      <c r="AO19" s="107" t="str">
        <f t="shared" si="6"/>
        <v>HORAS A MENOS ALOCADAS</v>
      </c>
      <c r="AP19" s="107">
        <f t="shared" si="2"/>
        <v>0.16666666666666666</v>
      </c>
      <c r="AQ19" s="107">
        <f t="shared" si="3"/>
        <v>8.3333333333333343E-2</v>
      </c>
      <c r="AR19" s="107">
        <f t="shared" si="4"/>
        <v>0</v>
      </c>
      <c r="AS19" s="108">
        <f t="shared" si="5"/>
        <v>8.3333333333333343E-2</v>
      </c>
    </row>
    <row r="20" spans="1:45" ht="15.75" thickBot="1">
      <c r="A20" s="102" t="s">
        <v>382</v>
      </c>
      <c r="B20" s="103" t="str">
        <f>'Alocação 2q'!B19</f>
        <v>BHP0201-15</v>
      </c>
      <c r="C20" s="103" t="str">
        <f>'Alocação 2q'!A19</f>
        <v>Temas e Problemas em Filosofia</v>
      </c>
      <c r="D20" s="103">
        <f>'Alocação 2q'!C19</f>
        <v>4</v>
      </c>
      <c r="E20" s="103">
        <f>'Alocação 2q'!D19</f>
        <v>0</v>
      </c>
      <c r="F20" s="103">
        <f>'Alocação 2q'!E19</f>
        <v>4</v>
      </c>
      <c r="G20" s="103">
        <f t="shared" si="1"/>
        <v>4</v>
      </c>
      <c r="H20" s="103" t="str">
        <f>'Alocação 2q'!H19</f>
        <v>SBC</v>
      </c>
      <c r="I20" s="103">
        <f>'Alocação 2q'!J19</f>
        <v>1</v>
      </c>
      <c r="J20" s="103" t="str">
        <f>'Alocação 2q'!I19</f>
        <v>Noturno</v>
      </c>
      <c r="K20" s="103">
        <f>'Alocação 2q'!K19</f>
        <v>100</v>
      </c>
      <c r="L20" s="103" t="str">
        <f>'Alocação 2q'!L19</f>
        <v>Segundas</v>
      </c>
      <c r="M20" s="104">
        <f>'Alocação 2q'!M19</f>
        <v>0.874999999999999</v>
      </c>
      <c r="N20" s="104">
        <f>'Alocação 2q'!N19</f>
        <v>0.95833333333333204</v>
      </c>
      <c r="O20" s="103">
        <f>'Alocação 2q'!O19</f>
        <v>0</v>
      </c>
      <c r="P20" s="103"/>
      <c r="Q20" s="103" t="str">
        <f>'Alocação 2q'!P19</f>
        <v>Quartas</v>
      </c>
      <c r="R20" s="104">
        <f>'Alocação 2q'!Q19</f>
        <v>0.874999999999999</v>
      </c>
      <c r="S20" s="104">
        <f>'Alocação 2q'!R19</f>
        <v>0.95833333333333204</v>
      </c>
      <c r="T20" s="103">
        <f>'Alocação 2q'!S19</f>
        <v>0</v>
      </c>
      <c r="U20" s="103"/>
      <c r="V20" s="103">
        <f>'Alocação 2q'!T19</f>
        <v>0</v>
      </c>
      <c r="W20" s="104">
        <f>'Alocação 2q'!U19</f>
        <v>0</v>
      </c>
      <c r="X20" s="104">
        <f>'Alocação 2q'!V19</f>
        <v>0</v>
      </c>
      <c r="Y20" s="103">
        <f>'Alocação 2q'!W19</f>
        <v>0</v>
      </c>
      <c r="Z20" s="103"/>
      <c r="AA20" s="103" t="str">
        <f>'Alocação 2q'!Y19</f>
        <v>Marinê de Souza Pereira</v>
      </c>
      <c r="AB20" s="103">
        <f>'Alocação 2q'!Z19</f>
        <v>0</v>
      </c>
      <c r="AC20" s="104">
        <f>'Alocação 2q'!AA19</f>
        <v>0</v>
      </c>
      <c r="AD20" s="104">
        <f>'Alocação 2q'!AB19</f>
        <v>0</v>
      </c>
      <c r="AE20" s="103">
        <f>'Alocação 2q'!AC19</f>
        <v>0</v>
      </c>
      <c r="AF20" s="103"/>
      <c r="AG20" s="103"/>
      <c r="AH20" s="103">
        <f>'Alocação 2q'!Z19</f>
        <v>0</v>
      </c>
      <c r="AI20" s="104">
        <f>'Alocação 2q'!AA19</f>
        <v>0</v>
      </c>
      <c r="AJ20" s="104">
        <f>'Alocação 2q'!AB19</f>
        <v>0</v>
      </c>
      <c r="AK20" s="103">
        <f>'Alocação 2q'!AC19</f>
        <v>0</v>
      </c>
      <c r="AL20" s="103"/>
      <c r="AM20" s="103"/>
      <c r="AN20" s="103">
        <f>'Alocação 2q'!AJ19</f>
        <v>0</v>
      </c>
      <c r="AO20" s="107" t="str">
        <f t="shared" si="6"/>
        <v>HORAS A MENOS ALOCADAS</v>
      </c>
      <c r="AP20" s="107">
        <f t="shared" si="2"/>
        <v>0.16666666666666666</v>
      </c>
      <c r="AQ20" s="107">
        <f t="shared" si="3"/>
        <v>8.3333333333333037E-2</v>
      </c>
      <c r="AR20" s="107">
        <f t="shared" si="4"/>
        <v>0</v>
      </c>
      <c r="AS20" s="108">
        <f t="shared" si="5"/>
        <v>8.3333333333333037E-2</v>
      </c>
    </row>
    <row r="21" spans="1:45" ht="15.75" thickBot="1">
      <c r="A21" s="102" t="s">
        <v>382</v>
      </c>
      <c r="B21" s="103" t="str">
        <f>'Alocação 2q'!B20</f>
        <v xml:space="preserve">BIR0004-15 </v>
      </c>
      <c r="C21" s="103" t="str">
        <f>'Alocação 2q'!A20</f>
        <v>Bases Epistemológicas da Ciência Moderna</v>
      </c>
      <c r="D21" s="103">
        <f>'Alocação 2q'!C20</f>
        <v>3</v>
      </c>
      <c r="E21" s="103">
        <f>'Alocação 2q'!D20</f>
        <v>0</v>
      </c>
      <c r="F21" s="103">
        <f>'Alocação 2q'!E20</f>
        <v>4</v>
      </c>
      <c r="G21" s="103">
        <f t="shared" si="1"/>
        <v>3</v>
      </c>
      <c r="H21" s="103" t="str">
        <f>'Alocação 2q'!H20</f>
        <v>SBC</v>
      </c>
      <c r="I21" s="103">
        <f>'Alocação 2q'!J20</f>
        <v>1</v>
      </c>
      <c r="J21" s="103" t="str">
        <f>'Alocação 2q'!I20</f>
        <v>Matutino</v>
      </c>
      <c r="K21" s="103">
        <f>'Alocação 2q'!K20</f>
        <v>100</v>
      </c>
      <c r="L21" s="103" t="str">
        <f>'Alocação 2q'!L20</f>
        <v>Segundas</v>
      </c>
      <c r="M21" s="104">
        <f>'Alocação 2q'!M20</f>
        <v>0.33333333333333331</v>
      </c>
      <c r="N21" s="104">
        <f>'Alocação 2q'!N20</f>
        <v>0.41666666666666702</v>
      </c>
      <c r="O21" s="103" t="str">
        <f>'Alocação 2q'!O20</f>
        <v>Quinzenal I</v>
      </c>
      <c r="P21" s="103"/>
      <c r="Q21" s="103" t="str">
        <f>'Alocação 2q'!P20</f>
        <v>Quartas</v>
      </c>
      <c r="R21" s="104">
        <f>'Alocação 2q'!Q20</f>
        <v>0.41666666666666702</v>
      </c>
      <c r="S21" s="104">
        <f>'Alocação 2q'!R20</f>
        <v>0.5</v>
      </c>
      <c r="T21" s="103" t="str">
        <f>'Alocação 2q'!S20</f>
        <v>Semanal</v>
      </c>
      <c r="U21" s="103"/>
      <c r="V21" s="103">
        <f>'Alocação 2q'!T20</f>
        <v>0</v>
      </c>
      <c r="W21" s="104">
        <f>'Alocação 2q'!U20</f>
        <v>0</v>
      </c>
      <c r="X21" s="104">
        <f>'Alocação 2q'!V20</f>
        <v>0</v>
      </c>
      <c r="Y21" s="103">
        <f>'Alocação 2q'!W20</f>
        <v>0</v>
      </c>
      <c r="Z21" s="103"/>
      <c r="AA21" s="103" t="str">
        <f>'Alocação 2q'!Y20</f>
        <v>Luiz Antonio Alves Eva</v>
      </c>
      <c r="AB21" s="103">
        <f>'Alocação 2q'!Z20</f>
        <v>0</v>
      </c>
      <c r="AC21" s="104">
        <f>'Alocação 2q'!AA20</f>
        <v>0</v>
      </c>
      <c r="AD21" s="104">
        <f>'Alocação 2q'!AB20</f>
        <v>0</v>
      </c>
      <c r="AE21" s="103">
        <f>'Alocação 2q'!AC20</f>
        <v>0</v>
      </c>
      <c r="AF21" s="103"/>
      <c r="AG21" s="103"/>
      <c r="AH21" s="103">
        <f>'Alocação 2q'!Z20</f>
        <v>0</v>
      </c>
      <c r="AI21" s="104">
        <f>'Alocação 2q'!AA20</f>
        <v>0</v>
      </c>
      <c r="AJ21" s="104">
        <f>'Alocação 2q'!AB20</f>
        <v>0</v>
      </c>
      <c r="AK21" s="103">
        <f>'Alocação 2q'!AC20</f>
        <v>0</v>
      </c>
      <c r="AL21" s="103"/>
      <c r="AM21" s="103"/>
      <c r="AN21" s="103">
        <f>'Alocação 2q'!AJ20</f>
        <v>0</v>
      </c>
      <c r="AO21" s="107" t="str">
        <f t="shared" si="6"/>
        <v>CORRETO</v>
      </c>
      <c r="AP21" s="107">
        <f t="shared" si="2"/>
        <v>0.125</v>
      </c>
      <c r="AQ21" s="107">
        <f t="shared" si="3"/>
        <v>0.12499999999999983</v>
      </c>
      <c r="AR21" s="107">
        <f t="shared" si="4"/>
        <v>0</v>
      </c>
      <c r="AS21" s="108">
        <f t="shared" si="5"/>
        <v>0.12499999999999983</v>
      </c>
    </row>
    <row r="22" spans="1:45" ht="15.75" thickBot="1">
      <c r="A22" s="102" t="s">
        <v>382</v>
      </c>
      <c r="B22" s="103" t="str">
        <f>'Alocação 2q'!B21</f>
        <v xml:space="preserve">BIR0004-15 </v>
      </c>
      <c r="C22" s="103" t="str">
        <f>'Alocação 2q'!A21</f>
        <v>Bases Epistemológicas da Ciência Moderna</v>
      </c>
      <c r="D22" s="103">
        <f>'Alocação 2q'!C21</f>
        <v>3</v>
      </c>
      <c r="E22" s="103">
        <f>'Alocação 2q'!D21</f>
        <v>0</v>
      </c>
      <c r="F22" s="103">
        <f>'Alocação 2q'!E21</f>
        <v>4</v>
      </c>
      <c r="G22" s="103">
        <f t="shared" si="1"/>
        <v>3</v>
      </c>
      <c r="H22" s="103" t="str">
        <f>'Alocação 2q'!H21</f>
        <v>SBC</v>
      </c>
      <c r="I22" s="103">
        <f>'Alocação 2q'!J21</f>
        <v>1</v>
      </c>
      <c r="J22" s="103" t="str">
        <f>'Alocação 2q'!I21</f>
        <v>Matutino</v>
      </c>
      <c r="K22" s="103">
        <f>'Alocação 2q'!K21</f>
        <v>100</v>
      </c>
      <c r="L22" s="103" t="str">
        <f>'Alocação 2q'!L21</f>
        <v>Segundas</v>
      </c>
      <c r="M22" s="104">
        <f>'Alocação 2q'!M21</f>
        <v>0.41666666666666702</v>
      </c>
      <c r="N22" s="104">
        <f>'Alocação 2q'!N21</f>
        <v>0.5</v>
      </c>
      <c r="O22" s="103" t="str">
        <f>'Alocação 2q'!O21</f>
        <v>Quinzenal I</v>
      </c>
      <c r="P22" s="103"/>
      <c r="Q22" s="103" t="str">
        <f>'Alocação 2q'!P21</f>
        <v>Quartas</v>
      </c>
      <c r="R22" s="104">
        <f>'Alocação 2q'!Q21</f>
        <v>0.33333333333333331</v>
      </c>
      <c r="S22" s="104">
        <f>'Alocação 2q'!R21</f>
        <v>0.41666666666666702</v>
      </c>
      <c r="T22" s="103" t="str">
        <f>'Alocação 2q'!S21</f>
        <v>Semanal</v>
      </c>
      <c r="U22" s="103"/>
      <c r="V22" s="103">
        <f>'Alocação 2q'!T21</f>
        <v>0</v>
      </c>
      <c r="W22" s="104">
        <f>'Alocação 2q'!U21</f>
        <v>0</v>
      </c>
      <c r="X22" s="104">
        <f>'Alocação 2q'!V21</f>
        <v>0</v>
      </c>
      <c r="Y22" s="103">
        <f>'Alocação 2q'!W21</f>
        <v>0</v>
      </c>
      <c r="Z22" s="103"/>
      <c r="AA22" s="103" t="str">
        <f>'Alocação 2q'!Y21</f>
        <v>Anastasia Guidi Itokazu</v>
      </c>
      <c r="AB22" s="103">
        <f>'Alocação 2q'!Z21</f>
        <v>0</v>
      </c>
      <c r="AC22" s="104">
        <f>'Alocação 2q'!AA21</f>
        <v>0</v>
      </c>
      <c r="AD22" s="104">
        <f>'Alocação 2q'!AB21</f>
        <v>0</v>
      </c>
      <c r="AE22" s="103">
        <f>'Alocação 2q'!AC21</f>
        <v>0</v>
      </c>
      <c r="AF22" s="103"/>
      <c r="AG22" s="103"/>
      <c r="AH22" s="103">
        <f>'Alocação 2q'!Z21</f>
        <v>0</v>
      </c>
      <c r="AI22" s="104">
        <f>'Alocação 2q'!AA21</f>
        <v>0</v>
      </c>
      <c r="AJ22" s="104">
        <f>'Alocação 2q'!AB21</f>
        <v>0</v>
      </c>
      <c r="AK22" s="103">
        <f>'Alocação 2q'!AC21</f>
        <v>0</v>
      </c>
      <c r="AL22" s="103"/>
      <c r="AM22" s="103"/>
      <c r="AN22" s="103">
        <f>'Alocação 2q'!AJ21</f>
        <v>0</v>
      </c>
      <c r="AO22" s="107" t="str">
        <f t="shared" si="6"/>
        <v>CORRETO</v>
      </c>
      <c r="AP22" s="107">
        <f t="shared" si="2"/>
        <v>0.125</v>
      </c>
      <c r="AQ22" s="107">
        <f t="shared" si="3"/>
        <v>0.12500000000000019</v>
      </c>
      <c r="AR22" s="107">
        <f t="shared" si="4"/>
        <v>0</v>
      </c>
      <c r="AS22" s="108">
        <f t="shared" si="5"/>
        <v>0.12500000000000019</v>
      </c>
    </row>
    <row r="23" spans="1:45" ht="15.75" thickBot="1">
      <c r="A23" s="102" t="s">
        <v>382</v>
      </c>
      <c r="B23" s="103" t="str">
        <f>'Alocação 2q'!B22</f>
        <v xml:space="preserve">BIR0004-15 </v>
      </c>
      <c r="C23" s="103" t="str">
        <f>'Alocação 2q'!A22</f>
        <v>Bases Epistemológicas da Ciência Moderna</v>
      </c>
      <c r="D23" s="103">
        <f>'Alocação 2q'!C22</f>
        <v>3</v>
      </c>
      <c r="E23" s="103">
        <f>'Alocação 2q'!D22</f>
        <v>0</v>
      </c>
      <c r="F23" s="103">
        <f>'Alocação 2q'!E22</f>
        <v>4</v>
      </c>
      <c r="G23" s="103">
        <f t="shared" si="1"/>
        <v>3</v>
      </c>
      <c r="H23" s="103" t="str">
        <f>'Alocação 2q'!H22</f>
        <v>SA</v>
      </c>
      <c r="I23" s="103">
        <f>'Alocação 2q'!J22</f>
        <v>1</v>
      </c>
      <c r="J23" s="103" t="str">
        <f>'Alocação 2q'!I22</f>
        <v>Matutino</v>
      </c>
      <c r="K23" s="103">
        <f>'Alocação 2q'!K22</f>
        <v>100</v>
      </c>
      <c r="L23" s="103" t="str">
        <f>'Alocação 2q'!L22</f>
        <v>Terças</v>
      </c>
      <c r="M23" s="104">
        <f>'Alocação 2q'!M22</f>
        <v>0.33333333333333331</v>
      </c>
      <c r="N23" s="104">
        <f>'Alocação 2q'!N22</f>
        <v>0.41666666666666702</v>
      </c>
      <c r="O23" s="103" t="str">
        <f>'Alocação 2q'!O22</f>
        <v>Semanal</v>
      </c>
      <c r="P23" s="103"/>
      <c r="Q23" s="103" t="str">
        <f>'Alocação 2q'!P22</f>
        <v>Quintas</v>
      </c>
      <c r="R23" s="104">
        <f>'Alocação 2q'!Q22</f>
        <v>0.33333333333333331</v>
      </c>
      <c r="S23" s="104">
        <f>'Alocação 2q'!R22</f>
        <v>0.41666666666666702</v>
      </c>
      <c r="T23" s="103" t="str">
        <f>'Alocação 2q'!S22</f>
        <v>Quinzenal I</v>
      </c>
      <c r="U23" s="103"/>
      <c r="V23" s="103">
        <f>'Alocação 2q'!T22</f>
        <v>0</v>
      </c>
      <c r="W23" s="104">
        <f>'Alocação 2q'!U22</f>
        <v>0</v>
      </c>
      <c r="X23" s="104">
        <f>'Alocação 2q'!V22</f>
        <v>0</v>
      </c>
      <c r="Y23" s="103">
        <f>'Alocação 2q'!W22</f>
        <v>0</v>
      </c>
      <c r="Z23" s="103"/>
      <c r="AA23" s="103" t="str">
        <f>'Alocação 2q'!Y22</f>
        <v>Roque da Costa Caiero</v>
      </c>
      <c r="AB23" s="103">
        <f>'Alocação 2q'!Z22</f>
        <v>0</v>
      </c>
      <c r="AC23" s="104">
        <f>'Alocação 2q'!AA22</f>
        <v>0</v>
      </c>
      <c r="AD23" s="104">
        <f>'Alocação 2q'!AB22</f>
        <v>0</v>
      </c>
      <c r="AE23" s="103">
        <f>'Alocação 2q'!AC22</f>
        <v>0</v>
      </c>
      <c r="AF23" s="103"/>
      <c r="AG23" s="103"/>
      <c r="AH23" s="103">
        <f>'Alocação 2q'!Z22</f>
        <v>0</v>
      </c>
      <c r="AI23" s="104">
        <f>'Alocação 2q'!AA22</f>
        <v>0</v>
      </c>
      <c r="AJ23" s="104">
        <f>'Alocação 2q'!AB22</f>
        <v>0</v>
      </c>
      <c r="AK23" s="103">
        <f>'Alocação 2q'!AC22</f>
        <v>0</v>
      </c>
      <c r="AL23" s="103"/>
      <c r="AM23" s="103"/>
      <c r="AN23" s="103">
        <f>'Alocação 2q'!AJ22</f>
        <v>0</v>
      </c>
      <c r="AO23" s="107" t="str">
        <f t="shared" si="6"/>
        <v>HORAS A MAIS ALOCADAS</v>
      </c>
      <c r="AP23" s="107">
        <f t="shared" si="2"/>
        <v>0.125</v>
      </c>
      <c r="AQ23" s="107">
        <f t="shared" si="3"/>
        <v>0.12500000000000056</v>
      </c>
      <c r="AR23" s="107">
        <f t="shared" si="4"/>
        <v>0</v>
      </c>
      <c r="AS23" s="108">
        <f t="shared" si="5"/>
        <v>0.12500000000000056</v>
      </c>
    </row>
    <row r="24" spans="1:45" ht="15.75" thickBot="1">
      <c r="A24" s="102" t="s">
        <v>382</v>
      </c>
      <c r="B24" s="103" t="str">
        <f>'Alocação 2q'!B23</f>
        <v xml:space="preserve">BIR0004-15 </v>
      </c>
      <c r="C24" s="103" t="str">
        <f>'Alocação 2q'!A23</f>
        <v>Bases Epistemológicas da Ciência Moderna</v>
      </c>
      <c r="D24" s="103">
        <f>'Alocação 2q'!C23</f>
        <v>3</v>
      </c>
      <c r="E24" s="103">
        <f>'Alocação 2q'!D23</f>
        <v>0</v>
      </c>
      <c r="F24" s="103">
        <f>'Alocação 2q'!E23</f>
        <v>4</v>
      </c>
      <c r="G24" s="103">
        <f t="shared" si="1"/>
        <v>3</v>
      </c>
      <c r="H24" s="103" t="str">
        <f>'Alocação 2q'!H23</f>
        <v>SBC</v>
      </c>
      <c r="I24" s="103">
        <f>'Alocação 2q'!J23</f>
        <v>1</v>
      </c>
      <c r="J24" s="103" t="str">
        <f>'Alocação 2q'!I23</f>
        <v>Matutino</v>
      </c>
      <c r="K24" s="103">
        <f>'Alocação 2q'!K23</f>
        <v>100</v>
      </c>
      <c r="L24" s="103" t="str">
        <f>'Alocação 2q'!L23</f>
        <v>Terças</v>
      </c>
      <c r="M24" s="104">
        <f>'Alocação 2q'!M23</f>
        <v>0.33333333333333331</v>
      </c>
      <c r="N24" s="104">
        <f>'Alocação 2q'!N23</f>
        <v>0.5</v>
      </c>
      <c r="O24" s="103" t="str">
        <f>'Alocação 2q'!O23</f>
        <v>Semanal</v>
      </c>
      <c r="P24" s="103"/>
      <c r="Q24" s="103" t="str">
        <f>'Alocação 2q'!P23</f>
        <v>Quintas</v>
      </c>
      <c r="R24" s="104">
        <f>'Alocação 2q'!Q23</f>
        <v>0.41666666666666663</v>
      </c>
      <c r="S24" s="104">
        <f>'Alocação 2q'!R23</f>
        <v>0.41666666666666663</v>
      </c>
      <c r="T24" s="103" t="str">
        <f>'Alocação 2q'!S23</f>
        <v>Quinzenal I</v>
      </c>
      <c r="U24" s="103"/>
      <c r="V24" s="103">
        <f>'Alocação 2q'!T23</f>
        <v>0</v>
      </c>
      <c r="W24" s="104">
        <f>'Alocação 2q'!U23</f>
        <v>0</v>
      </c>
      <c r="X24" s="104">
        <f>'Alocação 2q'!V23</f>
        <v>0</v>
      </c>
      <c r="Y24" s="103">
        <f>'Alocação 2q'!W23</f>
        <v>0</v>
      </c>
      <c r="Z24" s="103"/>
      <c r="AA24" s="103" t="str">
        <f>'Alocação 2q'!Y23</f>
        <v>Victor Ximenes Marques</v>
      </c>
      <c r="AB24" s="103">
        <f>'Alocação 2q'!Z23</f>
        <v>0</v>
      </c>
      <c r="AC24" s="104">
        <f>'Alocação 2q'!AA23</f>
        <v>0</v>
      </c>
      <c r="AD24" s="104">
        <f>'Alocação 2q'!AB23</f>
        <v>0</v>
      </c>
      <c r="AE24" s="103">
        <f>'Alocação 2q'!AC23</f>
        <v>0</v>
      </c>
      <c r="AF24" s="103"/>
      <c r="AG24" s="103"/>
      <c r="AH24" s="103">
        <f>'Alocação 2q'!Z23</f>
        <v>0</v>
      </c>
      <c r="AI24" s="104">
        <f>'Alocação 2q'!AA23</f>
        <v>0</v>
      </c>
      <c r="AJ24" s="104">
        <f>'Alocação 2q'!AB23</f>
        <v>0</v>
      </c>
      <c r="AK24" s="103">
        <f>'Alocação 2q'!AC23</f>
        <v>0</v>
      </c>
      <c r="AL24" s="103"/>
      <c r="AM24" s="103"/>
      <c r="AN24" s="103">
        <f>'Alocação 2q'!AJ23</f>
        <v>0</v>
      </c>
      <c r="AO24" s="107" t="str">
        <f t="shared" si="6"/>
        <v>HORAS A MAIS ALOCADAS</v>
      </c>
      <c r="AP24" s="107">
        <f t="shared" si="2"/>
        <v>0.125</v>
      </c>
      <c r="AQ24" s="107">
        <f t="shared" si="3"/>
        <v>0.16666666666666669</v>
      </c>
      <c r="AR24" s="107">
        <f t="shared" si="4"/>
        <v>0</v>
      </c>
      <c r="AS24" s="108">
        <f t="shared" si="5"/>
        <v>0.16666666666666669</v>
      </c>
    </row>
    <row r="25" spans="1:45" ht="15.75" thickBot="1">
      <c r="A25" s="102" t="s">
        <v>382</v>
      </c>
      <c r="B25" s="103" t="str">
        <f>'Alocação 2q'!B24</f>
        <v xml:space="preserve">BHP0202-15 </v>
      </c>
      <c r="C25" s="103" t="str">
        <f>'Alocação 2q'!A24</f>
        <v>Pensamento Crítico</v>
      </c>
      <c r="D25" s="103">
        <f>'Alocação 2q'!C24</f>
        <v>4</v>
      </c>
      <c r="E25" s="103">
        <f>'Alocação 2q'!D24</f>
        <v>0</v>
      </c>
      <c r="F25" s="103">
        <f>'Alocação 2q'!E24</f>
        <v>4</v>
      </c>
      <c r="G25" s="103">
        <f t="shared" si="1"/>
        <v>4</v>
      </c>
      <c r="H25" s="103" t="str">
        <f>'Alocação 2q'!H24</f>
        <v>SBC</v>
      </c>
      <c r="I25" s="103">
        <f>'Alocação 2q'!J24</f>
        <v>1</v>
      </c>
      <c r="J25" s="103" t="str">
        <f>'Alocação 2q'!I24</f>
        <v>Noturno</v>
      </c>
      <c r="K25" s="103">
        <f>'Alocação 2q'!K24</f>
        <v>100</v>
      </c>
      <c r="L25" s="103" t="str">
        <f>'Alocação 2q'!L24</f>
        <v>Terças</v>
      </c>
      <c r="M25" s="104">
        <f>'Alocação 2q'!M24</f>
        <v>0.70833333333333404</v>
      </c>
      <c r="N25" s="104">
        <f>'Alocação 2q'!N24</f>
        <v>0.79166666666666696</v>
      </c>
      <c r="O25" s="103">
        <f>'Alocação 2q'!O24</f>
        <v>0</v>
      </c>
      <c r="P25" s="103"/>
      <c r="Q25" s="103" t="str">
        <f>'Alocação 2q'!P24</f>
        <v>Sextas</v>
      </c>
      <c r="R25" s="104">
        <f>'Alocação 2q'!Q24</f>
        <v>0.70833333333333404</v>
      </c>
      <c r="S25" s="104">
        <f>'Alocação 2q'!R24</f>
        <v>0.79166666666666696</v>
      </c>
      <c r="T25" s="103">
        <f>'Alocação 2q'!S24</f>
        <v>0</v>
      </c>
      <c r="U25" s="103"/>
      <c r="V25" s="103">
        <f>'Alocação 2q'!T24</f>
        <v>0</v>
      </c>
      <c r="W25" s="104">
        <f>'Alocação 2q'!U24</f>
        <v>0</v>
      </c>
      <c r="X25" s="104">
        <f>'Alocação 2q'!V24</f>
        <v>0</v>
      </c>
      <c r="Y25" s="103">
        <f>'Alocação 2q'!W24</f>
        <v>0</v>
      </c>
      <c r="Z25" s="103"/>
      <c r="AA25" s="103" t="str">
        <f>'Alocação 2q'!Y24</f>
        <v>Anderson de Araújo</v>
      </c>
      <c r="AB25" s="103">
        <f>'Alocação 2q'!Z24</f>
        <v>0</v>
      </c>
      <c r="AC25" s="104">
        <f>'Alocação 2q'!AA24</f>
        <v>0</v>
      </c>
      <c r="AD25" s="104">
        <f>'Alocação 2q'!AB24</f>
        <v>0</v>
      </c>
      <c r="AE25" s="103">
        <f>'Alocação 2q'!AC24</f>
        <v>0</v>
      </c>
      <c r="AF25" s="103"/>
      <c r="AG25" s="103"/>
      <c r="AH25" s="103">
        <f>'Alocação 2q'!Z24</f>
        <v>0</v>
      </c>
      <c r="AI25" s="104">
        <f>'Alocação 2q'!AA24</f>
        <v>0</v>
      </c>
      <c r="AJ25" s="104">
        <f>'Alocação 2q'!AB24</f>
        <v>0</v>
      </c>
      <c r="AK25" s="103">
        <f>'Alocação 2q'!AC24</f>
        <v>0</v>
      </c>
      <c r="AL25" s="103"/>
      <c r="AM25" s="103"/>
      <c r="AN25" s="103">
        <f>'Alocação 2q'!AJ24</f>
        <v>0</v>
      </c>
      <c r="AO25" s="107" t="str">
        <f t="shared" si="6"/>
        <v>HORAS A MENOS ALOCADAS</v>
      </c>
      <c r="AP25" s="107">
        <f t="shared" si="2"/>
        <v>0.16666666666666666</v>
      </c>
      <c r="AQ25" s="107">
        <f t="shared" si="3"/>
        <v>8.3333333333332926E-2</v>
      </c>
      <c r="AR25" s="107">
        <f t="shared" si="4"/>
        <v>0</v>
      </c>
      <c r="AS25" s="108">
        <f t="shared" si="5"/>
        <v>8.3333333333332926E-2</v>
      </c>
    </row>
    <row r="26" spans="1:45" ht="15.75" thickBot="1">
      <c r="A26" s="102" t="s">
        <v>382</v>
      </c>
      <c r="B26" s="103" t="str">
        <f>'Alocação 2q'!B25</f>
        <v xml:space="preserve">BIR0004-15 </v>
      </c>
      <c r="C26" s="103" t="str">
        <f>'Alocação 2q'!A25</f>
        <v>Bases Epistemológicas da Ciência Moderna</v>
      </c>
      <c r="D26" s="103">
        <f>'Alocação 2q'!C25</f>
        <v>3</v>
      </c>
      <c r="E26" s="103">
        <f>'Alocação 2q'!D25</f>
        <v>0</v>
      </c>
      <c r="F26" s="103">
        <f>'Alocação 2q'!E25</f>
        <v>4</v>
      </c>
      <c r="G26" s="103">
        <f t="shared" si="1"/>
        <v>3</v>
      </c>
      <c r="H26" s="103" t="str">
        <f>'Alocação 2q'!H25</f>
        <v>SBC</v>
      </c>
      <c r="I26" s="103">
        <f>'Alocação 2q'!J25</f>
        <v>1</v>
      </c>
      <c r="J26" s="103" t="str">
        <f>'Alocação 2q'!I25</f>
        <v>Noturno</v>
      </c>
      <c r="K26" s="103">
        <f>'Alocação 2q'!K25</f>
        <v>100</v>
      </c>
      <c r="L26" s="103" t="str">
        <f>'Alocação 2q'!L25</f>
        <v>Segundas</v>
      </c>
      <c r="M26" s="104">
        <f>'Alocação 2q'!M25</f>
        <v>0.79166666666666696</v>
      </c>
      <c r="N26" s="104">
        <f>'Alocação 2q'!N25</f>
        <v>0.875000000000001</v>
      </c>
      <c r="O26" s="103" t="str">
        <f>'Alocação 2q'!O25</f>
        <v>Quinzenal I</v>
      </c>
      <c r="P26" s="103"/>
      <c r="Q26" s="103" t="str">
        <f>'Alocação 2q'!P25</f>
        <v>Quartas</v>
      </c>
      <c r="R26" s="104">
        <f>'Alocação 2q'!Q25</f>
        <v>0.875000000000001</v>
      </c>
      <c r="S26" s="104">
        <f>'Alocação 2q'!R25</f>
        <v>0.95833333333333404</v>
      </c>
      <c r="T26" s="103" t="str">
        <f>'Alocação 2q'!S25</f>
        <v>Semanal</v>
      </c>
      <c r="U26" s="103"/>
      <c r="V26" s="103">
        <f>'Alocação 2q'!T25</f>
        <v>0</v>
      </c>
      <c r="W26" s="104">
        <f>'Alocação 2q'!U25</f>
        <v>0</v>
      </c>
      <c r="X26" s="104">
        <f>'Alocação 2q'!V25</f>
        <v>0</v>
      </c>
      <c r="Y26" s="103">
        <f>'Alocação 2q'!W25</f>
        <v>0</v>
      </c>
      <c r="Z26" s="103"/>
      <c r="AA26" s="103" t="str">
        <f>'Alocação 2q'!Y25</f>
        <v>Jose Luiz Bastos Neves</v>
      </c>
      <c r="AB26" s="103">
        <f>'Alocação 2q'!Z25</f>
        <v>0</v>
      </c>
      <c r="AC26" s="104">
        <f>'Alocação 2q'!AA25</f>
        <v>0</v>
      </c>
      <c r="AD26" s="104">
        <f>'Alocação 2q'!AB25</f>
        <v>0</v>
      </c>
      <c r="AE26" s="103">
        <f>'Alocação 2q'!AC25</f>
        <v>0</v>
      </c>
      <c r="AF26" s="103"/>
      <c r="AG26" s="103"/>
      <c r="AH26" s="103">
        <f>'Alocação 2q'!Z25</f>
        <v>0</v>
      </c>
      <c r="AI26" s="104">
        <f>'Alocação 2q'!AA25</f>
        <v>0</v>
      </c>
      <c r="AJ26" s="104">
        <f>'Alocação 2q'!AB25</f>
        <v>0</v>
      </c>
      <c r="AK26" s="103">
        <f>'Alocação 2q'!AC25</f>
        <v>0</v>
      </c>
      <c r="AL26" s="103"/>
      <c r="AM26" s="103"/>
      <c r="AN26" s="103">
        <f>'Alocação 2q'!AJ25</f>
        <v>0</v>
      </c>
      <c r="AO26" s="107" t="str">
        <f t="shared" si="6"/>
        <v>CORRETO</v>
      </c>
      <c r="AP26" s="107">
        <f t="shared" si="2"/>
        <v>0.125</v>
      </c>
      <c r="AQ26" s="107">
        <f t="shared" si="3"/>
        <v>0.12500000000000006</v>
      </c>
      <c r="AR26" s="107">
        <f t="shared" si="4"/>
        <v>0</v>
      </c>
      <c r="AS26" s="108">
        <f t="shared" si="5"/>
        <v>0.12500000000000006</v>
      </c>
    </row>
    <row r="27" spans="1:45" ht="15.75" thickBot="1">
      <c r="A27" s="102" t="s">
        <v>382</v>
      </c>
      <c r="B27" s="103" t="str">
        <f>'Alocação 2q'!B26</f>
        <v xml:space="preserve">BIR0004-15 </v>
      </c>
      <c r="C27" s="103" t="str">
        <f>'Alocação 2q'!A26</f>
        <v>Bases Epistemológicas da Ciência Moderna</v>
      </c>
      <c r="D27" s="103">
        <f>'Alocação 2q'!C26</f>
        <v>3</v>
      </c>
      <c r="E27" s="103">
        <f>'Alocação 2q'!D26</f>
        <v>0</v>
      </c>
      <c r="F27" s="103">
        <f>'Alocação 2q'!E26</f>
        <v>4</v>
      </c>
      <c r="G27" s="103">
        <f t="shared" si="1"/>
        <v>3</v>
      </c>
      <c r="H27" s="103" t="str">
        <f>'Alocação 2q'!H26</f>
        <v>SBC</v>
      </c>
      <c r="I27" s="103">
        <f>'Alocação 2q'!J26</f>
        <v>1</v>
      </c>
      <c r="J27" s="103" t="str">
        <f>'Alocação 2q'!I26</f>
        <v>Noturno</v>
      </c>
      <c r="K27" s="103">
        <f>'Alocação 2q'!K26</f>
        <v>100</v>
      </c>
      <c r="L27" s="103" t="str">
        <f>'Alocação 2q'!L26</f>
        <v>Segundas</v>
      </c>
      <c r="M27" s="104">
        <f>'Alocação 2q'!M26</f>
        <v>0.875000000000001</v>
      </c>
      <c r="N27" s="104">
        <f>'Alocação 2q'!N26</f>
        <v>0.95833333333333404</v>
      </c>
      <c r="O27" s="103" t="str">
        <f>'Alocação 2q'!O26</f>
        <v>Quinzenal I</v>
      </c>
      <c r="P27" s="103"/>
      <c r="Q27" s="103" t="str">
        <f>'Alocação 2q'!P26</f>
        <v>Quartas</v>
      </c>
      <c r="R27" s="104">
        <f>'Alocação 2q'!Q26</f>
        <v>0.79166666666666696</v>
      </c>
      <c r="S27" s="104">
        <f>'Alocação 2q'!R26</f>
        <v>0.875000000000001</v>
      </c>
      <c r="T27" s="103" t="str">
        <f>'Alocação 2q'!S26</f>
        <v>Semanal</v>
      </c>
      <c r="U27" s="103"/>
      <c r="V27" s="103">
        <f>'Alocação 2q'!T26</f>
        <v>0</v>
      </c>
      <c r="W27" s="104">
        <f>'Alocação 2q'!U26</f>
        <v>0</v>
      </c>
      <c r="X27" s="104">
        <f>'Alocação 2q'!V26</f>
        <v>0</v>
      </c>
      <c r="Y27" s="103">
        <f>'Alocação 2q'!W26</f>
        <v>0</v>
      </c>
      <c r="Z27" s="103"/>
      <c r="AA27" s="103" t="str">
        <f>'Alocação 2q'!Y26</f>
        <v>Jose Luiz Bastos Neves</v>
      </c>
      <c r="AB27" s="103">
        <f>'Alocação 2q'!Z26</f>
        <v>0</v>
      </c>
      <c r="AC27" s="104">
        <f>'Alocação 2q'!AA26</f>
        <v>0</v>
      </c>
      <c r="AD27" s="104">
        <f>'Alocação 2q'!AB26</f>
        <v>0</v>
      </c>
      <c r="AE27" s="103">
        <f>'Alocação 2q'!AC26</f>
        <v>0</v>
      </c>
      <c r="AF27" s="103"/>
      <c r="AG27" s="103"/>
      <c r="AH27" s="103">
        <f>'Alocação 2q'!Z26</f>
        <v>0</v>
      </c>
      <c r="AI27" s="104">
        <f>'Alocação 2q'!AA26</f>
        <v>0</v>
      </c>
      <c r="AJ27" s="104">
        <f>'Alocação 2q'!AB26</f>
        <v>0</v>
      </c>
      <c r="AK27" s="103">
        <f>'Alocação 2q'!AC26</f>
        <v>0</v>
      </c>
      <c r="AL27" s="103"/>
      <c r="AM27" s="103"/>
      <c r="AN27" s="103">
        <f>'Alocação 2q'!AJ26</f>
        <v>0</v>
      </c>
      <c r="AO27" s="107" t="str">
        <f t="shared" si="6"/>
        <v>HORAS A MAIS ALOCADAS</v>
      </c>
      <c r="AP27" s="107">
        <f t="shared" si="2"/>
        <v>0.125</v>
      </c>
      <c r="AQ27" s="107">
        <f t="shared" si="3"/>
        <v>0.12500000000000056</v>
      </c>
      <c r="AR27" s="107">
        <f t="shared" si="4"/>
        <v>0</v>
      </c>
      <c r="AS27" s="108">
        <f t="shared" si="5"/>
        <v>0.12500000000000056</v>
      </c>
    </row>
    <row r="28" spans="1:45" ht="15.75" thickBot="1">
      <c r="A28" s="102" t="s">
        <v>382</v>
      </c>
      <c r="B28" s="103" t="str">
        <f>'Alocação 2q'!B27</f>
        <v xml:space="preserve">BIR0004-15 </v>
      </c>
      <c r="C28" s="103" t="str">
        <f>'Alocação 2q'!A27</f>
        <v>Bases Epistemológicas da Ciência Moderna</v>
      </c>
      <c r="D28" s="103">
        <f>'Alocação 2q'!C27</f>
        <v>3</v>
      </c>
      <c r="E28" s="103">
        <f>'Alocação 2q'!D27</f>
        <v>0</v>
      </c>
      <c r="F28" s="103">
        <f>'Alocação 2q'!E27</f>
        <v>4</v>
      </c>
      <c r="G28" s="103">
        <f t="shared" si="1"/>
        <v>3</v>
      </c>
      <c r="H28" s="103" t="str">
        <f>'Alocação 2q'!H27</f>
        <v>SA</v>
      </c>
      <c r="I28" s="103">
        <f>'Alocação 2q'!J27</f>
        <v>1</v>
      </c>
      <c r="J28" s="103" t="str">
        <f>'Alocação 2q'!I27</f>
        <v>Noturno</v>
      </c>
      <c r="K28" s="103">
        <f>'Alocação 2q'!K27</f>
        <v>100</v>
      </c>
      <c r="L28" s="103" t="str">
        <f>'Alocação 2q'!L27</f>
        <v>Terças</v>
      </c>
      <c r="M28" s="104">
        <f>'Alocação 2q'!M27</f>
        <v>0.79166666666666696</v>
      </c>
      <c r="N28" s="104">
        <f>'Alocação 2q'!N27</f>
        <v>0.875000000000001</v>
      </c>
      <c r="O28" s="103" t="str">
        <f>'Alocação 2q'!O27</f>
        <v>Semanal</v>
      </c>
      <c r="P28" s="103"/>
      <c r="Q28" s="103" t="str">
        <f>'Alocação 2q'!P27</f>
        <v>Quintas</v>
      </c>
      <c r="R28" s="104">
        <f>'Alocação 2q'!Q27</f>
        <v>0.79166666666666696</v>
      </c>
      <c r="S28" s="104">
        <f>'Alocação 2q'!R27</f>
        <v>0.875000000000001</v>
      </c>
      <c r="T28" s="103" t="str">
        <f>'Alocação 2q'!S27</f>
        <v>Quinzenal I</v>
      </c>
      <c r="U28" s="103"/>
      <c r="V28" s="103">
        <f>'Alocação 2q'!T27</f>
        <v>0</v>
      </c>
      <c r="W28" s="104">
        <f>'Alocação 2q'!U27</f>
        <v>0</v>
      </c>
      <c r="X28" s="104">
        <f>'Alocação 2q'!V27</f>
        <v>0</v>
      </c>
      <c r="Y28" s="103">
        <f>'Alocação 2q'!W27</f>
        <v>0</v>
      </c>
      <c r="Z28" s="103"/>
      <c r="AA28" s="103" t="str">
        <f>'Alocação 2q'!Y27</f>
        <v>Graciela de Souza Oliver</v>
      </c>
      <c r="AB28" s="103">
        <f>'Alocação 2q'!Z27</f>
        <v>0</v>
      </c>
      <c r="AC28" s="104">
        <f>'Alocação 2q'!AA27</f>
        <v>0</v>
      </c>
      <c r="AD28" s="104">
        <f>'Alocação 2q'!AB27</f>
        <v>0</v>
      </c>
      <c r="AE28" s="103">
        <f>'Alocação 2q'!AC27</f>
        <v>0</v>
      </c>
      <c r="AF28" s="103"/>
      <c r="AG28" s="103"/>
      <c r="AH28" s="103">
        <f>'Alocação 2q'!Z27</f>
        <v>0</v>
      </c>
      <c r="AI28" s="104">
        <f>'Alocação 2q'!AA27</f>
        <v>0</v>
      </c>
      <c r="AJ28" s="104">
        <f>'Alocação 2q'!AB27</f>
        <v>0</v>
      </c>
      <c r="AK28" s="103">
        <f>'Alocação 2q'!AC27</f>
        <v>0</v>
      </c>
      <c r="AL28" s="103"/>
      <c r="AM28" s="103"/>
      <c r="AN28" s="103">
        <f>'Alocação 2q'!AJ27</f>
        <v>0</v>
      </c>
      <c r="AO28" s="107" t="str">
        <f t="shared" si="6"/>
        <v>HORAS A MAIS ALOCADAS</v>
      </c>
      <c r="AP28" s="107">
        <f t="shared" si="2"/>
        <v>0.125</v>
      </c>
      <c r="AQ28" s="107">
        <f t="shared" si="3"/>
        <v>0.12500000000000105</v>
      </c>
      <c r="AR28" s="107">
        <f t="shared" si="4"/>
        <v>0</v>
      </c>
      <c r="AS28" s="108">
        <f t="shared" si="5"/>
        <v>0.12500000000000105</v>
      </c>
    </row>
    <row r="29" spans="1:45" ht="15.75" thickBot="1">
      <c r="A29" s="102" t="s">
        <v>382</v>
      </c>
      <c r="B29" s="103" t="str">
        <f>'Alocação 2q'!B28</f>
        <v xml:space="preserve">BIR0004-15 </v>
      </c>
      <c r="C29" s="103" t="str">
        <f>'Alocação 2q'!A28</f>
        <v>Bases Epistemológicas da Ciência Moderna</v>
      </c>
      <c r="D29" s="103">
        <f>'Alocação 2q'!C28</f>
        <v>3</v>
      </c>
      <c r="E29" s="103">
        <f>'Alocação 2q'!D28</f>
        <v>0</v>
      </c>
      <c r="F29" s="103">
        <f>'Alocação 2q'!E28</f>
        <v>4</v>
      </c>
      <c r="G29" s="103">
        <f t="shared" si="1"/>
        <v>3</v>
      </c>
      <c r="H29" s="103" t="str">
        <f>'Alocação 2q'!H28</f>
        <v>SBC</v>
      </c>
      <c r="I29" s="103">
        <f>'Alocação 2q'!J28</f>
        <v>1</v>
      </c>
      <c r="J29" s="103" t="str">
        <f>'Alocação 2q'!I28</f>
        <v>Noturno</v>
      </c>
      <c r="K29" s="103">
        <f>'Alocação 2q'!K28</f>
        <v>100</v>
      </c>
      <c r="L29" s="103" t="str">
        <f>'Alocação 2q'!L28</f>
        <v>Terças</v>
      </c>
      <c r="M29" s="104">
        <f>'Alocação 2q'!M28</f>
        <v>0.79166666666666596</v>
      </c>
      <c r="N29" s="104">
        <f>'Alocação 2q'!N28</f>
        <v>0.95833333333333404</v>
      </c>
      <c r="O29" s="103" t="str">
        <f>'Alocação 2q'!O28</f>
        <v>Semanal</v>
      </c>
      <c r="P29" s="103"/>
      <c r="Q29" s="103" t="str">
        <f>'Alocação 2q'!P28</f>
        <v>Quintas</v>
      </c>
      <c r="R29" s="104">
        <f>'Alocação 2q'!Q28</f>
        <v>0.79166666666666596</v>
      </c>
      <c r="S29" s="104">
        <f>'Alocação 2q'!R28</f>
        <v>0.874999999999999</v>
      </c>
      <c r="T29" s="103" t="str">
        <f>'Alocação 2q'!S28</f>
        <v>Quinzenal I</v>
      </c>
      <c r="U29" s="103"/>
      <c r="V29" s="103">
        <f>'Alocação 2q'!T28</f>
        <v>0</v>
      </c>
      <c r="W29" s="104">
        <f>'Alocação 2q'!U28</f>
        <v>0</v>
      </c>
      <c r="X29" s="104">
        <f>'Alocação 2q'!V28</f>
        <v>0</v>
      </c>
      <c r="Y29" s="103">
        <f>'Alocação 2q'!W28</f>
        <v>0</v>
      </c>
      <c r="Z29" s="103"/>
      <c r="AA29" s="103" t="str">
        <f>'Alocação 2q'!Y28</f>
        <v>Eduardo Nasser</v>
      </c>
      <c r="AB29" s="103">
        <f>'Alocação 2q'!Z28</f>
        <v>0</v>
      </c>
      <c r="AC29" s="104">
        <f>'Alocação 2q'!AA28</f>
        <v>0</v>
      </c>
      <c r="AD29" s="104">
        <f>'Alocação 2q'!AB28</f>
        <v>0</v>
      </c>
      <c r="AE29" s="103">
        <f>'Alocação 2q'!AC28</f>
        <v>0</v>
      </c>
      <c r="AF29" s="103"/>
      <c r="AG29" s="103"/>
      <c r="AH29" s="103">
        <f>'Alocação 2q'!Z28</f>
        <v>0</v>
      </c>
      <c r="AI29" s="104">
        <f>'Alocação 2q'!AA28</f>
        <v>0</v>
      </c>
      <c r="AJ29" s="104">
        <f>'Alocação 2q'!AB28</f>
        <v>0</v>
      </c>
      <c r="AK29" s="103">
        <f>'Alocação 2q'!AC28</f>
        <v>0</v>
      </c>
      <c r="AL29" s="103"/>
      <c r="AM29" s="103"/>
      <c r="AN29" s="103">
        <f>'Alocação 2q'!AJ28</f>
        <v>0</v>
      </c>
      <c r="AO29" s="107" t="str">
        <f t="shared" si="6"/>
        <v>HORAS A MAIS ALOCADAS</v>
      </c>
      <c r="AP29" s="107">
        <f t="shared" si="2"/>
        <v>0.125</v>
      </c>
      <c r="AQ29" s="107">
        <f t="shared" si="3"/>
        <v>0.20833333333333459</v>
      </c>
      <c r="AR29" s="107">
        <f t="shared" si="4"/>
        <v>0</v>
      </c>
      <c r="AS29" s="108">
        <f t="shared" si="5"/>
        <v>0.20833333333333459</v>
      </c>
    </row>
    <row r="30" spans="1:45" ht="15.75" thickBot="1">
      <c r="A30" s="102" t="s">
        <v>382</v>
      </c>
      <c r="B30" s="103" t="str">
        <f>'Alocação 2q'!B29</f>
        <v>NHH2010-13</v>
      </c>
      <c r="C30" s="103" t="str">
        <f>'Alocação 2q'!A29</f>
        <v>Ética: perspectivas contemporâneas</v>
      </c>
      <c r="D30" s="103">
        <f>'Alocação 2q'!C29</f>
        <v>4</v>
      </c>
      <c r="E30" s="103">
        <f>'Alocação 2q'!D29</f>
        <v>0</v>
      </c>
      <c r="F30" s="103">
        <f>'Alocação 2q'!E29</f>
        <v>4</v>
      </c>
      <c r="G30" s="103">
        <f t="shared" si="1"/>
        <v>4</v>
      </c>
      <c r="H30" s="103" t="str">
        <f>'Alocação 2q'!H29</f>
        <v>SBC</v>
      </c>
      <c r="I30" s="103">
        <f>'Alocação 2q'!J29</f>
        <v>1</v>
      </c>
      <c r="J30" s="103" t="str">
        <f>'Alocação 2q'!I29</f>
        <v>Matutino</v>
      </c>
      <c r="K30" s="103">
        <f>'Alocação 2q'!K29</f>
        <v>40</v>
      </c>
      <c r="L30" s="103" t="str">
        <f>'Alocação 2q'!L29</f>
        <v>Segundas</v>
      </c>
      <c r="M30" s="104">
        <f>'Alocação 2q'!M29</f>
        <v>0.41666666666666702</v>
      </c>
      <c r="N30" s="104">
        <f>'Alocação 2q'!N29</f>
        <v>0.5</v>
      </c>
      <c r="O30" s="103">
        <f>'Alocação 2q'!O29</f>
        <v>0</v>
      </c>
      <c r="P30" s="103"/>
      <c r="Q30" s="103" t="str">
        <f>'Alocação 2q'!P29</f>
        <v>Quartas</v>
      </c>
      <c r="R30" s="104">
        <f>'Alocação 2q'!Q29</f>
        <v>0.33333333333333331</v>
      </c>
      <c r="S30" s="104">
        <f>'Alocação 2q'!R29</f>
        <v>0.41666666666666702</v>
      </c>
      <c r="T30" s="103">
        <f>'Alocação 2q'!S29</f>
        <v>0</v>
      </c>
      <c r="U30" s="103"/>
      <c r="V30" s="103">
        <f>'Alocação 2q'!T29</f>
        <v>0</v>
      </c>
      <c r="W30" s="104">
        <f>'Alocação 2q'!U29</f>
        <v>0</v>
      </c>
      <c r="X30" s="104">
        <f>'Alocação 2q'!V29</f>
        <v>0</v>
      </c>
      <c r="Y30" s="103">
        <f>'Alocação 2q'!W29</f>
        <v>0</v>
      </c>
      <c r="Z30" s="103"/>
      <c r="AA30" s="103" t="str">
        <f>'Alocação 2q'!Y29</f>
        <v>Nathalie de Almeida Bressiani</v>
      </c>
      <c r="AB30" s="103">
        <f>'Alocação 2q'!Z29</f>
        <v>0</v>
      </c>
      <c r="AC30" s="104">
        <f>'Alocação 2q'!AA29</f>
        <v>0</v>
      </c>
      <c r="AD30" s="104">
        <f>'Alocação 2q'!AB29</f>
        <v>0</v>
      </c>
      <c r="AE30" s="103">
        <f>'Alocação 2q'!AC29</f>
        <v>0</v>
      </c>
      <c r="AF30" s="103"/>
      <c r="AG30" s="103"/>
      <c r="AH30" s="103">
        <f>'Alocação 2q'!Z29</f>
        <v>0</v>
      </c>
      <c r="AI30" s="104">
        <f>'Alocação 2q'!AA29</f>
        <v>0</v>
      </c>
      <c r="AJ30" s="104">
        <f>'Alocação 2q'!AB29</f>
        <v>0</v>
      </c>
      <c r="AK30" s="103">
        <f>'Alocação 2q'!AC29</f>
        <v>0</v>
      </c>
      <c r="AL30" s="103"/>
      <c r="AM30" s="103"/>
      <c r="AN30" s="103">
        <f>'Alocação 2q'!AJ29</f>
        <v>0</v>
      </c>
      <c r="AO30" s="107" t="str">
        <f t="shared" si="6"/>
        <v>HORAS A MENOS ALOCADAS</v>
      </c>
      <c r="AP30" s="107">
        <f t="shared" si="2"/>
        <v>0.16666666666666666</v>
      </c>
      <c r="AQ30" s="107">
        <f t="shared" si="3"/>
        <v>8.3333333333333343E-2</v>
      </c>
      <c r="AR30" s="107">
        <f t="shared" si="4"/>
        <v>0</v>
      </c>
      <c r="AS30" s="108">
        <f t="shared" si="5"/>
        <v>8.3333333333333343E-2</v>
      </c>
    </row>
    <row r="31" spans="1:45" ht="15.75" thickBot="1">
      <c r="A31" s="102" t="s">
        <v>382</v>
      </c>
      <c r="B31" s="103" t="str">
        <f>'Alocação 2q'!B30</f>
        <v>NHH2010-13</v>
      </c>
      <c r="C31" s="103" t="str">
        <f>'Alocação 2q'!A30</f>
        <v>Ética: perspectivas contemporâneas</v>
      </c>
      <c r="D31" s="103">
        <f>'Alocação 2q'!C30</f>
        <v>4</v>
      </c>
      <c r="E31" s="103">
        <f>'Alocação 2q'!D30</f>
        <v>0</v>
      </c>
      <c r="F31" s="103">
        <f>'Alocação 2q'!E30</f>
        <v>4</v>
      </c>
      <c r="G31" s="103">
        <f t="shared" si="1"/>
        <v>4</v>
      </c>
      <c r="H31" s="103" t="str">
        <f>'Alocação 2q'!H30</f>
        <v>SBC</v>
      </c>
      <c r="I31" s="103">
        <f>'Alocação 2q'!J30</f>
        <v>1</v>
      </c>
      <c r="J31" s="103" t="str">
        <f>'Alocação 2q'!I30</f>
        <v>Noturno</v>
      </c>
      <c r="K31" s="103">
        <f>'Alocação 2q'!K30</f>
        <v>40</v>
      </c>
      <c r="L31" s="103" t="str">
        <f>'Alocação 2q'!L30</f>
        <v>Segundas</v>
      </c>
      <c r="M31" s="104">
        <f>'Alocação 2q'!M30</f>
        <v>0.875000000000001</v>
      </c>
      <c r="N31" s="104">
        <f>'Alocação 2q'!N30</f>
        <v>0.95833333333333404</v>
      </c>
      <c r="O31" s="103">
        <f>'Alocação 2q'!O30</f>
        <v>0</v>
      </c>
      <c r="P31" s="103"/>
      <c r="Q31" s="103" t="str">
        <f>'Alocação 2q'!P30</f>
        <v>Quartas</v>
      </c>
      <c r="R31" s="104">
        <f>'Alocação 2q'!Q30</f>
        <v>0.79166666666666696</v>
      </c>
      <c r="S31" s="104">
        <f>'Alocação 2q'!R30</f>
        <v>0.875000000000001</v>
      </c>
      <c r="T31" s="103">
        <f>'Alocação 2q'!S30</f>
        <v>0</v>
      </c>
      <c r="U31" s="103"/>
      <c r="V31" s="103">
        <f>'Alocação 2q'!T30</f>
        <v>0</v>
      </c>
      <c r="W31" s="104">
        <f>'Alocação 2q'!U30</f>
        <v>0</v>
      </c>
      <c r="X31" s="104">
        <f>'Alocação 2q'!V30</f>
        <v>0</v>
      </c>
      <c r="Y31" s="103">
        <f>'Alocação 2q'!W30</f>
        <v>0</v>
      </c>
      <c r="Z31" s="103"/>
      <c r="AA31" s="103" t="str">
        <f>'Alocação 2q'!Y30</f>
        <v>Nathalie de Almeida Bressiani</v>
      </c>
      <c r="AB31" s="103">
        <f>'Alocação 2q'!Z30</f>
        <v>0</v>
      </c>
      <c r="AC31" s="104">
        <f>'Alocação 2q'!AA30</f>
        <v>0</v>
      </c>
      <c r="AD31" s="104">
        <f>'Alocação 2q'!AB30</f>
        <v>0</v>
      </c>
      <c r="AE31" s="103">
        <f>'Alocação 2q'!AC30</f>
        <v>0</v>
      </c>
      <c r="AF31" s="103"/>
      <c r="AG31" s="103"/>
      <c r="AH31" s="103">
        <f>'Alocação 2q'!Z30</f>
        <v>0</v>
      </c>
      <c r="AI31" s="104">
        <f>'Alocação 2q'!AA30</f>
        <v>0</v>
      </c>
      <c r="AJ31" s="104">
        <f>'Alocação 2q'!AB30</f>
        <v>0</v>
      </c>
      <c r="AK31" s="103">
        <f>'Alocação 2q'!AC30</f>
        <v>0</v>
      </c>
      <c r="AL31" s="103"/>
      <c r="AM31" s="103"/>
      <c r="AN31" s="103">
        <f>'Alocação 2q'!AJ30</f>
        <v>0</v>
      </c>
      <c r="AO31" s="107" t="str">
        <f t="shared" si="6"/>
        <v>HORAS A MENOS ALOCADAS</v>
      </c>
      <c r="AP31" s="107">
        <f t="shared" si="2"/>
        <v>0.16666666666666666</v>
      </c>
      <c r="AQ31" s="107">
        <f t="shared" si="3"/>
        <v>8.3333333333333537E-2</v>
      </c>
      <c r="AR31" s="107">
        <f t="shared" si="4"/>
        <v>0</v>
      </c>
      <c r="AS31" s="108">
        <f t="shared" si="5"/>
        <v>8.3333333333333537E-2</v>
      </c>
    </row>
    <row r="32" spans="1:45" ht="15.75" thickBot="1">
      <c r="A32" s="102" t="s">
        <v>382</v>
      </c>
      <c r="B32" s="103" t="str">
        <f>'Alocação 2q'!B31</f>
        <v>NHH2008-13</v>
      </c>
      <c r="C32" s="103" t="str">
        <f>'Alocação 2q'!A31</f>
        <v>Estética: Perspectivas Contemporâneas</v>
      </c>
      <c r="D32" s="103">
        <f>'Alocação 2q'!C31</f>
        <v>4</v>
      </c>
      <c r="E32" s="103">
        <f>'Alocação 2q'!D31</f>
        <v>0</v>
      </c>
      <c r="F32" s="103">
        <f>'Alocação 2q'!E31</f>
        <v>4</v>
      </c>
      <c r="G32" s="103">
        <f t="shared" si="1"/>
        <v>4</v>
      </c>
      <c r="H32" s="103" t="str">
        <f>'Alocação 2q'!H31</f>
        <v>SBC</v>
      </c>
      <c r="I32" s="103">
        <f>'Alocação 2q'!J31</f>
        <v>1</v>
      </c>
      <c r="J32" s="103" t="str">
        <f>'Alocação 2q'!I31</f>
        <v>Matutino</v>
      </c>
      <c r="K32" s="103">
        <f>'Alocação 2q'!K31</f>
        <v>40</v>
      </c>
      <c r="L32" s="103" t="str">
        <f>'Alocação 2q'!L31</f>
        <v>Terças</v>
      </c>
      <c r="M32" s="104">
        <f>'Alocação 2q'!M31</f>
        <v>0.41666666666666702</v>
      </c>
      <c r="N32" s="104">
        <f>'Alocação 2q'!N31</f>
        <v>0.5</v>
      </c>
      <c r="O32" s="103">
        <f>'Alocação 2q'!O31</f>
        <v>0</v>
      </c>
      <c r="P32" s="103"/>
      <c r="Q32" s="103" t="str">
        <f>'Alocação 2q'!P31</f>
        <v>Quintas</v>
      </c>
      <c r="R32" s="104">
        <f>'Alocação 2q'!Q31</f>
        <v>0.33333333333333331</v>
      </c>
      <c r="S32" s="104">
        <f>'Alocação 2q'!R31</f>
        <v>0.41666666666666702</v>
      </c>
      <c r="T32" s="103">
        <f>'Alocação 2q'!S31</f>
        <v>0</v>
      </c>
      <c r="U32" s="103"/>
      <c r="V32" s="103">
        <f>'Alocação 2q'!T31</f>
        <v>0</v>
      </c>
      <c r="W32" s="104">
        <f>'Alocação 2q'!U31</f>
        <v>0</v>
      </c>
      <c r="X32" s="104">
        <f>'Alocação 2q'!V31</f>
        <v>0</v>
      </c>
      <c r="Y32" s="103">
        <f>'Alocação 2q'!W31</f>
        <v>0</v>
      </c>
      <c r="Z32" s="103"/>
      <c r="AA32" s="103" t="str">
        <f>'Alocação 2q'!Y31</f>
        <v>Alexia Cruz Bretas</v>
      </c>
      <c r="AB32" s="103">
        <f>'Alocação 2q'!Z31</f>
        <v>0</v>
      </c>
      <c r="AC32" s="104">
        <f>'Alocação 2q'!AA31</f>
        <v>0</v>
      </c>
      <c r="AD32" s="104">
        <f>'Alocação 2q'!AB31</f>
        <v>0</v>
      </c>
      <c r="AE32" s="103">
        <f>'Alocação 2q'!AC31</f>
        <v>0</v>
      </c>
      <c r="AF32" s="103"/>
      <c r="AG32" s="103"/>
      <c r="AH32" s="103">
        <f>'Alocação 2q'!Z31</f>
        <v>0</v>
      </c>
      <c r="AI32" s="104">
        <f>'Alocação 2q'!AA31</f>
        <v>0</v>
      </c>
      <c r="AJ32" s="104">
        <f>'Alocação 2q'!AB31</f>
        <v>0</v>
      </c>
      <c r="AK32" s="103">
        <f>'Alocação 2q'!AC31</f>
        <v>0</v>
      </c>
      <c r="AL32" s="103"/>
      <c r="AM32" s="103"/>
      <c r="AN32" s="103">
        <f>'Alocação 2q'!AJ31</f>
        <v>0</v>
      </c>
      <c r="AO32" s="107" t="str">
        <f t="shared" si="6"/>
        <v>HORAS A MENOS ALOCADAS</v>
      </c>
      <c r="AP32" s="107">
        <f t="shared" si="2"/>
        <v>0.16666666666666666</v>
      </c>
      <c r="AQ32" s="107">
        <f t="shared" si="3"/>
        <v>8.3333333333333343E-2</v>
      </c>
      <c r="AR32" s="107">
        <f t="shared" si="4"/>
        <v>0</v>
      </c>
      <c r="AS32" s="108">
        <f t="shared" si="5"/>
        <v>8.3333333333333343E-2</v>
      </c>
    </row>
    <row r="33" spans="1:45" ht="15.75" thickBot="1">
      <c r="A33" s="102" t="s">
        <v>382</v>
      </c>
      <c r="B33" s="103" t="str">
        <f>'Alocação 2q'!B32</f>
        <v>NHH2008-13</v>
      </c>
      <c r="C33" s="103" t="str">
        <f>'Alocação 2q'!A32</f>
        <v>Estética: Perspectivas Contemporâneas</v>
      </c>
      <c r="D33" s="103">
        <f>'Alocação 2q'!C32</f>
        <v>4</v>
      </c>
      <c r="E33" s="103">
        <f>'Alocação 2q'!D32</f>
        <v>0</v>
      </c>
      <c r="F33" s="103">
        <f>'Alocação 2q'!E32</f>
        <v>4</v>
      </c>
      <c r="G33" s="103">
        <f t="shared" si="1"/>
        <v>4</v>
      </c>
      <c r="H33" s="103" t="str">
        <f>'Alocação 2q'!H32</f>
        <v>SBC</v>
      </c>
      <c r="I33" s="103">
        <f>'Alocação 2q'!J32</f>
        <v>1</v>
      </c>
      <c r="J33" s="103" t="str">
        <f>'Alocação 2q'!I32</f>
        <v>Noturno</v>
      </c>
      <c r="K33" s="103">
        <f>'Alocação 2q'!K32</f>
        <v>40</v>
      </c>
      <c r="L33" s="103" t="str">
        <f>'Alocação 2q'!L32</f>
        <v>Terças</v>
      </c>
      <c r="M33" s="104">
        <f>'Alocação 2q'!M32</f>
        <v>0.875000000000001</v>
      </c>
      <c r="N33" s="104">
        <f>'Alocação 2q'!N32</f>
        <v>0.95833333333333404</v>
      </c>
      <c r="O33" s="103">
        <f>'Alocação 2q'!O32</f>
        <v>0</v>
      </c>
      <c r="P33" s="103"/>
      <c r="Q33" s="103" t="str">
        <f>'Alocação 2q'!P32</f>
        <v>Quintas</v>
      </c>
      <c r="R33" s="104">
        <f>'Alocação 2q'!Q32</f>
        <v>0.79166666666666696</v>
      </c>
      <c r="S33" s="104">
        <f>'Alocação 2q'!R32</f>
        <v>0.875000000000001</v>
      </c>
      <c r="T33" s="103">
        <f>'Alocação 2q'!S32</f>
        <v>0</v>
      </c>
      <c r="U33" s="103"/>
      <c r="V33" s="103">
        <f>'Alocação 2q'!T32</f>
        <v>0</v>
      </c>
      <c r="W33" s="104">
        <f>'Alocação 2q'!U32</f>
        <v>0</v>
      </c>
      <c r="X33" s="104">
        <f>'Alocação 2q'!V32</f>
        <v>0</v>
      </c>
      <c r="Y33" s="103">
        <f>'Alocação 2q'!W32</f>
        <v>0</v>
      </c>
      <c r="Z33" s="103"/>
      <c r="AA33" s="103" t="str">
        <f>'Alocação 2q'!Y32</f>
        <v>Alexia Cruz Bretas</v>
      </c>
      <c r="AB33" s="103">
        <f>'Alocação 2q'!Z32</f>
        <v>0</v>
      </c>
      <c r="AC33" s="104">
        <f>'Alocação 2q'!AA32</f>
        <v>0</v>
      </c>
      <c r="AD33" s="104">
        <f>'Alocação 2q'!AB32</f>
        <v>0</v>
      </c>
      <c r="AE33" s="103">
        <f>'Alocação 2q'!AC32</f>
        <v>0</v>
      </c>
      <c r="AF33" s="103"/>
      <c r="AG33" s="103"/>
      <c r="AH33" s="103">
        <f>'Alocação 2q'!Z32</f>
        <v>0</v>
      </c>
      <c r="AI33" s="104">
        <f>'Alocação 2q'!AA32</f>
        <v>0</v>
      </c>
      <c r="AJ33" s="104">
        <f>'Alocação 2q'!AB32</f>
        <v>0</v>
      </c>
      <c r="AK33" s="103">
        <f>'Alocação 2q'!AC32</f>
        <v>0</v>
      </c>
      <c r="AL33" s="103"/>
      <c r="AM33" s="103"/>
      <c r="AN33" s="103">
        <f>'Alocação 2q'!AJ32</f>
        <v>0</v>
      </c>
      <c r="AO33" s="107" t="str">
        <f t="shared" si="6"/>
        <v>HORAS A MENOS ALOCADAS</v>
      </c>
      <c r="AP33" s="107">
        <f t="shared" si="2"/>
        <v>0.16666666666666666</v>
      </c>
      <c r="AQ33" s="107">
        <f t="shared" si="3"/>
        <v>8.3333333333333537E-2</v>
      </c>
      <c r="AR33" s="107">
        <f t="shared" si="4"/>
        <v>0</v>
      </c>
      <c r="AS33" s="108">
        <f t="shared" si="5"/>
        <v>8.3333333333333537E-2</v>
      </c>
    </row>
    <row r="34" spans="1:45" ht="15.75" thickBot="1">
      <c r="A34" s="102" t="s">
        <v>382</v>
      </c>
      <c r="B34" s="103" t="str">
        <f>'Alocação 2q'!B33</f>
        <v>NHH2047-13</v>
      </c>
      <c r="C34" s="103" t="str">
        <f>'Alocação 2q'!A33</f>
        <v>Historiografia e História das Ciências</v>
      </c>
      <c r="D34" s="103">
        <f>'Alocação 2q'!C33</f>
        <v>4</v>
      </c>
      <c r="E34" s="103">
        <f>'Alocação 2q'!D33</f>
        <v>0</v>
      </c>
      <c r="F34" s="103">
        <f>'Alocação 2q'!E33</f>
        <v>4</v>
      </c>
      <c r="G34" s="103">
        <f t="shared" si="1"/>
        <v>4</v>
      </c>
      <c r="H34" s="103" t="str">
        <f>'Alocação 2q'!H33</f>
        <v>SBC</v>
      </c>
      <c r="I34" s="103">
        <f>'Alocação 2q'!J33</f>
        <v>1</v>
      </c>
      <c r="J34" s="103" t="str">
        <f>'Alocação 2q'!I33</f>
        <v>Matutino</v>
      </c>
      <c r="K34" s="103">
        <f>'Alocação 2q'!K33</f>
        <v>40</v>
      </c>
      <c r="L34" s="103" t="str">
        <f>'Alocação 2q'!L33</f>
        <v>Quartas</v>
      </c>
      <c r="M34" s="104">
        <f>'Alocação 2q'!M33</f>
        <v>0.33333333333333331</v>
      </c>
      <c r="N34" s="104">
        <f>'Alocação 2q'!N33</f>
        <v>0.41666666666666702</v>
      </c>
      <c r="O34" s="103">
        <f>'Alocação 2q'!O33</f>
        <v>0</v>
      </c>
      <c r="P34" s="103"/>
      <c r="Q34" s="103" t="str">
        <f>'Alocação 2q'!P33</f>
        <v>Sextas</v>
      </c>
      <c r="R34" s="104">
        <f>'Alocação 2q'!Q33</f>
        <v>0.41666666666666702</v>
      </c>
      <c r="S34" s="104">
        <f>'Alocação 2q'!R33</f>
        <v>0.5</v>
      </c>
      <c r="T34" s="103">
        <f>'Alocação 2q'!S33</f>
        <v>0</v>
      </c>
      <c r="U34" s="103"/>
      <c r="V34" s="103">
        <f>'Alocação 2q'!T33</f>
        <v>0</v>
      </c>
      <c r="W34" s="104">
        <f>'Alocação 2q'!U33</f>
        <v>0</v>
      </c>
      <c r="X34" s="104">
        <f>'Alocação 2q'!V33</f>
        <v>0</v>
      </c>
      <c r="Y34" s="103">
        <f>'Alocação 2q'!W33</f>
        <v>0</v>
      </c>
      <c r="Z34" s="103"/>
      <c r="AA34" s="103" t="str">
        <f>'Alocação 2q'!Y33</f>
        <v>Graciela de Souza Oliver</v>
      </c>
      <c r="AB34" s="103">
        <f>'Alocação 2q'!Z33</f>
        <v>0</v>
      </c>
      <c r="AC34" s="104">
        <f>'Alocação 2q'!AA33</f>
        <v>0</v>
      </c>
      <c r="AD34" s="104">
        <f>'Alocação 2q'!AB33</f>
        <v>0</v>
      </c>
      <c r="AE34" s="103">
        <f>'Alocação 2q'!AC33</f>
        <v>0</v>
      </c>
      <c r="AF34" s="103"/>
      <c r="AG34" s="103"/>
      <c r="AH34" s="103">
        <f>'Alocação 2q'!Z33</f>
        <v>0</v>
      </c>
      <c r="AI34" s="104">
        <f>'Alocação 2q'!AA33</f>
        <v>0</v>
      </c>
      <c r="AJ34" s="104">
        <f>'Alocação 2q'!AB33</f>
        <v>0</v>
      </c>
      <c r="AK34" s="103">
        <f>'Alocação 2q'!AC33</f>
        <v>0</v>
      </c>
      <c r="AL34" s="103"/>
      <c r="AM34" s="103"/>
      <c r="AN34" s="103">
        <f>'Alocação 2q'!AJ33</f>
        <v>0</v>
      </c>
      <c r="AO34" s="107" t="str">
        <f t="shared" si="6"/>
        <v>HORAS A MENOS ALOCADAS</v>
      </c>
      <c r="AP34" s="107">
        <f t="shared" si="2"/>
        <v>0.16666666666666666</v>
      </c>
      <c r="AQ34" s="107">
        <f t="shared" si="3"/>
        <v>8.3333333333333343E-2</v>
      </c>
      <c r="AR34" s="107">
        <f t="shared" si="4"/>
        <v>0</v>
      </c>
      <c r="AS34" s="108">
        <f t="shared" si="5"/>
        <v>8.3333333333333343E-2</v>
      </c>
    </row>
    <row r="35" spans="1:45" ht="15.75" thickBot="1">
      <c r="A35" s="102" t="s">
        <v>382</v>
      </c>
      <c r="B35" s="103" t="str">
        <f>'Alocação 2q'!B34</f>
        <v>NHH2047-13</v>
      </c>
      <c r="C35" s="103" t="str">
        <f>'Alocação 2q'!A34</f>
        <v>Historiografia e História das Ciências</v>
      </c>
      <c r="D35" s="103">
        <f>'Alocação 2q'!C34</f>
        <v>4</v>
      </c>
      <c r="E35" s="103">
        <f>'Alocação 2q'!D34</f>
        <v>0</v>
      </c>
      <c r="F35" s="103">
        <f>'Alocação 2q'!E34</f>
        <v>4</v>
      </c>
      <c r="G35" s="103">
        <f t="shared" si="1"/>
        <v>4</v>
      </c>
      <c r="H35" s="103" t="str">
        <f>'Alocação 2q'!H34</f>
        <v>SBC</v>
      </c>
      <c r="I35" s="103">
        <f>'Alocação 2q'!J34</f>
        <v>1</v>
      </c>
      <c r="J35" s="103" t="str">
        <f>'Alocação 2q'!I34</f>
        <v>Noturno</v>
      </c>
      <c r="K35" s="103">
        <f>'Alocação 2q'!K34</f>
        <v>40</v>
      </c>
      <c r="L35" s="103" t="str">
        <f>'Alocação 2q'!L34</f>
        <v>Quartas</v>
      </c>
      <c r="M35" s="104">
        <f>'Alocação 2q'!M34</f>
        <v>0.79166666666666696</v>
      </c>
      <c r="N35" s="104">
        <f>'Alocação 2q'!N34</f>
        <v>0.875000000000001</v>
      </c>
      <c r="O35" s="103">
        <f>'Alocação 2q'!O34</f>
        <v>0</v>
      </c>
      <c r="P35" s="103"/>
      <c r="Q35" s="103" t="str">
        <f>'Alocação 2q'!P34</f>
        <v>Sextas</v>
      </c>
      <c r="R35" s="104">
        <f>'Alocação 2q'!Q34</f>
        <v>0.875000000000001</v>
      </c>
      <c r="S35" s="104">
        <f>'Alocação 2q'!R34</f>
        <v>0.95833333333333404</v>
      </c>
      <c r="T35" s="103">
        <f>'Alocação 2q'!S34</f>
        <v>0</v>
      </c>
      <c r="U35" s="103"/>
      <c r="V35" s="103">
        <f>'Alocação 2q'!T34</f>
        <v>0</v>
      </c>
      <c r="W35" s="104">
        <f>'Alocação 2q'!U34</f>
        <v>0</v>
      </c>
      <c r="X35" s="104">
        <f>'Alocação 2q'!V34</f>
        <v>0</v>
      </c>
      <c r="Y35" s="103">
        <f>'Alocação 2q'!W34</f>
        <v>0</v>
      </c>
      <c r="Z35" s="103"/>
      <c r="AA35" s="103" t="str">
        <f>'Alocação 2q'!Y34</f>
        <v>Graciela de Souza Oliver</v>
      </c>
      <c r="AB35" s="103">
        <f>'Alocação 2q'!Z34</f>
        <v>0</v>
      </c>
      <c r="AC35" s="104">
        <f>'Alocação 2q'!AA34</f>
        <v>0</v>
      </c>
      <c r="AD35" s="104">
        <f>'Alocação 2q'!AB34</f>
        <v>0</v>
      </c>
      <c r="AE35" s="103">
        <f>'Alocação 2q'!AC34</f>
        <v>0</v>
      </c>
      <c r="AF35" s="103"/>
      <c r="AG35" s="103"/>
      <c r="AH35" s="103">
        <f>'Alocação 2q'!Z34</f>
        <v>0</v>
      </c>
      <c r="AI35" s="104">
        <f>'Alocação 2q'!AA34</f>
        <v>0</v>
      </c>
      <c r="AJ35" s="104">
        <f>'Alocação 2q'!AB34</f>
        <v>0</v>
      </c>
      <c r="AK35" s="103">
        <f>'Alocação 2q'!AC34</f>
        <v>0</v>
      </c>
      <c r="AL35" s="103"/>
      <c r="AM35" s="103"/>
      <c r="AN35" s="103">
        <f>'Alocação 2q'!AJ34</f>
        <v>0</v>
      </c>
      <c r="AO35" s="107" t="str">
        <f t="shared" si="6"/>
        <v>HORAS A MENOS ALOCADAS</v>
      </c>
      <c r="AP35" s="107">
        <f t="shared" si="2"/>
        <v>0.16666666666666666</v>
      </c>
      <c r="AQ35" s="107">
        <f t="shared" si="3"/>
        <v>8.3333333333333537E-2</v>
      </c>
      <c r="AR35" s="107">
        <f t="shared" si="4"/>
        <v>0</v>
      </c>
      <c r="AS35" s="108">
        <f t="shared" si="5"/>
        <v>8.3333333333333537E-2</v>
      </c>
    </row>
    <row r="36" spans="1:45" ht="15.75" thickBot="1">
      <c r="A36" s="102" t="s">
        <v>382</v>
      </c>
      <c r="B36" s="103" t="str">
        <f>'Alocação 2q'!B35</f>
        <v>NHH2029-13</v>
      </c>
      <c r="C36" s="103" t="str">
        <f>'Alocação 2q'!A35</f>
        <v>Filosofia Política: perspectivas contemporâneas</v>
      </c>
      <c r="D36" s="103">
        <f>'Alocação 2q'!C35</f>
        <v>4</v>
      </c>
      <c r="E36" s="103">
        <f>'Alocação 2q'!D35</f>
        <v>0</v>
      </c>
      <c r="F36" s="103">
        <f>'Alocação 2q'!E35</f>
        <v>4</v>
      </c>
      <c r="G36" s="103">
        <f t="shared" si="1"/>
        <v>4</v>
      </c>
      <c r="H36" s="103" t="str">
        <f>'Alocação 2q'!H35</f>
        <v>SBC</v>
      </c>
      <c r="I36" s="103">
        <f>'Alocação 2q'!J35</f>
        <v>1</v>
      </c>
      <c r="J36" s="103" t="str">
        <f>'Alocação 2q'!I35</f>
        <v>Matutino</v>
      </c>
      <c r="K36" s="103">
        <f>'Alocação 2q'!K35</f>
        <v>40</v>
      </c>
      <c r="L36" s="103" t="str">
        <f>'Alocação 2q'!L35</f>
        <v>Terças</v>
      </c>
      <c r="M36" s="104">
        <f>'Alocação 2q'!M35</f>
        <v>0.41666666666666702</v>
      </c>
      <c r="N36" s="104">
        <f>'Alocação 2q'!N35</f>
        <v>0.5</v>
      </c>
      <c r="O36" s="103">
        <f>'Alocação 2q'!O35</f>
        <v>0</v>
      </c>
      <c r="P36" s="103"/>
      <c r="Q36" s="103" t="str">
        <f>'Alocação 2q'!P35</f>
        <v>Sextas</v>
      </c>
      <c r="R36" s="104">
        <f>'Alocação 2q'!Q35</f>
        <v>0.33333333333333331</v>
      </c>
      <c r="S36" s="104">
        <f>'Alocação 2q'!R35</f>
        <v>0.41666666666666702</v>
      </c>
      <c r="T36" s="103">
        <f>'Alocação 2q'!S35</f>
        <v>0</v>
      </c>
      <c r="U36" s="103"/>
      <c r="V36" s="103">
        <f>'Alocação 2q'!T35</f>
        <v>0</v>
      </c>
      <c r="W36" s="104">
        <f>'Alocação 2q'!U35</f>
        <v>0</v>
      </c>
      <c r="X36" s="104">
        <f>'Alocação 2q'!V35</f>
        <v>0</v>
      </c>
      <c r="Y36" s="103">
        <f>'Alocação 2q'!W35</f>
        <v>0</v>
      </c>
      <c r="Z36" s="103"/>
      <c r="AA36" s="103" t="str">
        <f>'Alocação 2q'!Y35</f>
        <v>Bruno Nadai</v>
      </c>
      <c r="AB36" s="103">
        <f>'Alocação 2q'!Z35</f>
        <v>0</v>
      </c>
      <c r="AC36" s="104">
        <f>'Alocação 2q'!AA35</f>
        <v>0</v>
      </c>
      <c r="AD36" s="104">
        <f>'Alocação 2q'!AB35</f>
        <v>0</v>
      </c>
      <c r="AE36" s="103">
        <f>'Alocação 2q'!AC35</f>
        <v>0</v>
      </c>
      <c r="AF36" s="103"/>
      <c r="AG36" s="103"/>
      <c r="AH36" s="103">
        <f>'Alocação 2q'!Z35</f>
        <v>0</v>
      </c>
      <c r="AI36" s="104">
        <f>'Alocação 2q'!AA35</f>
        <v>0</v>
      </c>
      <c r="AJ36" s="104">
        <f>'Alocação 2q'!AB35</f>
        <v>0</v>
      </c>
      <c r="AK36" s="103">
        <f>'Alocação 2q'!AC35</f>
        <v>0</v>
      </c>
      <c r="AL36" s="103"/>
      <c r="AM36" s="103"/>
      <c r="AN36" s="103" t="str">
        <f>'Alocação 2q'!AJ35</f>
        <v>Fernando Costa Mattos</v>
      </c>
      <c r="AO36" s="107" t="str">
        <f t="shared" si="6"/>
        <v>HORAS A MENOS ALOCADAS</v>
      </c>
      <c r="AP36" s="107">
        <f t="shared" si="2"/>
        <v>0.16666666666666666</v>
      </c>
      <c r="AQ36" s="107">
        <f t="shared" si="3"/>
        <v>8.3333333333333343E-2</v>
      </c>
      <c r="AR36" s="107">
        <f t="shared" si="4"/>
        <v>0</v>
      </c>
      <c r="AS36" s="108">
        <f t="shared" si="5"/>
        <v>8.3333333333333343E-2</v>
      </c>
    </row>
    <row r="37" spans="1:45" ht="15.75" thickBot="1">
      <c r="A37" s="102" t="s">
        <v>382</v>
      </c>
      <c r="B37" s="103" t="str">
        <f>'Alocação 2q'!B36</f>
        <v>NHH2029-13</v>
      </c>
      <c r="C37" s="103" t="str">
        <f>'Alocação 2q'!A36</f>
        <v>Filosofia Política: perspectivas contemporâneas</v>
      </c>
      <c r="D37" s="103">
        <f>'Alocação 2q'!C36</f>
        <v>4</v>
      </c>
      <c r="E37" s="103">
        <f>'Alocação 2q'!D36</f>
        <v>0</v>
      </c>
      <c r="F37" s="103">
        <f>'Alocação 2q'!E36</f>
        <v>4</v>
      </c>
      <c r="G37" s="103">
        <f t="shared" si="1"/>
        <v>4</v>
      </c>
      <c r="H37" s="103" t="str">
        <f>'Alocação 2q'!H36</f>
        <v>SBC</v>
      </c>
      <c r="I37" s="103">
        <f>'Alocação 2q'!J36</f>
        <v>1</v>
      </c>
      <c r="J37" s="103" t="str">
        <f>'Alocação 2q'!I36</f>
        <v>Noturno</v>
      </c>
      <c r="K37" s="103">
        <f>'Alocação 2q'!K36</f>
        <v>40</v>
      </c>
      <c r="L37" s="103" t="str">
        <f>'Alocação 2q'!L36</f>
        <v>Terças</v>
      </c>
      <c r="M37" s="104">
        <f>'Alocação 2q'!M36</f>
        <v>0.875000000000001</v>
      </c>
      <c r="N37" s="104">
        <f>'Alocação 2q'!N36</f>
        <v>0.95833333333333404</v>
      </c>
      <c r="O37" s="103">
        <f>'Alocação 2q'!O36</f>
        <v>0</v>
      </c>
      <c r="P37" s="103"/>
      <c r="Q37" s="103" t="str">
        <f>'Alocação 2q'!P36</f>
        <v>Sextas</v>
      </c>
      <c r="R37" s="104">
        <f>'Alocação 2q'!Q36</f>
        <v>0.79166666666666696</v>
      </c>
      <c r="S37" s="104">
        <f>'Alocação 2q'!R36</f>
        <v>0.875000000000001</v>
      </c>
      <c r="T37" s="103">
        <f>'Alocação 2q'!S36</f>
        <v>0</v>
      </c>
      <c r="U37" s="103"/>
      <c r="V37" s="103">
        <f>'Alocação 2q'!T36</f>
        <v>0</v>
      </c>
      <c r="W37" s="104">
        <f>'Alocação 2q'!U36</f>
        <v>0</v>
      </c>
      <c r="X37" s="104">
        <f>'Alocação 2q'!V36</f>
        <v>0</v>
      </c>
      <c r="Y37" s="103">
        <f>'Alocação 2q'!W36</f>
        <v>0</v>
      </c>
      <c r="Z37" s="103"/>
      <c r="AA37" s="103" t="str">
        <f>'Alocação 2q'!Y36</f>
        <v>Flamarion Caldeira Ramos</v>
      </c>
      <c r="AB37" s="103">
        <f>'Alocação 2q'!Z36</f>
        <v>0</v>
      </c>
      <c r="AC37" s="104">
        <f>'Alocação 2q'!AA36</f>
        <v>0</v>
      </c>
      <c r="AD37" s="104">
        <f>'Alocação 2q'!AB36</f>
        <v>0</v>
      </c>
      <c r="AE37" s="103">
        <f>'Alocação 2q'!AC36</f>
        <v>0</v>
      </c>
      <c r="AF37" s="103"/>
      <c r="AG37" s="103"/>
      <c r="AH37" s="103">
        <f>'Alocação 2q'!Z36</f>
        <v>0</v>
      </c>
      <c r="AI37" s="104">
        <f>'Alocação 2q'!AA36</f>
        <v>0</v>
      </c>
      <c r="AJ37" s="104">
        <f>'Alocação 2q'!AB36</f>
        <v>0</v>
      </c>
      <c r="AK37" s="103">
        <f>'Alocação 2q'!AC36</f>
        <v>0</v>
      </c>
      <c r="AL37" s="103"/>
      <c r="AM37" s="103"/>
      <c r="AN37" s="103">
        <f>'Alocação 2q'!AJ36</f>
        <v>0</v>
      </c>
      <c r="AO37" s="107" t="str">
        <f t="shared" si="6"/>
        <v>HORAS A MENOS ALOCADAS</v>
      </c>
      <c r="AP37" s="107">
        <f t="shared" si="2"/>
        <v>0.16666666666666666</v>
      </c>
      <c r="AQ37" s="107">
        <f t="shared" si="3"/>
        <v>8.3333333333333537E-2</v>
      </c>
      <c r="AR37" s="107">
        <f t="shared" si="4"/>
        <v>0</v>
      </c>
      <c r="AS37" s="108">
        <f t="shared" si="5"/>
        <v>8.3333333333333537E-2</v>
      </c>
    </row>
    <row r="38" spans="1:45">
      <c r="A38" s="102" t="s">
        <v>382</v>
      </c>
      <c r="B38" s="103" t="str">
        <f>'Alocação 2q'!B37</f>
        <v>NHZ2075-11</v>
      </c>
      <c r="C38" s="103" t="str">
        <f>'Alocação 2q'!A37</f>
        <v>Tópicos de História da Ciência</v>
      </c>
      <c r="D38" s="103">
        <f>'Alocação 2q'!C37</f>
        <v>4</v>
      </c>
      <c r="E38" s="103">
        <f>'Alocação 2q'!D37</f>
        <v>0</v>
      </c>
      <c r="F38" s="103">
        <f>'Alocação 2q'!E37</f>
        <v>4</v>
      </c>
      <c r="G38" s="103">
        <f t="shared" si="1"/>
        <v>4</v>
      </c>
      <c r="H38" s="103" t="str">
        <f>'Alocação 2q'!H37</f>
        <v>SBC</v>
      </c>
      <c r="I38" s="103">
        <f>'Alocação 2q'!J37</f>
        <v>1</v>
      </c>
      <c r="J38" s="103" t="str">
        <f>'Alocação 2q'!I37</f>
        <v>Noturno</v>
      </c>
      <c r="K38" s="103">
        <f>'Alocação 2q'!K37</f>
        <v>40</v>
      </c>
      <c r="L38" s="103" t="str">
        <f>'Alocação 2q'!L37</f>
        <v>Terças</v>
      </c>
      <c r="M38" s="104">
        <f>'Alocação 2q'!M37</f>
        <v>0.79166666666666696</v>
      </c>
      <c r="N38" s="104">
        <f>'Alocação 2q'!N37</f>
        <v>0.95833333333333404</v>
      </c>
      <c r="O38" s="103">
        <f>'Alocação 2q'!O37</f>
        <v>0</v>
      </c>
      <c r="P38" s="103"/>
      <c r="Q38" s="103">
        <f>'Alocação 2q'!P37</f>
        <v>0</v>
      </c>
      <c r="R38" s="104">
        <f>'Alocação 2q'!Q37</f>
        <v>0</v>
      </c>
      <c r="S38" s="104">
        <f>'Alocação 2q'!R37</f>
        <v>0</v>
      </c>
      <c r="T38" s="103">
        <f>'Alocação 2q'!S37</f>
        <v>0</v>
      </c>
      <c r="U38" s="103"/>
      <c r="V38" s="103">
        <f>'Alocação 2q'!T37</f>
        <v>0</v>
      </c>
      <c r="W38" s="104">
        <f>'Alocação 2q'!U37</f>
        <v>0</v>
      </c>
      <c r="X38" s="104">
        <f>'Alocação 2q'!V37</f>
        <v>0</v>
      </c>
      <c r="Y38" s="103">
        <f>'Alocação 2q'!W37</f>
        <v>0</v>
      </c>
      <c r="Z38" s="103"/>
      <c r="AA38" s="103" t="str">
        <f>'Alocação 2q'!Y37</f>
        <v>Katya Margareth Aurani</v>
      </c>
      <c r="AB38" s="103">
        <f>'Alocação 2q'!Z37</f>
        <v>0</v>
      </c>
      <c r="AC38" s="104">
        <f>'Alocação 2q'!AA37</f>
        <v>0</v>
      </c>
      <c r="AD38" s="104">
        <f>'Alocação 2q'!AB37</f>
        <v>0</v>
      </c>
      <c r="AE38" s="103">
        <f>'Alocação 2q'!AC37</f>
        <v>0</v>
      </c>
      <c r="AF38" s="103"/>
      <c r="AG38" s="103"/>
      <c r="AH38" s="103">
        <f>'Alocação 2q'!Z37</f>
        <v>0</v>
      </c>
      <c r="AI38" s="104">
        <f>'Alocação 2q'!AA37</f>
        <v>0</v>
      </c>
      <c r="AJ38" s="104">
        <f>'Alocação 2q'!AB37</f>
        <v>0</v>
      </c>
      <c r="AK38" s="103">
        <f>'Alocação 2q'!AC37</f>
        <v>0</v>
      </c>
      <c r="AL38" s="103"/>
      <c r="AM38" s="103"/>
      <c r="AN38" s="103">
        <f>'Alocação 2q'!AJ37</f>
        <v>0</v>
      </c>
      <c r="AO38" s="107" t="str">
        <f t="shared" si="6"/>
        <v>HORAS A MENOS ALOCADAS</v>
      </c>
      <c r="AP38" s="107">
        <f t="shared" si="2"/>
        <v>0.16666666666666666</v>
      </c>
      <c r="AQ38" s="107">
        <f t="shared" si="3"/>
        <v>8.3333333333333537E-2</v>
      </c>
      <c r="AR38" s="107">
        <f t="shared" si="4"/>
        <v>0</v>
      </c>
      <c r="AS38" s="108">
        <f t="shared" si="5"/>
        <v>8.3333333333333537E-2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38">
    <cfRule type="containsText" dxfId="1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workbookViewId="0">
      <selection activeCell="N21" sqref="N21"/>
    </sheetView>
  </sheetViews>
  <sheetFormatPr defaultColWidth="8.85546875" defaultRowHeight="15"/>
  <sheetData>
    <row r="1" spans="1:45" ht="15.75" thickBot="1">
      <c r="A1" s="91"/>
      <c r="B1" s="92"/>
      <c r="C1" s="92"/>
      <c r="D1" s="93"/>
      <c r="E1" s="93"/>
      <c r="F1" s="93"/>
      <c r="G1" s="93"/>
      <c r="H1" s="92"/>
      <c r="I1" s="92"/>
      <c r="J1" s="92"/>
      <c r="K1" s="92"/>
      <c r="L1" s="135" t="s">
        <v>353</v>
      </c>
      <c r="M1" s="135"/>
      <c r="N1" s="135"/>
      <c r="O1" s="135"/>
      <c r="P1" s="135"/>
      <c r="Q1" s="135" t="s">
        <v>354</v>
      </c>
      <c r="R1" s="135"/>
      <c r="S1" s="135"/>
      <c r="T1" s="135"/>
      <c r="U1" s="135"/>
      <c r="V1" s="135" t="s">
        <v>355</v>
      </c>
      <c r="W1" s="135"/>
      <c r="X1" s="135"/>
      <c r="Y1" s="135"/>
      <c r="Z1" s="135"/>
      <c r="AA1" s="92"/>
      <c r="AB1" s="136" t="s">
        <v>356</v>
      </c>
      <c r="AC1" s="137"/>
      <c r="AD1" s="137"/>
      <c r="AE1" s="137"/>
      <c r="AF1" s="137"/>
      <c r="AG1" s="138"/>
      <c r="AH1" s="132" t="s">
        <v>357</v>
      </c>
      <c r="AI1" s="133"/>
      <c r="AJ1" s="133"/>
      <c r="AK1" s="133"/>
      <c r="AL1" s="133"/>
      <c r="AM1" s="134"/>
      <c r="AN1" s="92"/>
      <c r="AO1" s="132" t="s">
        <v>358</v>
      </c>
      <c r="AP1" s="133"/>
      <c r="AQ1" s="133"/>
      <c r="AR1" s="133"/>
      <c r="AS1" s="134"/>
    </row>
    <row r="2" spans="1:45" ht="15.75" thickBot="1">
      <c r="A2" s="94" t="s">
        <v>6</v>
      </c>
      <c r="B2" s="95" t="s">
        <v>359</v>
      </c>
      <c r="C2" s="96" t="s">
        <v>360</v>
      </c>
      <c r="D2" s="96" t="s">
        <v>361</v>
      </c>
      <c r="E2" s="96" t="s">
        <v>2</v>
      </c>
      <c r="F2" s="96" t="s">
        <v>3</v>
      </c>
      <c r="G2" s="96" t="s">
        <v>362</v>
      </c>
      <c r="H2" s="95" t="s">
        <v>15</v>
      </c>
      <c r="I2" s="95" t="s">
        <v>9</v>
      </c>
      <c r="J2" s="95" t="s">
        <v>8</v>
      </c>
      <c r="K2" s="95" t="s">
        <v>52</v>
      </c>
      <c r="L2" s="95" t="s">
        <v>363</v>
      </c>
      <c r="M2" s="131" t="s">
        <v>364</v>
      </c>
      <c r="N2" s="131"/>
      <c r="O2" s="95" t="s">
        <v>365</v>
      </c>
      <c r="P2" s="96" t="s">
        <v>366</v>
      </c>
      <c r="Q2" s="95" t="s">
        <v>363</v>
      </c>
      <c r="R2" s="131" t="s">
        <v>364</v>
      </c>
      <c r="S2" s="131"/>
      <c r="T2" s="95" t="s">
        <v>365</v>
      </c>
      <c r="U2" s="96" t="s">
        <v>366</v>
      </c>
      <c r="V2" s="95" t="s">
        <v>363</v>
      </c>
      <c r="W2" s="131" t="s">
        <v>364</v>
      </c>
      <c r="X2" s="131"/>
      <c r="Y2" s="95" t="s">
        <v>365</v>
      </c>
      <c r="Z2" s="96" t="s">
        <v>366</v>
      </c>
      <c r="AA2" s="95" t="s">
        <v>367</v>
      </c>
      <c r="AB2" s="95" t="s">
        <v>368</v>
      </c>
      <c r="AC2" s="131" t="s">
        <v>369</v>
      </c>
      <c r="AD2" s="131"/>
      <c r="AE2" s="95" t="s">
        <v>365</v>
      </c>
      <c r="AF2" s="129" t="s">
        <v>370</v>
      </c>
      <c r="AG2" s="130"/>
      <c r="AH2" s="95" t="s">
        <v>368</v>
      </c>
      <c r="AI2" s="131" t="s">
        <v>369</v>
      </c>
      <c r="AJ2" s="131"/>
      <c r="AK2" s="95" t="s">
        <v>365</v>
      </c>
      <c r="AL2" s="129" t="s">
        <v>370</v>
      </c>
      <c r="AM2" s="130"/>
      <c r="AN2" s="97" t="s">
        <v>371</v>
      </c>
      <c r="AO2" s="98" t="s">
        <v>372</v>
      </c>
      <c r="AP2" s="99" t="s">
        <v>362</v>
      </c>
      <c r="AQ2" s="100" t="s">
        <v>373</v>
      </c>
      <c r="AR2" s="100" t="s">
        <v>374</v>
      </c>
      <c r="AS2" s="101" t="s">
        <v>375</v>
      </c>
    </row>
    <row r="3" spans="1:45" ht="15.75" thickBot="1">
      <c r="A3" s="102" t="s">
        <v>382</v>
      </c>
      <c r="B3" s="103" t="str">
        <f>'Alocação 3q'!B2</f>
        <v>NHH2028-13</v>
      </c>
      <c r="C3" s="103" t="str">
        <f>'Alocação 3q'!A2</f>
        <v>Filosofia Política</v>
      </c>
      <c r="D3" s="103">
        <f>'Alocação 3q'!C2</f>
        <v>4</v>
      </c>
      <c r="E3" s="103">
        <f>'Alocação 3q'!D2</f>
        <v>0</v>
      </c>
      <c r="F3" s="103">
        <f>'Alocação 3q'!E2</f>
        <v>4</v>
      </c>
      <c r="G3" s="103">
        <f>D3+E3</f>
        <v>4</v>
      </c>
      <c r="H3" s="103" t="str">
        <f>'Alocação 3q'!H2</f>
        <v>SBC</v>
      </c>
      <c r="I3" s="103">
        <f>'Alocação 3q'!J2</f>
        <v>1</v>
      </c>
      <c r="J3" s="103" t="str">
        <f>'Alocação 3q'!I2</f>
        <v>Matutino</v>
      </c>
      <c r="K3" s="103">
        <f>'Alocação 3q'!K2</f>
        <v>40</v>
      </c>
      <c r="L3" s="103" t="str">
        <f>'Alocação 3q'!L2</f>
        <v>Segundas</v>
      </c>
      <c r="M3" s="104">
        <f>'Alocação 3q'!M2</f>
        <v>0.41666666666666669</v>
      </c>
      <c r="N3" s="104">
        <f>'Alocação 3q'!N2</f>
        <v>0.5</v>
      </c>
      <c r="O3" s="103">
        <f>'Alocação 3q'!O2</f>
        <v>0</v>
      </c>
      <c r="P3" s="103"/>
      <c r="Q3" s="103" t="str">
        <f>'Alocação 3q'!P2</f>
        <v>Sextas</v>
      </c>
      <c r="R3" s="104">
        <f>'Alocação 3q'!Q2</f>
        <v>0.33333333333333331</v>
      </c>
      <c r="S3" s="104">
        <f>'Alocação 3q'!R2</f>
        <v>0.41666666666666702</v>
      </c>
      <c r="T3" s="103">
        <f>'Alocação 3q'!S2</f>
        <v>0</v>
      </c>
      <c r="U3" s="103"/>
      <c r="V3" s="103">
        <f>'Alocação 3q'!T2</f>
        <v>0</v>
      </c>
      <c r="W3" s="104">
        <f>'Alocação 3q'!U2</f>
        <v>0</v>
      </c>
      <c r="X3" s="104">
        <f>'Alocação 3q'!V2</f>
        <v>0</v>
      </c>
      <c r="Y3" s="103">
        <f>'Alocação 3q'!W2</f>
        <v>0</v>
      </c>
      <c r="Z3" s="103"/>
      <c r="AA3" s="103" t="str">
        <f>'Alocação 3q'!Y2</f>
        <v>Flamarion Caldeira Ramos</v>
      </c>
      <c r="AB3" s="103">
        <f>'Alocação 3q'!Z2</f>
        <v>0</v>
      </c>
      <c r="AC3" s="104">
        <f>'Alocação 3q'!AA2</f>
        <v>0</v>
      </c>
      <c r="AD3" s="104">
        <f>'Alocação 3q'!AB2</f>
        <v>0</v>
      </c>
      <c r="AE3" s="103">
        <f>'Alocação 3q'!AC2</f>
        <v>0</v>
      </c>
      <c r="AF3" s="103"/>
      <c r="AG3" s="103"/>
      <c r="AH3" s="103">
        <f>'Alocação 3q'!Z2</f>
        <v>0</v>
      </c>
      <c r="AI3" s="104">
        <f>'Alocação 3q'!AA2</f>
        <v>0</v>
      </c>
      <c r="AJ3" s="104">
        <f>'Alocação 3q'!AB2</f>
        <v>0</v>
      </c>
      <c r="AK3" s="103">
        <f>'Alocação 3q'!AC2</f>
        <v>0</v>
      </c>
      <c r="AL3" s="103"/>
      <c r="AM3" s="103"/>
      <c r="AN3" s="103">
        <f>'Alocação 3q'!AJ2</f>
        <v>0</v>
      </c>
      <c r="AO3" s="105" t="str">
        <f t="shared" ref="AO3:AO4" si="0">IF(AP3="0","",IF(AP3=AS3,"CORRETO",IF(AP3&gt;AS3,"HORAS A MENOS ALOCADAS","HORAS A MAIS ALOCADAS")))</f>
        <v>HORAS A MENOS ALOCADAS</v>
      </c>
      <c r="AP3" s="105">
        <f>IF(G3="","0",G3/24)</f>
        <v>0.16666666666666666</v>
      </c>
      <c r="AQ3" s="105">
        <f>(IF(M3="",0,IF(O3="SEMANAL",N3-M3,(N3-M3)/2)))+(IF(R3="",0,IF(T3="SEMANAL",S3-R3,(S3-R3)/2)))+(IF(W3="",0,IF(Y3="SEMANAL",X3-W3,(X3-W3)/2)))</f>
        <v>8.3333333333333509E-2</v>
      </c>
      <c r="AR3" s="105">
        <f>(IF(AD3="",0,IF(AE3="SEMANAL",AD3-AC3,(AD3-AC3)/2)))+(IF(AJ3="",0,IF(AK3="SEMANAL",AJ3-AI3,(AJ3-AI3)/2)))</f>
        <v>0</v>
      </c>
      <c r="AS3" s="106">
        <f>AQ3+AR3</f>
        <v>8.3333333333333509E-2</v>
      </c>
    </row>
    <row r="4" spans="1:45" ht="15.75" thickBot="1">
      <c r="A4" s="102" t="s">
        <v>382</v>
      </c>
      <c r="B4" s="103" t="str">
        <f>'Alocação 3q'!B3</f>
        <v>NHH2028-13</v>
      </c>
      <c r="C4" s="103" t="str">
        <f>'Alocação 3q'!A3</f>
        <v>Filosofia Política</v>
      </c>
      <c r="D4" s="103">
        <f>'Alocação 3q'!C3</f>
        <v>4</v>
      </c>
      <c r="E4" s="103">
        <f>'Alocação 3q'!D3</f>
        <v>0</v>
      </c>
      <c r="F4" s="103">
        <f>'Alocação 3q'!E3</f>
        <v>4</v>
      </c>
      <c r="G4" s="103">
        <f t="shared" ref="G4:G41" si="1">D4+E4</f>
        <v>4</v>
      </c>
      <c r="H4" s="103" t="str">
        <f>'Alocação 3q'!H3</f>
        <v>SBC</v>
      </c>
      <c r="I4" s="103">
        <f>'Alocação 3q'!J3</f>
        <v>1</v>
      </c>
      <c r="J4" s="103" t="str">
        <f>'Alocação 3q'!I3</f>
        <v>Noturno</v>
      </c>
      <c r="K4" s="103">
        <f>'Alocação 3q'!K3</f>
        <v>40</v>
      </c>
      <c r="L4" s="103" t="str">
        <f>'Alocação 3q'!L3</f>
        <v>Segundas</v>
      </c>
      <c r="M4" s="104">
        <f>'Alocação 3q'!M3</f>
        <v>0.875000000000001</v>
      </c>
      <c r="N4" s="104">
        <f>'Alocação 3q'!N3</f>
        <v>0.95833333333333404</v>
      </c>
      <c r="O4" s="103">
        <f>'Alocação 3q'!O3</f>
        <v>0</v>
      </c>
      <c r="P4" s="103"/>
      <c r="Q4" s="103" t="str">
        <f>'Alocação 3q'!P3</f>
        <v>Sextas</v>
      </c>
      <c r="R4" s="104">
        <f>'Alocação 3q'!Q3</f>
        <v>0.79166666666666663</v>
      </c>
      <c r="S4" s="104">
        <f>'Alocação 3q'!R3</f>
        <v>0.875</v>
      </c>
      <c r="T4" s="103">
        <f>'Alocação 3q'!S3</f>
        <v>0</v>
      </c>
      <c r="U4" s="103"/>
      <c r="V4" s="103">
        <f>'Alocação 3q'!T3</f>
        <v>0</v>
      </c>
      <c r="W4" s="104">
        <f>'Alocação 3q'!U3</f>
        <v>0</v>
      </c>
      <c r="X4" s="104">
        <f>'Alocação 3q'!V3</f>
        <v>0</v>
      </c>
      <c r="Y4" s="103">
        <f>'Alocação 3q'!W3</f>
        <v>0</v>
      </c>
      <c r="Z4" s="103"/>
      <c r="AA4" s="103" t="str">
        <f>'Alocação 3q'!Y3</f>
        <v>Bruno Nadai</v>
      </c>
      <c r="AB4" s="103">
        <f>'Alocação 3q'!Z3</f>
        <v>0</v>
      </c>
      <c r="AC4" s="104">
        <f>'Alocação 3q'!AA3</f>
        <v>0</v>
      </c>
      <c r="AD4" s="104">
        <f>'Alocação 3q'!AB3</f>
        <v>0</v>
      </c>
      <c r="AE4" s="103">
        <f>'Alocação 3q'!AC3</f>
        <v>0</v>
      </c>
      <c r="AF4" s="103"/>
      <c r="AG4" s="103"/>
      <c r="AH4" s="103">
        <f>'Alocação 3q'!Z3</f>
        <v>0</v>
      </c>
      <c r="AI4" s="104">
        <f>'Alocação 3q'!AA3</f>
        <v>0</v>
      </c>
      <c r="AJ4" s="104">
        <f>'Alocação 3q'!AB3</f>
        <v>0</v>
      </c>
      <c r="AK4" s="103">
        <f>'Alocação 3q'!AC3</f>
        <v>0</v>
      </c>
      <c r="AL4" s="103"/>
      <c r="AM4" s="103"/>
      <c r="AN4" s="103">
        <f>'Alocação 3q'!AJ3</f>
        <v>0</v>
      </c>
      <c r="AO4" s="107" t="str">
        <f t="shared" si="0"/>
        <v>HORAS A MENOS ALOCADAS</v>
      </c>
      <c r="AP4" s="107">
        <f t="shared" ref="AP4:AP41" si="2">IF(G4="","0",G4/24)</f>
        <v>0.16666666666666666</v>
      </c>
      <c r="AQ4" s="107">
        <f t="shared" ref="AQ4:AQ41" si="3">(IF(M4="",0,IF(O4="SEMANAL",N4-M4,(N4-M4)/2)))+(IF(R4="",0,IF(T4="SEMANAL",S4-R4,(S4-R4)/2)))+(IF(W4="",0,IF(Y4="SEMANAL",X4-W4,(X4-W4)/2)))</f>
        <v>8.3333333333333204E-2</v>
      </c>
      <c r="AR4" s="107">
        <f t="shared" ref="AR4:AR41" si="4">(IF(AD4="",0,IF(AE4="SEMANAL",AD4-AC4,(AD4-AC4)/2)))+(IF(AJ4="",0,IF(AK4="SEMANAL",AJ4-AI4,(AJ4-AI4)/2)))</f>
        <v>0</v>
      </c>
      <c r="AS4" s="108">
        <f t="shared" ref="AS4:AS41" si="5">AQ4+AR4</f>
        <v>8.3333333333333204E-2</v>
      </c>
    </row>
    <row r="5" spans="1:45" ht="15.75" thickBot="1">
      <c r="A5" s="102" t="s">
        <v>382</v>
      </c>
      <c r="B5" s="103" t="str">
        <f>'Alocação 3q'!B4</f>
        <v>NHH2034-13</v>
      </c>
      <c r="C5" s="103" t="str">
        <f>'Alocação 3q'!A4</f>
        <v>História da Filosofia Contemporânea: o Século XIX</v>
      </c>
      <c r="D5" s="103">
        <f>'Alocação 3q'!C4</f>
        <v>4</v>
      </c>
      <c r="E5" s="103">
        <f>'Alocação 3q'!D4</f>
        <v>0</v>
      </c>
      <c r="F5" s="103">
        <f>'Alocação 3q'!E4</f>
        <v>4</v>
      </c>
      <c r="G5" s="103">
        <f t="shared" si="1"/>
        <v>4</v>
      </c>
      <c r="H5" s="103" t="str">
        <f>'Alocação 3q'!H4</f>
        <v>SBC</v>
      </c>
      <c r="I5" s="103">
        <f>'Alocação 3q'!J4</f>
        <v>1</v>
      </c>
      <c r="J5" s="103" t="str">
        <f>'Alocação 3q'!I4</f>
        <v>Matutino</v>
      </c>
      <c r="K5" s="103">
        <f>'Alocação 3q'!K4</f>
        <v>40</v>
      </c>
      <c r="L5" s="103" t="str">
        <f>'Alocação 3q'!L4</f>
        <v>Terças</v>
      </c>
      <c r="M5" s="104">
        <f>'Alocação 3q'!M4</f>
        <v>0.33333333333333331</v>
      </c>
      <c r="N5" s="104">
        <f>'Alocação 3q'!N4</f>
        <v>0.41666666666666702</v>
      </c>
      <c r="O5" s="103">
        <f>'Alocação 3q'!O4</f>
        <v>0</v>
      </c>
      <c r="P5" s="103"/>
      <c r="Q5" s="103" t="str">
        <f>'Alocação 3q'!P4</f>
        <v>Quintas</v>
      </c>
      <c r="R5" s="104">
        <f>'Alocação 3q'!Q4</f>
        <v>0.41666666666666669</v>
      </c>
      <c r="S5" s="104">
        <f>'Alocação 3q'!R4</f>
        <v>0.5</v>
      </c>
      <c r="T5" s="103">
        <f>'Alocação 3q'!S4</f>
        <v>0</v>
      </c>
      <c r="U5" s="103"/>
      <c r="V5" s="103">
        <f>'Alocação 3q'!T4</f>
        <v>0</v>
      </c>
      <c r="W5" s="104">
        <f>'Alocação 3q'!U4</f>
        <v>0</v>
      </c>
      <c r="X5" s="104">
        <f>'Alocação 3q'!V4</f>
        <v>0</v>
      </c>
      <c r="Y5" s="103">
        <f>'Alocação 3q'!W4</f>
        <v>0</v>
      </c>
      <c r="Z5" s="103"/>
      <c r="AA5" s="103" t="str">
        <f>'Alocação 3q'!Y4</f>
        <v>Eduardo Nasser</v>
      </c>
      <c r="AB5" s="103">
        <f>'Alocação 3q'!Z4</f>
        <v>0</v>
      </c>
      <c r="AC5" s="104">
        <f>'Alocação 3q'!AA4</f>
        <v>0</v>
      </c>
      <c r="AD5" s="104">
        <f>'Alocação 3q'!AB4</f>
        <v>0</v>
      </c>
      <c r="AE5" s="103">
        <f>'Alocação 3q'!AC4</f>
        <v>0</v>
      </c>
      <c r="AF5" s="103"/>
      <c r="AG5" s="103"/>
      <c r="AH5" s="103">
        <f>'Alocação 3q'!Z4</f>
        <v>0</v>
      </c>
      <c r="AI5" s="104">
        <f>'Alocação 3q'!AA4</f>
        <v>0</v>
      </c>
      <c r="AJ5" s="104">
        <f>'Alocação 3q'!AB4</f>
        <v>0</v>
      </c>
      <c r="AK5" s="103">
        <f>'Alocação 3q'!AC4</f>
        <v>0</v>
      </c>
      <c r="AL5" s="103"/>
      <c r="AM5" s="103"/>
      <c r="AN5" s="103">
        <f>'Alocação 3q'!AJ4</f>
        <v>0</v>
      </c>
      <c r="AO5" s="107" t="str">
        <f>IF(AP5="0","",IF(AP5=AS5,"CORRETO",IF(AP5&gt;AS5,"HORAS A MENOS ALOCADAS","HORAS A MAIS ALOCADAS")))</f>
        <v>HORAS A MENOS ALOCADAS</v>
      </c>
      <c r="AP5" s="107">
        <f t="shared" si="2"/>
        <v>0.16666666666666666</v>
      </c>
      <c r="AQ5" s="107">
        <f t="shared" si="3"/>
        <v>8.3333333333333509E-2</v>
      </c>
      <c r="AR5" s="107">
        <f t="shared" si="4"/>
        <v>0</v>
      </c>
      <c r="AS5" s="108">
        <f t="shared" si="5"/>
        <v>8.3333333333333509E-2</v>
      </c>
    </row>
    <row r="6" spans="1:45" ht="15.75" thickBot="1">
      <c r="A6" s="102" t="s">
        <v>382</v>
      </c>
      <c r="B6" s="103" t="str">
        <f>'Alocação 3q'!B5</f>
        <v>NHH2034-13</v>
      </c>
      <c r="C6" s="103" t="str">
        <f>'Alocação 3q'!A5</f>
        <v>História da Filosofia Contemporânea: o Século XIX</v>
      </c>
      <c r="D6" s="103">
        <f>'Alocação 3q'!C5</f>
        <v>4</v>
      </c>
      <c r="E6" s="103">
        <f>'Alocação 3q'!D5</f>
        <v>0</v>
      </c>
      <c r="F6" s="103">
        <f>'Alocação 3q'!E5</f>
        <v>4</v>
      </c>
      <c r="G6" s="103">
        <f t="shared" si="1"/>
        <v>4</v>
      </c>
      <c r="H6" s="103" t="str">
        <f>'Alocação 3q'!H5</f>
        <v>SBC</v>
      </c>
      <c r="I6" s="103">
        <f>'Alocação 3q'!J5</f>
        <v>1</v>
      </c>
      <c r="J6" s="103" t="str">
        <f>'Alocação 3q'!I5</f>
        <v>Noturno</v>
      </c>
      <c r="K6" s="103">
        <f>'Alocação 3q'!K5</f>
        <v>40</v>
      </c>
      <c r="L6" s="103" t="str">
        <f>'Alocação 3q'!L5</f>
        <v>Terças</v>
      </c>
      <c r="M6" s="104">
        <f>'Alocação 3q'!M5</f>
        <v>0.875000000000001</v>
      </c>
      <c r="N6" s="104">
        <f>'Alocação 3q'!N5</f>
        <v>0.95833333333333404</v>
      </c>
      <c r="O6" s="103">
        <f>'Alocação 3q'!O5</f>
        <v>0</v>
      </c>
      <c r="P6" s="103"/>
      <c r="Q6" s="103" t="str">
        <f>'Alocação 3q'!P5</f>
        <v>Quintas</v>
      </c>
      <c r="R6" s="104">
        <f>'Alocação 3q'!Q5</f>
        <v>0.79166666666666663</v>
      </c>
      <c r="S6" s="104">
        <f>'Alocação 3q'!R5</f>
        <v>0.875</v>
      </c>
      <c r="T6" s="103">
        <f>'Alocação 3q'!S5</f>
        <v>0</v>
      </c>
      <c r="U6" s="103"/>
      <c r="V6" s="103">
        <f>'Alocação 3q'!T5</f>
        <v>0</v>
      </c>
      <c r="W6" s="104">
        <f>'Alocação 3q'!U5</f>
        <v>0</v>
      </c>
      <c r="X6" s="104">
        <f>'Alocação 3q'!V5</f>
        <v>0</v>
      </c>
      <c r="Y6" s="103">
        <f>'Alocação 3q'!W5</f>
        <v>0</v>
      </c>
      <c r="Z6" s="103"/>
      <c r="AA6" s="103" t="str">
        <f>'Alocação 3q'!Y5</f>
        <v>Luiz Fernando Barrére Martin</v>
      </c>
      <c r="AB6" s="103">
        <f>'Alocação 3q'!Z5</f>
        <v>0</v>
      </c>
      <c r="AC6" s="104">
        <f>'Alocação 3q'!AA5</f>
        <v>0</v>
      </c>
      <c r="AD6" s="104">
        <f>'Alocação 3q'!AB5</f>
        <v>0</v>
      </c>
      <c r="AE6" s="103">
        <f>'Alocação 3q'!AC5</f>
        <v>0</v>
      </c>
      <c r="AF6" s="103"/>
      <c r="AG6" s="103"/>
      <c r="AH6" s="103">
        <f>'Alocação 3q'!Z5</f>
        <v>0</v>
      </c>
      <c r="AI6" s="104">
        <f>'Alocação 3q'!AA5</f>
        <v>0</v>
      </c>
      <c r="AJ6" s="104">
        <f>'Alocação 3q'!AB5</f>
        <v>0</v>
      </c>
      <c r="AK6" s="103">
        <f>'Alocação 3q'!AC5</f>
        <v>0</v>
      </c>
      <c r="AL6" s="103"/>
      <c r="AM6" s="103"/>
      <c r="AN6" s="103">
        <f>'Alocação 3q'!AJ5</f>
        <v>0</v>
      </c>
      <c r="AO6" s="107" t="str">
        <f t="shared" ref="AO6:AO41" si="6">IF(AP6="0","",IF(AP6=AS6,"CORRETO",IF(AP6&gt;AS6,"HORAS A MENOS ALOCADAS","HORAS A MAIS ALOCADAS")))</f>
        <v>HORAS A MENOS ALOCADAS</v>
      </c>
      <c r="AP6" s="107">
        <f t="shared" si="2"/>
        <v>0.16666666666666666</v>
      </c>
      <c r="AQ6" s="107">
        <f t="shared" si="3"/>
        <v>8.3333333333333204E-2</v>
      </c>
      <c r="AR6" s="107">
        <f t="shared" si="4"/>
        <v>0</v>
      </c>
      <c r="AS6" s="108">
        <f t="shared" si="5"/>
        <v>8.3333333333333204E-2</v>
      </c>
    </row>
    <row r="7" spans="1:45" ht="15.75" thickBot="1">
      <c r="A7" s="102" t="s">
        <v>382</v>
      </c>
      <c r="B7" s="103" t="str">
        <f>'Alocação 3q'!B6</f>
        <v>NHH2041-13</v>
      </c>
      <c r="C7" s="103" t="str">
        <f>'Alocação 3q'!A6</f>
        <v>História da Filosofia Moderna: perspectivas racionalistas</v>
      </c>
      <c r="D7" s="103">
        <f>'Alocação 3q'!C6</f>
        <v>4</v>
      </c>
      <c r="E7" s="103">
        <f>'Alocação 3q'!D6</f>
        <v>0</v>
      </c>
      <c r="F7" s="103">
        <f>'Alocação 3q'!E6</f>
        <v>4</v>
      </c>
      <c r="G7" s="103">
        <f t="shared" si="1"/>
        <v>4</v>
      </c>
      <c r="H7" s="103" t="str">
        <f>'Alocação 3q'!H6</f>
        <v>SBC</v>
      </c>
      <c r="I7" s="103">
        <f>'Alocação 3q'!J6</f>
        <v>1</v>
      </c>
      <c r="J7" s="103" t="str">
        <f>'Alocação 3q'!I6</f>
        <v>Matutino</v>
      </c>
      <c r="K7" s="103">
        <f>'Alocação 3q'!K6</f>
        <v>40</v>
      </c>
      <c r="L7" s="103" t="str">
        <f>'Alocação 3q'!L6</f>
        <v>Terças</v>
      </c>
      <c r="M7" s="104">
        <f>'Alocação 3q'!M6</f>
        <v>0.41666666666666669</v>
      </c>
      <c r="N7" s="104">
        <f>'Alocação 3q'!N6</f>
        <v>0.5</v>
      </c>
      <c r="O7" s="103">
        <f>'Alocação 3q'!O6</f>
        <v>0</v>
      </c>
      <c r="P7" s="103"/>
      <c r="Q7" s="103" t="str">
        <f>'Alocação 3q'!P6</f>
        <v>Quintas</v>
      </c>
      <c r="R7" s="104">
        <f>'Alocação 3q'!Q6</f>
        <v>0.33333333333333331</v>
      </c>
      <c r="S7" s="104">
        <f>'Alocação 3q'!R6</f>
        <v>0.41666666666666702</v>
      </c>
      <c r="T7" s="103">
        <f>'Alocação 3q'!S6</f>
        <v>0</v>
      </c>
      <c r="U7" s="103"/>
      <c r="V7" s="103">
        <f>'Alocação 3q'!T6</f>
        <v>0</v>
      </c>
      <c r="W7" s="104">
        <f>'Alocação 3q'!U6</f>
        <v>0</v>
      </c>
      <c r="X7" s="104">
        <f>'Alocação 3q'!V6</f>
        <v>0</v>
      </c>
      <c r="Y7" s="103">
        <f>'Alocação 3q'!W6</f>
        <v>0</v>
      </c>
      <c r="Z7" s="103"/>
      <c r="AA7" s="103" t="str">
        <f>'Alocação 3q'!Y6</f>
        <v>Luiz Antonio Alves Eva</v>
      </c>
      <c r="AB7" s="103">
        <f>'Alocação 3q'!Z6</f>
        <v>0</v>
      </c>
      <c r="AC7" s="104">
        <f>'Alocação 3q'!AA6</f>
        <v>0</v>
      </c>
      <c r="AD7" s="104">
        <f>'Alocação 3q'!AB6</f>
        <v>0</v>
      </c>
      <c r="AE7" s="103">
        <f>'Alocação 3q'!AC6</f>
        <v>0</v>
      </c>
      <c r="AF7" s="103"/>
      <c r="AG7" s="103"/>
      <c r="AH7" s="103">
        <f>'Alocação 3q'!Z6</f>
        <v>0</v>
      </c>
      <c r="AI7" s="104">
        <f>'Alocação 3q'!AA6</f>
        <v>0</v>
      </c>
      <c r="AJ7" s="104">
        <f>'Alocação 3q'!AB6</f>
        <v>0</v>
      </c>
      <c r="AK7" s="103">
        <f>'Alocação 3q'!AC6</f>
        <v>0</v>
      </c>
      <c r="AL7" s="103"/>
      <c r="AM7" s="103"/>
      <c r="AN7" s="103">
        <f>'Alocação 3q'!AJ6</f>
        <v>0</v>
      </c>
      <c r="AO7" s="107" t="str">
        <f t="shared" si="6"/>
        <v>HORAS A MENOS ALOCADAS</v>
      </c>
      <c r="AP7" s="107">
        <f t="shared" si="2"/>
        <v>0.16666666666666666</v>
      </c>
      <c r="AQ7" s="107">
        <f t="shared" si="3"/>
        <v>8.3333333333333509E-2</v>
      </c>
      <c r="AR7" s="107">
        <f t="shared" si="4"/>
        <v>0</v>
      </c>
      <c r="AS7" s="108">
        <f t="shared" si="5"/>
        <v>8.3333333333333509E-2</v>
      </c>
    </row>
    <row r="8" spans="1:45" ht="15.75" thickBot="1">
      <c r="A8" s="102" t="s">
        <v>382</v>
      </c>
      <c r="B8" s="103" t="str">
        <f>'Alocação 3q'!B7</f>
        <v>NHH2041-13</v>
      </c>
      <c r="C8" s="103" t="str">
        <f>'Alocação 3q'!A7</f>
        <v>História da Filosofia Moderna: perspectivas racionalistas</v>
      </c>
      <c r="D8" s="103">
        <f>'Alocação 3q'!C7</f>
        <v>4</v>
      </c>
      <c r="E8" s="103">
        <f>'Alocação 3q'!D7</f>
        <v>0</v>
      </c>
      <c r="F8" s="103">
        <f>'Alocação 3q'!E7</f>
        <v>4</v>
      </c>
      <c r="G8" s="103">
        <f t="shared" si="1"/>
        <v>4</v>
      </c>
      <c r="H8" s="103" t="str">
        <f>'Alocação 3q'!H7</f>
        <v>SBC</v>
      </c>
      <c r="I8" s="103">
        <f>'Alocação 3q'!J7</f>
        <v>1</v>
      </c>
      <c r="J8" s="103" t="str">
        <f>'Alocação 3q'!I7</f>
        <v>Noturno</v>
      </c>
      <c r="K8" s="103">
        <f>'Alocação 3q'!K7</f>
        <v>40</v>
      </c>
      <c r="L8" s="103" t="str">
        <f>'Alocação 3q'!L7</f>
        <v>Quintas</v>
      </c>
      <c r="M8" s="104">
        <f>'Alocação 3q'!M7</f>
        <v>0.79166666666666663</v>
      </c>
      <c r="N8" s="104">
        <f>'Alocação 3q'!N7</f>
        <v>0.875</v>
      </c>
      <c r="O8" s="103">
        <f>'Alocação 3q'!O7</f>
        <v>0</v>
      </c>
      <c r="P8" s="103"/>
      <c r="Q8" s="103" t="str">
        <f>'Alocação 3q'!P7</f>
        <v>Quintas</v>
      </c>
      <c r="R8" s="104">
        <f>'Alocação 3q'!Q7</f>
        <v>0.875000000000001</v>
      </c>
      <c r="S8" s="104">
        <f>'Alocação 3q'!R7</f>
        <v>0.95833333333333404</v>
      </c>
      <c r="T8" s="103">
        <f>'Alocação 3q'!S7</f>
        <v>0</v>
      </c>
      <c r="U8" s="103"/>
      <c r="V8" s="103">
        <f>'Alocação 3q'!T7</f>
        <v>0</v>
      </c>
      <c r="W8" s="104">
        <f>'Alocação 3q'!U7</f>
        <v>0</v>
      </c>
      <c r="X8" s="104">
        <f>'Alocação 3q'!V7</f>
        <v>0</v>
      </c>
      <c r="Y8" s="103">
        <f>'Alocação 3q'!W7</f>
        <v>0</v>
      </c>
      <c r="Z8" s="103"/>
      <c r="AA8" s="103" t="str">
        <f>'Alocação 3q'!Y7</f>
        <v>Luiz Antonio Alves Eva</v>
      </c>
      <c r="AB8" s="103">
        <f>'Alocação 3q'!Z7</f>
        <v>0</v>
      </c>
      <c r="AC8" s="104">
        <f>'Alocação 3q'!AA7</f>
        <v>0</v>
      </c>
      <c r="AD8" s="104">
        <f>'Alocação 3q'!AB7</f>
        <v>0</v>
      </c>
      <c r="AE8" s="103">
        <f>'Alocação 3q'!AC7</f>
        <v>0</v>
      </c>
      <c r="AF8" s="103"/>
      <c r="AG8" s="103"/>
      <c r="AH8" s="103">
        <f>'Alocação 3q'!Z7</f>
        <v>0</v>
      </c>
      <c r="AI8" s="104">
        <f>'Alocação 3q'!AA7</f>
        <v>0</v>
      </c>
      <c r="AJ8" s="104">
        <f>'Alocação 3q'!AB7</f>
        <v>0</v>
      </c>
      <c r="AK8" s="103">
        <f>'Alocação 3q'!AC7</f>
        <v>0</v>
      </c>
      <c r="AL8" s="103"/>
      <c r="AM8" s="103"/>
      <c r="AN8" s="103">
        <f>'Alocação 3q'!AJ7</f>
        <v>0</v>
      </c>
      <c r="AO8" s="107" t="str">
        <f t="shared" si="6"/>
        <v>HORAS A MENOS ALOCADAS</v>
      </c>
      <c r="AP8" s="107">
        <f t="shared" si="2"/>
        <v>0.16666666666666666</v>
      </c>
      <c r="AQ8" s="107">
        <f t="shared" si="3"/>
        <v>8.3333333333333204E-2</v>
      </c>
      <c r="AR8" s="107">
        <f t="shared" si="4"/>
        <v>0</v>
      </c>
      <c r="AS8" s="108">
        <f t="shared" si="5"/>
        <v>8.3333333333333204E-2</v>
      </c>
    </row>
    <row r="9" spans="1:45" ht="15.75" thickBot="1">
      <c r="A9" s="102" t="s">
        <v>382</v>
      </c>
      <c r="B9" s="103" t="str">
        <f>'Alocação 3q'!B8</f>
        <v>NHH2009-13</v>
      </c>
      <c r="C9" s="103" t="str">
        <f>'Alocação 3q'!A8</f>
        <v>Ética</v>
      </c>
      <c r="D9" s="103">
        <f>'Alocação 3q'!C8</f>
        <v>4</v>
      </c>
      <c r="E9" s="103">
        <f>'Alocação 3q'!D8</f>
        <v>0</v>
      </c>
      <c r="F9" s="103">
        <f>'Alocação 3q'!E8</f>
        <v>4</v>
      </c>
      <c r="G9" s="103">
        <f t="shared" si="1"/>
        <v>4</v>
      </c>
      <c r="H9" s="103" t="str">
        <f>'Alocação 3q'!H8</f>
        <v>SBC</v>
      </c>
      <c r="I9" s="103">
        <f>'Alocação 3q'!J8</f>
        <v>1</v>
      </c>
      <c r="J9" s="103" t="str">
        <f>'Alocação 3q'!I8</f>
        <v>Matutino</v>
      </c>
      <c r="K9" s="103">
        <f>'Alocação 3q'!K8</f>
        <v>40</v>
      </c>
      <c r="L9" s="103" t="str">
        <f>'Alocação 3q'!L8</f>
        <v>Quartas</v>
      </c>
      <c r="M9" s="104">
        <f>'Alocação 3q'!M8</f>
        <v>0.33333333333333331</v>
      </c>
      <c r="N9" s="104">
        <f>'Alocação 3q'!N8</f>
        <v>0.41666666666666702</v>
      </c>
      <c r="O9" s="103">
        <f>'Alocação 3q'!O8</f>
        <v>0</v>
      </c>
      <c r="P9" s="103"/>
      <c r="Q9" s="103" t="str">
        <f>'Alocação 3q'!P8</f>
        <v>Sextas</v>
      </c>
      <c r="R9" s="104">
        <f>'Alocação 3q'!Q8</f>
        <v>0.41666666666666669</v>
      </c>
      <c r="S9" s="104">
        <f>'Alocação 3q'!R8</f>
        <v>0.5</v>
      </c>
      <c r="T9" s="103">
        <f>'Alocação 3q'!S8</f>
        <v>0</v>
      </c>
      <c r="U9" s="103"/>
      <c r="V9" s="103">
        <f>'Alocação 3q'!T8</f>
        <v>0</v>
      </c>
      <c r="W9" s="104">
        <f>'Alocação 3q'!U8</f>
        <v>0</v>
      </c>
      <c r="X9" s="104">
        <f>'Alocação 3q'!V8</f>
        <v>0</v>
      </c>
      <c r="Y9" s="103">
        <f>'Alocação 3q'!W8</f>
        <v>0</v>
      </c>
      <c r="Z9" s="103"/>
      <c r="AA9" s="103" t="str">
        <f>'Alocação 3q'!Y8</f>
        <v>Fernando Costa Mattos</v>
      </c>
      <c r="AB9" s="103">
        <f>'Alocação 3q'!Z8</f>
        <v>0</v>
      </c>
      <c r="AC9" s="104">
        <f>'Alocação 3q'!AA8</f>
        <v>0</v>
      </c>
      <c r="AD9" s="104">
        <f>'Alocação 3q'!AB8</f>
        <v>0</v>
      </c>
      <c r="AE9" s="103">
        <f>'Alocação 3q'!AC8</f>
        <v>0</v>
      </c>
      <c r="AF9" s="103"/>
      <c r="AG9" s="103"/>
      <c r="AH9" s="103">
        <f>'Alocação 3q'!Z8</f>
        <v>0</v>
      </c>
      <c r="AI9" s="104">
        <f>'Alocação 3q'!AA8</f>
        <v>0</v>
      </c>
      <c r="AJ9" s="104">
        <f>'Alocação 3q'!AB8</f>
        <v>0</v>
      </c>
      <c r="AK9" s="103">
        <f>'Alocação 3q'!AC8</f>
        <v>0</v>
      </c>
      <c r="AL9" s="103"/>
      <c r="AM9" s="103"/>
      <c r="AN9" s="103">
        <f>'Alocação 3q'!AJ8</f>
        <v>0</v>
      </c>
      <c r="AO9" s="107" t="str">
        <f t="shared" si="6"/>
        <v>HORAS A MENOS ALOCADAS</v>
      </c>
      <c r="AP9" s="107">
        <f t="shared" si="2"/>
        <v>0.16666666666666666</v>
      </c>
      <c r="AQ9" s="107">
        <f t="shared" si="3"/>
        <v>8.3333333333333509E-2</v>
      </c>
      <c r="AR9" s="107">
        <f t="shared" si="4"/>
        <v>0</v>
      </c>
      <c r="AS9" s="108">
        <f t="shared" si="5"/>
        <v>8.3333333333333509E-2</v>
      </c>
    </row>
    <row r="10" spans="1:45" ht="15.75" thickBot="1">
      <c r="A10" s="102" t="s">
        <v>382</v>
      </c>
      <c r="B10" s="103" t="str">
        <f>'Alocação 3q'!B9</f>
        <v>NHH2009-13</v>
      </c>
      <c r="C10" s="103" t="str">
        <f>'Alocação 3q'!A9</f>
        <v>Ética</v>
      </c>
      <c r="D10" s="103">
        <f>'Alocação 3q'!C9</f>
        <v>4</v>
      </c>
      <c r="E10" s="103">
        <f>'Alocação 3q'!D9</f>
        <v>0</v>
      </c>
      <c r="F10" s="103">
        <f>'Alocação 3q'!E9</f>
        <v>4</v>
      </c>
      <c r="G10" s="103">
        <f t="shared" si="1"/>
        <v>4</v>
      </c>
      <c r="H10" s="103" t="str">
        <f>'Alocação 3q'!H9</f>
        <v>SBC</v>
      </c>
      <c r="I10" s="103">
        <f>'Alocação 3q'!J9</f>
        <v>1</v>
      </c>
      <c r="J10" s="103" t="str">
        <f>'Alocação 3q'!I9</f>
        <v>Noturno</v>
      </c>
      <c r="K10" s="103">
        <f>'Alocação 3q'!K9</f>
        <v>40</v>
      </c>
      <c r="L10" s="103" t="str">
        <f>'Alocação 3q'!L9</f>
        <v>Quartas</v>
      </c>
      <c r="M10" s="104">
        <f>'Alocação 3q'!M9</f>
        <v>0.79166666666666663</v>
      </c>
      <c r="N10" s="104">
        <f>'Alocação 3q'!N9</f>
        <v>0.875</v>
      </c>
      <c r="O10" s="103">
        <f>'Alocação 3q'!O9</f>
        <v>0</v>
      </c>
      <c r="P10" s="103"/>
      <c r="Q10" s="103" t="str">
        <f>'Alocação 3q'!P9</f>
        <v>Sextas</v>
      </c>
      <c r="R10" s="104">
        <f>'Alocação 3q'!Q9</f>
        <v>0.875000000000001</v>
      </c>
      <c r="S10" s="104">
        <f>'Alocação 3q'!R9</f>
        <v>0.95833333333333404</v>
      </c>
      <c r="T10" s="103">
        <f>'Alocação 3q'!S9</f>
        <v>0</v>
      </c>
      <c r="U10" s="103"/>
      <c r="V10" s="103">
        <f>'Alocação 3q'!T9</f>
        <v>0</v>
      </c>
      <c r="W10" s="104">
        <f>'Alocação 3q'!U9</f>
        <v>0</v>
      </c>
      <c r="X10" s="104">
        <f>'Alocação 3q'!V9</f>
        <v>0</v>
      </c>
      <c r="Y10" s="103">
        <f>'Alocação 3q'!W9</f>
        <v>0</v>
      </c>
      <c r="Z10" s="103"/>
      <c r="AA10" s="103" t="str">
        <f>'Alocação 3q'!Y9</f>
        <v>Paulo Jonas de Lima Piva</v>
      </c>
      <c r="AB10" s="103">
        <f>'Alocação 3q'!Z9</f>
        <v>0</v>
      </c>
      <c r="AC10" s="104">
        <f>'Alocação 3q'!AA9</f>
        <v>0</v>
      </c>
      <c r="AD10" s="104">
        <f>'Alocação 3q'!AB9</f>
        <v>0</v>
      </c>
      <c r="AE10" s="103">
        <f>'Alocação 3q'!AC9</f>
        <v>0</v>
      </c>
      <c r="AF10" s="103"/>
      <c r="AG10" s="103"/>
      <c r="AH10" s="103">
        <f>'Alocação 3q'!Z9</f>
        <v>0</v>
      </c>
      <c r="AI10" s="104">
        <f>'Alocação 3q'!AA9</f>
        <v>0</v>
      </c>
      <c r="AJ10" s="104">
        <f>'Alocação 3q'!AB9</f>
        <v>0</v>
      </c>
      <c r="AK10" s="103">
        <f>'Alocação 3q'!AC9</f>
        <v>0</v>
      </c>
      <c r="AL10" s="103"/>
      <c r="AM10" s="103"/>
      <c r="AN10" s="103">
        <f>'Alocação 3q'!AJ9</f>
        <v>0</v>
      </c>
      <c r="AO10" s="107" t="str">
        <f t="shared" si="6"/>
        <v>HORAS A MENOS ALOCADAS</v>
      </c>
      <c r="AP10" s="107">
        <f t="shared" si="2"/>
        <v>0.16666666666666666</v>
      </c>
      <c r="AQ10" s="107">
        <f t="shared" si="3"/>
        <v>8.3333333333333204E-2</v>
      </c>
      <c r="AR10" s="107">
        <f t="shared" si="4"/>
        <v>0</v>
      </c>
      <c r="AS10" s="108">
        <f t="shared" si="5"/>
        <v>8.3333333333333204E-2</v>
      </c>
    </row>
    <row r="11" spans="1:45" ht="15.75" thickBot="1">
      <c r="A11" s="102" t="s">
        <v>382</v>
      </c>
      <c r="B11" s="103" t="str">
        <f>'Alocação 3q'!B10</f>
        <v>NHI2049-13</v>
      </c>
      <c r="C11" s="103" t="str">
        <f>'Alocação 3q'!A10</f>
        <v>Lógica Básica</v>
      </c>
      <c r="D11" s="103">
        <f>'Alocação 3q'!C10</f>
        <v>4</v>
      </c>
      <c r="E11" s="103">
        <f>'Alocação 3q'!D10</f>
        <v>0</v>
      </c>
      <c r="F11" s="103">
        <f>'Alocação 3q'!E10</f>
        <v>4</v>
      </c>
      <c r="G11" s="103">
        <f t="shared" si="1"/>
        <v>4</v>
      </c>
      <c r="H11" s="103" t="str">
        <f>'Alocação 3q'!H10</f>
        <v>SBC</v>
      </c>
      <c r="I11" s="103">
        <f>'Alocação 3q'!J10</f>
        <v>1</v>
      </c>
      <c r="J11" s="103" t="str">
        <f>'Alocação 3q'!I10</f>
        <v>Matutino</v>
      </c>
      <c r="K11" s="103">
        <f>'Alocação 3q'!K10</f>
        <v>40</v>
      </c>
      <c r="L11" s="103" t="str">
        <f>'Alocação 3q'!L10</f>
        <v>Segundas</v>
      </c>
      <c r="M11" s="104">
        <f>'Alocação 3q'!M10</f>
        <v>0.33333333333333331</v>
      </c>
      <c r="N11" s="104">
        <f>'Alocação 3q'!N10</f>
        <v>0.41666666666666702</v>
      </c>
      <c r="O11" s="103">
        <f>'Alocação 3q'!O10</f>
        <v>0</v>
      </c>
      <c r="P11" s="103"/>
      <c r="Q11" s="103" t="str">
        <f>'Alocação 3q'!P10</f>
        <v>Quartas</v>
      </c>
      <c r="R11" s="104">
        <f>'Alocação 3q'!Q10</f>
        <v>0.41666666666666669</v>
      </c>
      <c r="S11" s="104">
        <f>'Alocação 3q'!R10</f>
        <v>0.5</v>
      </c>
      <c r="T11" s="103">
        <f>'Alocação 3q'!S10</f>
        <v>0</v>
      </c>
      <c r="U11" s="103"/>
      <c r="V11" s="103">
        <f>'Alocação 3q'!T10</f>
        <v>0</v>
      </c>
      <c r="W11" s="104">
        <f>'Alocação 3q'!U10</f>
        <v>0</v>
      </c>
      <c r="X11" s="104">
        <f>'Alocação 3q'!V10</f>
        <v>0</v>
      </c>
      <c r="Y11" s="103">
        <f>'Alocação 3q'!W10</f>
        <v>0</v>
      </c>
      <c r="Z11" s="103"/>
      <c r="AA11" s="103" t="str">
        <f>'Alocação 3q'!Y10</f>
        <v xml:space="preserve">Mattia </v>
      </c>
      <c r="AB11" s="103">
        <f>'Alocação 3q'!Z10</f>
        <v>0</v>
      </c>
      <c r="AC11" s="104">
        <f>'Alocação 3q'!AA10</f>
        <v>0</v>
      </c>
      <c r="AD11" s="104">
        <f>'Alocação 3q'!AB10</f>
        <v>0</v>
      </c>
      <c r="AE11" s="103">
        <f>'Alocação 3q'!AC10</f>
        <v>0</v>
      </c>
      <c r="AF11" s="103"/>
      <c r="AG11" s="103"/>
      <c r="AH11" s="103">
        <f>'Alocação 3q'!Z10</f>
        <v>0</v>
      </c>
      <c r="AI11" s="104">
        <f>'Alocação 3q'!AA10</f>
        <v>0</v>
      </c>
      <c r="AJ11" s="104">
        <f>'Alocação 3q'!AB10</f>
        <v>0</v>
      </c>
      <c r="AK11" s="103">
        <f>'Alocação 3q'!AC10</f>
        <v>0</v>
      </c>
      <c r="AL11" s="103"/>
      <c r="AM11" s="103"/>
      <c r="AN11" s="103">
        <f>'Alocação 3q'!AJ10</f>
        <v>0</v>
      </c>
      <c r="AO11" s="107" t="str">
        <f t="shared" si="6"/>
        <v>HORAS A MENOS ALOCADAS</v>
      </c>
      <c r="AP11" s="107">
        <f t="shared" si="2"/>
        <v>0.16666666666666666</v>
      </c>
      <c r="AQ11" s="107">
        <f t="shared" si="3"/>
        <v>8.3333333333333509E-2</v>
      </c>
      <c r="AR11" s="107">
        <f t="shared" si="4"/>
        <v>0</v>
      </c>
      <c r="AS11" s="108">
        <f t="shared" si="5"/>
        <v>8.3333333333333509E-2</v>
      </c>
    </row>
    <row r="12" spans="1:45" ht="15.75" thickBot="1">
      <c r="A12" s="102" t="s">
        <v>382</v>
      </c>
      <c r="B12" s="103" t="str">
        <f>'Alocação 3q'!B11</f>
        <v>NHI2049-13</v>
      </c>
      <c r="C12" s="103" t="str">
        <f>'Alocação 3q'!A11</f>
        <v>Lógica Básica</v>
      </c>
      <c r="D12" s="103">
        <f>'Alocação 3q'!C11</f>
        <v>4</v>
      </c>
      <c r="E12" s="103">
        <f>'Alocação 3q'!D11</f>
        <v>0</v>
      </c>
      <c r="F12" s="103">
        <f>'Alocação 3q'!E11</f>
        <v>4</v>
      </c>
      <c r="G12" s="103">
        <f t="shared" si="1"/>
        <v>4</v>
      </c>
      <c r="H12" s="103" t="str">
        <f>'Alocação 3q'!H11</f>
        <v>SBC</v>
      </c>
      <c r="I12" s="103">
        <f>'Alocação 3q'!J11</f>
        <v>1</v>
      </c>
      <c r="J12" s="103" t="str">
        <f>'Alocação 3q'!I11</f>
        <v>Noturno</v>
      </c>
      <c r="K12" s="103">
        <f>'Alocação 3q'!K11</f>
        <v>40</v>
      </c>
      <c r="L12" s="103" t="str">
        <f>'Alocação 3q'!L11</f>
        <v>Segundas</v>
      </c>
      <c r="M12" s="104">
        <f>'Alocação 3q'!M11</f>
        <v>0.79166666666666663</v>
      </c>
      <c r="N12" s="104">
        <f>'Alocação 3q'!N11</f>
        <v>0.875</v>
      </c>
      <c r="O12" s="103">
        <f>'Alocação 3q'!O11</f>
        <v>0</v>
      </c>
      <c r="P12" s="103"/>
      <c r="Q12" s="103" t="str">
        <f>'Alocação 3q'!P11</f>
        <v>Quartas</v>
      </c>
      <c r="R12" s="104">
        <f>'Alocação 3q'!Q11</f>
        <v>0.875000000000001</v>
      </c>
      <c r="S12" s="104">
        <f>'Alocação 3q'!R11</f>
        <v>0.95833333333333404</v>
      </c>
      <c r="T12" s="103">
        <f>'Alocação 3q'!S11</f>
        <v>0</v>
      </c>
      <c r="U12" s="103"/>
      <c r="V12" s="103">
        <f>'Alocação 3q'!T11</f>
        <v>0</v>
      </c>
      <c r="W12" s="104">
        <f>'Alocação 3q'!U11</f>
        <v>0</v>
      </c>
      <c r="X12" s="104">
        <f>'Alocação 3q'!V11</f>
        <v>0</v>
      </c>
      <c r="Y12" s="103">
        <f>'Alocação 3q'!W11</f>
        <v>0</v>
      </c>
      <c r="Z12" s="103"/>
      <c r="AA12" s="103" t="str">
        <f>'Alocação 3q'!Y11</f>
        <v xml:space="preserve">Mattia </v>
      </c>
      <c r="AB12" s="103">
        <f>'Alocação 3q'!Z11</f>
        <v>0</v>
      </c>
      <c r="AC12" s="104">
        <f>'Alocação 3q'!AA11</f>
        <v>0</v>
      </c>
      <c r="AD12" s="104">
        <f>'Alocação 3q'!AB11</f>
        <v>0</v>
      </c>
      <c r="AE12" s="103">
        <f>'Alocação 3q'!AC11</f>
        <v>0</v>
      </c>
      <c r="AF12" s="103"/>
      <c r="AG12" s="103"/>
      <c r="AH12" s="103">
        <f>'Alocação 3q'!Z11</f>
        <v>0</v>
      </c>
      <c r="AI12" s="104">
        <f>'Alocação 3q'!AA11</f>
        <v>0</v>
      </c>
      <c r="AJ12" s="104">
        <f>'Alocação 3q'!AB11</f>
        <v>0</v>
      </c>
      <c r="AK12" s="103">
        <f>'Alocação 3q'!AC11</f>
        <v>0</v>
      </c>
      <c r="AL12" s="103"/>
      <c r="AM12" s="103"/>
      <c r="AN12" s="103">
        <f>'Alocação 3q'!AJ11</f>
        <v>0</v>
      </c>
      <c r="AO12" s="107" t="str">
        <f t="shared" si="6"/>
        <v>HORAS A MENOS ALOCADAS</v>
      </c>
      <c r="AP12" s="107">
        <f t="shared" si="2"/>
        <v>0.16666666666666666</v>
      </c>
      <c r="AQ12" s="107">
        <f t="shared" si="3"/>
        <v>8.3333333333333204E-2</v>
      </c>
      <c r="AR12" s="107">
        <f t="shared" si="4"/>
        <v>0</v>
      </c>
      <c r="AS12" s="108">
        <f t="shared" si="5"/>
        <v>8.3333333333333204E-2</v>
      </c>
    </row>
    <row r="13" spans="1:45" ht="15.75" thickBot="1">
      <c r="A13" s="102" t="s">
        <v>382</v>
      </c>
      <c r="B13" s="103" t="str">
        <f>'Alocação 3q'!B12</f>
        <v>NHH2032-13</v>
      </c>
      <c r="C13" s="103" t="str">
        <f>'Alocação 3q'!A12</f>
        <v>História da Filosofia Antiga: Aristóteles e o aristotelismo</v>
      </c>
      <c r="D13" s="103">
        <f>'Alocação 3q'!C12</f>
        <v>4</v>
      </c>
      <c r="E13" s="103">
        <f>'Alocação 3q'!D12</f>
        <v>0</v>
      </c>
      <c r="F13" s="103">
        <f>'Alocação 3q'!E12</f>
        <v>4</v>
      </c>
      <c r="G13" s="103">
        <f t="shared" si="1"/>
        <v>4</v>
      </c>
      <c r="H13" s="103" t="str">
        <f>'Alocação 3q'!H12</f>
        <v>SBC</v>
      </c>
      <c r="I13" s="103">
        <f>'Alocação 3q'!J12</f>
        <v>1</v>
      </c>
      <c r="J13" s="103" t="str">
        <f>'Alocação 3q'!I12</f>
        <v>Matutino</v>
      </c>
      <c r="K13" s="103">
        <f>'Alocação 3q'!K12</f>
        <v>40</v>
      </c>
      <c r="L13" s="103" t="str">
        <f>'Alocação 3q'!L12</f>
        <v>Terças</v>
      </c>
      <c r="M13" s="104">
        <f>'Alocação 3q'!M12</f>
        <v>0.33333333333333331</v>
      </c>
      <c r="N13" s="104">
        <f>'Alocação 3q'!N12</f>
        <v>0.41666666666666702</v>
      </c>
      <c r="O13" s="103">
        <f>'Alocação 3q'!O12</f>
        <v>0</v>
      </c>
      <c r="P13" s="103"/>
      <c r="Q13" s="103" t="str">
        <f>'Alocação 3q'!P12</f>
        <v>Quintas</v>
      </c>
      <c r="R13" s="104">
        <f>'Alocação 3q'!Q12</f>
        <v>0.41666666666666669</v>
      </c>
      <c r="S13" s="104">
        <f>'Alocação 3q'!R12</f>
        <v>0.5</v>
      </c>
      <c r="T13" s="103">
        <f>'Alocação 3q'!S12</f>
        <v>0</v>
      </c>
      <c r="U13" s="103"/>
      <c r="V13" s="103">
        <f>'Alocação 3q'!T12</f>
        <v>0</v>
      </c>
      <c r="W13" s="104">
        <f>'Alocação 3q'!U12</f>
        <v>0</v>
      </c>
      <c r="X13" s="104">
        <f>'Alocação 3q'!V12</f>
        <v>0</v>
      </c>
      <c r="Y13" s="103">
        <f>'Alocação 3q'!W12</f>
        <v>0</v>
      </c>
      <c r="Z13" s="103"/>
      <c r="AA13" s="103" t="str">
        <f>'Alocação 3q'!Y12</f>
        <v>Maria Cecilia Leonel Gomes dos Reis</v>
      </c>
      <c r="AB13" s="103">
        <f>'Alocação 3q'!Z12</f>
        <v>0</v>
      </c>
      <c r="AC13" s="104">
        <f>'Alocação 3q'!AA12</f>
        <v>0</v>
      </c>
      <c r="AD13" s="104">
        <f>'Alocação 3q'!AB12</f>
        <v>0</v>
      </c>
      <c r="AE13" s="103">
        <f>'Alocação 3q'!AC12</f>
        <v>0</v>
      </c>
      <c r="AF13" s="103"/>
      <c r="AG13" s="103"/>
      <c r="AH13" s="103">
        <f>'Alocação 3q'!Z12</f>
        <v>0</v>
      </c>
      <c r="AI13" s="104">
        <f>'Alocação 3q'!AA12</f>
        <v>0</v>
      </c>
      <c r="AJ13" s="104">
        <f>'Alocação 3q'!AB12</f>
        <v>0</v>
      </c>
      <c r="AK13" s="103">
        <f>'Alocação 3q'!AC12</f>
        <v>0</v>
      </c>
      <c r="AL13" s="103"/>
      <c r="AM13" s="103"/>
      <c r="AN13" s="103">
        <f>'Alocação 3q'!AJ12</f>
        <v>0</v>
      </c>
      <c r="AO13" s="107" t="str">
        <f t="shared" si="6"/>
        <v>HORAS A MENOS ALOCADAS</v>
      </c>
      <c r="AP13" s="107">
        <f t="shared" si="2"/>
        <v>0.16666666666666666</v>
      </c>
      <c r="AQ13" s="107">
        <f t="shared" si="3"/>
        <v>8.3333333333333509E-2</v>
      </c>
      <c r="AR13" s="107">
        <f t="shared" si="4"/>
        <v>0</v>
      </c>
      <c r="AS13" s="108">
        <f t="shared" si="5"/>
        <v>8.3333333333333509E-2</v>
      </c>
    </row>
    <row r="14" spans="1:45" ht="15.75" thickBot="1">
      <c r="A14" s="102" t="s">
        <v>382</v>
      </c>
      <c r="B14" s="103" t="str">
        <f>'Alocação 3q'!B13</f>
        <v>NHH2032-13</v>
      </c>
      <c r="C14" s="103" t="str">
        <f>'Alocação 3q'!A13</f>
        <v>História da Filosofia Antiga: Aristóteles e o aristotelismo</v>
      </c>
      <c r="D14" s="103">
        <f>'Alocação 3q'!C13</f>
        <v>4</v>
      </c>
      <c r="E14" s="103">
        <f>'Alocação 3q'!D13</f>
        <v>0</v>
      </c>
      <c r="F14" s="103">
        <f>'Alocação 3q'!E13</f>
        <v>4</v>
      </c>
      <c r="G14" s="103">
        <f t="shared" si="1"/>
        <v>4</v>
      </c>
      <c r="H14" s="103" t="str">
        <f>'Alocação 3q'!H13</f>
        <v>SBC</v>
      </c>
      <c r="I14" s="103">
        <f>'Alocação 3q'!J13</f>
        <v>1</v>
      </c>
      <c r="J14" s="103" t="str">
        <f>'Alocação 3q'!I13</f>
        <v>Noturno</v>
      </c>
      <c r="K14" s="103">
        <f>'Alocação 3q'!K13</f>
        <v>40</v>
      </c>
      <c r="L14" s="103" t="str">
        <f>'Alocação 3q'!L13</f>
        <v>Terças</v>
      </c>
      <c r="M14" s="104">
        <f>'Alocação 3q'!M13</f>
        <v>0.79166666666666663</v>
      </c>
      <c r="N14" s="104">
        <f>'Alocação 3q'!N13</f>
        <v>0.875</v>
      </c>
      <c r="O14" s="103">
        <f>'Alocação 3q'!O13</f>
        <v>0</v>
      </c>
      <c r="P14" s="103"/>
      <c r="Q14" s="103" t="str">
        <f>'Alocação 3q'!P13</f>
        <v>Quintas</v>
      </c>
      <c r="R14" s="104">
        <f>'Alocação 3q'!Q13</f>
        <v>0.875000000000001</v>
      </c>
      <c r="S14" s="104">
        <f>'Alocação 3q'!R13</f>
        <v>0.95833333333333404</v>
      </c>
      <c r="T14" s="103">
        <f>'Alocação 3q'!S13</f>
        <v>0</v>
      </c>
      <c r="U14" s="103"/>
      <c r="V14" s="103">
        <f>'Alocação 3q'!T13</f>
        <v>0</v>
      </c>
      <c r="W14" s="104">
        <f>'Alocação 3q'!U13</f>
        <v>0</v>
      </c>
      <c r="X14" s="104">
        <f>'Alocação 3q'!V13</f>
        <v>0</v>
      </c>
      <c r="Y14" s="103">
        <f>'Alocação 3q'!W13</f>
        <v>0</v>
      </c>
      <c r="Z14" s="103"/>
      <c r="AA14" s="103" t="str">
        <f>'Alocação 3q'!Y13</f>
        <v>Maria Cecilia Leonel Gomes dos Reis</v>
      </c>
      <c r="AB14" s="103">
        <f>'Alocação 3q'!Z13</f>
        <v>0</v>
      </c>
      <c r="AC14" s="104">
        <f>'Alocação 3q'!AA13</f>
        <v>0</v>
      </c>
      <c r="AD14" s="104">
        <f>'Alocação 3q'!AB13</f>
        <v>0</v>
      </c>
      <c r="AE14" s="103">
        <f>'Alocação 3q'!AC13</f>
        <v>0</v>
      </c>
      <c r="AF14" s="103"/>
      <c r="AG14" s="103"/>
      <c r="AH14" s="103">
        <f>'Alocação 3q'!Z13</f>
        <v>0</v>
      </c>
      <c r="AI14" s="104">
        <f>'Alocação 3q'!AA13</f>
        <v>0</v>
      </c>
      <c r="AJ14" s="104">
        <f>'Alocação 3q'!AB13</f>
        <v>0</v>
      </c>
      <c r="AK14" s="103">
        <f>'Alocação 3q'!AC13</f>
        <v>0</v>
      </c>
      <c r="AL14" s="103"/>
      <c r="AM14" s="103"/>
      <c r="AN14" s="103">
        <f>'Alocação 3q'!AJ13</f>
        <v>0</v>
      </c>
      <c r="AO14" s="107" t="str">
        <f t="shared" si="6"/>
        <v>HORAS A MENOS ALOCADAS</v>
      </c>
      <c r="AP14" s="107">
        <f t="shared" si="2"/>
        <v>0.16666666666666666</v>
      </c>
      <c r="AQ14" s="107">
        <f t="shared" si="3"/>
        <v>8.3333333333333204E-2</v>
      </c>
      <c r="AR14" s="107">
        <f t="shared" si="4"/>
        <v>0</v>
      </c>
      <c r="AS14" s="108">
        <f t="shared" si="5"/>
        <v>8.3333333333333204E-2</v>
      </c>
    </row>
    <row r="15" spans="1:45" ht="15.75" thickBot="1">
      <c r="A15" s="102" t="s">
        <v>382</v>
      </c>
      <c r="B15" s="103" t="str">
        <f>'Alocação 3q'!B14</f>
        <v>NHH2065-13</v>
      </c>
      <c r="C15" s="103" t="str">
        <f>'Alocação 3q'!A14</f>
        <v>Problemas Metafísicos: Perspectivas Modernas</v>
      </c>
      <c r="D15" s="103">
        <f>'Alocação 3q'!C14</f>
        <v>4</v>
      </c>
      <c r="E15" s="103">
        <f>'Alocação 3q'!D14</f>
        <v>0</v>
      </c>
      <c r="F15" s="103">
        <f>'Alocação 3q'!E14</f>
        <v>4</v>
      </c>
      <c r="G15" s="103">
        <f t="shared" si="1"/>
        <v>4</v>
      </c>
      <c r="H15" s="103" t="str">
        <f>'Alocação 3q'!H14</f>
        <v>SBC</v>
      </c>
      <c r="I15" s="103">
        <f>'Alocação 3q'!J14</f>
        <v>1</v>
      </c>
      <c r="J15" s="103" t="str">
        <f>'Alocação 3q'!I14</f>
        <v>Matutino</v>
      </c>
      <c r="K15" s="103">
        <f>'Alocação 3q'!K14</f>
        <v>40</v>
      </c>
      <c r="L15" s="103" t="str">
        <f>'Alocação 3q'!L14</f>
        <v>Segundas</v>
      </c>
      <c r="M15" s="104">
        <f>'Alocação 3q'!M14</f>
        <v>0.33333333333333331</v>
      </c>
      <c r="N15" s="104">
        <f>'Alocação 3q'!N14</f>
        <v>0.41666666666666702</v>
      </c>
      <c r="O15" s="103">
        <f>'Alocação 3q'!O14</f>
        <v>0</v>
      </c>
      <c r="P15" s="103"/>
      <c r="Q15" s="103" t="str">
        <f>'Alocação 3q'!P14</f>
        <v>Quartas</v>
      </c>
      <c r="R15" s="104">
        <f>'Alocação 3q'!Q14</f>
        <v>0.33333333333333331</v>
      </c>
      <c r="S15" s="104">
        <f>'Alocação 3q'!R14</f>
        <v>0.41666666666666702</v>
      </c>
      <c r="T15" s="103">
        <f>'Alocação 3q'!S14</f>
        <v>0</v>
      </c>
      <c r="U15" s="103"/>
      <c r="V15" s="103">
        <f>'Alocação 3q'!T14</f>
        <v>0</v>
      </c>
      <c r="W15" s="104">
        <f>'Alocação 3q'!U14</f>
        <v>0</v>
      </c>
      <c r="X15" s="104">
        <f>'Alocação 3q'!V14</f>
        <v>0</v>
      </c>
      <c r="Y15" s="103">
        <f>'Alocação 3q'!W14</f>
        <v>0</v>
      </c>
      <c r="Z15" s="103"/>
      <c r="AA15" s="103" t="str">
        <f>'Alocação 3q'!Y14</f>
        <v>Luciana Zaterka</v>
      </c>
      <c r="AB15" s="103">
        <f>'Alocação 3q'!Z14</f>
        <v>0</v>
      </c>
      <c r="AC15" s="104">
        <f>'Alocação 3q'!AA14</f>
        <v>0</v>
      </c>
      <c r="AD15" s="104">
        <f>'Alocação 3q'!AB14</f>
        <v>0</v>
      </c>
      <c r="AE15" s="103">
        <f>'Alocação 3q'!AC14</f>
        <v>0</v>
      </c>
      <c r="AF15" s="103"/>
      <c r="AG15" s="103"/>
      <c r="AH15" s="103">
        <f>'Alocação 3q'!Z14</f>
        <v>0</v>
      </c>
      <c r="AI15" s="104">
        <f>'Alocação 3q'!AA14</f>
        <v>0</v>
      </c>
      <c r="AJ15" s="104">
        <f>'Alocação 3q'!AB14</f>
        <v>0</v>
      </c>
      <c r="AK15" s="103">
        <f>'Alocação 3q'!AC14</f>
        <v>0</v>
      </c>
      <c r="AL15" s="103"/>
      <c r="AM15" s="103"/>
      <c r="AN15" s="103">
        <f>'Alocação 3q'!AJ14</f>
        <v>0</v>
      </c>
      <c r="AO15" s="107" t="str">
        <f t="shared" si="6"/>
        <v>HORAS A MENOS ALOCADAS</v>
      </c>
      <c r="AP15" s="107">
        <f t="shared" si="2"/>
        <v>0.16666666666666666</v>
      </c>
      <c r="AQ15" s="107">
        <f t="shared" si="3"/>
        <v>8.3333333333333703E-2</v>
      </c>
      <c r="AR15" s="107">
        <f t="shared" si="4"/>
        <v>0</v>
      </c>
      <c r="AS15" s="108">
        <f t="shared" si="5"/>
        <v>8.3333333333333703E-2</v>
      </c>
    </row>
    <row r="16" spans="1:45" ht="15.75" thickBot="1">
      <c r="A16" s="102" t="s">
        <v>382</v>
      </c>
      <c r="B16" s="103" t="str">
        <f>'Alocação 3q'!B15</f>
        <v>NHH2065-13</v>
      </c>
      <c r="C16" s="103" t="str">
        <f>'Alocação 3q'!A15</f>
        <v>Problemas Metafísicos: Perspectivas Modernas</v>
      </c>
      <c r="D16" s="103">
        <f>'Alocação 3q'!C15</f>
        <v>4</v>
      </c>
      <c r="E16" s="103">
        <f>'Alocação 3q'!D15</f>
        <v>0</v>
      </c>
      <c r="F16" s="103">
        <f>'Alocação 3q'!E15</f>
        <v>4</v>
      </c>
      <c r="G16" s="103">
        <f t="shared" si="1"/>
        <v>4</v>
      </c>
      <c r="H16" s="103" t="str">
        <f>'Alocação 3q'!H15</f>
        <v>SBC</v>
      </c>
      <c r="I16" s="103">
        <f>'Alocação 3q'!J15</f>
        <v>1</v>
      </c>
      <c r="J16" s="103" t="str">
        <f>'Alocação 3q'!I15</f>
        <v>Noturno</v>
      </c>
      <c r="K16" s="103">
        <f>'Alocação 3q'!K15</f>
        <v>40</v>
      </c>
      <c r="L16" s="103" t="str">
        <f>'Alocação 3q'!L15</f>
        <v>Segundas</v>
      </c>
      <c r="M16" s="104">
        <f>'Alocação 3q'!M15</f>
        <v>0.79166666666666663</v>
      </c>
      <c r="N16" s="104">
        <f>'Alocação 3q'!N15</f>
        <v>0.875</v>
      </c>
      <c r="O16" s="103">
        <f>'Alocação 3q'!O15</f>
        <v>0</v>
      </c>
      <c r="P16" s="103"/>
      <c r="Q16" s="103" t="str">
        <f>'Alocação 3q'!P15</f>
        <v>Quartas</v>
      </c>
      <c r="R16" s="104">
        <f>'Alocação 3q'!Q15</f>
        <v>0.79166666666666663</v>
      </c>
      <c r="S16" s="104">
        <f>'Alocação 3q'!R15</f>
        <v>0.875</v>
      </c>
      <c r="T16" s="103">
        <f>'Alocação 3q'!S15</f>
        <v>0</v>
      </c>
      <c r="U16" s="103"/>
      <c r="V16" s="103">
        <f>'Alocação 3q'!T15</f>
        <v>0</v>
      </c>
      <c r="W16" s="104">
        <f>'Alocação 3q'!U15</f>
        <v>0</v>
      </c>
      <c r="X16" s="104">
        <f>'Alocação 3q'!V15</f>
        <v>0</v>
      </c>
      <c r="Y16" s="103">
        <f>'Alocação 3q'!W15</f>
        <v>0</v>
      </c>
      <c r="Z16" s="103"/>
      <c r="AA16" s="103" t="str">
        <f>'Alocação 3q'!Y15</f>
        <v>Eduardo Nasser</v>
      </c>
      <c r="AB16" s="103">
        <f>'Alocação 3q'!Z15</f>
        <v>0</v>
      </c>
      <c r="AC16" s="104">
        <f>'Alocação 3q'!AA15</f>
        <v>0</v>
      </c>
      <c r="AD16" s="104">
        <f>'Alocação 3q'!AB15</f>
        <v>0</v>
      </c>
      <c r="AE16" s="103">
        <f>'Alocação 3q'!AC15</f>
        <v>0</v>
      </c>
      <c r="AF16" s="103"/>
      <c r="AG16" s="103"/>
      <c r="AH16" s="103">
        <f>'Alocação 3q'!Z15</f>
        <v>0</v>
      </c>
      <c r="AI16" s="104">
        <f>'Alocação 3q'!AA15</f>
        <v>0</v>
      </c>
      <c r="AJ16" s="104">
        <f>'Alocação 3q'!AB15</f>
        <v>0</v>
      </c>
      <c r="AK16" s="103">
        <f>'Alocação 3q'!AC15</f>
        <v>0</v>
      </c>
      <c r="AL16" s="103"/>
      <c r="AM16" s="103"/>
      <c r="AN16" s="103">
        <f>'Alocação 3q'!AJ15</f>
        <v>0</v>
      </c>
      <c r="AO16" s="107" t="str">
        <f t="shared" si="6"/>
        <v>HORAS A MENOS ALOCADAS</v>
      </c>
      <c r="AP16" s="107">
        <f t="shared" si="2"/>
        <v>0.16666666666666666</v>
      </c>
      <c r="AQ16" s="107">
        <f t="shared" si="3"/>
        <v>8.333333333333337E-2</v>
      </c>
      <c r="AR16" s="107">
        <f t="shared" si="4"/>
        <v>0</v>
      </c>
      <c r="AS16" s="108">
        <f t="shared" si="5"/>
        <v>8.333333333333337E-2</v>
      </c>
    </row>
    <row r="17" spans="1:45" ht="15.75" thickBot="1">
      <c r="A17" s="102" t="s">
        <v>382</v>
      </c>
      <c r="B17" s="103" t="str">
        <f>'Alocação 3q'!B16</f>
        <v>NHZ2056-11</v>
      </c>
      <c r="C17" s="103" t="str">
        <f>'Alocação 3q'!A16</f>
        <v>Pesquisa em Filosofia</v>
      </c>
      <c r="D17" s="103">
        <f>'Alocação 3q'!C16</f>
        <v>4</v>
      </c>
      <c r="E17" s="103">
        <f>'Alocação 3q'!D16</f>
        <v>0</v>
      </c>
      <c r="F17" s="103">
        <f>'Alocação 3q'!E16</f>
        <v>4</v>
      </c>
      <c r="G17" s="103">
        <f t="shared" si="1"/>
        <v>4</v>
      </c>
      <c r="H17" s="103" t="str">
        <f>'Alocação 3q'!H16</f>
        <v>SBC</v>
      </c>
      <c r="I17" s="103">
        <f>'Alocação 3q'!J16</f>
        <v>1</v>
      </c>
      <c r="J17" s="103" t="str">
        <f>'Alocação 3q'!I16</f>
        <v>Matutino</v>
      </c>
      <c r="K17" s="103">
        <f>'Alocação 3q'!K16</f>
        <v>40</v>
      </c>
      <c r="L17" s="103" t="str">
        <f>'Alocação 3q'!L16</f>
        <v>Quartas</v>
      </c>
      <c r="M17" s="104">
        <f>'Alocação 3q'!M16</f>
        <v>0.33333333333333331</v>
      </c>
      <c r="N17" s="104">
        <f>'Alocação 3q'!N16</f>
        <v>0.5</v>
      </c>
      <c r="O17" s="103">
        <f>'Alocação 3q'!O16</f>
        <v>0</v>
      </c>
      <c r="P17" s="103"/>
      <c r="Q17" s="103">
        <f>'Alocação 3q'!P16</f>
        <v>0</v>
      </c>
      <c r="R17" s="104">
        <f>'Alocação 3q'!Q16</f>
        <v>0</v>
      </c>
      <c r="S17" s="104">
        <f>'Alocação 3q'!R16</f>
        <v>0</v>
      </c>
      <c r="T17" s="103">
        <f>'Alocação 3q'!S16</f>
        <v>0</v>
      </c>
      <c r="U17" s="103"/>
      <c r="V17" s="103">
        <f>'Alocação 3q'!T16</f>
        <v>0</v>
      </c>
      <c r="W17" s="104">
        <f>'Alocação 3q'!U16</f>
        <v>0</v>
      </c>
      <c r="X17" s="104">
        <f>'Alocação 3q'!V16</f>
        <v>0</v>
      </c>
      <c r="Y17" s="103">
        <f>'Alocação 3q'!W16</f>
        <v>0</v>
      </c>
      <c r="Z17" s="103"/>
      <c r="AA17" s="103" t="str">
        <f>'Alocação 3q'!Y16</f>
        <v>Luiz Antonio Alves Eva</v>
      </c>
      <c r="AB17" s="103">
        <f>'Alocação 3q'!Z16</f>
        <v>0</v>
      </c>
      <c r="AC17" s="104">
        <f>'Alocação 3q'!AA16</f>
        <v>0</v>
      </c>
      <c r="AD17" s="104">
        <f>'Alocação 3q'!AB16</f>
        <v>0</v>
      </c>
      <c r="AE17" s="103">
        <f>'Alocação 3q'!AC16</f>
        <v>0</v>
      </c>
      <c r="AF17" s="103"/>
      <c r="AG17" s="103"/>
      <c r="AH17" s="103">
        <f>'Alocação 3q'!Z16</f>
        <v>0</v>
      </c>
      <c r="AI17" s="104">
        <f>'Alocação 3q'!AA16</f>
        <v>0</v>
      </c>
      <c r="AJ17" s="104">
        <f>'Alocação 3q'!AB16</f>
        <v>0</v>
      </c>
      <c r="AK17" s="103">
        <f>'Alocação 3q'!AC16</f>
        <v>0</v>
      </c>
      <c r="AL17" s="103"/>
      <c r="AM17" s="103"/>
      <c r="AN17" s="103">
        <f>'Alocação 3q'!AJ16</f>
        <v>0</v>
      </c>
      <c r="AO17" s="107" t="str">
        <f t="shared" si="6"/>
        <v>HORAS A MENOS ALOCADAS</v>
      </c>
      <c r="AP17" s="107">
        <f t="shared" si="2"/>
        <v>0.16666666666666666</v>
      </c>
      <c r="AQ17" s="107">
        <f t="shared" si="3"/>
        <v>8.3333333333333343E-2</v>
      </c>
      <c r="AR17" s="107">
        <f t="shared" si="4"/>
        <v>0</v>
      </c>
      <c r="AS17" s="108">
        <f t="shared" si="5"/>
        <v>8.3333333333333343E-2</v>
      </c>
    </row>
    <row r="18" spans="1:45" ht="15.75" thickBot="1">
      <c r="A18" s="102" t="s">
        <v>382</v>
      </c>
      <c r="B18" s="103" t="str">
        <f>'Alocação 3q'!B17</f>
        <v>NHZ2058-11</v>
      </c>
      <c r="C18" s="103" t="str">
        <f>'Alocação 3q'!A17</f>
        <v>Pragmatismo</v>
      </c>
      <c r="D18" s="103">
        <f>'Alocação 3q'!C17</f>
        <v>4</v>
      </c>
      <c r="E18" s="103">
        <f>'Alocação 3q'!D17</f>
        <v>0</v>
      </c>
      <c r="F18" s="103">
        <f>'Alocação 3q'!E17</f>
        <v>4</v>
      </c>
      <c r="G18" s="103">
        <f t="shared" si="1"/>
        <v>4</v>
      </c>
      <c r="H18" s="103" t="str">
        <f>'Alocação 3q'!H17</f>
        <v>SBC</v>
      </c>
      <c r="I18" s="103">
        <f>'Alocação 3q'!J17</f>
        <v>1</v>
      </c>
      <c r="J18" s="103" t="str">
        <f>'Alocação 3q'!I17</f>
        <v>Matutino</v>
      </c>
      <c r="K18" s="103">
        <f>'Alocação 3q'!K17</f>
        <v>40</v>
      </c>
      <c r="L18" s="103" t="str">
        <f>'Alocação 3q'!L17</f>
        <v>Segundas</v>
      </c>
      <c r="M18" s="104">
        <f>'Alocação 3q'!M17</f>
        <v>0.58333333333333304</v>
      </c>
      <c r="N18" s="104">
        <f>'Alocação 3q'!N17</f>
        <v>0.75</v>
      </c>
      <c r="O18" s="103">
        <f>'Alocação 3q'!O17</f>
        <v>0</v>
      </c>
      <c r="P18" s="103"/>
      <c r="Q18" s="103">
        <f>'Alocação 3q'!P17</f>
        <v>0</v>
      </c>
      <c r="R18" s="104">
        <f>'Alocação 3q'!Q17</f>
        <v>0</v>
      </c>
      <c r="S18" s="104">
        <f>'Alocação 3q'!R17</f>
        <v>0</v>
      </c>
      <c r="T18" s="103">
        <f>'Alocação 3q'!S17</f>
        <v>0</v>
      </c>
      <c r="U18" s="103"/>
      <c r="V18" s="103">
        <f>'Alocação 3q'!T17</f>
        <v>0</v>
      </c>
      <c r="W18" s="104">
        <f>'Alocação 3q'!U17</f>
        <v>0</v>
      </c>
      <c r="X18" s="104">
        <f>'Alocação 3q'!V17</f>
        <v>0</v>
      </c>
      <c r="Y18" s="103">
        <f>'Alocação 3q'!W17</f>
        <v>0</v>
      </c>
      <c r="Z18" s="103"/>
      <c r="AA18" s="103" t="str">
        <f>'Alocação 3q'!Y17</f>
        <v>Renato Rodrigues Kinouchi</v>
      </c>
      <c r="AB18" s="103">
        <f>'Alocação 3q'!Z17</f>
        <v>0</v>
      </c>
      <c r="AC18" s="104">
        <f>'Alocação 3q'!AA17</f>
        <v>0</v>
      </c>
      <c r="AD18" s="104">
        <f>'Alocação 3q'!AB17</f>
        <v>0</v>
      </c>
      <c r="AE18" s="103">
        <f>'Alocação 3q'!AC17</f>
        <v>0</v>
      </c>
      <c r="AF18" s="103"/>
      <c r="AG18" s="103"/>
      <c r="AH18" s="103">
        <f>'Alocação 3q'!Z17</f>
        <v>0</v>
      </c>
      <c r="AI18" s="104">
        <f>'Alocação 3q'!AA17</f>
        <v>0</v>
      </c>
      <c r="AJ18" s="104">
        <f>'Alocação 3q'!AB17</f>
        <v>0</v>
      </c>
      <c r="AK18" s="103">
        <f>'Alocação 3q'!AC17</f>
        <v>0</v>
      </c>
      <c r="AL18" s="103"/>
      <c r="AM18" s="103"/>
      <c r="AN18" s="103">
        <f>'Alocação 3q'!AJ17</f>
        <v>0</v>
      </c>
      <c r="AO18" s="107" t="str">
        <f t="shared" si="6"/>
        <v>HORAS A MENOS ALOCADAS</v>
      </c>
      <c r="AP18" s="107">
        <f t="shared" si="2"/>
        <v>0.16666666666666666</v>
      </c>
      <c r="AQ18" s="107">
        <f t="shared" si="3"/>
        <v>8.3333333333333481E-2</v>
      </c>
      <c r="AR18" s="107">
        <f t="shared" si="4"/>
        <v>0</v>
      </c>
      <c r="AS18" s="108">
        <f t="shared" si="5"/>
        <v>8.3333333333333481E-2</v>
      </c>
    </row>
    <row r="19" spans="1:45" ht="15.75" thickBot="1">
      <c r="A19" s="102" t="s">
        <v>382</v>
      </c>
      <c r="B19" s="103" t="str">
        <f>'Alocação 3q'!B18</f>
        <v>NHZ2067-11</v>
      </c>
      <c r="C19" s="103" t="str">
        <f>'Alocação 3q'!A18</f>
        <v>Temas da Filosofia Contemporânea</v>
      </c>
      <c r="D19" s="103">
        <f>'Alocação 3q'!C18</f>
        <v>4</v>
      </c>
      <c r="E19" s="103">
        <f>'Alocação 3q'!D18</f>
        <v>0</v>
      </c>
      <c r="F19" s="103">
        <f>'Alocação 3q'!E18</f>
        <v>4</v>
      </c>
      <c r="G19" s="103">
        <f t="shared" si="1"/>
        <v>4</v>
      </c>
      <c r="H19" s="103" t="str">
        <f>'Alocação 3q'!H18</f>
        <v>SBC</v>
      </c>
      <c r="I19" s="103">
        <f>'Alocação 3q'!J18</f>
        <v>1</v>
      </c>
      <c r="J19" s="103" t="str">
        <f>'Alocação 3q'!I18</f>
        <v>Matutino</v>
      </c>
      <c r="K19" s="103">
        <f>'Alocação 3q'!K18</f>
        <v>40</v>
      </c>
      <c r="L19" s="103" t="str">
        <f>'Alocação 3q'!L18</f>
        <v>Terças</v>
      </c>
      <c r="M19" s="104">
        <f>'Alocação 3q'!M18</f>
        <v>0.58333333333333304</v>
      </c>
      <c r="N19" s="104">
        <f>'Alocação 3q'!N18</f>
        <v>0.75</v>
      </c>
      <c r="O19" s="103">
        <f>'Alocação 3q'!O18</f>
        <v>0</v>
      </c>
      <c r="P19" s="103"/>
      <c r="Q19" s="103">
        <f>'Alocação 3q'!P18</f>
        <v>0</v>
      </c>
      <c r="R19" s="104">
        <f>'Alocação 3q'!Q18</f>
        <v>0</v>
      </c>
      <c r="S19" s="104">
        <f>'Alocação 3q'!R18</f>
        <v>0</v>
      </c>
      <c r="T19" s="103">
        <f>'Alocação 3q'!S18</f>
        <v>0</v>
      </c>
      <c r="U19" s="103"/>
      <c r="V19" s="103">
        <f>'Alocação 3q'!T18</f>
        <v>0</v>
      </c>
      <c r="W19" s="104">
        <f>'Alocação 3q'!U18</f>
        <v>0</v>
      </c>
      <c r="X19" s="104">
        <f>'Alocação 3q'!V18</f>
        <v>0</v>
      </c>
      <c r="Y19" s="103">
        <f>'Alocação 3q'!W18</f>
        <v>0</v>
      </c>
      <c r="Z19" s="103"/>
      <c r="AA19" s="103" t="str">
        <f>'Alocação 3q'!Y18</f>
        <v>Jose Luiz Bastos Neves</v>
      </c>
      <c r="AB19" s="103">
        <f>'Alocação 3q'!Z18</f>
        <v>0</v>
      </c>
      <c r="AC19" s="104">
        <f>'Alocação 3q'!AA18</f>
        <v>0</v>
      </c>
      <c r="AD19" s="104">
        <f>'Alocação 3q'!AB18</f>
        <v>0</v>
      </c>
      <c r="AE19" s="103">
        <f>'Alocação 3q'!AC18</f>
        <v>0</v>
      </c>
      <c r="AF19" s="103"/>
      <c r="AG19" s="103"/>
      <c r="AH19" s="103">
        <f>'Alocação 3q'!Z18</f>
        <v>0</v>
      </c>
      <c r="AI19" s="104">
        <f>'Alocação 3q'!AA18</f>
        <v>0</v>
      </c>
      <c r="AJ19" s="104">
        <f>'Alocação 3q'!AB18</f>
        <v>0</v>
      </c>
      <c r="AK19" s="103">
        <f>'Alocação 3q'!AC18</f>
        <v>0</v>
      </c>
      <c r="AL19" s="103"/>
      <c r="AM19" s="103"/>
      <c r="AN19" s="103">
        <f>'Alocação 3q'!AJ18</f>
        <v>0</v>
      </c>
      <c r="AO19" s="107" t="str">
        <f t="shared" si="6"/>
        <v>HORAS A MENOS ALOCADAS</v>
      </c>
      <c r="AP19" s="107">
        <f t="shared" si="2"/>
        <v>0.16666666666666666</v>
      </c>
      <c r="AQ19" s="107">
        <f t="shared" si="3"/>
        <v>8.3333333333333481E-2</v>
      </c>
      <c r="AR19" s="107">
        <f t="shared" si="4"/>
        <v>0</v>
      </c>
      <c r="AS19" s="108">
        <f t="shared" si="5"/>
        <v>8.3333333333333481E-2</v>
      </c>
    </row>
    <row r="20" spans="1:45" ht="15.75" thickBot="1">
      <c r="A20" s="102" t="s">
        <v>382</v>
      </c>
      <c r="B20" s="103" t="str">
        <f>'Alocação 3q'!B19</f>
        <v>NHZ2068-11</v>
      </c>
      <c r="C20" s="103" t="str">
        <f>'Alocação 3q'!A19</f>
        <v>Temas da Filosofia Medieval</v>
      </c>
      <c r="D20" s="103">
        <f>'Alocação 3q'!C19</f>
        <v>4</v>
      </c>
      <c r="E20" s="103">
        <f>'Alocação 3q'!D19</f>
        <v>0</v>
      </c>
      <c r="F20" s="103">
        <f>'Alocação 3q'!E19</f>
        <v>4</v>
      </c>
      <c r="G20" s="103">
        <f t="shared" si="1"/>
        <v>4</v>
      </c>
      <c r="H20" s="103" t="str">
        <f>'Alocação 3q'!H19</f>
        <v>SBC</v>
      </c>
      <c r="I20" s="103">
        <f>'Alocação 3q'!J19</f>
        <v>1</v>
      </c>
      <c r="J20" s="103" t="str">
        <f>'Alocação 3q'!I19</f>
        <v>Matutino</v>
      </c>
      <c r="K20" s="103">
        <f>'Alocação 3q'!K19</f>
        <v>40</v>
      </c>
      <c r="L20" s="103" t="str">
        <f>'Alocação 3q'!L19</f>
        <v>Quintas</v>
      </c>
      <c r="M20" s="104">
        <f>'Alocação 3q'!M19</f>
        <v>0.33333333333333331</v>
      </c>
      <c r="N20" s="104">
        <f>'Alocação 3q'!N19</f>
        <v>0.5</v>
      </c>
      <c r="O20" s="103">
        <f>'Alocação 3q'!O19</f>
        <v>0</v>
      </c>
      <c r="P20" s="103"/>
      <c r="Q20" s="103">
        <f>'Alocação 3q'!P19</f>
        <v>0</v>
      </c>
      <c r="R20" s="104">
        <f>'Alocação 3q'!Q19</f>
        <v>0</v>
      </c>
      <c r="S20" s="104">
        <f>'Alocação 3q'!R19</f>
        <v>0</v>
      </c>
      <c r="T20" s="103">
        <f>'Alocação 3q'!S19</f>
        <v>0</v>
      </c>
      <c r="U20" s="103"/>
      <c r="V20" s="103">
        <f>'Alocação 3q'!T19</f>
        <v>0</v>
      </c>
      <c r="W20" s="104">
        <f>'Alocação 3q'!U19</f>
        <v>0</v>
      </c>
      <c r="X20" s="104">
        <f>'Alocação 3q'!V19</f>
        <v>0</v>
      </c>
      <c r="Y20" s="103">
        <f>'Alocação 3q'!W19</f>
        <v>0</v>
      </c>
      <c r="Z20" s="103"/>
      <c r="AA20" s="103" t="str">
        <f>'Alocação 3q'!Y19</f>
        <v>Cristiane Negreiros Abbud Ayoub</v>
      </c>
      <c r="AB20" s="103">
        <f>'Alocação 3q'!Z19</f>
        <v>0</v>
      </c>
      <c r="AC20" s="104">
        <f>'Alocação 3q'!AA19</f>
        <v>0</v>
      </c>
      <c r="AD20" s="104">
        <f>'Alocação 3q'!AB19</f>
        <v>0</v>
      </c>
      <c r="AE20" s="103">
        <f>'Alocação 3q'!AC19</f>
        <v>0</v>
      </c>
      <c r="AF20" s="103"/>
      <c r="AG20" s="103"/>
      <c r="AH20" s="103">
        <f>'Alocação 3q'!Z19</f>
        <v>0</v>
      </c>
      <c r="AI20" s="104">
        <f>'Alocação 3q'!AA19</f>
        <v>0</v>
      </c>
      <c r="AJ20" s="104">
        <f>'Alocação 3q'!AB19</f>
        <v>0</v>
      </c>
      <c r="AK20" s="103">
        <f>'Alocação 3q'!AC19</f>
        <v>0</v>
      </c>
      <c r="AL20" s="103"/>
      <c r="AM20" s="103"/>
      <c r="AN20" s="103">
        <f>'Alocação 3q'!AJ19</f>
        <v>0</v>
      </c>
      <c r="AO20" s="107" t="str">
        <f t="shared" si="6"/>
        <v>HORAS A MENOS ALOCADAS</v>
      </c>
      <c r="AP20" s="107">
        <f t="shared" si="2"/>
        <v>0.16666666666666666</v>
      </c>
      <c r="AQ20" s="107">
        <f t="shared" si="3"/>
        <v>8.3333333333333343E-2</v>
      </c>
      <c r="AR20" s="107">
        <f t="shared" si="4"/>
        <v>0</v>
      </c>
      <c r="AS20" s="108">
        <f t="shared" si="5"/>
        <v>8.3333333333333343E-2</v>
      </c>
    </row>
    <row r="21" spans="1:45" ht="15.75" thickBot="1">
      <c r="A21" s="102" t="s">
        <v>382</v>
      </c>
      <c r="B21" s="103" t="str">
        <f>'Alocação 3q'!B20</f>
        <v>NHZ2053-11</v>
      </c>
      <c r="C21" s="103" t="str">
        <f>'Alocação 3q'!A20</f>
        <v>Pensamento Marxista e seus Desdobramentos Contemporâneos</v>
      </c>
      <c r="D21" s="103">
        <f>'Alocação 3q'!C20</f>
        <v>4</v>
      </c>
      <c r="E21" s="103">
        <f>'Alocação 3q'!D20</f>
        <v>0</v>
      </c>
      <c r="F21" s="103">
        <f>'Alocação 3q'!E20</f>
        <v>4</v>
      </c>
      <c r="G21" s="103">
        <f t="shared" si="1"/>
        <v>4</v>
      </c>
      <c r="H21" s="103" t="str">
        <f>'Alocação 3q'!H20</f>
        <v>SBC</v>
      </c>
      <c r="I21" s="103">
        <f>'Alocação 3q'!J20</f>
        <v>1</v>
      </c>
      <c r="J21" s="103" t="str">
        <f>'Alocação 3q'!I20</f>
        <v>Noturno</v>
      </c>
      <c r="K21" s="103">
        <f>'Alocação 3q'!K20</f>
        <v>40</v>
      </c>
      <c r="L21" s="103" t="str">
        <f>'Alocação 3q'!L20</f>
        <v>Quartas</v>
      </c>
      <c r="M21" s="104">
        <f>'Alocação 3q'!M20</f>
        <v>0.79166666666666696</v>
      </c>
      <c r="N21" s="104">
        <f>'Alocação 3q'!N20</f>
        <v>0.95833333333333404</v>
      </c>
      <c r="O21" s="103">
        <f>'Alocação 3q'!O20</f>
        <v>0</v>
      </c>
      <c r="P21" s="103"/>
      <c r="Q21" s="103">
        <f>'Alocação 3q'!P20</f>
        <v>0</v>
      </c>
      <c r="R21" s="104">
        <f>'Alocação 3q'!Q20</f>
        <v>0</v>
      </c>
      <c r="S21" s="104">
        <f>'Alocação 3q'!R20</f>
        <v>0</v>
      </c>
      <c r="T21" s="103">
        <f>'Alocação 3q'!S20</f>
        <v>0</v>
      </c>
      <c r="U21" s="103"/>
      <c r="V21" s="103">
        <f>'Alocação 3q'!T20</f>
        <v>0</v>
      </c>
      <c r="W21" s="104">
        <f>'Alocação 3q'!U20</f>
        <v>0</v>
      </c>
      <c r="X21" s="104">
        <f>'Alocação 3q'!V20</f>
        <v>0</v>
      </c>
      <c r="Y21" s="103">
        <f>'Alocação 3q'!W20</f>
        <v>0</v>
      </c>
      <c r="Z21" s="103"/>
      <c r="AA21" s="103" t="str">
        <f>'Alocação 3q'!Y20</f>
        <v>Victor Ximenes Marques</v>
      </c>
      <c r="AB21" s="103">
        <f>'Alocação 3q'!Z20</f>
        <v>0</v>
      </c>
      <c r="AC21" s="104">
        <f>'Alocação 3q'!AA20</f>
        <v>0</v>
      </c>
      <c r="AD21" s="104">
        <f>'Alocação 3q'!AB20</f>
        <v>0</v>
      </c>
      <c r="AE21" s="103">
        <f>'Alocação 3q'!AC20</f>
        <v>0</v>
      </c>
      <c r="AF21" s="103"/>
      <c r="AG21" s="103"/>
      <c r="AH21" s="103">
        <f>'Alocação 3q'!Z20</f>
        <v>0</v>
      </c>
      <c r="AI21" s="104">
        <f>'Alocação 3q'!AA20</f>
        <v>0</v>
      </c>
      <c r="AJ21" s="104">
        <f>'Alocação 3q'!AB20</f>
        <v>0</v>
      </c>
      <c r="AK21" s="103">
        <f>'Alocação 3q'!AC20</f>
        <v>0</v>
      </c>
      <c r="AL21" s="103"/>
      <c r="AM21" s="103"/>
      <c r="AN21" s="103" t="str">
        <f>'Alocação 3q'!AJ20</f>
        <v>Flamarion Caldeira Ramos</v>
      </c>
      <c r="AO21" s="107" t="str">
        <f t="shared" si="6"/>
        <v>HORAS A MENOS ALOCADAS</v>
      </c>
      <c r="AP21" s="107">
        <f t="shared" si="2"/>
        <v>0.16666666666666666</v>
      </c>
      <c r="AQ21" s="107">
        <f t="shared" si="3"/>
        <v>8.3333333333333537E-2</v>
      </c>
      <c r="AR21" s="107">
        <f t="shared" si="4"/>
        <v>0</v>
      </c>
      <c r="AS21" s="108">
        <f t="shared" si="5"/>
        <v>8.3333333333333537E-2</v>
      </c>
    </row>
    <row r="22" spans="1:45" ht="15.75" thickBot="1">
      <c r="A22" s="102" t="s">
        <v>382</v>
      </c>
      <c r="B22" s="103" t="str">
        <f>'Alocação 3q'!B21</f>
        <v>NHZ2057-11</v>
      </c>
      <c r="C22" s="103" t="str">
        <f>'Alocação 3q'!A21</f>
        <v>Poder e Cultura na Sociedade da Informação</v>
      </c>
      <c r="D22" s="103">
        <f>'Alocação 3q'!C21</f>
        <v>4</v>
      </c>
      <c r="E22" s="103">
        <f>'Alocação 3q'!D21</f>
        <v>0</v>
      </c>
      <c r="F22" s="103">
        <f>'Alocação 3q'!E21</f>
        <v>4</v>
      </c>
      <c r="G22" s="103">
        <f t="shared" si="1"/>
        <v>4</v>
      </c>
      <c r="H22" s="103" t="str">
        <f>'Alocação 3q'!H21</f>
        <v>SBC</v>
      </c>
      <c r="I22" s="103">
        <f>'Alocação 3q'!J21</f>
        <v>1</v>
      </c>
      <c r="J22" s="103" t="str">
        <f>'Alocação 3q'!I21</f>
        <v>Noturno</v>
      </c>
      <c r="K22" s="103">
        <f>'Alocação 3q'!K21</f>
        <v>40</v>
      </c>
      <c r="L22" s="103" t="str">
        <f>'Alocação 3q'!L21</f>
        <v>Terças</v>
      </c>
      <c r="M22" s="104">
        <f>'Alocação 3q'!M21</f>
        <v>0.79166666666666696</v>
      </c>
      <c r="N22" s="104">
        <f>'Alocação 3q'!N21</f>
        <v>0.95833333333333404</v>
      </c>
      <c r="O22" s="103">
        <f>'Alocação 3q'!O21</f>
        <v>0</v>
      </c>
      <c r="P22" s="103"/>
      <c r="Q22" s="103">
        <f>'Alocação 3q'!P21</f>
        <v>0</v>
      </c>
      <c r="R22" s="104">
        <f>'Alocação 3q'!Q21</f>
        <v>0</v>
      </c>
      <c r="S22" s="104">
        <f>'Alocação 3q'!R21</f>
        <v>0</v>
      </c>
      <c r="T22" s="103">
        <f>'Alocação 3q'!S21</f>
        <v>0</v>
      </c>
      <c r="U22" s="103"/>
      <c r="V22" s="103">
        <f>'Alocação 3q'!T21</f>
        <v>0</v>
      </c>
      <c r="W22" s="104">
        <f>'Alocação 3q'!U21</f>
        <v>0</v>
      </c>
      <c r="X22" s="104">
        <f>'Alocação 3q'!V21</f>
        <v>0</v>
      </c>
      <c r="Y22" s="103">
        <f>'Alocação 3q'!W21</f>
        <v>0</v>
      </c>
      <c r="Z22" s="103"/>
      <c r="AA22" s="103" t="str">
        <f>'Alocação 3q'!Y21</f>
        <v>Paula Priscila Braga</v>
      </c>
      <c r="AB22" s="103">
        <f>'Alocação 3q'!Z21</f>
        <v>0</v>
      </c>
      <c r="AC22" s="104">
        <f>'Alocação 3q'!AA21</f>
        <v>0</v>
      </c>
      <c r="AD22" s="104">
        <f>'Alocação 3q'!AB21</f>
        <v>0</v>
      </c>
      <c r="AE22" s="103">
        <f>'Alocação 3q'!AC21</f>
        <v>0</v>
      </c>
      <c r="AF22" s="103"/>
      <c r="AG22" s="103"/>
      <c r="AH22" s="103">
        <f>'Alocação 3q'!Z21</f>
        <v>0</v>
      </c>
      <c r="AI22" s="104">
        <f>'Alocação 3q'!AA21</f>
        <v>0</v>
      </c>
      <c r="AJ22" s="104">
        <f>'Alocação 3q'!AB21</f>
        <v>0</v>
      </c>
      <c r="AK22" s="103">
        <f>'Alocação 3q'!AC21</f>
        <v>0</v>
      </c>
      <c r="AL22" s="103"/>
      <c r="AM22" s="103"/>
      <c r="AN22" s="103">
        <f>'Alocação 3q'!AJ21</f>
        <v>0</v>
      </c>
      <c r="AO22" s="107" t="str">
        <f t="shared" si="6"/>
        <v>HORAS A MENOS ALOCADAS</v>
      </c>
      <c r="AP22" s="107">
        <f t="shared" si="2"/>
        <v>0.16666666666666666</v>
      </c>
      <c r="AQ22" s="107">
        <f t="shared" si="3"/>
        <v>8.3333333333333537E-2</v>
      </c>
      <c r="AR22" s="107">
        <f t="shared" si="4"/>
        <v>0</v>
      </c>
      <c r="AS22" s="108">
        <f t="shared" si="5"/>
        <v>8.3333333333333537E-2</v>
      </c>
    </row>
    <row r="23" spans="1:45" ht="15.75" thickBot="1">
      <c r="A23" s="102" t="s">
        <v>382</v>
      </c>
      <c r="B23" s="103" t="str">
        <f>'Alocação 3q'!B22</f>
        <v>NHZ2066-11</v>
      </c>
      <c r="C23" s="103" t="str">
        <f>'Alocação 3q'!A22</f>
        <v>Temas da Filosofia Antiga</v>
      </c>
      <c r="D23" s="103">
        <f>'Alocação 3q'!C22</f>
        <v>4</v>
      </c>
      <c r="E23" s="103">
        <f>'Alocação 3q'!D22</f>
        <v>0</v>
      </c>
      <c r="F23" s="103">
        <f>'Alocação 3q'!E22</f>
        <v>4</v>
      </c>
      <c r="G23" s="103">
        <f t="shared" si="1"/>
        <v>4</v>
      </c>
      <c r="H23" s="103" t="str">
        <f>'Alocação 3q'!H22</f>
        <v>SBC</v>
      </c>
      <c r="I23" s="103">
        <f>'Alocação 3q'!J22</f>
        <v>1</v>
      </c>
      <c r="J23" s="103" t="str">
        <f>'Alocação 3q'!I22</f>
        <v>Noturno</v>
      </c>
      <c r="K23" s="103">
        <f>'Alocação 3q'!K22</f>
        <v>40</v>
      </c>
      <c r="L23" s="103" t="str">
        <f>'Alocação 3q'!L22</f>
        <v>Quintas</v>
      </c>
      <c r="M23" s="104">
        <f>'Alocação 3q'!M22</f>
        <v>0.79166666666666696</v>
      </c>
      <c r="N23" s="104">
        <f>'Alocação 3q'!N22</f>
        <v>0.95833333333333404</v>
      </c>
      <c r="O23" s="103">
        <f>'Alocação 3q'!O22</f>
        <v>0</v>
      </c>
      <c r="P23" s="103"/>
      <c r="Q23" s="103">
        <f>'Alocação 3q'!P22</f>
        <v>0</v>
      </c>
      <c r="R23" s="104">
        <f>'Alocação 3q'!Q22</f>
        <v>0</v>
      </c>
      <c r="S23" s="104">
        <f>'Alocação 3q'!R22</f>
        <v>0</v>
      </c>
      <c r="T23" s="103">
        <f>'Alocação 3q'!S22</f>
        <v>0</v>
      </c>
      <c r="U23" s="103"/>
      <c r="V23" s="103">
        <f>'Alocação 3q'!T22</f>
        <v>0</v>
      </c>
      <c r="W23" s="104">
        <f>'Alocação 3q'!U22</f>
        <v>0</v>
      </c>
      <c r="X23" s="104">
        <f>'Alocação 3q'!V22</f>
        <v>0</v>
      </c>
      <c r="Y23" s="103">
        <f>'Alocação 3q'!W22</f>
        <v>0</v>
      </c>
      <c r="Z23" s="103"/>
      <c r="AA23" s="103" t="str">
        <f>'Alocação 3q'!Y22</f>
        <v>Luca Jean Pitteloud</v>
      </c>
      <c r="AB23" s="103">
        <f>'Alocação 3q'!Z22</f>
        <v>0</v>
      </c>
      <c r="AC23" s="104">
        <f>'Alocação 3q'!AA22</f>
        <v>0</v>
      </c>
      <c r="AD23" s="104">
        <f>'Alocação 3q'!AB22</f>
        <v>0</v>
      </c>
      <c r="AE23" s="103">
        <f>'Alocação 3q'!AC22</f>
        <v>0</v>
      </c>
      <c r="AF23" s="103"/>
      <c r="AG23" s="103"/>
      <c r="AH23" s="103">
        <f>'Alocação 3q'!Z22</f>
        <v>0</v>
      </c>
      <c r="AI23" s="104">
        <f>'Alocação 3q'!AA22</f>
        <v>0</v>
      </c>
      <c r="AJ23" s="104">
        <f>'Alocação 3q'!AB22</f>
        <v>0</v>
      </c>
      <c r="AK23" s="103">
        <f>'Alocação 3q'!AC22</f>
        <v>0</v>
      </c>
      <c r="AL23" s="103"/>
      <c r="AM23" s="103"/>
      <c r="AN23" s="103">
        <f>'Alocação 3q'!AJ22</f>
        <v>0</v>
      </c>
      <c r="AO23" s="107" t="str">
        <f t="shared" si="6"/>
        <v>HORAS A MENOS ALOCADAS</v>
      </c>
      <c r="AP23" s="107">
        <f t="shared" si="2"/>
        <v>0.16666666666666666</v>
      </c>
      <c r="AQ23" s="107">
        <f t="shared" si="3"/>
        <v>8.3333333333333537E-2</v>
      </c>
      <c r="AR23" s="107">
        <f t="shared" si="4"/>
        <v>0</v>
      </c>
      <c r="AS23" s="108">
        <f t="shared" si="5"/>
        <v>8.3333333333333537E-2</v>
      </c>
    </row>
    <row r="24" spans="1:45" ht="15.75" thickBot="1">
      <c r="A24" s="102" t="s">
        <v>382</v>
      </c>
      <c r="B24" s="103" t="str">
        <f>'Alocação 3q'!B23</f>
        <v xml:space="preserve">BIR0004-15 </v>
      </c>
      <c r="C24" s="103" t="str">
        <f>'Alocação 3q'!A23</f>
        <v>Bases Epistemológicas da Ciência Moderna</v>
      </c>
      <c r="D24" s="103">
        <f>'Alocação 3q'!C23</f>
        <v>3</v>
      </c>
      <c r="E24" s="103">
        <f>'Alocação 3q'!D23</f>
        <v>0</v>
      </c>
      <c r="F24" s="103">
        <f>'Alocação 3q'!E23</f>
        <v>4</v>
      </c>
      <c r="G24" s="103">
        <f t="shared" si="1"/>
        <v>3</v>
      </c>
      <c r="H24" s="103" t="str">
        <f>'Alocação 3q'!H23</f>
        <v>SA</v>
      </c>
      <c r="I24" s="103">
        <f>'Alocação 3q'!J23</f>
        <v>1</v>
      </c>
      <c r="J24" s="103" t="str">
        <f>'Alocação 3q'!I23</f>
        <v>Matutino</v>
      </c>
      <c r="K24" s="103">
        <f>'Alocação 3q'!K23</f>
        <v>100</v>
      </c>
      <c r="L24" s="103" t="str">
        <f>'Alocação 3q'!L23</f>
        <v>Segundas</v>
      </c>
      <c r="M24" s="104">
        <f>'Alocação 3q'!M23</f>
        <v>0.33333333333333331</v>
      </c>
      <c r="N24" s="104">
        <f>'Alocação 3q'!N23</f>
        <v>0.41666666666666702</v>
      </c>
      <c r="O24" s="103" t="str">
        <f>'Alocação 3q'!O23</f>
        <v>Semanal</v>
      </c>
      <c r="P24" s="103"/>
      <c r="Q24" s="103" t="str">
        <f>'Alocação 3q'!P23</f>
        <v>Terças</v>
      </c>
      <c r="R24" s="104">
        <f>'Alocação 3q'!Q23</f>
        <v>0.41666666666666702</v>
      </c>
      <c r="S24" s="104">
        <f>'Alocação 3q'!R23</f>
        <v>0.5</v>
      </c>
      <c r="T24" s="103" t="str">
        <f>'Alocação 3q'!S23</f>
        <v>Quinzenal I</v>
      </c>
      <c r="U24" s="103"/>
      <c r="V24" s="103">
        <f>'Alocação 3q'!T23</f>
        <v>0</v>
      </c>
      <c r="W24" s="104">
        <f>'Alocação 3q'!U23</f>
        <v>0</v>
      </c>
      <c r="X24" s="104">
        <f>'Alocação 3q'!V23</f>
        <v>0</v>
      </c>
      <c r="Y24" s="103">
        <f>'Alocação 3q'!W23</f>
        <v>0</v>
      </c>
      <c r="Z24" s="103"/>
      <c r="AA24" s="103" t="str">
        <f>'Alocação 3q'!Y23</f>
        <v>Bruno Nadai</v>
      </c>
      <c r="AB24" s="103">
        <f>'Alocação 3q'!Z23</f>
        <v>0</v>
      </c>
      <c r="AC24" s="104">
        <f>'Alocação 3q'!AA23</f>
        <v>0</v>
      </c>
      <c r="AD24" s="104">
        <f>'Alocação 3q'!AB23</f>
        <v>0</v>
      </c>
      <c r="AE24" s="103">
        <f>'Alocação 3q'!AC23</f>
        <v>0</v>
      </c>
      <c r="AF24" s="103"/>
      <c r="AG24" s="103"/>
      <c r="AH24" s="103">
        <f>'Alocação 3q'!Z23</f>
        <v>0</v>
      </c>
      <c r="AI24" s="104">
        <f>'Alocação 3q'!AA23</f>
        <v>0</v>
      </c>
      <c r="AJ24" s="104">
        <f>'Alocação 3q'!AB23</f>
        <v>0</v>
      </c>
      <c r="AK24" s="103">
        <f>'Alocação 3q'!AC23</f>
        <v>0</v>
      </c>
      <c r="AL24" s="103"/>
      <c r="AM24" s="103"/>
      <c r="AN24" s="103">
        <f>'Alocação 3q'!AJ23</f>
        <v>0</v>
      </c>
      <c r="AO24" s="107" t="str">
        <f t="shared" si="6"/>
        <v>CORRETO</v>
      </c>
      <c r="AP24" s="107">
        <f t="shared" si="2"/>
        <v>0.125</v>
      </c>
      <c r="AQ24" s="107">
        <f t="shared" si="3"/>
        <v>0.12500000000000019</v>
      </c>
      <c r="AR24" s="107">
        <f t="shared" si="4"/>
        <v>0</v>
      </c>
      <c r="AS24" s="108">
        <f t="shared" si="5"/>
        <v>0.12500000000000019</v>
      </c>
    </row>
    <row r="25" spans="1:45" ht="15.75" thickBot="1">
      <c r="A25" s="102" t="s">
        <v>382</v>
      </c>
      <c r="B25" s="103" t="str">
        <f>'Alocação 3q'!B24</f>
        <v xml:space="preserve">BIR0004-15 </v>
      </c>
      <c r="C25" s="103" t="str">
        <f>'Alocação 3q'!A24</f>
        <v>Bases Epistemológicas da Ciência Moderna</v>
      </c>
      <c r="D25" s="103">
        <f>'Alocação 3q'!C24</f>
        <v>3</v>
      </c>
      <c r="E25" s="103">
        <f>'Alocação 3q'!D24</f>
        <v>0</v>
      </c>
      <c r="F25" s="103">
        <f>'Alocação 3q'!E24</f>
        <v>4</v>
      </c>
      <c r="G25" s="103">
        <f t="shared" si="1"/>
        <v>3</v>
      </c>
      <c r="H25" s="103" t="str">
        <f>'Alocação 3q'!H24</f>
        <v>SA</v>
      </c>
      <c r="I25" s="103">
        <f>'Alocação 3q'!J24</f>
        <v>1</v>
      </c>
      <c r="J25" s="103" t="str">
        <f>'Alocação 3q'!I24</f>
        <v>Matutino</v>
      </c>
      <c r="K25" s="103">
        <f>'Alocação 3q'!K24</f>
        <v>100</v>
      </c>
      <c r="L25" s="103" t="str">
        <f>'Alocação 3q'!L24</f>
        <v>Segundas</v>
      </c>
      <c r="M25" s="104">
        <f>'Alocação 3q'!M24</f>
        <v>0.33333333333333331</v>
      </c>
      <c r="N25" s="104">
        <f>'Alocação 3q'!N24</f>
        <v>0.41666666666666702</v>
      </c>
      <c r="O25" s="103" t="str">
        <f>'Alocação 3q'!O24</f>
        <v>Semanal</v>
      </c>
      <c r="P25" s="103"/>
      <c r="Q25" s="103" t="str">
        <f>'Alocação 3q'!P24</f>
        <v>Terças</v>
      </c>
      <c r="R25" s="104">
        <f>'Alocação 3q'!Q24</f>
        <v>0.41666666666666702</v>
      </c>
      <c r="S25" s="104">
        <f>'Alocação 3q'!R24</f>
        <v>0.5</v>
      </c>
      <c r="T25" s="103" t="str">
        <f>'Alocação 3q'!S24</f>
        <v>Quinzenal I</v>
      </c>
      <c r="U25" s="103"/>
      <c r="V25" s="103">
        <f>'Alocação 3q'!T24</f>
        <v>0</v>
      </c>
      <c r="W25" s="104">
        <f>'Alocação 3q'!U24</f>
        <v>0</v>
      </c>
      <c r="X25" s="104">
        <f>'Alocação 3q'!V24</f>
        <v>0</v>
      </c>
      <c r="Y25" s="103">
        <f>'Alocação 3q'!W24</f>
        <v>0</v>
      </c>
      <c r="Z25" s="103"/>
      <c r="AA25" s="103" t="str">
        <f>'Alocação 3q'!Y24</f>
        <v>Roque da Costa Caiero</v>
      </c>
      <c r="AB25" s="103">
        <f>'Alocação 3q'!Z24</f>
        <v>0</v>
      </c>
      <c r="AC25" s="104">
        <f>'Alocação 3q'!AA24</f>
        <v>0</v>
      </c>
      <c r="AD25" s="104">
        <f>'Alocação 3q'!AB24</f>
        <v>0</v>
      </c>
      <c r="AE25" s="103">
        <f>'Alocação 3q'!AC24</f>
        <v>0</v>
      </c>
      <c r="AF25" s="103"/>
      <c r="AG25" s="103"/>
      <c r="AH25" s="103">
        <f>'Alocação 3q'!Z24</f>
        <v>0</v>
      </c>
      <c r="AI25" s="104">
        <f>'Alocação 3q'!AA24</f>
        <v>0</v>
      </c>
      <c r="AJ25" s="104">
        <f>'Alocação 3q'!AB24</f>
        <v>0</v>
      </c>
      <c r="AK25" s="103">
        <f>'Alocação 3q'!AC24</f>
        <v>0</v>
      </c>
      <c r="AL25" s="103"/>
      <c r="AM25" s="103"/>
      <c r="AN25" s="103">
        <f>'Alocação 3q'!AJ24</f>
        <v>0</v>
      </c>
      <c r="AO25" s="107" t="str">
        <f t="shared" si="6"/>
        <v>CORRETO</v>
      </c>
      <c r="AP25" s="107">
        <f t="shared" si="2"/>
        <v>0.125</v>
      </c>
      <c r="AQ25" s="107">
        <f t="shared" si="3"/>
        <v>0.12500000000000019</v>
      </c>
      <c r="AR25" s="107">
        <f t="shared" si="4"/>
        <v>0</v>
      </c>
      <c r="AS25" s="108">
        <f t="shared" si="5"/>
        <v>0.12500000000000019</v>
      </c>
    </row>
    <row r="26" spans="1:45" ht="15.75" thickBot="1">
      <c r="A26" s="102" t="s">
        <v>382</v>
      </c>
      <c r="B26" s="103" t="str">
        <f>'Alocação 3q'!B25</f>
        <v xml:space="preserve">BIR0004-15 </v>
      </c>
      <c r="C26" s="103" t="str">
        <f>'Alocação 3q'!A25</f>
        <v>Bases Epistemológicas da Ciência Moderna</v>
      </c>
      <c r="D26" s="103">
        <f>'Alocação 3q'!C25</f>
        <v>3</v>
      </c>
      <c r="E26" s="103">
        <f>'Alocação 3q'!D25</f>
        <v>0</v>
      </c>
      <c r="F26" s="103">
        <f>'Alocação 3q'!E25</f>
        <v>4</v>
      </c>
      <c r="G26" s="103">
        <f t="shared" si="1"/>
        <v>3</v>
      </c>
      <c r="H26" s="103" t="str">
        <f>'Alocação 3q'!H25</f>
        <v>SBC</v>
      </c>
      <c r="I26" s="103">
        <f>'Alocação 3q'!J25</f>
        <v>1</v>
      </c>
      <c r="J26" s="103" t="str">
        <f>'Alocação 3q'!I25</f>
        <v>Matutino</v>
      </c>
      <c r="K26" s="103">
        <f>'Alocação 3q'!K25</f>
        <v>100</v>
      </c>
      <c r="L26" s="103" t="str">
        <f>'Alocação 3q'!L25</f>
        <v>Segundas</v>
      </c>
      <c r="M26" s="104">
        <f>'Alocação 3q'!M25</f>
        <v>0.33333333333333331</v>
      </c>
      <c r="N26" s="104">
        <f>'Alocação 3q'!N25</f>
        <v>0.41666666666666702</v>
      </c>
      <c r="O26" s="103" t="str">
        <f>'Alocação 3q'!O25</f>
        <v>Semanal</v>
      </c>
      <c r="P26" s="103"/>
      <c r="Q26" s="103" t="str">
        <f>'Alocação 3q'!P25</f>
        <v>Terças</v>
      </c>
      <c r="R26" s="104">
        <f>'Alocação 3q'!Q25</f>
        <v>0.41666666666666702</v>
      </c>
      <c r="S26" s="104">
        <f>'Alocação 3q'!R25</f>
        <v>0.5</v>
      </c>
      <c r="T26" s="103" t="str">
        <f>'Alocação 3q'!S25</f>
        <v>Quinzenal I</v>
      </c>
      <c r="U26" s="103"/>
      <c r="V26" s="103">
        <f>'Alocação 3q'!T25</f>
        <v>0</v>
      </c>
      <c r="W26" s="104">
        <f>'Alocação 3q'!U25</f>
        <v>0</v>
      </c>
      <c r="X26" s="104">
        <f>'Alocação 3q'!V25</f>
        <v>0</v>
      </c>
      <c r="Y26" s="103">
        <f>'Alocação 3q'!W25</f>
        <v>0</v>
      </c>
      <c r="Z26" s="103"/>
      <c r="AA26" s="103" t="str">
        <f>'Alocação 3q'!Y25</f>
        <v>Katya Margareth Aurani</v>
      </c>
      <c r="AB26" s="103">
        <f>'Alocação 3q'!Z25</f>
        <v>0</v>
      </c>
      <c r="AC26" s="104">
        <f>'Alocação 3q'!AA25</f>
        <v>0</v>
      </c>
      <c r="AD26" s="104">
        <f>'Alocação 3q'!AB25</f>
        <v>0</v>
      </c>
      <c r="AE26" s="103">
        <f>'Alocação 3q'!AC25</f>
        <v>0</v>
      </c>
      <c r="AF26" s="103"/>
      <c r="AG26" s="103"/>
      <c r="AH26" s="103">
        <f>'Alocação 3q'!Z25</f>
        <v>0</v>
      </c>
      <c r="AI26" s="104">
        <f>'Alocação 3q'!AA25</f>
        <v>0</v>
      </c>
      <c r="AJ26" s="104">
        <f>'Alocação 3q'!AB25</f>
        <v>0</v>
      </c>
      <c r="AK26" s="103">
        <f>'Alocação 3q'!AC25</f>
        <v>0</v>
      </c>
      <c r="AL26" s="103"/>
      <c r="AM26" s="103"/>
      <c r="AN26" s="103">
        <f>'Alocação 3q'!AJ25</f>
        <v>0</v>
      </c>
      <c r="AO26" s="107" t="str">
        <f t="shared" si="6"/>
        <v>CORRETO</v>
      </c>
      <c r="AP26" s="107">
        <f t="shared" si="2"/>
        <v>0.125</v>
      </c>
      <c r="AQ26" s="107">
        <f t="shared" si="3"/>
        <v>0.12500000000000019</v>
      </c>
      <c r="AR26" s="107">
        <f t="shared" si="4"/>
        <v>0</v>
      </c>
      <c r="AS26" s="108">
        <f t="shared" si="5"/>
        <v>0.12500000000000019</v>
      </c>
    </row>
    <row r="27" spans="1:45" ht="15.75" thickBot="1">
      <c r="A27" s="102" t="s">
        <v>382</v>
      </c>
      <c r="B27" s="103" t="str">
        <f>'Alocação 3q'!B26</f>
        <v xml:space="preserve">BIR0004-15 </v>
      </c>
      <c r="C27" s="103" t="str">
        <f>'Alocação 3q'!A26</f>
        <v>Bases Epistemológicas da Ciência Moderna</v>
      </c>
      <c r="D27" s="103">
        <f>'Alocação 3q'!C26</f>
        <v>3</v>
      </c>
      <c r="E27" s="103">
        <f>'Alocação 3q'!D26</f>
        <v>0</v>
      </c>
      <c r="F27" s="103">
        <f>'Alocação 3q'!E26</f>
        <v>4</v>
      </c>
      <c r="G27" s="103">
        <f t="shared" si="1"/>
        <v>3</v>
      </c>
      <c r="H27" s="103" t="str">
        <f>'Alocação 3q'!H26</f>
        <v>SBC</v>
      </c>
      <c r="I27" s="103">
        <f>'Alocação 3q'!J26</f>
        <v>1</v>
      </c>
      <c r="J27" s="103" t="str">
        <f>'Alocação 3q'!I26</f>
        <v>Matutino</v>
      </c>
      <c r="K27" s="103">
        <f>'Alocação 3q'!K26</f>
        <v>100</v>
      </c>
      <c r="L27" s="103" t="str">
        <f>'Alocação 3q'!L26</f>
        <v>Segundas</v>
      </c>
      <c r="M27" s="104">
        <f>'Alocação 3q'!M26</f>
        <v>0.33333333333333331</v>
      </c>
      <c r="N27" s="104">
        <f>'Alocação 3q'!N26</f>
        <v>0.41666666666666702</v>
      </c>
      <c r="O27" s="103" t="str">
        <f>'Alocação 3q'!O26</f>
        <v>Semanal</v>
      </c>
      <c r="P27" s="103"/>
      <c r="Q27" s="103" t="str">
        <f>'Alocação 3q'!P26</f>
        <v>Terças</v>
      </c>
      <c r="R27" s="104">
        <f>'Alocação 3q'!Q26</f>
        <v>0.41666666666666702</v>
      </c>
      <c r="S27" s="104">
        <f>'Alocação 3q'!R26</f>
        <v>0.5</v>
      </c>
      <c r="T27" s="103" t="str">
        <f>'Alocação 3q'!S26</f>
        <v>Quinzenal I</v>
      </c>
      <c r="U27" s="103"/>
      <c r="V27" s="103">
        <f>'Alocação 3q'!T26</f>
        <v>0</v>
      </c>
      <c r="W27" s="104">
        <f>'Alocação 3q'!U26</f>
        <v>0</v>
      </c>
      <c r="X27" s="104">
        <f>'Alocação 3q'!V26</f>
        <v>0</v>
      </c>
      <c r="Y27" s="103">
        <f>'Alocação 3q'!W26</f>
        <v>0</v>
      </c>
      <c r="Z27" s="103"/>
      <c r="AA27" s="103" t="str">
        <f>'Alocação 3q'!Y26</f>
        <v>Anastasia Guidi Itokazu</v>
      </c>
      <c r="AB27" s="103">
        <f>'Alocação 3q'!Z26</f>
        <v>0</v>
      </c>
      <c r="AC27" s="104">
        <f>'Alocação 3q'!AA26</f>
        <v>0</v>
      </c>
      <c r="AD27" s="104">
        <f>'Alocação 3q'!AB26</f>
        <v>0</v>
      </c>
      <c r="AE27" s="103">
        <f>'Alocação 3q'!AC26</f>
        <v>0</v>
      </c>
      <c r="AF27" s="103"/>
      <c r="AG27" s="103"/>
      <c r="AH27" s="103">
        <f>'Alocação 3q'!Z26</f>
        <v>0</v>
      </c>
      <c r="AI27" s="104">
        <f>'Alocação 3q'!AA26</f>
        <v>0</v>
      </c>
      <c r="AJ27" s="104">
        <f>'Alocação 3q'!AB26</f>
        <v>0</v>
      </c>
      <c r="AK27" s="103">
        <f>'Alocação 3q'!AC26</f>
        <v>0</v>
      </c>
      <c r="AL27" s="103"/>
      <c r="AM27" s="103"/>
      <c r="AN27" s="103">
        <f>'Alocação 3q'!AJ26</f>
        <v>0</v>
      </c>
      <c r="AO27" s="107" t="str">
        <f t="shared" si="6"/>
        <v>CORRETO</v>
      </c>
      <c r="AP27" s="107">
        <f t="shared" si="2"/>
        <v>0.125</v>
      </c>
      <c r="AQ27" s="107">
        <f t="shared" si="3"/>
        <v>0.12500000000000019</v>
      </c>
      <c r="AR27" s="107">
        <f t="shared" si="4"/>
        <v>0</v>
      </c>
      <c r="AS27" s="108">
        <f t="shared" si="5"/>
        <v>0.12500000000000019</v>
      </c>
    </row>
    <row r="28" spans="1:45" ht="15.75" thickBot="1">
      <c r="A28" s="102" t="s">
        <v>382</v>
      </c>
      <c r="B28" s="103" t="str">
        <f>'Alocação 3q'!B27</f>
        <v xml:space="preserve">BIR0004-15 </v>
      </c>
      <c r="C28" s="103" t="str">
        <f>'Alocação 3q'!A27</f>
        <v>Bases Epistemológicas da Ciência Moderna</v>
      </c>
      <c r="D28" s="103">
        <f>'Alocação 3q'!C27</f>
        <v>3</v>
      </c>
      <c r="E28" s="103">
        <f>'Alocação 3q'!D27</f>
        <v>0</v>
      </c>
      <c r="F28" s="103">
        <f>'Alocação 3q'!E27</f>
        <v>4</v>
      </c>
      <c r="G28" s="103">
        <f t="shared" si="1"/>
        <v>3</v>
      </c>
      <c r="H28" s="103" t="str">
        <f>'Alocação 3q'!H27</f>
        <v>SA</v>
      </c>
      <c r="I28" s="103">
        <f>'Alocação 3q'!J27</f>
        <v>1</v>
      </c>
      <c r="J28" s="103" t="str">
        <f>'Alocação 3q'!I27</f>
        <v>Matutino</v>
      </c>
      <c r="K28" s="103">
        <f>'Alocação 3q'!K27</f>
        <v>100</v>
      </c>
      <c r="L28" s="103" t="str">
        <f>'Alocação 3q'!L27</f>
        <v>Segundas</v>
      </c>
      <c r="M28" s="104">
        <f>'Alocação 3q'!M27</f>
        <v>0.41666666666666702</v>
      </c>
      <c r="N28" s="104">
        <f>'Alocação 3q'!N27</f>
        <v>0.5</v>
      </c>
      <c r="O28" s="103" t="str">
        <f>'Alocação 3q'!O27</f>
        <v>Semanal</v>
      </c>
      <c r="P28" s="103"/>
      <c r="Q28" s="103" t="str">
        <f>'Alocação 3q'!P27</f>
        <v>Terças</v>
      </c>
      <c r="R28" s="104">
        <f>'Alocação 3q'!Q27</f>
        <v>0.33333333333333331</v>
      </c>
      <c r="S28" s="104">
        <f>'Alocação 3q'!R27</f>
        <v>0.41666666666666702</v>
      </c>
      <c r="T28" s="103" t="str">
        <f>'Alocação 3q'!S27</f>
        <v>Quinzenal I</v>
      </c>
      <c r="U28" s="103"/>
      <c r="V28" s="103">
        <f>'Alocação 3q'!T27</f>
        <v>0</v>
      </c>
      <c r="W28" s="104">
        <f>'Alocação 3q'!U27</f>
        <v>0</v>
      </c>
      <c r="X28" s="104">
        <f>'Alocação 3q'!V27</f>
        <v>0</v>
      </c>
      <c r="Y28" s="103">
        <f>'Alocação 3q'!W27</f>
        <v>0</v>
      </c>
      <c r="Z28" s="103"/>
      <c r="AA28" s="103" t="str">
        <f>'Alocação 3q'!Y27</f>
        <v>Roque da Costa Caiero</v>
      </c>
      <c r="AB28" s="103">
        <f>'Alocação 3q'!Z27</f>
        <v>0</v>
      </c>
      <c r="AC28" s="104">
        <f>'Alocação 3q'!AA27</f>
        <v>0</v>
      </c>
      <c r="AD28" s="104">
        <f>'Alocação 3q'!AB27</f>
        <v>0</v>
      </c>
      <c r="AE28" s="103">
        <f>'Alocação 3q'!AC27</f>
        <v>0</v>
      </c>
      <c r="AF28" s="103"/>
      <c r="AG28" s="103"/>
      <c r="AH28" s="103">
        <f>'Alocação 3q'!Z27</f>
        <v>0</v>
      </c>
      <c r="AI28" s="104">
        <f>'Alocação 3q'!AA27</f>
        <v>0</v>
      </c>
      <c r="AJ28" s="104">
        <f>'Alocação 3q'!AB27</f>
        <v>0</v>
      </c>
      <c r="AK28" s="103">
        <f>'Alocação 3q'!AC27</f>
        <v>0</v>
      </c>
      <c r="AL28" s="103"/>
      <c r="AM28" s="103"/>
      <c r="AN28" s="103">
        <f>'Alocação 3q'!AJ27</f>
        <v>0</v>
      </c>
      <c r="AO28" s="107" t="str">
        <f t="shared" si="6"/>
        <v>CORRETO</v>
      </c>
      <c r="AP28" s="107">
        <f t="shared" si="2"/>
        <v>0.125</v>
      </c>
      <c r="AQ28" s="107">
        <f t="shared" si="3"/>
        <v>0.12499999999999983</v>
      </c>
      <c r="AR28" s="107">
        <f t="shared" si="4"/>
        <v>0</v>
      </c>
      <c r="AS28" s="108">
        <f t="shared" si="5"/>
        <v>0.12499999999999983</v>
      </c>
    </row>
    <row r="29" spans="1:45" ht="15.75" thickBot="1">
      <c r="A29" s="102" t="s">
        <v>382</v>
      </c>
      <c r="B29" s="103" t="str">
        <f>'Alocação 3q'!B28</f>
        <v xml:space="preserve">BHP0202-15 </v>
      </c>
      <c r="C29" s="103" t="str">
        <f>'Alocação 3q'!A28</f>
        <v>Pensamento Crítico</v>
      </c>
      <c r="D29" s="103">
        <f>'Alocação 3q'!C28</f>
        <v>4</v>
      </c>
      <c r="E29" s="103">
        <f>'Alocação 3q'!D28</f>
        <v>0</v>
      </c>
      <c r="F29" s="103">
        <f>'Alocação 3q'!E28</f>
        <v>4</v>
      </c>
      <c r="G29" s="103">
        <f t="shared" si="1"/>
        <v>4</v>
      </c>
      <c r="H29" s="103" t="str">
        <f>'Alocação 3q'!H28</f>
        <v>SBC</v>
      </c>
      <c r="I29" s="103">
        <f>'Alocação 3q'!J28</f>
        <v>1</v>
      </c>
      <c r="J29" s="103" t="str">
        <f>'Alocação 3q'!I28</f>
        <v>Matutino</v>
      </c>
      <c r="K29" s="103">
        <f>'Alocação 3q'!K28</f>
        <v>100</v>
      </c>
      <c r="L29" s="103" t="str">
        <f>'Alocação 3q'!L28</f>
        <v>Segundas</v>
      </c>
      <c r="M29" s="104">
        <f>'Alocação 3q'!M28</f>
        <v>0.33333333333333331</v>
      </c>
      <c r="N29" s="104">
        <f>'Alocação 3q'!N28</f>
        <v>0.41666666666666702</v>
      </c>
      <c r="O29" s="103">
        <f>'Alocação 3q'!O28</f>
        <v>0</v>
      </c>
      <c r="P29" s="103"/>
      <c r="Q29" s="103" t="str">
        <f>'Alocação 3q'!P28</f>
        <v>Quartas</v>
      </c>
      <c r="R29" s="104">
        <f>'Alocação 3q'!Q28</f>
        <v>0.41666666666666702</v>
      </c>
      <c r="S29" s="104">
        <f>'Alocação 3q'!R28</f>
        <v>0.5</v>
      </c>
      <c r="T29" s="103">
        <f>'Alocação 3q'!S28</f>
        <v>0</v>
      </c>
      <c r="U29" s="103"/>
      <c r="V29" s="103">
        <f>'Alocação 3q'!T28</f>
        <v>0</v>
      </c>
      <c r="W29" s="104">
        <f>'Alocação 3q'!U28</f>
        <v>0</v>
      </c>
      <c r="X29" s="104">
        <f>'Alocação 3q'!V28</f>
        <v>0</v>
      </c>
      <c r="Y29" s="103">
        <f>'Alocação 3q'!W28</f>
        <v>0</v>
      </c>
      <c r="Z29" s="103"/>
      <c r="AA29" s="103" t="str">
        <f>'Alocação 3q'!Y28</f>
        <v>William José Steinle</v>
      </c>
      <c r="AB29" s="103">
        <f>'Alocação 3q'!Z28</f>
        <v>0</v>
      </c>
      <c r="AC29" s="104">
        <f>'Alocação 3q'!AA28</f>
        <v>0</v>
      </c>
      <c r="AD29" s="104">
        <f>'Alocação 3q'!AB28</f>
        <v>0</v>
      </c>
      <c r="AE29" s="103">
        <f>'Alocação 3q'!AC28</f>
        <v>0</v>
      </c>
      <c r="AF29" s="103"/>
      <c r="AG29" s="103"/>
      <c r="AH29" s="103">
        <f>'Alocação 3q'!Z28</f>
        <v>0</v>
      </c>
      <c r="AI29" s="104">
        <f>'Alocação 3q'!AA28</f>
        <v>0</v>
      </c>
      <c r="AJ29" s="104">
        <f>'Alocação 3q'!AB28</f>
        <v>0</v>
      </c>
      <c r="AK29" s="103">
        <f>'Alocação 3q'!AC28</f>
        <v>0</v>
      </c>
      <c r="AL29" s="103"/>
      <c r="AM29" s="103"/>
      <c r="AN29" s="103">
        <f>'Alocação 3q'!AJ28</f>
        <v>0</v>
      </c>
      <c r="AO29" s="107" t="str">
        <f t="shared" si="6"/>
        <v>HORAS A MENOS ALOCADAS</v>
      </c>
      <c r="AP29" s="107">
        <f t="shared" si="2"/>
        <v>0.16666666666666666</v>
      </c>
      <c r="AQ29" s="107">
        <f t="shared" si="3"/>
        <v>8.3333333333333343E-2</v>
      </c>
      <c r="AR29" s="107">
        <f t="shared" si="4"/>
        <v>0</v>
      </c>
      <c r="AS29" s="108">
        <f t="shared" si="5"/>
        <v>8.3333333333333343E-2</v>
      </c>
    </row>
    <row r="30" spans="1:45" ht="15.75" thickBot="1">
      <c r="A30" s="102" t="s">
        <v>382</v>
      </c>
      <c r="B30" s="103" t="str">
        <f>'Alocação 3q'!B29</f>
        <v xml:space="preserve">BHP0202-15 </v>
      </c>
      <c r="C30" s="103" t="str">
        <f>'Alocação 3q'!A29</f>
        <v>Pensamento Crítico</v>
      </c>
      <c r="D30" s="103">
        <f>'Alocação 3q'!C29</f>
        <v>4</v>
      </c>
      <c r="E30" s="103">
        <f>'Alocação 3q'!D29</f>
        <v>0</v>
      </c>
      <c r="F30" s="103">
        <f>'Alocação 3q'!E29</f>
        <v>4</v>
      </c>
      <c r="G30" s="103">
        <f t="shared" si="1"/>
        <v>4</v>
      </c>
      <c r="H30" s="103" t="str">
        <f>'Alocação 3q'!H29</f>
        <v>SBC</v>
      </c>
      <c r="I30" s="103">
        <f>'Alocação 3q'!J29</f>
        <v>1</v>
      </c>
      <c r="J30" s="103" t="str">
        <f>'Alocação 3q'!I29</f>
        <v>Matutino</v>
      </c>
      <c r="K30" s="103">
        <f>'Alocação 3q'!K29</f>
        <v>100</v>
      </c>
      <c r="L30" s="103" t="str">
        <f>'Alocação 3q'!L29</f>
        <v>Segundas</v>
      </c>
      <c r="M30" s="104">
        <f>'Alocação 3q'!M29</f>
        <v>0.41666666666666702</v>
      </c>
      <c r="N30" s="104">
        <f>'Alocação 3q'!N29</f>
        <v>0.5</v>
      </c>
      <c r="O30" s="103">
        <f>'Alocação 3q'!O29</f>
        <v>0</v>
      </c>
      <c r="P30" s="103"/>
      <c r="Q30" s="103" t="str">
        <f>'Alocação 3q'!P29</f>
        <v>Quartas</v>
      </c>
      <c r="R30" s="104">
        <f>'Alocação 3q'!Q29</f>
        <v>0.33333333333333331</v>
      </c>
      <c r="S30" s="104">
        <f>'Alocação 3q'!R29</f>
        <v>0.41666666666666702</v>
      </c>
      <c r="T30" s="103">
        <f>'Alocação 3q'!S29</f>
        <v>0</v>
      </c>
      <c r="U30" s="103"/>
      <c r="V30" s="103">
        <f>'Alocação 3q'!T29</f>
        <v>0</v>
      </c>
      <c r="W30" s="104">
        <f>'Alocação 3q'!U29</f>
        <v>0</v>
      </c>
      <c r="X30" s="104">
        <f>'Alocação 3q'!V29</f>
        <v>0</v>
      </c>
      <c r="Y30" s="103">
        <f>'Alocação 3q'!W29</f>
        <v>0</v>
      </c>
      <c r="Z30" s="103"/>
      <c r="AA30" s="103" t="str">
        <f>'Alocação 3q'!Y29</f>
        <v>William José Steinle</v>
      </c>
      <c r="AB30" s="103">
        <f>'Alocação 3q'!Z29</f>
        <v>0</v>
      </c>
      <c r="AC30" s="104">
        <f>'Alocação 3q'!AA29</f>
        <v>0</v>
      </c>
      <c r="AD30" s="104">
        <f>'Alocação 3q'!AB29</f>
        <v>0</v>
      </c>
      <c r="AE30" s="103">
        <f>'Alocação 3q'!AC29</f>
        <v>0</v>
      </c>
      <c r="AF30" s="103"/>
      <c r="AG30" s="103"/>
      <c r="AH30" s="103">
        <f>'Alocação 3q'!Z29</f>
        <v>0</v>
      </c>
      <c r="AI30" s="104">
        <f>'Alocação 3q'!AA29</f>
        <v>0</v>
      </c>
      <c r="AJ30" s="104">
        <f>'Alocação 3q'!AB29</f>
        <v>0</v>
      </c>
      <c r="AK30" s="103">
        <f>'Alocação 3q'!AC29</f>
        <v>0</v>
      </c>
      <c r="AL30" s="103"/>
      <c r="AM30" s="103"/>
      <c r="AN30" s="103">
        <f>'Alocação 3q'!AJ29</f>
        <v>0</v>
      </c>
      <c r="AO30" s="107" t="str">
        <f t="shared" si="6"/>
        <v>HORAS A MENOS ALOCADAS</v>
      </c>
      <c r="AP30" s="107">
        <f t="shared" si="2"/>
        <v>0.16666666666666666</v>
      </c>
      <c r="AQ30" s="107">
        <f t="shared" si="3"/>
        <v>8.3333333333333343E-2</v>
      </c>
      <c r="AR30" s="107">
        <f t="shared" si="4"/>
        <v>0</v>
      </c>
      <c r="AS30" s="108">
        <f t="shared" si="5"/>
        <v>8.3333333333333343E-2</v>
      </c>
    </row>
    <row r="31" spans="1:45" ht="15.75" thickBot="1">
      <c r="A31" s="102" t="s">
        <v>382</v>
      </c>
      <c r="B31" s="103" t="str">
        <f>'Alocação 3q'!B30</f>
        <v xml:space="preserve">BIR0004-15 </v>
      </c>
      <c r="C31" s="103" t="str">
        <f>'Alocação 3q'!A30</f>
        <v>Bases Epistemológicas da Ciência Moderna</v>
      </c>
      <c r="D31" s="103">
        <f>'Alocação 3q'!C30</f>
        <v>3</v>
      </c>
      <c r="E31" s="103">
        <f>'Alocação 3q'!D30</f>
        <v>0</v>
      </c>
      <c r="F31" s="103">
        <f>'Alocação 3q'!E30</f>
        <v>4</v>
      </c>
      <c r="G31" s="103">
        <f t="shared" si="1"/>
        <v>3</v>
      </c>
      <c r="H31" s="103" t="str">
        <f>'Alocação 3q'!H30</f>
        <v>SA</v>
      </c>
      <c r="I31" s="103">
        <f>'Alocação 3q'!J30</f>
        <v>1</v>
      </c>
      <c r="J31" s="103" t="str">
        <f>'Alocação 3q'!I30</f>
        <v>Noturno</v>
      </c>
      <c r="K31" s="103">
        <f>'Alocação 3q'!K30</f>
        <v>100</v>
      </c>
      <c r="L31" s="103" t="str">
        <f>'Alocação 3q'!L30</f>
        <v>Segundas</v>
      </c>
      <c r="M31" s="104">
        <f>'Alocação 3q'!M30</f>
        <v>0.79166666666666696</v>
      </c>
      <c r="N31" s="104">
        <f>'Alocação 3q'!N30</f>
        <v>0.875000000000001</v>
      </c>
      <c r="O31" s="103" t="str">
        <f>'Alocação 3q'!O30</f>
        <v>Semanal</v>
      </c>
      <c r="P31" s="103"/>
      <c r="Q31" s="103" t="str">
        <f>'Alocação 3q'!P30</f>
        <v>Terças</v>
      </c>
      <c r="R31" s="104">
        <f>'Alocação 3q'!Q30</f>
        <v>0.875000000000001</v>
      </c>
      <c r="S31" s="104">
        <f>'Alocação 3q'!R30</f>
        <v>0.95833333333333404</v>
      </c>
      <c r="T31" s="103" t="str">
        <f>'Alocação 3q'!S30</f>
        <v>Quinzenal I</v>
      </c>
      <c r="U31" s="103"/>
      <c r="V31" s="103">
        <f>'Alocação 3q'!T30</f>
        <v>0</v>
      </c>
      <c r="W31" s="104">
        <f>'Alocação 3q'!U30</f>
        <v>0</v>
      </c>
      <c r="X31" s="104">
        <f>'Alocação 3q'!V30</f>
        <v>0</v>
      </c>
      <c r="Y31" s="103">
        <f>'Alocação 3q'!W30</f>
        <v>0</v>
      </c>
      <c r="Z31" s="103"/>
      <c r="AA31" s="103" t="str">
        <f>'Alocação 3q'!Y30</f>
        <v>Victor Ximenes Marques</v>
      </c>
      <c r="AB31" s="103">
        <f>'Alocação 3q'!Z30</f>
        <v>0</v>
      </c>
      <c r="AC31" s="104">
        <f>'Alocação 3q'!AA30</f>
        <v>0</v>
      </c>
      <c r="AD31" s="104">
        <f>'Alocação 3q'!AB30</f>
        <v>0</v>
      </c>
      <c r="AE31" s="103">
        <f>'Alocação 3q'!AC30</f>
        <v>0</v>
      </c>
      <c r="AF31" s="103"/>
      <c r="AG31" s="103"/>
      <c r="AH31" s="103">
        <f>'Alocação 3q'!Z30</f>
        <v>0</v>
      </c>
      <c r="AI31" s="104">
        <f>'Alocação 3q'!AA30</f>
        <v>0</v>
      </c>
      <c r="AJ31" s="104">
        <f>'Alocação 3q'!AB30</f>
        <v>0</v>
      </c>
      <c r="AK31" s="103">
        <f>'Alocação 3q'!AC30</f>
        <v>0</v>
      </c>
      <c r="AL31" s="103"/>
      <c r="AM31" s="103"/>
      <c r="AN31" s="103">
        <f>'Alocação 3q'!AJ30</f>
        <v>0</v>
      </c>
      <c r="AO31" s="107" t="str">
        <f t="shared" si="6"/>
        <v>HORAS A MAIS ALOCADAS</v>
      </c>
      <c r="AP31" s="107">
        <f t="shared" si="2"/>
        <v>0.125</v>
      </c>
      <c r="AQ31" s="107">
        <f t="shared" si="3"/>
        <v>0.12500000000000056</v>
      </c>
      <c r="AR31" s="107">
        <f t="shared" si="4"/>
        <v>0</v>
      </c>
      <c r="AS31" s="108">
        <f t="shared" si="5"/>
        <v>0.12500000000000056</v>
      </c>
    </row>
    <row r="32" spans="1:45" ht="15.75" thickBot="1">
      <c r="A32" s="102" t="s">
        <v>382</v>
      </c>
      <c r="B32" s="103" t="str">
        <f>'Alocação 3q'!B31</f>
        <v xml:space="preserve">BIR0004-15 </v>
      </c>
      <c r="C32" s="103" t="str">
        <f>'Alocação 3q'!A31</f>
        <v>Bases Epistemológicas da Ciência Moderna</v>
      </c>
      <c r="D32" s="103">
        <f>'Alocação 3q'!C31</f>
        <v>3</v>
      </c>
      <c r="E32" s="103">
        <f>'Alocação 3q'!D31</f>
        <v>0</v>
      </c>
      <c r="F32" s="103">
        <f>'Alocação 3q'!E31</f>
        <v>4</v>
      </c>
      <c r="G32" s="103">
        <f t="shared" si="1"/>
        <v>3</v>
      </c>
      <c r="H32" s="103" t="str">
        <f>'Alocação 3q'!H31</f>
        <v>SA</v>
      </c>
      <c r="I32" s="103">
        <f>'Alocação 3q'!J31</f>
        <v>1</v>
      </c>
      <c r="J32" s="103" t="str">
        <f>'Alocação 3q'!I31</f>
        <v>Noturno</v>
      </c>
      <c r="K32" s="103">
        <f>'Alocação 3q'!K31</f>
        <v>100</v>
      </c>
      <c r="L32" s="103" t="str">
        <f>'Alocação 3q'!L31</f>
        <v>Segundas</v>
      </c>
      <c r="M32" s="104">
        <f>'Alocação 3q'!M31</f>
        <v>0.79166666666666696</v>
      </c>
      <c r="N32" s="104">
        <f>'Alocação 3q'!N31</f>
        <v>0.875000000000001</v>
      </c>
      <c r="O32" s="103" t="str">
        <f>'Alocação 3q'!O31</f>
        <v>Semanal</v>
      </c>
      <c r="P32" s="103"/>
      <c r="Q32" s="103" t="str">
        <f>'Alocação 3q'!P31</f>
        <v>Terças</v>
      </c>
      <c r="R32" s="104">
        <f>'Alocação 3q'!Q31</f>
        <v>0.875000000000001</v>
      </c>
      <c r="S32" s="104">
        <f>'Alocação 3q'!R31</f>
        <v>0.95833333333333404</v>
      </c>
      <c r="T32" s="103" t="str">
        <f>'Alocação 3q'!S31</f>
        <v>Quinzenal I</v>
      </c>
      <c r="U32" s="103"/>
      <c r="V32" s="103">
        <f>'Alocação 3q'!T31</f>
        <v>0</v>
      </c>
      <c r="W32" s="104">
        <f>'Alocação 3q'!U31</f>
        <v>0</v>
      </c>
      <c r="X32" s="104">
        <f>'Alocação 3q'!V31</f>
        <v>0</v>
      </c>
      <c r="Y32" s="103">
        <f>'Alocação 3q'!W31</f>
        <v>0</v>
      </c>
      <c r="Z32" s="103"/>
      <c r="AA32" s="103" t="str">
        <f>'Alocação 3q'!Y31</f>
        <v>Lorenzo Baravalle</v>
      </c>
      <c r="AB32" s="103">
        <f>'Alocação 3q'!Z31</f>
        <v>0</v>
      </c>
      <c r="AC32" s="104">
        <f>'Alocação 3q'!AA31</f>
        <v>0</v>
      </c>
      <c r="AD32" s="104">
        <f>'Alocação 3q'!AB31</f>
        <v>0</v>
      </c>
      <c r="AE32" s="103">
        <f>'Alocação 3q'!AC31</f>
        <v>0</v>
      </c>
      <c r="AF32" s="103"/>
      <c r="AG32" s="103"/>
      <c r="AH32" s="103">
        <f>'Alocação 3q'!Z31</f>
        <v>0</v>
      </c>
      <c r="AI32" s="104">
        <f>'Alocação 3q'!AA31</f>
        <v>0</v>
      </c>
      <c r="AJ32" s="104">
        <f>'Alocação 3q'!AB31</f>
        <v>0</v>
      </c>
      <c r="AK32" s="103">
        <f>'Alocação 3q'!AC31</f>
        <v>0</v>
      </c>
      <c r="AL32" s="103"/>
      <c r="AM32" s="103"/>
      <c r="AN32" s="103">
        <f>'Alocação 3q'!AJ31</f>
        <v>0</v>
      </c>
      <c r="AO32" s="107" t="str">
        <f t="shared" si="6"/>
        <v>HORAS A MAIS ALOCADAS</v>
      </c>
      <c r="AP32" s="107">
        <f t="shared" si="2"/>
        <v>0.125</v>
      </c>
      <c r="AQ32" s="107">
        <f t="shared" si="3"/>
        <v>0.12500000000000056</v>
      </c>
      <c r="AR32" s="107">
        <f t="shared" si="4"/>
        <v>0</v>
      </c>
      <c r="AS32" s="108">
        <f t="shared" si="5"/>
        <v>0.12500000000000056</v>
      </c>
    </row>
    <row r="33" spans="1:45" ht="15.75" thickBot="1">
      <c r="A33" s="102" t="s">
        <v>382</v>
      </c>
      <c r="B33" s="103" t="str">
        <f>'Alocação 3q'!B32</f>
        <v xml:space="preserve">BIR0004-15 </v>
      </c>
      <c r="C33" s="103" t="str">
        <f>'Alocação 3q'!A32</f>
        <v>Bases Epistemológicas da Ciência Moderna</v>
      </c>
      <c r="D33" s="103">
        <f>'Alocação 3q'!C32</f>
        <v>3</v>
      </c>
      <c r="E33" s="103">
        <f>'Alocação 3q'!D32</f>
        <v>0</v>
      </c>
      <c r="F33" s="103">
        <f>'Alocação 3q'!E32</f>
        <v>4</v>
      </c>
      <c r="G33" s="103">
        <f t="shared" si="1"/>
        <v>3</v>
      </c>
      <c r="H33" s="103" t="str">
        <f>'Alocação 3q'!H32</f>
        <v>SBC</v>
      </c>
      <c r="I33" s="103">
        <f>'Alocação 3q'!J32</f>
        <v>1</v>
      </c>
      <c r="J33" s="103" t="str">
        <f>'Alocação 3q'!I32</f>
        <v>Noturno</v>
      </c>
      <c r="K33" s="103">
        <f>'Alocação 3q'!K32</f>
        <v>100</v>
      </c>
      <c r="L33" s="103" t="str">
        <f>'Alocação 3q'!L32</f>
        <v>Segundas</v>
      </c>
      <c r="M33" s="104">
        <f>'Alocação 3q'!M32</f>
        <v>0.79166666666666696</v>
      </c>
      <c r="N33" s="104">
        <f>'Alocação 3q'!N32</f>
        <v>0.875000000000001</v>
      </c>
      <c r="O33" s="103" t="str">
        <f>'Alocação 3q'!O32</f>
        <v>Semanal</v>
      </c>
      <c r="P33" s="103"/>
      <c r="Q33" s="103" t="str">
        <f>'Alocação 3q'!P32</f>
        <v>Terças</v>
      </c>
      <c r="R33" s="104">
        <f>'Alocação 3q'!Q32</f>
        <v>0.875000000000001</v>
      </c>
      <c r="S33" s="104">
        <f>'Alocação 3q'!R32</f>
        <v>0.95833333333333404</v>
      </c>
      <c r="T33" s="103" t="str">
        <f>'Alocação 3q'!S32</f>
        <v>Quinzenal I</v>
      </c>
      <c r="U33" s="103"/>
      <c r="V33" s="103">
        <f>'Alocação 3q'!T32</f>
        <v>0</v>
      </c>
      <c r="W33" s="104">
        <f>'Alocação 3q'!U32</f>
        <v>0</v>
      </c>
      <c r="X33" s="104">
        <f>'Alocação 3q'!V32</f>
        <v>0</v>
      </c>
      <c r="Y33" s="103">
        <f>'Alocação 3q'!W32</f>
        <v>0</v>
      </c>
      <c r="Z33" s="103"/>
      <c r="AA33" s="103" t="str">
        <f>'Alocação 3q'!Y32</f>
        <v>Paulo Tadeu da Silva</v>
      </c>
      <c r="AB33" s="103">
        <f>'Alocação 3q'!Z32</f>
        <v>0</v>
      </c>
      <c r="AC33" s="104">
        <f>'Alocação 3q'!AA32</f>
        <v>0</v>
      </c>
      <c r="AD33" s="104">
        <f>'Alocação 3q'!AB32</f>
        <v>0</v>
      </c>
      <c r="AE33" s="103">
        <f>'Alocação 3q'!AC32</f>
        <v>0</v>
      </c>
      <c r="AF33" s="103"/>
      <c r="AG33" s="103"/>
      <c r="AH33" s="103">
        <f>'Alocação 3q'!Z32</f>
        <v>0</v>
      </c>
      <c r="AI33" s="104">
        <f>'Alocação 3q'!AA32</f>
        <v>0</v>
      </c>
      <c r="AJ33" s="104">
        <f>'Alocação 3q'!AB32</f>
        <v>0</v>
      </c>
      <c r="AK33" s="103">
        <f>'Alocação 3q'!AC32</f>
        <v>0</v>
      </c>
      <c r="AL33" s="103"/>
      <c r="AM33" s="103"/>
      <c r="AN33" s="103">
        <f>'Alocação 3q'!AJ32</f>
        <v>0</v>
      </c>
      <c r="AO33" s="107" t="str">
        <f t="shared" si="6"/>
        <v>HORAS A MAIS ALOCADAS</v>
      </c>
      <c r="AP33" s="107">
        <f t="shared" si="2"/>
        <v>0.125</v>
      </c>
      <c r="AQ33" s="107">
        <f t="shared" si="3"/>
        <v>0.12500000000000056</v>
      </c>
      <c r="AR33" s="107">
        <f t="shared" si="4"/>
        <v>0</v>
      </c>
      <c r="AS33" s="108">
        <f t="shared" si="5"/>
        <v>0.12500000000000056</v>
      </c>
    </row>
    <row r="34" spans="1:45" ht="15.75" thickBot="1">
      <c r="A34" s="102" t="s">
        <v>382</v>
      </c>
      <c r="B34" s="103" t="str">
        <f>'Alocação 3q'!B33</f>
        <v xml:space="preserve">BIR0004-15 </v>
      </c>
      <c r="C34" s="103" t="str">
        <f>'Alocação 3q'!A33</f>
        <v>Bases Epistemológicas da Ciência Moderna</v>
      </c>
      <c r="D34" s="103">
        <f>'Alocação 3q'!C33</f>
        <v>3</v>
      </c>
      <c r="E34" s="103">
        <f>'Alocação 3q'!D33</f>
        <v>0</v>
      </c>
      <c r="F34" s="103">
        <f>'Alocação 3q'!E33</f>
        <v>4</v>
      </c>
      <c r="G34" s="103">
        <f t="shared" si="1"/>
        <v>3</v>
      </c>
      <c r="H34" s="103" t="str">
        <f>'Alocação 3q'!H33</f>
        <v>SA</v>
      </c>
      <c r="I34" s="103">
        <f>'Alocação 3q'!J33</f>
        <v>1</v>
      </c>
      <c r="J34" s="103" t="str">
        <f>'Alocação 3q'!I33</f>
        <v>Noturno</v>
      </c>
      <c r="K34" s="103">
        <f>'Alocação 3q'!K33</f>
        <v>100</v>
      </c>
      <c r="L34" s="103" t="str">
        <f>'Alocação 3q'!L33</f>
        <v>Segundas</v>
      </c>
      <c r="M34" s="104">
        <f>'Alocação 3q'!M33</f>
        <v>0.875000000000001</v>
      </c>
      <c r="N34" s="104">
        <f>'Alocação 3q'!N33</f>
        <v>0.95833333333333404</v>
      </c>
      <c r="O34" s="103" t="str">
        <f>'Alocação 3q'!O33</f>
        <v>Semanal</v>
      </c>
      <c r="P34" s="103"/>
      <c r="Q34" s="103" t="str">
        <f>'Alocação 3q'!P33</f>
        <v>Terças</v>
      </c>
      <c r="R34" s="104">
        <f>'Alocação 3q'!Q33</f>
        <v>0.79166666666666696</v>
      </c>
      <c r="S34" s="104">
        <f>'Alocação 3q'!R33</f>
        <v>0.875000000000001</v>
      </c>
      <c r="T34" s="103" t="str">
        <f>'Alocação 3q'!S33</f>
        <v>Quinzenal I</v>
      </c>
      <c r="U34" s="103"/>
      <c r="V34" s="103">
        <f>'Alocação 3q'!T33</f>
        <v>0</v>
      </c>
      <c r="W34" s="104">
        <f>'Alocação 3q'!U33</f>
        <v>0</v>
      </c>
      <c r="X34" s="104">
        <f>'Alocação 3q'!V33</f>
        <v>0</v>
      </c>
      <c r="Y34" s="103">
        <f>'Alocação 3q'!W33</f>
        <v>0</v>
      </c>
      <c r="Z34" s="103"/>
      <c r="AA34" s="103" t="str">
        <f>'Alocação 3q'!Y33</f>
        <v>Lorenzo Baravalle</v>
      </c>
      <c r="AB34" s="103">
        <f>'Alocação 3q'!Z33</f>
        <v>0</v>
      </c>
      <c r="AC34" s="104">
        <f>'Alocação 3q'!AA33</f>
        <v>0</v>
      </c>
      <c r="AD34" s="104">
        <f>'Alocação 3q'!AB33</f>
        <v>0</v>
      </c>
      <c r="AE34" s="103">
        <f>'Alocação 3q'!AC33</f>
        <v>0</v>
      </c>
      <c r="AF34" s="103"/>
      <c r="AG34" s="103"/>
      <c r="AH34" s="103">
        <f>'Alocação 3q'!Z33</f>
        <v>0</v>
      </c>
      <c r="AI34" s="104">
        <f>'Alocação 3q'!AA33</f>
        <v>0</v>
      </c>
      <c r="AJ34" s="104">
        <f>'Alocação 3q'!AB33</f>
        <v>0</v>
      </c>
      <c r="AK34" s="103">
        <f>'Alocação 3q'!AC33</f>
        <v>0</v>
      </c>
      <c r="AL34" s="103"/>
      <c r="AM34" s="103"/>
      <c r="AN34" s="103">
        <f>'Alocação 3q'!AJ33</f>
        <v>0</v>
      </c>
      <c r="AO34" s="107" t="str">
        <f t="shared" si="6"/>
        <v>CORRETO</v>
      </c>
      <c r="AP34" s="107">
        <f t="shared" si="2"/>
        <v>0.125</v>
      </c>
      <c r="AQ34" s="107">
        <f t="shared" si="3"/>
        <v>0.12500000000000006</v>
      </c>
      <c r="AR34" s="107">
        <f t="shared" si="4"/>
        <v>0</v>
      </c>
      <c r="AS34" s="108">
        <f t="shared" si="5"/>
        <v>0.12500000000000006</v>
      </c>
    </row>
    <row r="35" spans="1:45" ht="15.75" thickBot="1">
      <c r="A35" s="102" t="s">
        <v>382</v>
      </c>
      <c r="B35" s="103" t="str">
        <f>'Alocação 3q'!B34</f>
        <v xml:space="preserve">BIR0004-15 </v>
      </c>
      <c r="C35" s="103" t="str">
        <f>'Alocação 3q'!A34</f>
        <v>Bases Epistemológicas da Ciência Moderna</v>
      </c>
      <c r="D35" s="103">
        <f>'Alocação 3q'!C34</f>
        <v>3</v>
      </c>
      <c r="E35" s="103">
        <f>'Alocação 3q'!D34</f>
        <v>0</v>
      </c>
      <c r="F35" s="103">
        <f>'Alocação 3q'!E34</f>
        <v>4</v>
      </c>
      <c r="G35" s="103">
        <f t="shared" si="1"/>
        <v>3</v>
      </c>
      <c r="H35" s="103" t="str">
        <f>'Alocação 3q'!H34</f>
        <v>SBC</v>
      </c>
      <c r="I35" s="103">
        <f>'Alocação 3q'!J34</f>
        <v>1</v>
      </c>
      <c r="J35" s="103" t="str">
        <f>'Alocação 3q'!I34</f>
        <v>Noturno</v>
      </c>
      <c r="K35" s="103">
        <f>'Alocação 3q'!K34</f>
        <v>100</v>
      </c>
      <c r="L35" s="103" t="str">
        <f>'Alocação 3q'!L34</f>
        <v>Segundas</v>
      </c>
      <c r="M35" s="104">
        <f>'Alocação 3q'!M34</f>
        <v>0.875000000000001</v>
      </c>
      <c r="N35" s="104">
        <f>'Alocação 3q'!N34</f>
        <v>0.95833333333333404</v>
      </c>
      <c r="O35" s="103" t="str">
        <f>'Alocação 3q'!O34</f>
        <v>Semanal</v>
      </c>
      <c r="P35" s="103"/>
      <c r="Q35" s="103" t="str">
        <f>'Alocação 3q'!P34</f>
        <v>Terças</v>
      </c>
      <c r="R35" s="104">
        <f>'Alocação 3q'!Q34</f>
        <v>0.79166666666666696</v>
      </c>
      <c r="S35" s="104">
        <f>'Alocação 3q'!R34</f>
        <v>0.875000000000001</v>
      </c>
      <c r="T35" s="103" t="str">
        <f>'Alocação 3q'!S34</f>
        <v>Quinzenal I</v>
      </c>
      <c r="U35" s="103"/>
      <c r="V35" s="103">
        <f>'Alocação 3q'!T34</f>
        <v>0</v>
      </c>
      <c r="W35" s="104">
        <f>'Alocação 3q'!U34</f>
        <v>0</v>
      </c>
      <c r="X35" s="104">
        <f>'Alocação 3q'!V34</f>
        <v>0</v>
      </c>
      <c r="Y35" s="103">
        <f>'Alocação 3q'!W34</f>
        <v>0</v>
      </c>
      <c r="Z35" s="103"/>
      <c r="AA35" s="103" t="str">
        <f>'Alocação 3q'!Y34</f>
        <v>Paulo Tadeu da Silva</v>
      </c>
      <c r="AB35" s="103">
        <f>'Alocação 3q'!Z34</f>
        <v>0</v>
      </c>
      <c r="AC35" s="104">
        <f>'Alocação 3q'!AA34</f>
        <v>0</v>
      </c>
      <c r="AD35" s="104">
        <f>'Alocação 3q'!AB34</f>
        <v>0</v>
      </c>
      <c r="AE35" s="103">
        <f>'Alocação 3q'!AC34</f>
        <v>0</v>
      </c>
      <c r="AF35" s="103"/>
      <c r="AG35" s="103"/>
      <c r="AH35" s="103">
        <f>'Alocação 3q'!Z34</f>
        <v>0</v>
      </c>
      <c r="AI35" s="104">
        <f>'Alocação 3q'!AA34</f>
        <v>0</v>
      </c>
      <c r="AJ35" s="104">
        <f>'Alocação 3q'!AB34</f>
        <v>0</v>
      </c>
      <c r="AK35" s="103">
        <f>'Alocação 3q'!AC34</f>
        <v>0</v>
      </c>
      <c r="AL35" s="103"/>
      <c r="AM35" s="103"/>
      <c r="AN35" s="103">
        <f>'Alocação 3q'!AJ34</f>
        <v>0</v>
      </c>
      <c r="AO35" s="107" t="str">
        <f t="shared" si="6"/>
        <v>CORRETO</v>
      </c>
      <c r="AP35" s="107">
        <f t="shared" si="2"/>
        <v>0.125</v>
      </c>
      <c r="AQ35" s="107">
        <f t="shared" si="3"/>
        <v>0.12500000000000006</v>
      </c>
      <c r="AR35" s="107">
        <f t="shared" si="4"/>
        <v>0</v>
      </c>
      <c r="AS35" s="108">
        <f t="shared" si="5"/>
        <v>0.12500000000000006</v>
      </c>
    </row>
    <row r="36" spans="1:45" ht="15.75" thickBot="1">
      <c r="A36" s="102" t="s">
        <v>382</v>
      </c>
      <c r="B36" s="103" t="str">
        <f>'Alocação 3q'!B35</f>
        <v xml:space="preserve">BHP0202-15 </v>
      </c>
      <c r="C36" s="103" t="str">
        <f>'Alocação 3q'!A35</f>
        <v>Pensamento Crítico</v>
      </c>
      <c r="D36" s="103">
        <f>'Alocação 3q'!C35</f>
        <v>4</v>
      </c>
      <c r="E36" s="103">
        <f>'Alocação 3q'!D35</f>
        <v>0</v>
      </c>
      <c r="F36" s="103">
        <f>'Alocação 3q'!E35</f>
        <v>4</v>
      </c>
      <c r="G36" s="103">
        <f t="shared" si="1"/>
        <v>4</v>
      </c>
      <c r="H36" s="103" t="str">
        <f>'Alocação 3q'!H35</f>
        <v>SBC</v>
      </c>
      <c r="I36" s="103">
        <f>'Alocação 3q'!J35</f>
        <v>1</v>
      </c>
      <c r="J36" s="103" t="str">
        <f>'Alocação 3q'!I35</f>
        <v>Noturno</v>
      </c>
      <c r="K36" s="103">
        <f>'Alocação 3q'!K35</f>
        <v>100</v>
      </c>
      <c r="L36" s="103" t="str">
        <f>'Alocação 3q'!L35</f>
        <v>Segundas</v>
      </c>
      <c r="M36" s="104">
        <f>'Alocação 3q'!M35</f>
        <v>0.79166666666666696</v>
      </c>
      <c r="N36" s="104">
        <f>'Alocação 3q'!N35</f>
        <v>0.875000000000001</v>
      </c>
      <c r="O36" s="103">
        <f>'Alocação 3q'!O35</f>
        <v>0</v>
      </c>
      <c r="P36" s="103"/>
      <c r="Q36" s="103" t="str">
        <f>'Alocação 3q'!P35</f>
        <v>Quartas</v>
      </c>
      <c r="R36" s="104">
        <f>'Alocação 3q'!Q35</f>
        <v>0.875000000000001</v>
      </c>
      <c r="S36" s="104">
        <f>'Alocação 3q'!R35</f>
        <v>0.95833333333333404</v>
      </c>
      <c r="T36" s="103">
        <f>'Alocação 3q'!S35</f>
        <v>0</v>
      </c>
      <c r="U36" s="103"/>
      <c r="V36" s="103">
        <f>'Alocação 3q'!T35</f>
        <v>0</v>
      </c>
      <c r="W36" s="104">
        <f>'Alocação 3q'!U35</f>
        <v>0</v>
      </c>
      <c r="X36" s="104">
        <f>'Alocação 3q'!V35</f>
        <v>0</v>
      </c>
      <c r="Y36" s="103">
        <f>'Alocação 3q'!W35</f>
        <v>0</v>
      </c>
      <c r="Z36" s="103"/>
      <c r="AA36" s="103" t="str">
        <f>'Alocação 3q'!Y35</f>
        <v>Anderson de Araújo</v>
      </c>
      <c r="AB36" s="103">
        <f>'Alocação 3q'!Z35</f>
        <v>0</v>
      </c>
      <c r="AC36" s="104">
        <f>'Alocação 3q'!AA35</f>
        <v>0</v>
      </c>
      <c r="AD36" s="104">
        <f>'Alocação 3q'!AB35</f>
        <v>0</v>
      </c>
      <c r="AE36" s="103">
        <f>'Alocação 3q'!AC35</f>
        <v>0</v>
      </c>
      <c r="AF36" s="103"/>
      <c r="AG36" s="103"/>
      <c r="AH36" s="103">
        <f>'Alocação 3q'!Z35</f>
        <v>0</v>
      </c>
      <c r="AI36" s="104">
        <f>'Alocação 3q'!AA35</f>
        <v>0</v>
      </c>
      <c r="AJ36" s="104">
        <f>'Alocação 3q'!AB35</f>
        <v>0</v>
      </c>
      <c r="AK36" s="103">
        <f>'Alocação 3q'!AC35</f>
        <v>0</v>
      </c>
      <c r="AL36" s="103"/>
      <c r="AM36" s="103"/>
      <c r="AN36" s="103">
        <f>'Alocação 3q'!AJ35</f>
        <v>0</v>
      </c>
      <c r="AO36" s="107" t="str">
        <f t="shared" si="6"/>
        <v>HORAS A MENOS ALOCADAS</v>
      </c>
      <c r="AP36" s="107">
        <f t="shared" si="2"/>
        <v>0.16666666666666666</v>
      </c>
      <c r="AQ36" s="107">
        <f t="shared" si="3"/>
        <v>8.3333333333333537E-2</v>
      </c>
      <c r="AR36" s="107">
        <f t="shared" si="4"/>
        <v>0</v>
      </c>
      <c r="AS36" s="108">
        <f t="shared" si="5"/>
        <v>8.3333333333333537E-2</v>
      </c>
    </row>
    <row r="37" spans="1:45" ht="15.75" thickBot="1">
      <c r="A37" s="102" t="s">
        <v>382</v>
      </c>
      <c r="B37" s="103" t="str">
        <f>'Alocação 3q'!B36</f>
        <v xml:space="preserve">BHP0202-15 </v>
      </c>
      <c r="C37" s="103" t="str">
        <f>'Alocação 3q'!A36</f>
        <v>Pensamento Crítico</v>
      </c>
      <c r="D37" s="103">
        <f>'Alocação 3q'!C36</f>
        <v>4</v>
      </c>
      <c r="E37" s="103">
        <f>'Alocação 3q'!D36</f>
        <v>0</v>
      </c>
      <c r="F37" s="103">
        <f>'Alocação 3q'!E36</f>
        <v>4</v>
      </c>
      <c r="G37" s="103">
        <f t="shared" si="1"/>
        <v>4</v>
      </c>
      <c r="H37" s="103" t="str">
        <f>'Alocação 3q'!H36</f>
        <v>SBC</v>
      </c>
      <c r="I37" s="103">
        <f>'Alocação 3q'!J36</f>
        <v>1</v>
      </c>
      <c r="J37" s="103" t="str">
        <f>'Alocação 3q'!I36</f>
        <v>Noturno</v>
      </c>
      <c r="K37" s="103">
        <f>'Alocação 3q'!K36</f>
        <v>100</v>
      </c>
      <c r="L37" s="103" t="str">
        <f>'Alocação 3q'!L36</f>
        <v>Segundas</v>
      </c>
      <c r="M37" s="104">
        <f>'Alocação 3q'!M36</f>
        <v>0.875000000000001</v>
      </c>
      <c r="N37" s="104">
        <f>'Alocação 3q'!N36</f>
        <v>0.95833333333333404</v>
      </c>
      <c r="O37" s="103">
        <f>'Alocação 3q'!O36</f>
        <v>0</v>
      </c>
      <c r="P37" s="103"/>
      <c r="Q37" s="103" t="str">
        <f>'Alocação 3q'!P36</f>
        <v>Quartas</v>
      </c>
      <c r="R37" s="104">
        <f>'Alocação 3q'!Q36</f>
        <v>0.79166666666666696</v>
      </c>
      <c r="S37" s="104">
        <f>'Alocação 3q'!R36</f>
        <v>0.875000000000001</v>
      </c>
      <c r="T37" s="103">
        <f>'Alocação 3q'!S36</f>
        <v>0</v>
      </c>
      <c r="U37" s="103"/>
      <c r="V37" s="103">
        <f>'Alocação 3q'!T36</f>
        <v>0</v>
      </c>
      <c r="W37" s="104">
        <f>'Alocação 3q'!U36</f>
        <v>0</v>
      </c>
      <c r="X37" s="104">
        <f>'Alocação 3q'!V36</f>
        <v>0</v>
      </c>
      <c r="Y37" s="103">
        <f>'Alocação 3q'!W36</f>
        <v>0</v>
      </c>
      <c r="Z37" s="103"/>
      <c r="AA37" s="103" t="str">
        <f>'Alocação 3q'!Y36</f>
        <v>Luca Jean Pitteloud</v>
      </c>
      <c r="AB37" s="103">
        <f>'Alocação 3q'!Z36</f>
        <v>0</v>
      </c>
      <c r="AC37" s="104">
        <f>'Alocação 3q'!AA36</f>
        <v>0</v>
      </c>
      <c r="AD37" s="104">
        <f>'Alocação 3q'!AB36</f>
        <v>0</v>
      </c>
      <c r="AE37" s="103">
        <f>'Alocação 3q'!AC36</f>
        <v>0</v>
      </c>
      <c r="AF37" s="103"/>
      <c r="AG37" s="103"/>
      <c r="AH37" s="103">
        <f>'Alocação 3q'!Z36</f>
        <v>0</v>
      </c>
      <c r="AI37" s="104">
        <f>'Alocação 3q'!AA36</f>
        <v>0</v>
      </c>
      <c r="AJ37" s="104">
        <f>'Alocação 3q'!AB36</f>
        <v>0</v>
      </c>
      <c r="AK37" s="103">
        <f>'Alocação 3q'!AC36</f>
        <v>0</v>
      </c>
      <c r="AL37" s="103"/>
      <c r="AM37" s="103"/>
      <c r="AN37" s="103">
        <f>'Alocação 3q'!AJ36</f>
        <v>0</v>
      </c>
      <c r="AO37" s="107" t="str">
        <f t="shared" si="6"/>
        <v>HORAS A MENOS ALOCADAS</v>
      </c>
      <c r="AP37" s="107">
        <f t="shared" si="2"/>
        <v>0.16666666666666666</v>
      </c>
      <c r="AQ37" s="107">
        <f t="shared" si="3"/>
        <v>8.3333333333333537E-2</v>
      </c>
      <c r="AR37" s="107">
        <f t="shared" si="4"/>
        <v>0</v>
      </c>
      <c r="AS37" s="108">
        <f t="shared" si="5"/>
        <v>8.3333333333333537E-2</v>
      </c>
    </row>
    <row r="38" spans="1:45" ht="15.75" thickBot="1">
      <c r="A38" s="102" t="s">
        <v>382</v>
      </c>
      <c r="B38" s="103" t="str">
        <f>'Alocação 3q'!B37</f>
        <v>NHH2072-13</v>
      </c>
      <c r="C38" s="103" t="str">
        <f>'Alocação 3q'!A37</f>
        <v>Teoria do Conhecimento: a epistemologia contemporânea</v>
      </c>
      <c r="D38" s="103">
        <f>'Alocação 3q'!C37</f>
        <v>4</v>
      </c>
      <c r="E38" s="103">
        <f>'Alocação 3q'!D37</f>
        <v>0</v>
      </c>
      <c r="F38" s="103">
        <f>'Alocação 3q'!E37</f>
        <v>4</v>
      </c>
      <c r="G38" s="103">
        <f t="shared" si="1"/>
        <v>4</v>
      </c>
      <c r="H38" s="103" t="str">
        <f>'Alocação 3q'!H37</f>
        <v>SBC</v>
      </c>
      <c r="I38" s="103">
        <f>'Alocação 3q'!J37</f>
        <v>1</v>
      </c>
      <c r="J38" s="103" t="str">
        <f>'Alocação 3q'!I37</f>
        <v>Matutino</v>
      </c>
      <c r="K38" s="103">
        <f>'Alocação 3q'!K37</f>
        <v>40</v>
      </c>
      <c r="L38" s="103" t="str">
        <f>'Alocação 3q'!L37</f>
        <v>Quartas</v>
      </c>
      <c r="M38" s="104">
        <f>'Alocação 3q'!M37</f>
        <v>0.41666666666666702</v>
      </c>
      <c r="N38" s="104">
        <f>'Alocação 3q'!N37</f>
        <v>0.5</v>
      </c>
      <c r="O38" s="103">
        <f>'Alocação 3q'!O37</f>
        <v>0</v>
      </c>
      <c r="P38" s="103"/>
      <c r="Q38" s="103" t="str">
        <f>'Alocação 3q'!P37</f>
        <v>Sextas</v>
      </c>
      <c r="R38" s="104">
        <f>'Alocação 3q'!Q37</f>
        <v>0.33333333333333331</v>
      </c>
      <c r="S38" s="104">
        <f>'Alocação 3q'!R37</f>
        <v>0.41666666666666702</v>
      </c>
      <c r="T38" s="103">
        <f>'Alocação 3q'!S37</f>
        <v>0</v>
      </c>
      <c r="U38" s="103"/>
      <c r="V38" s="103">
        <f>'Alocação 3q'!T37</f>
        <v>0</v>
      </c>
      <c r="W38" s="104">
        <f>'Alocação 3q'!U37</f>
        <v>0</v>
      </c>
      <c r="X38" s="104">
        <f>'Alocação 3q'!V37</f>
        <v>0</v>
      </c>
      <c r="Y38" s="103">
        <f>'Alocação 3q'!W37</f>
        <v>0</v>
      </c>
      <c r="Z38" s="103"/>
      <c r="AA38" s="103" t="str">
        <f>'Alocação 3q'!Y37</f>
        <v>Lorenzo Baravalle</v>
      </c>
      <c r="AB38" s="103">
        <f>'Alocação 3q'!Z37</f>
        <v>0</v>
      </c>
      <c r="AC38" s="104">
        <f>'Alocação 3q'!AA37</f>
        <v>0</v>
      </c>
      <c r="AD38" s="104">
        <f>'Alocação 3q'!AB37</f>
        <v>0</v>
      </c>
      <c r="AE38" s="103">
        <f>'Alocação 3q'!AC37</f>
        <v>0</v>
      </c>
      <c r="AF38" s="103"/>
      <c r="AG38" s="103"/>
      <c r="AH38" s="103">
        <f>'Alocação 3q'!Z37</f>
        <v>0</v>
      </c>
      <c r="AI38" s="104">
        <f>'Alocação 3q'!AA37</f>
        <v>0</v>
      </c>
      <c r="AJ38" s="104">
        <f>'Alocação 3q'!AB37</f>
        <v>0</v>
      </c>
      <c r="AK38" s="103">
        <f>'Alocação 3q'!AC37</f>
        <v>0</v>
      </c>
      <c r="AL38" s="103"/>
      <c r="AM38" s="103"/>
      <c r="AN38" s="103">
        <f>'Alocação 3q'!AJ37</f>
        <v>0</v>
      </c>
      <c r="AO38" s="107" t="str">
        <f t="shared" si="6"/>
        <v>HORAS A MENOS ALOCADAS</v>
      </c>
      <c r="AP38" s="107">
        <f t="shared" si="2"/>
        <v>0.16666666666666666</v>
      </c>
      <c r="AQ38" s="107">
        <f t="shared" si="3"/>
        <v>8.3333333333333343E-2</v>
      </c>
      <c r="AR38" s="107">
        <f t="shared" si="4"/>
        <v>0</v>
      </c>
      <c r="AS38" s="108">
        <f t="shared" si="5"/>
        <v>8.3333333333333343E-2</v>
      </c>
    </row>
    <row r="39" spans="1:45" ht="15.75" thickBot="1">
      <c r="A39" s="102" t="s">
        <v>382</v>
      </c>
      <c r="B39" s="103" t="str">
        <f>'Alocação 3q'!B38</f>
        <v>NHH2072-13</v>
      </c>
      <c r="C39" s="103" t="str">
        <f>'Alocação 3q'!A38</f>
        <v>Teoria do Conhecimento: a epistemologia contemporânea</v>
      </c>
      <c r="D39" s="103">
        <f>'Alocação 3q'!C38</f>
        <v>4</v>
      </c>
      <c r="E39" s="103">
        <f>'Alocação 3q'!D38</f>
        <v>0</v>
      </c>
      <c r="F39" s="103">
        <f>'Alocação 3q'!E38</f>
        <v>4</v>
      </c>
      <c r="G39" s="103">
        <f t="shared" si="1"/>
        <v>4</v>
      </c>
      <c r="H39" s="103" t="str">
        <f>'Alocação 3q'!H38</f>
        <v>SBC</v>
      </c>
      <c r="I39" s="103">
        <f>'Alocação 3q'!J38</f>
        <v>1</v>
      </c>
      <c r="J39" s="103" t="str">
        <f>'Alocação 3q'!I38</f>
        <v>Noturno</v>
      </c>
      <c r="K39" s="103">
        <f>'Alocação 3q'!K38</f>
        <v>40</v>
      </c>
      <c r="L39" s="103" t="str">
        <f>'Alocação 3q'!L38</f>
        <v>Segundas</v>
      </c>
      <c r="M39" s="104">
        <f>'Alocação 3q'!M38</f>
        <v>0.79166666666666696</v>
      </c>
      <c r="N39" s="104">
        <f>'Alocação 3q'!N38</f>
        <v>0.875000000000001</v>
      </c>
      <c r="O39" s="103">
        <f>'Alocação 3q'!O38</f>
        <v>0</v>
      </c>
      <c r="P39" s="103"/>
      <c r="Q39" s="103" t="str">
        <f>'Alocação 3q'!P38</f>
        <v>Quartas</v>
      </c>
      <c r="R39" s="104">
        <f>'Alocação 3q'!Q38</f>
        <v>0.875000000000001</v>
      </c>
      <c r="S39" s="104">
        <f>'Alocação 3q'!R38</f>
        <v>0.95833333333333404</v>
      </c>
      <c r="T39" s="103">
        <f>'Alocação 3q'!S38</f>
        <v>0</v>
      </c>
      <c r="U39" s="103"/>
      <c r="V39" s="103">
        <f>'Alocação 3q'!T38</f>
        <v>0</v>
      </c>
      <c r="W39" s="104">
        <f>'Alocação 3q'!U38</f>
        <v>0</v>
      </c>
      <c r="X39" s="104">
        <f>'Alocação 3q'!V38</f>
        <v>0</v>
      </c>
      <c r="Y39" s="103">
        <f>'Alocação 3q'!W38</f>
        <v>0</v>
      </c>
      <c r="Z39" s="103"/>
      <c r="AA39" s="103" t="str">
        <f>'Alocação 3q'!Y38</f>
        <v>William José Steinle</v>
      </c>
      <c r="AB39" s="103">
        <f>'Alocação 3q'!Z38</f>
        <v>0</v>
      </c>
      <c r="AC39" s="104">
        <f>'Alocação 3q'!AA38</f>
        <v>0</v>
      </c>
      <c r="AD39" s="104">
        <f>'Alocação 3q'!AB38</f>
        <v>0</v>
      </c>
      <c r="AE39" s="103">
        <f>'Alocação 3q'!AC38</f>
        <v>0</v>
      </c>
      <c r="AF39" s="103"/>
      <c r="AG39" s="103"/>
      <c r="AH39" s="103">
        <f>'Alocação 3q'!Z38</f>
        <v>0</v>
      </c>
      <c r="AI39" s="104">
        <f>'Alocação 3q'!AA38</f>
        <v>0</v>
      </c>
      <c r="AJ39" s="104">
        <f>'Alocação 3q'!AB38</f>
        <v>0</v>
      </c>
      <c r="AK39" s="103">
        <f>'Alocação 3q'!AC38</f>
        <v>0</v>
      </c>
      <c r="AL39" s="103"/>
      <c r="AM39" s="103"/>
      <c r="AN39" s="103">
        <f>'Alocação 3q'!AJ38</f>
        <v>0</v>
      </c>
      <c r="AO39" s="107" t="str">
        <f t="shared" si="6"/>
        <v>HORAS A MENOS ALOCADAS</v>
      </c>
      <c r="AP39" s="107">
        <f t="shared" si="2"/>
        <v>0.16666666666666666</v>
      </c>
      <c r="AQ39" s="107">
        <f t="shared" si="3"/>
        <v>8.3333333333333537E-2</v>
      </c>
      <c r="AR39" s="107">
        <f t="shared" si="4"/>
        <v>0</v>
      </c>
      <c r="AS39" s="108">
        <f t="shared" si="5"/>
        <v>8.3333333333333537E-2</v>
      </c>
    </row>
    <row r="40" spans="1:45" ht="15.75" thickBot="1">
      <c r="A40" s="102" t="s">
        <v>382</v>
      </c>
      <c r="B40" s="103" t="str">
        <f>'Alocação 3q'!B39</f>
        <v>NHH2016-13</v>
      </c>
      <c r="C40" s="103" t="str">
        <f>'Alocação 3q'!A39</f>
        <v>Filosofia da Ciência: o debate Popper-Kuhn e seus desdobramentos</v>
      </c>
      <c r="D40" s="103">
        <f>'Alocação 3q'!C39</f>
        <v>4</v>
      </c>
      <c r="E40" s="103">
        <f>'Alocação 3q'!D39</f>
        <v>0</v>
      </c>
      <c r="F40" s="103">
        <f>'Alocação 3q'!E39</f>
        <v>4</v>
      </c>
      <c r="G40" s="103">
        <f t="shared" si="1"/>
        <v>4</v>
      </c>
      <c r="H40" s="103" t="str">
        <f>'Alocação 3q'!H39</f>
        <v>SBC</v>
      </c>
      <c r="I40" s="103">
        <f>'Alocação 3q'!J39</f>
        <v>1</v>
      </c>
      <c r="J40" s="103" t="str">
        <f>'Alocação 3q'!I39</f>
        <v>Matutino</v>
      </c>
      <c r="K40" s="103">
        <f>'Alocação 3q'!K39</f>
        <v>40</v>
      </c>
      <c r="L40" s="103" t="str">
        <f>'Alocação 3q'!L39</f>
        <v>Quartas</v>
      </c>
      <c r="M40" s="104">
        <f>'Alocação 3q'!M39</f>
        <v>0.41666666666666702</v>
      </c>
      <c r="N40" s="104">
        <f>'Alocação 3q'!N39</f>
        <v>0.5</v>
      </c>
      <c r="O40" s="103">
        <f>'Alocação 3q'!O39</f>
        <v>0</v>
      </c>
      <c r="P40" s="103"/>
      <c r="Q40" s="103" t="str">
        <f>'Alocação 3q'!P39</f>
        <v>Sextas</v>
      </c>
      <c r="R40" s="104">
        <f>'Alocação 3q'!Q39</f>
        <v>0.33333333333333331</v>
      </c>
      <c r="S40" s="104">
        <f>'Alocação 3q'!R39</f>
        <v>0.41666666666666702</v>
      </c>
      <c r="T40" s="103">
        <f>'Alocação 3q'!S39</f>
        <v>0</v>
      </c>
      <c r="U40" s="103"/>
      <c r="V40" s="103">
        <f>'Alocação 3q'!T39</f>
        <v>0</v>
      </c>
      <c r="W40" s="104">
        <f>'Alocação 3q'!U39</f>
        <v>0</v>
      </c>
      <c r="X40" s="104">
        <f>'Alocação 3q'!V39</f>
        <v>0</v>
      </c>
      <c r="Y40" s="103">
        <f>'Alocação 3q'!W39</f>
        <v>0</v>
      </c>
      <c r="Z40" s="103"/>
      <c r="AA40" s="103" t="str">
        <f>'Alocação 3q'!Y39</f>
        <v>Anastasia Guidi Itokazu</v>
      </c>
      <c r="AB40" s="103">
        <f>'Alocação 3q'!Z39</f>
        <v>0</v>
      </c>
      <c r="AC40" s="104">
        <f>'Alocação 3q'!AA39</f>
        <v>0</v>
      </c>
      <c r="AD40" s="104">
        <f>'Alocação 3q'!AB39</f>
        <v>0</v>
      </c>
      <c r="AE40" s="103">
        <f>'Alocação 3q'!AC39</f>
        <v>0</v>
      </c>
      <c r="AF40" s="103"/>
      <c r="AG40" s="103"/>
      <c r="AH40" s="103">
        <f>'Alocação 3q'!Z39</f>
        <v>0</v>
      </c>
      <c r="AI40" s="104">
        <f>'Alocação 3q'!AA39</f>
        <v>0</v>
      </c>
      <c r="AJ40" s="104">
        <f>'Alocação 3q'!AB39</f>
        <v>0</v>
      </c>
      <c r="AK40" s="103">
        <f>'Alocação 3q'!AC39</f>
        <v>0</v>
      </c>
      <c r="AL40" s="103"/>
      <c r="AM40" s="103"/>
      <c r="AN40" s="103">
        <f>'Alocação 3q'!AJ39</f>
        <v>0</v>
      </c>
      <c r="AO40" s="107" t="str">
        <f t="shared" si="6"/>
        <v>HORAS A MENOS ALOCADAS</v>
      </c>
      <c r="AP40" s="107">
        <f t="shared" si="2"/>
        <v>0.16666666666666666</v>
      </c>
      <c r="AQ40" s="107">
        <f t="shared" si="3"/>
        <v>8.3333333333333343E-2</v>
      </c>
      <c r="AR40" s="107">
        <f t="shared" si="4"/>
        <v>0</v>
      </c>
      <c r="AS40" s="108">
        <f t="shared" si="5"/>
        <v>8.3333333333333343E-2</v>
      </c>
    </row>
    <row r="41" spans="1:45">
      <c r="A41" s="102" t="s">
        <v>382</v>
      </c>
      <c r="B41" s="103" t="str">
        <f>'Alocação 3q'!B40</f>
        <v>NHH2016-13</v>
      </c>
      <c r="C41" s="103" t="str">
        <f>'Alocação 3q'!A40</f>
        <v>Filosofia da Ciência: o debate Popper-Kuhn e seus desdobramentos</v>
      </c>
      <c r="D41" s="103">
        <f>'Alocação 3q'!C40</f>
        <v>4</v>
      </c>
      <c r="E41" s="103">
        <f>'Alocação 3q'!D40</f>
        <v>0</v>
      </c>
      <c r="F41" s="103">
        <f>'Alocação 3q'!E40</f>
        <v>4</v>
      </c>
      <c r="G41" s="103">
        <f t="shared" si="1"/>
        <v>4</v>
      </c>
      <c r="H41" s="103" t="str">
        <f>'Alocação 3q'!H40</f>
        <v>SBC</v>
      </c>
      <c r="I41" s="103">
        <f>'Alocação 3q'!J40</f>
        <v>1</v>
      </c>
      <c r="J41" s="103" t="str">
        <f>'Alocação 3q'!I40</f>
        <v>Noturno</v>
      </c>
      <c r="K41" s="103">
        <f>'Alocação 3q'!K40</f>
        <v>40</v>
      </c>
      <c r="L41" s="103" t="str">
        <f>'Alocação 3q'!L40</f>
        <v>Quartas</v>
      </c>
      <c r="M41" s="104">
        <f>'Alocação 3q'!M40</f>
        <v>0.875000000000001</v>
      </c>
      <c r="N41" s="104">
        <f>'Alocação 3q'!N40</f>
        <v>0.95833333333333404</v>
      </c>
      <c r="O41" s="103">
        <f>'Alocação 3q'!O40</f>
        <v>0</v>
      </c>
      <c r="P41" s="103"/>
      <c r="Q41" s="103" t="str">
        <f>'Alocação 3q'!P40</f>
        <v>Sextas</v>
      </c>
      <c r="R41" s="104">
        <f>'Alocação 3q'!Q40</f>
        <v>0.79166666666666696</v>
      </c>
      <c r="S41" s="104">
        <f>'Alocação 3q'!R40</f>
        <v>0.875000000000001</v>
      </c>
      <c r="T41" s="103">
        <f>'Alocação 3q'!S40</f>
        <v>0</v>
      </c>
      <c r="U41" s="103"/>
      <c r="V41" s="103">
        <f>'Alocação 3q'!T40</f>
        <v>0</v>
      </c>
      <c r="W41" s="104">
        <f>'Alocação 3q'!U40</f>
        <v>0</v>
      </c>
      <c r="X41" s="104">
        <f>'Alocação 3q'!V40</f>
        <v>0</v>
      </c>
      <c r="Y41" s="103">
        <f>'Alocação 3q'!W40</f>
        <v>0</v>
      </c>
      <c r="Z41" s="103"/>
      <c r="AA41" s="103" t="str">
        <f>'Alocação 3q'!Y40</f>
        <v>Victor Ximenes Marques</v>
      </c>
      <c r="AB41" s="103">
        <f>'Alocação 3q'!Z40</f>
        <v>0</v>
      </c>
      <c r="AC41" s="104">
        <f>'Alocação 3q'!AA40</f>
        <v>0</v>
      </c>
      <c r="AD41" s="104">
        <f>'Alocação 3q'!AB40</f>
        <v>0</v>
      </c>
      <c r="AE41" s="103">
        <f>'Alocação 3q'!AC40</f>
        <v>0</v>
      </c>
      <c r="AF41" s="103"/>
      <c r="AG41" s="103"/>
      <c r="AH41" s="103">
        <f>'Alocação 3q'!Z40</f>
        <v>0</v>
      </c>
      <c r="AI41" s="104">
        <f>'Alocação 3q'!AA40</f>
        <v>0</v>
      </c>
      <c r="AJ41" s="104">
        <f>'Alocação 3q'!AB40</f>
        <v>0</v>
      </c>
      <c r="AK41" s="103">
        <f>'Alocação 3q'!AC40</f>
        <v>0</v>
      </c>
      <c r="AL41" s="103"/>
      <c r="AM41" s="103"/>
      <c r="AN41" s="103">
        <f>'Alocação 3q'!AJ40</f>
        <v>0</v>
      </c>
      <c r="AO41" s="107" t="str">
        <f t="shared" si="6"/>
        <v>HORAS A MENOS ALOCADAS</v>
      </c>
      <c r="AP41" s="107">
        <f t="shared" si="2"/>
        <v>0.16666666666666666</v>
      </c>
      <c r="AQ41" s="107">
        <f t="shared" si="3"/>
        <v>8.3333333333333537E-2</v>
      </c>
      <c r="AR41" s="107">
        <f t="shared" si="4"/>
        <v>0</v>
      </c>
      <c r="AS41" s="108">
        <f t="shared" si="5"/>
        <v>8.3333333333333537E-2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41">
    <cfRule type="containsText" dxfId="0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D33" sqref="D33"/>
    </sheetView>
  </sheetViews>
  <sheetFormatPr defaultRowHeight="15"/>
  <cols>
    <col min="1" max="1" width="37.5703125" bestFit="1" customWidth="1"/>
  </cols>
  <sheetData>
    <row r="1" spans="1:2">
      <c r="A1" s="116" t="s">
        <v>80</v>
      </c>
      <c r="B1" s="117">
        <v>16</v>
      </c>
    </row>
    <row r="2" spans="1:2">
      <c r="A2" s="116" t="s">
        <v>54</v>
      </c>
      <c r="B2" s="117">
        <v>18</v>
      </c>
    </row>
    <row r="3" spans="1:2">
      <c r="A3" s="116" t="s">
        <v>55</v>
      </c>
      <c r="B3" s="117">
        <v>15</v>
      </c>
    </row>
    <row r="4" spans="1:2">
      <c r="A4" s="116" t="s">
        <v>56</v>
      </c>
      <c r="B4" s="117">
        <v>13</v>
      </c>
    </row>
    <row r="5" spans="1:2">
      <c r="A5" s="116" t="s">
        <v>57</v>
      </c>
      <c r="B5" s="117">
        <v>18</v>
      </c>
    </row>
    <row r="6" spans="1:2">
      <c r="A6" s="116" t="s">
        <v>58</v>
      </c>
      <c r="B6" s="117">
        <v>18</v>
      </c>
    </row>
    <row r="7" spans="1:2">
      <c r="A7" s="116" t="s">
        <v>272</v>
      </c>
      <c r="B7" s="117">
        <v>19</v>
      </c>
    </row>
    <row r="8" spans="1:2">
      <c r="A8" s="116" t="s">
        <v>59</v>
      </c>
      <c r="B8" s="117">
        <v>10</v>
      </c>
    </row>
    <row r="9" spans="1:2">
      <c r="A9" s="116" t="s">
        <v>60</v>
      </c>
      <c r="B9" s="117">
        <v>18</v>
      </c>
    </row>
    <row r="10" spans="1:2">
      <c r="A10" s="116" t="s">
        <v>61</v>
      </c>
      <c r="B10" s="117">
        <v>17</v>
      </c>
    </row>
    <row r="11" spans="1:2">
      <c r="A11" s="116" t="s">
        <v>312</v>
      </c>
      <c r="B11" s="117">
        <v>18</v>
      </c>
    </row>
    <row r="12" spans="1:2">
      <c r="A12" s="116" t="s">
        <v>62</v>
      </c>
      <c r="B12" s="117">
        <v>17</v>
      </c>
    </row>
    <row r="13" spans="1:2">
      <c r="A13" s="116" t="s">
        <v>63</v>
      </c>
      <c r="B13" s="117">
        <v>10</v>
      </c>
    </row>
    <row r="14" spans="1:2">
      <c r="A14" s="116" t="s">
        <v>64</v>
      </c>
      <c r="B14" s="117">
        <v>20</v>
      </c>
    </row>
    <row r="15" spans="1:2">
      <c r="A15" s="116" t="s">
        <v>65</v>
      </c>
      <c r="B15" s="117">
        <v>10</v>
      </c>
    </row>
    <row r="16" spans="1:2">
      <c r="A16" s="116" t="s">
        <v>283</v>
      </c>
      <c r="B16" s="117">
        <v>15</v>
      </c>
    </row>
    <row r="17" spans="1:2">
      <c r="A17" s="116" t="s">
        <v>66</v>
      </c>
      <c r="B17" s="117">
        <v>9</v>
      </c>
    </row>
    <row r="18" spans="1:2">
      <c r="A18" s="116" t="s">
        <v>67</v>
      </c>
      <c r="B18" s="117">
        <v>10</v>
      </c>
    </row>
    <row r="19" spans="1:2">
      <c r="A19" s="116" t="s">
        <v>68</v>
      </c>
      <c r="B19" s="117">
        <v>16</v>
      </c>
    </row>
    <row r="20" spans="1:2">
      <c r="A20" s="116" t="s">
        <v>69</v>
      </c>
      <c r="B20" s="117">
        <v>17</v>
      </c>
    </row>
    <row r="21" spans="1:2">
      <c r="A21" s="116" t="s">
        <v>70</v>
      </c>
      <c r="B21" s="117">
        <v>18</v>
      </c>
    </row>
    <row r="22" spans="1:2">
      <c r="A22" s="116" t="s">
        <v>71</v>
      </c>
      <c r="B22" s="117">
        <v>0</v>
      </c>
    </row>
    <row r="23" spans="1:2">
      <c r="A23" s="116" t="s">
        <v>72</v>
      </c>
      <c r="B23" s="117">
        <v>8</v>
      </c>
    </row>
    <row r="24" spans="1:2">
      <c r="A24" s="116" t="s">
        <v>73</v>
      </c>
      <c r="B24" s="117">
        <v>12</v>
      </c>
    </row>
    <row r="25" spans="1:2">
      <c r="A25" s="116" t="s">
        <v>74</v>
      </c>
      <c r="B25" s="117">
        <v>16</v>
      </c>
    </row>
    <row r="26" spans="1:2">
      <c r="A26" s="116" t="s">
        <v>75</v>
      </c>
      <c r="B26" s="117">
        <v>16</v>
      </c>
    </row>
    <row r="27" spans="1:2">
      <c r="A27" s="116" t="s">
        <v>76</v>
      </c>
      <c r="B27" s="117">
        <v>18</v>
      </c>
    </row>
    <row r="28" spans="1:2">
      <c r="A28" s="116" t="s">
        <v>77</v>
      </c>
      <c r="B28" s="117">
        <v>20</v>
      </c>
    </row>
    <row r="29" spans="1:2">
      <c r="A29" s="116" t="s">
        <v>78</v>
      </c>
      <c r="B29" s="117">
        <v>19</v>
      </c>
    </row>
    <row r="30" spans="1:2">
      <c r="A30" s="116" t="s">
        <v>79</v>
      </c>
      <c r="B30" s="117">
        <v>18</v>
      </c>
    </row>
    <row r="31" spans="1:2">
      <c r="A31" s="116" t="s">
        <v>350</v>
      </c>
      <c r="B31" s="118">
        <v>16</v>
      </c>
    </row>
    <row r="32" spans="1:2">
      <c r="A32" s="116" t="s">
        <v>351</v>
      </c>
      <c r="B32" s="118">
        <v>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AN150"/>
  <sheetViews>
    <sheetView topLeftCell="K1" zoomScale="80" zoomScaleNormal="80" zoomScalePageLayoutView="125" workbookViewId="0">
      <pane ySplit="1" topLeftCell="A32" activePane="bottomLeft" state="frozen"/>
      <selection pane="bottomLeft" activeCell="Y43" sqref="Y43"/>
    </sheetView>
  </sheetViews>
  <sheetFormatPr defaultColWidth="8.85546875" defaultRowHeight="15"/>
  <cols>
    <col min="1" max="1" width="49" style="24" customWidth="1"/>
    <col min="2" max="2" width="11.85546875" style="12" bestFit="1" customWidth="1"/>
    <col min="3" max="3" width="4.140625" style="12" customWidth="1"/>
    <col min="4" max="5" width="4.42578125" style="12" customWidth="1"/>
    <col min="6" max="6" width="7.42578125" style="12" customWidth="1"/>
    <col min="7" max="7" width="8.42578125" style="12" customWidth="1"/>
    <col min="8" max="8" width="9.42578125" style="24" customWidth="1"/>
    <col min="9" max="11" width="8.85546875" style="24"/>
    <col min="12" max="12" width="21.85546875" style="25" customWidth="1"/>
    <col min="13" max="14" width="14.140625" style="43" customWidth="1"/>
    <col min="15" max="16" width="14.140625" style="25" customWidth="1"/>
    <col min="17" max="18" width="14.140625" style="43" customWidth="1"/>
    <col min="19" max="20" width="14.140625" style="25" customWidth="1"/>
    <col min="21" max="22" width="14.140625" style="43" customWidth="1"/>
    <col min="23" max="23" width="14.140625" style="25" customWidth="1"/>
    <col min="24" max="25" width="17.42578125" style="25" customWidth="1"/>
    <col min="26" max="26" width="22.42578125" style="25" customWidth="1"/>
    <col min="27" max="28" width="14.140625" style="43" customWidth="1"/>
    <col min="29" max="30" width="14.140625" style="25" customWidth="1"/>
    <col min="31" max="32" width="14.140625" style="43" customWidth="1"/>
    <col min="33" max="34" width="14.140625" style="25" customWidth="1"/>
    <col min="35" max="35" width="24.85546875" style="25" customWidth="1"/>
    <col min="36" max="37" width="18.140625" style="25" customWidth="1"/>
    <col min="38" max="38" width="8.85546875" style="25"/>
  </cols>
  <sheetData>
    <row r="1" spans="1:40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313</v>
      </c>
      <c r="M1" s="42" t="s">
        <v>314</v>
      </c>
      <c r="N1" s="42" t="s">
        <v>315</v>
      </c>
      <c r="O1" s="8" t="s">
        <v>316</v>
      </c>
      <c r="P1" s="8" t="s">
        <v>317</v>
      </c>
      <c r="Q1" s="42" t="s">
        <v>318</v>
      </c>
      <c r="R1" s="42" t="s">
        <v>319</v>
      </c>
      <c r="S1" s="8" t="s">
        <v>320</v>
      </c>
      <c r="T1" s="8" t="s">
        <v>321</v>
      </c>
      <c r="U1" s="42" t="s">
        <v>322</v>
      </c>
      <c r="V1" s="42" t="s">
        <v>323</v>
      </c>
      <c r="W1" s="8" t="s">
        <v>324</v>
      </c>
      <c r="X1" s="8" t="s">
        <v>10</v>
      </c>
      <c r="Y1" s="8" t="s">
        <v>11</v>
      </c>
      <c r="Z1" s="8" t="s">
        <v>325</v>
      </c>
      <c r="AA1" s="42" t="s">
        <v>326</v>
      </c>
      <c r="AB1" s="42" t="s">
        <v>327</v>
      </c>
      <c r="AC1" s="8" t="s">
        <v>328</v>
      </c>
      <c r="AD1" s="8" t="s">
        <v>329</v>
      </c>
      <c r="AE1" s="42" t="s">
        <v>330</v>
      </c>
      <c r="AF1" s="42" t="s">
        <v>331</v>
      </c>
      <c r="AG1" s="8" t="s">
        <v>332</v>
      </c>
      <c r="AH1" s="8" t="s">
        <v>12</v>
      </c>
      <c r="AI1" s="8" t="s">
        <v>13</v>
      </c>
      <c r="AJ1" s="8" t="s">
        <v>14</v>
      </c>
      <c r="AK1" s="8" t="s">
        <v>383</v>
      </c>
      <c r="AM1" s="8" t="s">
        <v>299</v>
      </c>
      <c r="AN1" s="8" t="s">
        <v>300</v>
      </c>
    </row>
    <row r="2" spans="1:40" ht="30">
      <c r="A2" s="24" t="s">
        <v>258</v>
      </c>
      <c r="B2" s="13" t="str">
        <f>IFERROR(VLOOKUP($A2,Disciplinas[],5,FALSE),"-")</f>
        <v>NHH2073-13</v>
      </c>
      <c r="C2" s="13">
        <f>IFERROR(VLOOKUP($A2,Disciplinas[],2,FALSE),"-")</f>
        <v>4</v>
      </c>
      <c r="D2" s="13">
        <f>IFERROR(VLOOKUP($A2,Disciplinas[],3,FALSE),"-")</f>
        <v>0</v>
      </c>
      <c r="E2" s="13">
        <f>IFERROR(VLOOKUP($A2,Disciplinas[],4,FALSE),"-")</f>
        <v>4</v>
      </c>
      <c r="F2" s="13" t="str">
        <f>IFERROR(VLOOKUP($A2,Disciplinas[],6,FALSE),"-")</f>
        <v>OBR</v>
      </c>
      <c r="G2" s="13" t="str">
        <f>IFERROR(VLOOKUP($A2,Disciplinas[],7,FALSE),"-")</f>
        <v>BFIL</v>
      </c>
      <c r="H2" s="24" t="s">
        <v>379</v>
      </c>
      <c r="I2" s="24" t="s">
        <v>381</v>
      </c>
      <c r="J2" s="24">
        <v>1</v>
      </c>
      <c r="K2" s="24">
        <v>40</v>
      </c>
      <c r="L2" s="25" t="s">
        <v>342</v>
      </c>
      <c r="M2" s="43">
        <v>0.33333333333333331</v>
      </c>
      <c r="N2" s="43">
        <v>0.41666666666666663</v>
      </c>
      <c r="P2" s="25" t="s">
        <v>346</v>
      </c>
      <c r="Q2" s="43">
        <v>0.41666666666666663</v>
      </c>
      <c r="R2" s="43">
        <v>0.5</v>
      </c>
      <c r="X2" s="25">
        <v>4</v>
      </c>
      <c r="Y2" s="25" t="s">
        <v>75</v>
      </c>
      <c r="AM2" s="12" t="s">
        <v>86</v>
      </c>
      <c r="AN2" s="12">
        <f>COUNTIF(Tabela3[Categoria],"BI")</f>
        <v>18</v>
      </c>
    </row>
    <row r="3" spans="1:40" ht="45">
      <c r="A3" s="24" t="s">
        <v>164</v>
      </c>
      <c r="B3" s="13" t="str">
        <f>IFERROR(VLOOKUP($A3,Disciplinas[],5,FALSE),"-")</f>
        <v>NHH2033-13</v>
      </c>
      <c r="C3" s="13">
        <f>IFERROR(VLOOKUP($A3,Disciplinas[],2,FALSE),"-")</f>
        <v>4</v>
      </c>
      <c r="D3" s="13">
        <f>IFERROR(VLOOKUP($A3,Disciplinas[],3,FALSE),"-")</f>
        <v>0</v>
      </c>
      <c r="E3" s="13">
        <f>IFERROR(VLOOKUP($A3,Disciplinas[],4,FALSE),"-")</f>
        <v>4</v>
      </c>
      <c r="F3" s="13" t="str">
        <f>IFERROR(VLOOKUP($A3,Disciplinas[],6,FALSE),"-")</f>
        <v>OBR</v>
      </c>
      <c r="G3" s="13" t="str">
        <f>IFERROR(VLOOKUP($A3,Disciplinas[],7,FALSE),"-")</f>
        <v>BFIL</v>
      </c>
      <c r="H3" s="24" t="s">
        <v>379</v>
      </c>
      <c r="I3" s="24" t="s">
        <v>381</v>
      </c>
      <c r="J3" s="24">
        <v>1</v>
      </c>
      <c r="K3" s="24">
        <v>40</v>
      </c>
      <c r="L3" s="25" t="s">
        <v>344</v>
      </c>
      <c r="M3" s="43">
        <v>0.33333333333333331</v>
      </c>
      <c r="N3" s="43">
        <v>0.41666666666666663</v>
      </c>
      <c r="O3" s="25" t="s">
        <v>341</v>
      </c>
      <c r="P3" s="25" t="s">
        <v>346</v>
      </c>
      <c r="Q3" s="43">
        <v>0.33333333333333331</v>
      </c>
      <c r="R3" s="43">
        <v>0.41666666666666663</v>
      </c>
      <c r="S3" s="25" t="s">
        <v>341</v>
      </c>
      <c r="X3" s="25">
        <v>4</v>
      </c>
      <c r="Y3" s="25" t="s">
        <v>68</v>
      </c>
      <c r="AM3" s="12" t="s">
        <v>301</v>
      </c>
      <c r="AN3" s="12">
        <f>COUNTIF(Tabela3[Categoria],"obr")</f>
        <v>18</v>
      </c>
    </row>
    <row r="4" spans="1:40" ht="30">
      <c r="A4" s="24" t="s">
        <v>101</v>
      </c>
      <c r="B4" s="13" t="str">
        <f>IFERROR(VLOOKUP($A4,Disciplinas[],5,FALSE),"-")</f>
        <v>NHH2007-13</v>
      </c>
      <c r="C4" s="13">
        <f>IFERROR(VLOOKUP($A4,Disciplinas[],2,FALSE),"-")</f>
        <v>4</v>
      </c>
      <c r="D4" s="13">
        <f>IFERROR(VLOOKUP($A4,Disciplinas[],3,FALSE),"-")</f>
        <v>0</v>
      </c>
      <c r="E4" s="13">
        <f>IFERROR(VLOOKUP($A4,Disciplinas[],4,FALSE),"-")</f>
        <v>4</v>
      </c>
      <c r="F4" s="13" t="str">
        <f>IFERROR(VLOOKUP($A4,Disciplinas[],6,FALSE),"-")</f>
        <v>OBR</v>
      </c>
      <c r="G4" s="13" t="str">
        <f>IFERROR(VLOOKUP($A4,Disciplinas[],7,FALSE),"-")</f>
        <v>BFIL</v>
      </c>
      <c r="H4" s="24" t="s">
        <v>379</v>
      </c>
      <c r="I4" s="24" t="s">
        <v>381</v>
      </c>
      <c r="J4" s="24">
        <v>1</v>
      </c>
      <c r="K4" s="24">
        <v>40</v>
      </c>
      <c r="L4" s="25" t="s">
        <v>344</v>
      </c>
      <c r="M4" s="43">
        <v>0.41666666666666663</v>
      </c>
      <c r="N4" s="43">
        <v>0.5</v>
      </c>
      <c r="O4" s="25" t="s">
        <v>341</v>
      </c>
      <c r="P4" s="25" t="s">
        <v>347</v>
      </c>
      <c r="Q4" s="43">
        <v>0.33333333333333331</v>
      </c>
      <c r="R4" s="43">
        <v>0.41666666666666663</v>
      </c>
      <c r="S4" s="25" t="s">
        <v>341</v>
      </c>
      <c r="X4" s="25">
        <v>4</v>
      </c>
      <c r="Y4" s="25" t="s">
        <v>73</v>
      </c>
      <c r="AM4" s="12" t="s">
        <v>302</v>
      </c>
      <c r="AN4" s="12">
        <f>COUNTIF(Tabela3[Categoria],"o.l")</f>
        <v>0</v>
      </c>
    </row>
    <row r="5" spans="1:40" ht="30">
      <c r="A5" s="24" t="s">
        <v>258</v>
      </c>
      <c r="B5" s="13" t="str">
        <f>IFERROR(VLOOKUP($A5,Disciplinas[],5,FALSE),"-")</f>
        <v>NHH2073-13</v>
      </c>
      <c r="C5" s="13">
        <f>IFERROR(VLOOKUP($A5,Disciplinas[],2,FALSE),"-")</f>
        <v>4</v>
      </c>
      <c r="D5" s="13">
        <f>IFERROR(VLOOKUP($A5,Disciplinas[],3,FALSE),"-")</f>
        <v>0</v>
      </c>
      <c r="E5" s="13">
        <f>IFERROR(VLOOKUP($A5,Disciplinas[],4,FALSE),"-")</f>
        <v>4</v>
      </c>
      <c r="F5" s="13" t="str">
        <f>IFERROR(VLOOKUP($A5,Disciplinas[],6,FALSE),"-")</f>
        <v>OBR</v>
      </c>
      <c r="G5" s="13" t="str">
        <f>IFERROR(VLOOKUP($A5,Disciplinas[],7,FALSE),"-")</f>
        <v>BFIL</v>
      </c>
      <c r="H5" s="24" t="s">
        <v>379</v>
      </c>
      <c r="I5" s="24" t="s">
        <v>349</v>
      </c>
      <c r="J5" s="24">
        <v>1</v>
      </c>
      <c r="K5" s="24">
        <v>40</v>
      </c>
      <c r="L5" s="25" t="s">
        <v>342</v>
      </c>
      <c r="M5" s="43">
        <v>0.79166666666666596</v>
      </c>
      <c r="N5" s="43">
        <v>0.874999999999999</v>
      </c>
      <c r="O5" s="25" t="s">
        <v>341</v>
      </c>
      <c r="P5" s="25" t="s">
        <v>346</v>
      </c>
      <c r="Q5" s="43">
        <v>0.874999999999999</v>
      </c>
      <c r="R5" s="43">
        <v>0.95833333333333204</v>
      </c>
      <c r="S5" s="25" t="s">
        <v>341</v>
      </c>
      <c r="X5" s="25">
        <v>4</v>
      </c>
      <c r="Y5" s="25" t="s">
        <v>75</v>
      </c>
      <c r="AM5" s="12" t="s">
        <v>303</v>
      </c>
      <c r="AN5" s="12">
        <f>COUNTIF(Tabela3[Categoria],"livre")</f>
        <v>0</v>
      </c>
    </row>
    <row r="6" spans="1:40" ht="30">
      <c r="A6" s="24" t="s">
        <v>164</v>
      </c>
      <c r="B6" s="13" t="str">
        <f>IFERROR(VLOOKUP($A6,Disciplinas[],5,FALSE),"-")</f>
        <v>NHH2033-13</v>
      </c>
      <c r="C6" s="13">
        <f>IFERROR(VLOOKUP($A6,Disciplinas[],2,FALSE),"-")</f>
        <v>4</v>
      </c>
      <c r="D6" s="13">
        <f>IFERROR(VLOOKUP($A6,Disciplinas[],3,FALSE),"-")</f>
        <v>0</v>
      </c>
      <c r="E6" s="13">
        <f>IFERROR(VLOOKUP($A6,Disciplinas[],4,FALSE),"-")</f>
        <v>4</v>
      </c>
      <c r="F6" s="13" t="str">
        <f>IFERROR(VLOOKUP($A6,Disciplinas[],6,FALSE),"-")</f>
        <v>OBR</v>
      </c>
      <c r="G6" s="13" t="str">
        <f>IFERROR(VLOOKUP($A6,Disciplinas[],7,FALSE),"-")</f>
        <v>BFIL</v>
      </c>
      <c r="H6" s="24" t="s">
        <v>379</v>
      </c>
      <c r="I6" s="24" t="s">
        <v>349</v>
      </c>
      <c r="J6" s="24">
        <v>1</v>
      </c>
      <c r="K6" s="24">
        <v>40</v>
      </c>
      <c r="L6" s="25" t="s">
        <v>344</v>
      </c>
      <c r="M6" s="43">
        <v>0.79166666666666596</v>
      </c>
      <c r="N6" s="43">
        <v>0.874999999999999</v>
      </c>
      <c r="O6" s="25" t="s">
        <v>341</v>
      </c>
      <c r="P6" s="25" t="s">
        <v>346</v>
      </c>
      <c r="Q6" s="43">
        <v>0.79166666666666596</v>
      </c>
      <c r="R6" s="43">
        <v>0.874999999999999</v>
      </c>
      <c r="S6" s="25" t="s">
        <v>341</v>
      </c>
      <c r="X6" s="25">
        <v>4</v>
      </c>
      <c r="Y6" s="25" t="s">
        <v>64</v>
      </c>
      <c r="AM6" s="12" t="s">
        <v>304</v>
      </c>
      <c r="AN6" s="12">
        <f>COUNTIF(Tabela3[Categoria],"PG")</f>
        <v>0</v>
      </c>
    </row>
    <row r="7" spans="1:40" ht="30">
      <c r="A7" s="24" t="s">
        <v>101</v>
      </c>
      <c r="B7" s="13" t="str">
        <f>IFERROR(VLOOKUP($A7,Disciplinas[],5,FALSE),"-")</f>
        <v>NHH2007-13</v>
      </c>
      <c r="C7" s="13">
        <f>IFERROR(VLOOKUP($A7,Disciplinas[],2,FALSE),"-")</f>
        <v>4</v>
      </c>
      <c r="D7" s="13">
        <f>IFERROR(VLOOKUP($A7,Disciplinas[],3,FALSE),"-")</f>
        <v>0</v>
      </c>
      <c r="E7" s="13">
        <f>IFERROR(VLOOKUP($A7,Disciplinas[],4,FALSE),"-")</f>
        <v>4</v>
      </c>
      <c r="F7" s="13" t="str">
        <f>IFERROR(VLOOKUP($A7,Disciplinas[],6,FALSE),"-")</f>
        <v>OBR</v>
      </c>
      <c r="G7" s="13" t="str">
        <f>IFERROR(VLOOKUP($A7,Disciplinas[],7,FALSE),"-")</f>
        <v>BFIL</v>
      </c>
      <c r="H7" s="24" t="s">
        <v>379</v>
      </c>
      <c r="I7" s="24" t="s">
        <v>349</v>
      </c>
      <c r="J7" s="24">
        <v>1</v>
      </c>
      <c r="K7" s="24">
        <v>40</v>
      </c>
      <c r="L7" s="25" t="s">
        <v>344</v>
      </c>
      <c r="M7" s="43">
        <v>0.874999999999999</v>
      </c>
      <c r="N7" s="43">
        <v>0.95833333333333204</v>
      </c>
      <c r="O7" s="25" t="s">
        <v>341</v>
      </c>
      <c r="P7" s="25" t="s">
        <v>347</v>
      </c>
      <c r="Q7" s="43">
        <v>0.79166666666666596</v>
      </c>
      <c r="R7" s="43">
        <v>0.874999999999999</v>
      </c>
      <c r="S7" s="25" t="s">
        <v>341</v>
      </c>
      <c r="X7" s="25">
        <v>4</v>
      </c>
      <c r="Y7" s="25" t="s">
        <v>73</v>
      </c>
    </row>
    <row r="8" spans="1:40" ht="30">
      <c r="A8" s="24" t="s">
        <v>168</v>
      </c>
      <c r="B8" s="13" t="str">
        <f>IFERROR(VLOOKUP($A8,Disciplinas[],5,FALSE),"-")</f>
        <v>NHH2035-13</v>
      </c>
      <c r="C8" s="13">
        <f>IFERROR(VLOOKUP($A8,Disciplinas[],2,FALSE),"-")</f>
        <v>4</v>
      </c>
      <c r="D8" s="13">
        <f>IFERROR(VLOOKUP($A8,Disciplinas[],3,FALSE),"-")</f>
        <v>0</v>
      </c>
      <c r="E8" s="13">
        <f>IFERROR(VLOOKUP($A8,Disciplinas[],4,FALSE),"-")</f>
        <v>4</v>
      </c>
      <c r="F8" s="13" t="str">
        <f>IFERROR(VLOOKUP($A8,Disciplinas[],6,FALSE),"-")</f>
        <v>OBR</v>
      </c>
      <c r="G8" s="13" t="str">
        <f>IFERROR(VLOOKUP($A8,Disciplinas[],7,FALSE),"-")</f>
        <v>BFIL</v>
      </c>
      <c r="H8" s="24" t="s">
        <v>379</v>
      </c>
      <c r="I8" s="24" t="s">
        <v>381</v>
      </c>
      <c r="J8" s="24">
        <v>1</v>
      </c>
      <c r="K8" s="24">
        <v>40</v>
      </c>
      <c r="L8" s="25" t="s">
        <v>340</v>
      </c>
      <c r="M8" s="43">
        <v>0.33333333333333331</v>
      </c>
      <c r="N8" s="43">
        <v>0.41666666666666663</v>
      </c>
      <c r="O8" s="25" t="s">
        <v>341</v>
      </c>
      <c r="P8" s="25" t="s">
        <v>344</v>
      </c>
      <c r="Q8" s="43">
        <v>0.41666666666666663</v>
      </c>
      <c r="R8" s="43">
        <v>0.5</v>
      </c>
      <c r="S8" s="25" t="s">
        <v>341</v>
      </c>
      <c r="X8" s="25">
        <v>2</v>
      </c>
      <c r="Y8" s="25" t="s">
        <v>57</v>
      </c>
      <c r="AI8" s="25">
        <v>2</v>
      </c>
      <c r="AJ8" s="25" t="s">
        <v>312</v>
      </c>
    </row>
    <row r="9" spans="1:40" ht="30">
      <c r="A9" s="24" t="s">
        <v>168</v>
      </c>
      <c r="B9" s="13" t="str">
        <f>IFERROR(VLOOKUP($A9,Disciplinas[],5,FALSE),"-")</f>
        <v>NHH2035-13</v>
      </c>
      <c r="C9" s="13">
        <f>IFERROR(VLOOKUP($A9,Disciplinas[],2,FALSE),"-")</f>
        <v>4</v>
      </c>
      <c r="D9" s="13">
        <f>IFERROR(VLOOKUP($A9,Disciplinas[],3,FALSE),"-")</f>
        <v>0</v>
      </c>
      <c r="E9" s="13">
        <f>IFERROR(VLOOKUP($A9,Disciplinas[],4,FALSE),"-")</f>
        <v>4</v>
      </c>
      <c r="F9" s="13" t="str">
        <f>IFERROR(VLOOKUP($A9,Disciplinas[],6,FALSE),"-")</f>
        <v>OBR</v>
      </c>
      <c r="G9" s="13" t="str">
        <f>IFERROR(VLOOKUP($A9,Disciplinas[],7,FALSE),"-")</f>
        <v>BFIL</v>
      </c>
      <c r="H9" s="24" t="s">
        <v>379</v>
      </c>
      <c r="I9" s="24" t="s">
        <v>349</v>
      </c>
      <c r="J9" s="24">
        <v>1</v>
      </c>
      <c r="K9" s="24">
        <v>40</v>
      </c>
      <c r="L9" s="25" t="s">
        <v>340</v>
      </c>
      <c r="M9" s="43">
        <v>0.79166666666666596</v>
      </c>
      <c r="N9" s="43">
        <v>0.874999999999999</v>
      </c>
      <c r="O9" s="25" t="s">
        <v>341</v>
      </c>
      <c r="P9" s="25" t="s">
        <v>344</v>
      </c>
      <c r="Q9" s="43">
        <v>0.874999999999999</v>
      </c>
      <c r="R9" s="43">
        <v>0.95833333333333204</v>
      </c>
      <c r="S9" s="25" t="s">
        <v>341</v>
      </c>
      <c r="X9" s="25">
        <v>2</v>
      </c>
      <c r="Y9" s="25" t="s">
        <v>57</v>
      </c>
      <c r="AI9" s="25">
        <v>2</v>
      </c>
      <c r="AJ9" s="25" t="s">
        <v>312</v>
      </c>
    </row>
    <row r="10" spans="1:40" ht="45">
      <c r="A10" s="24" t="s">
        <v>174</v>
      </c>
      <c r="B10" s="13" t="str">
        <f>IFERROR(VLOOKUP($A10,Disciplinas[],5,FALSE),"-")</f>
        <v>NHH2038-13</v>
      </c>
      <c r="C10" s="13">
        <f>IFERROR(VLOOKUP($A10,Disciplinas[],2,FALSE),"-")</f>
        <v>4</v>
      </c>
      <c r="D10" s="13">
        <f>IFERROR(VLOOKUP($A10,Disciplinas[],3,FALSE),"-")</f>
        <v>0</v>
      </c>
      <c r="E10" s="13">
        <f>IFERROR(VLOOKUP($A10,Disciplinas[],4,FALSE),"-")</f>
        <v>4</v>
      </c>
      <c r="F10" s="13" t="str">
        <f>IFERROR(VLOOKUP($A10,Disciplinas[],6,FALSE),"-")</f>
        <v>OBR</v>
      </c>
      <c r="G10" s="13" t="str">
        <f>IFERROR(VLOOKUP($A10,Disciplinas[],7,FALSE),"-")</f>
        <v>BFIL</v>
      </c>
      <c r="H10" s="24" t="s">
        <v>379</v>
      </c>
      <c r="I10" s="24" t="s">
        <v>381</v>
      </c>
      <c r="J10" s="24">
        <v>1</v>
      </c>
      <c r="K10" s="24">
        <v>40</v>
      </c>
      <c r="L10" s="25" t="s">
        <v>340</v>
      </c>
      <c r="M10" s="43">
        <v>0.33333333333333331</v>
      </c>
      <c r="N10" s="43">
        <v>0.41666666666666663</v>
      </c>
      <c r="O10" s="25" t="s">
        <v>341</v>
      </c>
      <c r="P10" s="25" t="s">
        <v>342</v>
      </c>
      <c r="Q10" s="43">
        <v>0.41666666666666663</v>
      </c>
      <c r="R10" s="43">
        <v>0.5</v>
      </c>
      <c r="S10" s="25" t="s">
        <v>341</v>
      </c>
      <c r="X10" s="25">
        <v>2</v>
      </c>
      <c r="Y10" s="25" t="s">
        <v>58</v>
      </c>
      <c r="AI10" s="25">
        <v>2</v>
      </c>
      <c r="AJ10" s="25" t="s">
        <v>70</v>
      </c>
    </row>
    <row r="11" spans="1:40">
      <c r="A11" s="24" t="s">
        <v>174</v>
      </c>
      <c r="B11" s="13" t="str">
        <f>IFERROR(VLOOKUP($A11,Disciplinas[],5,FALSE),"-")</f>
        <v>NHH2038-13</v>
      </c>
      <c r="C11" s="13">
        <f>IFERROR(VLOOKUP($A11,Disciplinas[],2,FALSE),"-")</f>
        <v>4</v>
      </c>
      <c r="D11" s="13">
        <f>IFERROR(VLOOKUP($A11,Disciplinas[],3,FALSE),"-")</f>
        <v>0</v>
      </c>
      <c r="E11" s="13">
        <f>IFERROR(VLOOKUP($A11,Disciplinas[],4,FALSE),"-")</f>
        <v>4</v>
      </c>
      <c r="F11" s="13" t="str">
        <f>IFERROR(VLOOKUP($A11,Disciplinas[],6,FALSE),"-")</f>
        <v>OBR</v>
      </c>
      <c r="G11" s="13" t="str">
        <f>IFERROR(VLOOKUP($A11,Disciplinas[],7,FALSE),"-")</f>
        <v>BFIL</v>
      </c>
      <c r="H11" s="24" t="s">
        <v>379</v>
      </c>
      <c r="I11" s="24" t="s">
        <v>349</v>
      </c>
      <c r="J11" s="24">
        <v>1</v>
      </c>
      <c r="K11" s="24">
        <v>40</v>
      </c>
      <c r="L11" s="25" t="s">
        <v>340</v>
      </c>
      <c r="M11" s="43">
        <v>0.79166666666666596</v>
      </c>
      <c r="N11" s="43">
        <v>0.874999999999999</v>
      </c>
      <c r="O11" s="25" t="s">
        <v>341</v>
      </c>
      <c r="P11" s="25" t="s">
        <v>342</v>
      </c>
      <c r="Q11" s="43">
        <v>0.874999999999999</v>
      </c>
      <c r="R11" s="43">
        <v>0.95833333333333204</v>
      </c>
      <c r="S11" s="25" t="s">
        <v>341</v>
      </c>
      <c r="X11" s="25">
        <v>4</v>
      </c>
      <c r="Y11" s="25" t="s">
        <v>70</v>
      </c>
    </row>
    <row r="12" spans="1:40" ht="30">
      <c r="A12" s="24" t="s">
        <v>284</v>
      </c>
      <c r="B12" s="13" t="str">
        <f>IFERROR(VLOOKUP($A12,Disciplinas[],5,FALSE),"-")</f>
        <v>NHZ3060-09</v>
      </c>
      <c r="C12" s="13">
        <f>IFERROR(VLOOKUP($A12,Disciplinas[],2,FALSE),"-")</f>
        <v>4</v>
      </c>
      <c r="D12" s="13">
        <f>IFERROR(VLOOKUP($A12,Disciplinas[],3,FALSE),"-")</f>
        <v>0</v>
      </c>
      <c r="E12" s="13">
        <f>IFERROR(VLOOKUP($A12,Disciplinas[],4,FALSE),"-")</f>
        <v>4</v>
      </c>
      <c r="F12" s="13" t="str">
        <f>IFERROR(VLOOKUP($A12,Disciplinas[],6,FALSE),"-")</f>
        <v>BI</v>
      </c>
      <c r="G12" s="13" t="str">
        <f>IFERROR(VLOOKUP($A12,Disciplinas[],7,FALSE),"-")</f>
        <v>BI</v>
      </c>
      <c r="H12" s="24" t="s">
        <v>379</v>
      </c>
      <c r="I12" s="24" t="s">
        <v>349</v>
      </c>
      <c r="J12" s="24">
        <v>1</v>
      </c>
      <c r="K12" s="24">
        <v>40</v>
      </c>
      <c r="L12" s="25" t="s">
        <v>344</v>
      </c>
      <c r="M12" s="43">
        <v>0.874999999999999</v>
      </c>
      <c r="N12" s="43">
        <v>0.95833333333333204</v>
      </c>
      <c r="O12" s="25" t="s">
        <v>341</v>
      </c>
      <c r="P12" s="25" t="s">
        <v>347</v>
      </c>
      <c r="Q12" s="43">
        <v>0.79166666666666596</v>
      </c>
      <c r="R12" s="43">
        <v>0.874999999999999</v>
      </c>
      <c r="S12" s="25" t="s">
        <v>341</v>
      </c>
      <c r="X12" s="25">
        <v>4</v>
      </c>
      <c r="Y12" s="25" t="s">
        <v>62</v>
      </c>
    </row>
    <row r="13" spans="1:40">
      <c r="A13" s="24" t="s">
        <v>81</v>
      </c>
      <c r="B13" s="13" t="str">
        <f>IFERROR(VLOOKUP($A13,Disciplinas[],5,FALSE),"-")</f>
        <v>NHZ2001-11</v>
      </c>
      <c r="C13" s="13">
        <f>IFERROR(VLOOKUP($A13,Disciplinas[],2,FALSE),"-")</f>
        <v>4</v>
      </c>
      <c r="D13" s="13">
        <f>IFERROR(VLOOKUP($A13,Disciplinas[],3,FALSE),"-")</f>
        <v>0</v>
      </c>
      <c r="E13" s="13">
        <f>IFERROR(VLOOKUP($A13,Disciplinas[],4,FALSE),"-")</f>
        <v>4</v>
      </c>
      <c r="F13" s="13" t="str">
        <f>IFERROR(VLOOKUP($A13,Disciplinas[],6,FALSE),"-")</f>
        <v>OL</v>
      </c>
      <c r="G13" s="13" t="str">
        <f>IFERROR(VLOOKUP($A13,Disciplinas[],7,FALSE),"-")</f>
        <v>BFIL</v>
      </c>
      <c r="H13" s="24" t="s">
        <v>379</v>
      </c>
      <c r="I13" s="24" t="s">
        <v>349</v>
      </c>
      <c r="J13" s="24">
        <v>1</v>
      </c>
      <c r="K13" s="24">
        <v>40</v>
      </c>
      <c r="L13" s="25" t="s">
        <v>340</v>
      </c>
      <c r="M13" s="43">
        <v>0.874999999999999</v>
      </c>
      <c r="N13" s="43">
        <v>0.95833333333333204</v>
      </c>
      <c r="O13" s="25" t="s">
        <v>341</v>
      </c>
      <c r="P13" s="25" t="s">
        <v>347</v>
      </c>
      <c r="Q13" s="43">
        <v>0.874999999999999</v>
      </c>
      <c r="R13" s="43">
        <v>0.95833333333333204</v>
      </c>
      <c r="S13" s="25" t="s">
        <v>341</v>
      </c>
      <c r="X13" s="25">
        <v>4</v>
      </c>
      <c r="Y13" s="25" t="s">
        <v>352</v>
      </c>
    </row>
    <row r="14" spans="1:40" ht="30">
      <c r="A14" s="24" t="s">
        <v>137</v>
      </c>
      <c r="B14" s="13" t="str">
        <f>IFERROR(VLOOKUP($A14,Disciplinas[],5,FALSE),"-")</f>
        <v>NHH2020-13</v>
      </c>
      <c r="C14" s="13">
        <f>IFERROR(VLOOKUP($A14,Disciplinas[],2,FALSE),"-")</f>
        <v>4</v>
      </c>
      <c r="D14" s="13">
        <f>IFERROR(VLOOKUP($A14,Disciplinas[],3,FALSE),"-")</f>
        <v>0</v>
      </c>
      <c r="E14" s="13">
        <f>IFERROR(VLOOKUP($A14,Disciplinas[],4,FALSE),"-")</f>
        <v>4</v>
      </c>
      <c r="F14" s="13" t="str">
        <f>IFERROR(VLOOKUP($A14,Disciplinas[],6,FALSE),"-")</f>
        <v>OBR</v>
      </c>
      <c r="G14" s="13" t="str">
        <f>IFERROR(VLOOKUP($A14,Disciplinas[],7,FALSE),"-")</f>
        <v>BFIL</v>
      </c>
      <c r="H14" s="24" t="s">
        <v>379</v>
      </c>
      <c r="I14" s="24" t="s">
        <v>381</v>
      </c>
      <c r="J14" s="24">
        <v>1</v>
      </c>
      <c r="K14" s="24">
        <v>40</v>
      </c>
      <c r="L14" s="25" t="s">
        <v>340</v>
      </c>
      <c r="M14" s="43">
        <v>0.41666666666666663</v>
      </c>
      <c r="N14" s="43">
        <v>0.5</v>
      </c>
      <c r="O14" s="25" t="s">
        <v>341</v>
      </c>
      <c r="P14" s="25" t="s">
        <v>344</v>
      </c>
      <c r="Q14" s="43">
        <v>0.33333333333333331</v>
      </c>
      <c r="R14" s="43">
        <v>0.41666666666666663</v>
      </c>
      <c r="S14" s="25" t="s">
        <v>341</v>
      </c>
      <c r="X14" s="25">
        <v>4</v>
      </c>
      <c r="Y14" s="25" t="s">
        <v>77</v>
      </c>
    </row>
    <row r="15" spans="1:40" ht="30">
      <c r="A15" s="24" t="s">
        <v>137</v>
      </c>
      <c r="B15" s="13" t="str">
        <f>IFERROR(VLOOKUP($A15,Disciplinas[],5,FALSE),"-")</f>
        <v>NHH2020-13</v>
      </c>
      <c r="C15" s="13">
        <f>IFERROR(VLOOKUP($A15,Disciplinas[],2,FALSE),"-")</f>
        <v>4</v>
      </c>
      <c r="D15" s="13">
        <f>IFERROR(VLOOKUP($A15,Disciplinas[],3,FALSE),"-")</f>
        <v>0</v>
      </c>
      <c r="E15" s="13">
        <f>IFERROR(VLOOKUP($A15,Disciplinas[],4,FALSE),"-")</f>
        <v>4</v>
      </c>
      <c r="F15" s="13" t="str">
        <f>IFERROR(VLOOKUP($A15,Disciplinas[],6,FALSE),"-")</f>
        <v>OBR</v>
      </c>
      <c r="G15" s="13" t="str">
        <f>IFERROR(VLOOKUP($A15,Disciplinas[],7,FALSE),"-")</f>
        <v>BFIL</v>
      </c>
      <c r="H15" s="24" t="s">
        <v>379</v>
      </c>
      <c r="I15" s="24" t="s">
        <v>349</v>
      </c>
      <c r="J15" s="24">
        <v>1</v>
      </c>
      <c r="K15" s="24">
        <v>40</v>
      </c>
      <c r="L15" s="25" t="s">
        <v>340</v>
      </c>
      <c r="M15" s="43">
        <v>0.874999999999999</v>
      </c>
      <c r="N15" s="43">
        <v>0.95833333333333204</v>
      </c>
      <c r="O15" s="25" t="s">
        <v>341</v>
      </c>
      <c r="P15" s="25" t="s">
        <v>344</v>
      </c>
      <c r="Q15" s="43">
        <v>0.79166666666666596</v>
      </c>
      <c r="R15" s="43">
        <v>0.874999999999999</v>
      </c>
      <c r="S15" s="25" t="s">
        <v>341</v>
      </c>
      <c r="X15" s="25">
        <v>4</v>
      </c>
      <c r="Y15" s="25" t="s">
        <v>55</v>
      </c>
    </row>
    <row r="16" spans="1:40" ht="30">
      <c r="A16" s="24" t="s">
        <v>128</v>
      </c>
      <c r="B16" s="13" t="str">
        <f>IFERROR(VLOOKUP($A16,Disciplinas[],5,FALSE),"-")</f>
        <v>NHH2015-13</v>
      </c>
      <c r="C16" s="13">
        <f>IFERROR(VLOOKUP($A16,Disciplinas[],2,FALSE),"-")</f>
        <v>4</v>
      </c>
      <c r="D16" s="13">
        <f>IFERROR(VLOOKUP($A16,Disciplinas[],3,FALSE),"-")</f>
        <v>0</v>
      </c>
      <c r="E16" s="13">
        <f>IFERROR(VLOOKUP($A16,Disciplinas[],4,FALSE),"-")</f>
        <v>4</v>
      </c>
      <c r="F16" s="13" t="str">
        <f>IFERROR(VLOOKUP($A16,Disciplinas[],6,FALSE),"-")</f>
        <v>OBR</v>
      </c>
      <c r="G16" s="13" t="str">
        <f>IFERROR(VLOOKUP($A16,Disciplinas[],7,FALSE),"-")</f>
        <v>BFIL</v>
      </c>
      <c r="H16" s="24" t="s">
        <v>379</v>
      </c>
      <c r="I16" s="24" t="s">
        <v>381</v>
      </c>
      <c r="J16" s="24">
        <v>1</v>
      </c>
      <c r="K16" s="24">
        <v>40</v>
      </c>
      <c r="L16" s="25" t="s">
        <v>342</v>
      </c>
      <c r="M16" s="43">
        <v>0.33333333333333331</v>
      </c>
      <c r="N16" s="43">
        <v>0.41666666666666663</v>
      </c>
      <c r="O16" s="25" t="s">
        <v>341</v>
      </c>
      <c r="P16" s="25" t="s">
        <v>346</v>
      </c>
      <c r="Q16" s="43">
        <v>0.41666666666666663</v>
      </c>
      <c r="R16" s="43">
        <v>0.5</v>
      </c>
      <c r="S16" s="25" t="s">
        <v>341</v>
      </c>
      <c r="X16" s="25">
        <v>4</v>
      </c>
      <c r="Y16" s="25" t="s">
        <v>76</v>
      </c>
    </row>
    <row r="17" spans="1:38" ht="30">
      <c r="A17" s="24" t="s">
        <v>128</v>
      </c>
      <c r="B17" s="13" t="str">
        <f>IFERROR(VLOOKUP($A17,Disciplinas[],5,FALSE),"-")</f>
        <v>NHH2015-13</v>
      </c>
      <c r="C17" s="13">
        <f>IFERROR(VLOOKUP($A17,Disciplinas[],2,FALSE),"-")</f>
        <v>4</v>
      </c>
      <c r="D17" s="13">
        <f>IFERROR(VLOOKUP($A17,Disciplinas[],3,FALSE),"-")</f>
        <v>0</v>
      </c>
      <c r="E17" s="13">
        <f>IFERROR(VLOOKUP($A17,Disciplinas[],4,FALSE),"-")</f>
        <v>4</v>
      </c>
      <c r="F17" s="13" t="str">
        <f>IFERROR(VLOOKUP($A17,Disciplinas[],6,FALSE),"-")</f>
        <v>OBR</v>
      </c>
      <c r="G17" s="13" t="str">
        <f>IFERROR(VLOOKUP($A17,Disciplinas[],7,FALSE),"-")</f>
        <v>BFIL</v>
      </c>
      <c r="H17" s="24" t="s">
        <v>379</v>
      </c>
      <c r="I17" s="24" t="s">
        <v>349</v>
      </c>
      <c r="J17" s="24">
        <v>1</v>
      </c>
      <c r="K17" s="24">
        <v>40</v>
      </c>
      <c r="L17" s="25" t="s">
        <v>342</v>
      </c>
      <c r="M17" s="43">
        <v>0.79166666666666596</v>
      </c>
      <c r="N17" s="43">
        <v>0.874999999999999</v>
      </c>
      <c r="O17" s="25" t="s">
        <v>341</v>
      </c>
      <c r="P17" s="25" t="s">
        <v>346</v>
      </c>
      <c r="Q17" s="43">
        <v>0.874999999999999</v>
      </c>
      <c r="R17" s="43">
        <v>0.95833333333333204</v>
      </c>
      <c r="S17" s="25" t="s">
        <v>341</v>
      </c>
      <c r="X17" s="25">
        <v>4</v>
      </c>
      <c r="Y17" s="25" t="s">
        <v>76</v>
      </c>
    </row>
    <row r="18" spans="1:38" ht="30">
      <c r="A18" s="24" t="s">
        <v>384</v>
      </c>
      <c r="B18" s="13" t="str">
        <f>IFERROR(VLOOKUP($A18,Disciplinas[],5,FALSE),"-")</f>
        <v>-</v>
      </c>
      <c r="C18" s="13" t="str">
        <f>IFERROR(VLOOKUP($A18,Disciplinas[],2,FALSE),"-")</f>
        <v>-</v>
      </c>
      <c r="D18" s="13" t="str">
        <f>IFERROR(VLOOKUP($A18,Disciplinas[],3,FALSE),"-")</f>
        <v>-</v>
      </c>
      <c r="E18" s="13" t="str">
        <f>IFERROR(VLOOKUP($A18,Disciplinas[],4,FALSE),"-")</f>
        <v>-</v>
      </c>
      <c r="F18" s="13" t="str">
        <f>IFERROR(VLOOKUP($A18,Disciplinas[],6,FALSE),"-")</f>
        <v>-</v>
      </c>
      <c r="G18" s="13" t="str">
        <f>IFERROR(VLOOKUP($A18,Disciplinas[],7,FALSE),"-")</f>
        <v>-</v>
      </c>
      <c r="H18" s="24" t="s">
        <v>379</v>
      </c>
      <c r="I18" s="24" t="s">
        <v>381</v>
      </c>
      <c r="J18" s="24">
        <v>1</v>
      </c>
      <c r="K18" s="24">
        <v>40</v>
      </c>
      <c r="L18" s="25" t="s">
        <v>346</v>
      </c>
      <c r="M18" s="43">
        <v>0.58333333333333304</v>
      </c>
      <c r="N18" s="43">
        <v>0.749999999999999</v>
      </c>
      <c r="O18" s="25" t="s">
        <v>341</v>
      </c>
      <c r="S18" s="25" t="s">
        <v>341</v>
      </c>
      <c r="X18" s="25">
        <v>4</v>
      </c>
      <c r="Y18" s="25" t="s">
        <v>76</v>
      </c>
    </row>
    <row r="19" spans="1:38" ht="30">
      <c r="A19" s="24" t="s">
        <v>250</v>
      </c>
      <c r="B19" s="13" t="str">
        <f>IFERROR(VLOOKUP($A19,Disciplinas[],5,FALSE),"-")</f>
        <v>NHZ2070-11</v>
      </c>
      <c r="C19" s="13">
        <f>IFERROR(VLOOKUP($A19,Disciplinas[],2,FALSE),"-")</f>
        <v>4</v>
      </c>
      <c r="D19" s="13">
        <f>IFERROR(VLOOKUP($A19,Disciplinas[],3,FALSE),"-")</f>
        <v>0</v>
      </c>
      <c r="E19" s="13">
        <f>IFERROR(VLOOKUP($A19,Disciplinas[],4,FALSE),"-")</f>
        <v>4</v>
      </c>
      <c r="F19" s="13" t="str">
        <f>IFERROR(VLOOKUP($A19,Disciplinas[],6,FALSE),"-")</f>
        <v>OL</v>
      </c>
      <c r="G19" s="13" t="str">
        <f>IFERROR(VLOOKUP($A19,Disciplinas[],7,FALSE),"-")</f>
        <v>BFIL</v>
      </c>
      <c r="H19" s="24" t="s">
        <v>379</v>
      </c>
      <c r="I19" s="24" t="s">
        <v>381</v>
      </c>
      <c r="J19" s="24">
        <v>1</v>
      </c>
      <c r="K19" s="24">
        <v>40</v>
      </c>
      <c r="L19" s="25" t="s">
        <v>340</v>
      </c>
      <c r="M19" s="43">
        <v>0.66666666666666596</v>
      </c>
      <c r="N19" s="43">
        <v>0.749999999999999</v>
      </c>
      <c r="O19" s="25" t="s">
        <v>341</v>
      </c>
      <c r="P19" s="25" t="s">
        <v>344</v>
      </c>
      <c r="Q19" s="43">
        <v>0.66666666666666596</v>
      </c>
      <c r="R19" s="43">
        <v>0.749999999999999</v>
      </c>
      <c r="S19" s="25" t="s">
        <v>341</v>
      </c>
      <c r="X19" s="25">
        <v>4</v>
      </c>
      <c r="Y19" s="25" t="s">
        <v>55</v>
      </c>
    </row>
    <row r="20" spans="1:38" ht="30">
      <c r="A20" s="24" t="s">
        <v>122</v>
      </c>
      <c r="B20" s="13" t="str">
        <f>IFERROR(VLOOKUP($A20,Disciplinas[],5,FALSE),"-")</f>
        <v>NHH2012-13</v>
      </c>
      <c r="C20" s="13">
        <f>IFERROR(VLOOKUP($A20,Disciplinas[],2,FALSE),"-")</f>
        <v>4</v>
      </c>
      <c r="D20" s="13">
        <f>IFERROR(VLOOKUP($A20,Disciplinas[],3,FALSE),"-")</f>
        <v>0</v>
      </c>
      <c r="E20" s="13">
        <f>IFERROR(VLOOKUP($A20,Disciplinas[],4,FALSE),"-")</f>
        <v>4</v>
      </c>
      <c r="F20" s="13" t="str">
        <f>IFERROR(VLOOKUP($A20,Disciplinas[],6,FALSE),"-")</f>
        <v>OBR</v>
      </c>
      <c r="G20" s="13" t="str">
        <f>IFERROR(VLOOKUP($A20,Disciplinas[],7,FALSE),"-")</f>
        <v>BFIL</v>
      </c>
      <c r="H20" s="24" t="s">
        <v>379</v>
      </c>
      <c r="I20" s="24" t="s">
        <v>381</v>
      </c>
      <c r="J20" s="24">
        <v>1</v>
      </c>
      <c r="K20" s="24">
        <v>40</v>
      </c>
      <c r="L20" s="25" t="s">
        <v>340</v>
      </c>
      <c r="M20" s="43">
        <v>0.41666666666666663</v>
      </c>
      <c r="N20" s="43">
        <v>0.5</v>
      </c>
      <c r="O20" s="25" t="s">
        <v>341</v>
      </c>
      <c r="P20" s="25" t="s">
        <v>344</v>
      </c>
      <c r="Q20" s="43">
        <v>0.33333333333333331</v>
      </c>
      <c r="R20" s="43">
        <v>0.41666666666666663</v>
      </c>
      <c r="S20" s="25" t="s">
        <v>341</v>
      </c>
      <c r="X20" s="25">
        <v>2</v>
      </c>
      <c r="Y20" s="25" t="s">
        <v>57</v>
      </c>
      <c r="AI20" s="25">
        <v>2</v>
      </c>
      <c r="AJ20" s="25" t="s">
        <v>312</v>
      </c>
    </row>
    <row r="21" spans="1:38" ht="30">
      <c r="A21" s="24" t="s">
        <v>122</v>
      </c>
      <c r="B21" s="13" t="str">
        <f>IFERROR(VLOOKUP($A21,Disciplinas[],5,FALSE),"-")</f>
        <v>NHH2012-13</v>
      </c>
      <c r="C21" s="13">
        <f>IFERROR(VLOOKUP($A21,Disciplinas[],2,FALSE),"-")</f>
        <v>4</v>
      </c>
      <c r="D21" s="13">
        <f>IFERROR(VLOOKUP($A21,Disciplinas[],3,FALSE),"-")</f>
        <v>0</v>
      </c>
      <c r="E21" s="13">
        <f>IFERROR(VLOOKUP($A21,Disciplinas[],4,FALSE),"-")</f>
        <v>4</v>
      </c>
      <c r="F21" s="13" t="str">
        <f>IFERROR(VLOOKUP($A21,Disciplinas[],6,FALSE),"-")</f>
        <v>OBR</v>
      </c>
      <c r="G21" s="13" t="str">
        <f>IFERROR(VLOOKUP($A21,Disciplinas[],7,FALSE),"-")</f>
        <v>BFIL</v>
      </c>
      <c r="H21" s="24" t="s">
        <v>379</v>
      </c>
      <c r="I21" s="24" t="s">
        <v>349</v>
      </c>
      <c r="J21" s="24">
        <v>1</v>
      </c>
      <c r="K21" s="24">
        <v>40</v>
      </c>
      <c r="L21" s="25" t="s">
        <v>340</v>
      </c>
      <c r="M21" s="43">
        <v>0.874999999999999</v>
      </c>
      <c r="N21" s="43">
        <v>0.95833333333333204</v>
      </c>
      <c r="O21" s="25" t="s">
        <v>341</v>
      </c>
      <c r="P21" s="25" t="s">
        <v>344</v>
      </c>
      <c r="Q21" s="43">
        <v>0.79166666666666596</v>
      </c>
      <c r="R21" s="43">
        <v>0.874999999999999</v>
      </c>
      <c r="S21" s="25" t="s">
        <v>341</v>
      </c>
      <c r="X21" s="25">
        <v>2</v>
      </c>
      <c r="Y21" s="25" t="s">
        <v>312</v>
      </c>
      <c r="AI21" s="25">
        <v>2</v>
      </c>
      <c r="AJ21" s="25" t="s">
        <v>57</v>
      </c>
    </row>
    <row r="22" spans="1:38" s="12" customFormat="1" ht="30">
      <c r="A22" s="24" t="s">
        <v>232</v>
      </c>
      <c r="B22" s="13" t="str">
        <f>IFERROR(VLOOKUP($A22,Disciplinas[],5,FALSE),"-")</f>
        <v>NHH2064-13</v>
      </c>
      <c r="C22" s="13">
        <f>IFERROR(VLOOKUP($A22,Disciplinas[],2,FALSE),"-")</f>
        <v>4</v>
      </c>
      <c r="D22" s="13">
        <f>IFERROR(VLOOKUP($A22,Disciplinas[],3,FALSE),"-")</f>
        <v>0</v>
      </c>
      <c r="E22" s="13">
        <f>IFERROR(VLOOKUP($A22,Disciplinas[],4,FALSE),"-")</f>
        <v>4</v>
      </c>
      <c r="F22" s="13" t="str">
        <f>IFERROR(VLOOKUP($A22,Disciplinas[],6,FALSE),"-")</f>
        <v>OBR</v>
      </c>
      <c r="G22" s="13" t="str">
        <f>IFERROR(VLOOKUP($A22,Disciplinas[],7,FALSE),"-")</f>
        <v>BFIL</v>
      </c>
      <c r="H22" s="24" t="s">
        <v>379</v>
      </c>
      <c r="I22" s="24" t="s">
        <v>381</v>
      </c>
      <c r="J22" s="24">
        <v>1</v>
      </c>
      <c r="K22" s="24">
        <v>40</v>
      </c>
      <c r="L22" s="25" t="s">
        <v>340</v>
      </c>
      <c r="M22" s="43">
        <v>0.33333333333333331</v>
      </c>
      <c r="N22" s="43">
        <v>0.41666666666666663</v>
      </c>
      <c r="O22" s="25" t="s">
        <v>341</v>
      </c>
      <c r="P22" s="25" t="s">
        <v>344</v>
      </c>
      <c r="Q22" s="43">
        <v>0.41666666666666663</v>
      </c>
      <c r="R22" s="43">
        <v>0.5</v>
      </c>
      <c r="S22" s="25" t="s">
        <v>341</v>
      </c>
      <c r="T22" s="25"/>
      <c r="U22" s="43"/>
      <c r="V22" s="43"/>
      <c r="W22" s="25"/>
      <c r="X22" s="25">
        <v>4</v>
      </c>
      <c r="Y22" s="25" t="s">
        <v>78</v>
      </c>
      <c r="Z22" s="25"/>
      <c r="AA22" s="43"/>
      <c r="AB22" s="43"/>
      <c r="AC22" s="25"/>
      <c r="AD22" s="25"/>
      <c r="AE22" s="43"/>
      <c r="AF22" s="43"/>
      <c r="AG22" s="25"/>
      <c r="AH22" s="25"/>
      <c r="AI22" s="25"/>
      <c r="AJ22" s="25"/>
      <c r="AK22" s="25"/>
      <c r="AL22" s="25"/>
    </row>
    <row r="23" spans="1:38">
      <c r="A23" s="24" t="s">
        <v>232</v>
      </c>
      <c r="B23" s="13" t="str">
        <f>IFERROR(VLOOKUP($A23,Disciplinas[],5,FALSE),"-")</f>
        <v>NHH2064-13</v>
      </c>
      <c r="C23" s="13">
        <f>IFERROR(VLOOKUP($A23,Disciplinas[],2,FALSE),"-")</f>
        <v>4</v>
      </c>
      <c r="D23" s="13">
        <f>IFERROR(VLOOKUP($A23,Disciplinas[],3,FALSE),"-")</f>
        <v>0</v>
      </c>
      <c r="E23" s="13">
        <f>IFERROR(VLOOKUP($A23,Disciplinas[],4,FALSE),"-")</f>
        <v>4</v>
      </c>
      <c r="F23" s="13" t="str">
        <f>IFERROR(VLOOKUP($A23,Disciplinas[],6,FALSE),"-")</f>
        <v>OBR</v>
      </c>
      <c r="G23" s="13" t="str">
        <f>IFERROR(VLOOKUP($A23,Disciplinas[],7,FALSE),"-")</f>
        <v>BFIL</v>
      </c>
      <c r="H23" s="24" t="s">
        <v>379</v>
      </c>
      <c r="I23" s="24" t="s">
        <v>349</v>
      </c>
      <c r="J23" s="24">
        <v>1</v>
      </c>
      <c r="K23" s="24">
        <v>40</v>
      </c>
      <c r="L23" s="25" t="s">
        <v>344</v>
      </c>
      <c r="M23" s="43">
        <v>0.79166666666666596</v>
      </c>
      <c r="N23" s="43">
        <v>0.874999999999999</v>
      </c>
      <c r="O23" s="25" t="s">
        <v>341</v>
      </c>
      <c r="P23" s="25" t="s">
        <v>344</v>
      </c>
      <c r="Q23" s="43">
        <v>0.874999999999999</v>
      </c>
      <c r="R23" s="43">
        <v>0.95833333333333204</v>
      </c>
      <c r="S23" s="25" t="s">
        <v>341</v>
      </c>
      <c r="X23" s="25">
        <v>4</v>
      </c>
      <c r="Y23" s="25" t="s">
        <v>272</v>
      </c>
    </row>
    <row r="24" spans="1:38" ht="30">
      <c r="A24" s="24" t="s">
        <v>222</v>
      </c>
      <c r="B24" s="13" t="str">
        <f>IFERROR(VLOOKUP($A24,Disciplinas[],5,FALSE),"-")</f>
        <v>NHZ2055-11</v>
      </c>
      <c r="C24" s="13">
        <f>IFERROR(VLOOKUP($A24,Disciplinas[],2,FALSE),"-")</f>
        <v>4</v>
      </c>
      <c r="D24" s="13">
        <f>IFERROR(VLOOKUP($A24,Disciplinas[],3,FALSE),"-")</f>
        <v>0</v>
      </c>
      <c r="E24" s="13">
        <f>IFERROR(VLOOKUP($A24,Disciplinas[],4,FALSE),"-")</f>
        <v>4</v>
      </c>
      <c r="F24" s="13" t="str">
        <f>IFERROR(VLOOKUP($A24,Disciplinas[],6,FALSE),"-")</f>
        <v>OL</v>
      </c>
      <c r="G24" s="13" t="str">
        <f>IFERROR(VLOOKUP($A24,Disciplinas[],7,FALSE),"-")</f>
        <v>BFIL</v>
      </c>
      <c r="H24" s="24" t="s">
        <v>379</v>
      </c>
      <c r="I24" s="24" t="s">
        <v>349</v>
      </c>
      <c r="J24" s="24">
        <v>1</v>
      </c>
      <c r="K24" s="24">
        <v>40</v>
      </c>
      <c r="L24" s="25" t="s">
        <v>342</v>
      </c>
      <c r="M24" s="43">
        <v>0.79166666666666596</v>
      </c>
      <c r="N24" s="43">
        <v>0.95833333333333204</v>
      </c>
      <c r="O24" s="25" t="s">
        <v>341</v>
      </c>
      <c r="X24" s="25">
        <v>4</v>
      </c>
      <c r="Y24" s="25" t="s">
        <v>74</v>
      </c>
    </row>
    <row r="25" spans="1:38">
      <c r="A25" s="24" t="s">
        <v>248</v>
      </c>
      <c r="B25" s="13" t="str">
        <f>IFERROR(VLOOKUP($A25,Disciplinas[],5,FALSE),"-")</f>
        <v>NHZ2069-11</v>
      </c>
      <c r="C25" s="13">
        <f>IFERROR(VLOOKUP($A25,Disciplinas[],2,FALSE),"-")</f>
        <v>4</v>
      </c>
      <c r="D25" s="13">
        <f>IFERROR(VLOOKUP($A25,Disciplinas[],3,FALSE),"-")</f>
        <v>0</v>
      </c>
      <c r="E25" s="13">
        <f>IFERROR(VLOOKUP($A25,Disciplinas[],4,FALSE),"-")</f>
        <v>4</v>
      </c>
      <c r="F25" s="13" t="str">
        <f>IFERROR(VLOOKUP($A25,Disciplinas[],6,FALSE),"-")</f>
        <v>OL</v>
      </c>
      <c r="G25" s="13" t="str">
        <f>IFERROR(VLOOKUP($A25,Disciplinas[],7,FALSE),"-")</f>
        <v>BFIL</v>
      </c>
      <c r="H25" s="24" t="s">
        <v>379</v>
      </c>
      <c r="I25" s="24" t="s">
        <v>381</v>
      </c>
      <c r="J25" s="24">
        <v>1</v>
      </c>
      <c r="K25" s="24">
        <v>40</v>
      </c>
      <c r="L25" s="25" t="s">
        <v>344</v>
      </c>
      <c r="M25" s="43">
        <v>0.58333333333333304</v>
      </c>
      <c r="N25" s="43">
        <v>0.749999999999999</v>
      </c>
      <c r="O25" s="25" t="s">
        <v>341</v>
      </c>
      <c r="X25" s="25">
        <v>4</v>
      </c>
      <c r="Y25" s="25" t="s">
        <v>65</v>
      </c>
    </row>
    <row r="26" spans="1:38" ht="30">
      <c r="A26" s="24" t="s">
        <v>89</v>
      </c>
      <c r="B26" s="13" t="str">
        <f>IFERROR(VLOOKUP($A26,Disciplinas[],5,FALSE),"-")</f>
        <v xml:space="preserve">BIR0004-15 </v>
      </c>
      <c r="C26" s="13">
        <f>IFERROR(VLOOKUP($A26,Disciplinas[],2,FALSE),"-")</f>
        <v>3</v>
      </c>
      <c r="D26" s="13">
        <f>IFERROR(VLOOKUP($A26,Disciplinas[],3,FALSE),"-")</f>
        <v>0</v>
      </c>
      <c r="E26" s="13">
        <f>IFERROR(VLOOKUP($A26,Disciplinas[],4,FALSE),"-")</f>
        <v>4</v>
      </c>
      <c r="F26" s="13" t="str">
        <f>IFERROR(VLOOKUP($A26,Disciplinas[],6,FALSE),"-")</f>
        <v>BI</v>
      </c>
      <c r="G26" s="13" t="str">
        <f>IFERROR(VLOOKUP($A26,Disciplinas[],7,FALSE),"-")</f>
        <v>BI</v>
      </c>
      <c r="H26" s="24" t="s">
        <v>380</v>
      </c>
      <c r="I26" s="24" t="s">
        <v>381</v>
      </c>
      <c r="J26" s="24" t="s">
        <v>385</v>
      </c>
      <c r="K26" s="24">
        <v>100</v>
      </c>
      <c r="L26" s="25" t="s">
        <v>342</v>
      </c>
      <c r="M26" s="43">
        <v>0.33333333333333331</v>
      </c>
      <c r="N26" s="43">
        <v>0.41666666666666663</v>
      </c>
      <c r="O26" s="25" t="s">
        <v>341</v>
      </c>
      <c r="P26" s="25" t="s">
        <v>346</v>
      </c>
      <c r="Q26" s="43">
        <v>0.41666666666666663</v>
      </c>
      <c r="R26" s="43">
        <v>0.5</v>
      </c>
      <c r="S26" s="25" t="s">
        <v>343</v>
      </c>
      <c r="X26" s="25">
        <v>3</v>
      </c>
      <c r="Y26" s="25" t="s">
        <v>54</v>
      </c>
    </row>
    <row r="27" spans="1:38" ht="30">
      <c r="A27" s="24" t="s">
        <v>89</v>
      </c>
      <c r="B27" s="13" t="str">
        <f>IFERROR(VLOOKUP($A27,Disciplinas[],5,FALSE),"-")</f>
        <v xml:space="preserve">BIR0004-15 </v>
      </c>
      <c r="C27" s="13">
        <f>IFERROR(VLOOKUP($A27,Disciplinas[],2,FALSE),"-")</f>
        <v>3</v>
      </c>
      <c r="D27" s="13">
        <f>IFERROR(VLOOKUP($A27,Disciplinas[],3,FALSE),"-")</f>
        <v>0</v>
      </c>
      <c r="E27" s="13">
        <f>IFERROR(VLOOKUP($A27,Disciplinas[],4,FALSE),"-")</f>
        <v>4</v>
      </c>
      <c r="F27" s="13" t="str">
        <f>IFERROR(VLOOKUP($A27,Disciplinas[],6,FALSE),"-")</f>
        <v>BI</v>
      </c>
      <c r="G27" s="13" t="str">
        <f>IFERROR(VLOOKUP($A27,Disciplinas[],7,FALSE),"-")</f>
        <v>BI</v>
      </c>
      <c r="H27" s="24" t="s">
        <v>380</v>
      </c>
      <c r="I27" s="24" t="s">
        <v>381</v>
      </c>
      <c r="J27" s="24" t="s">
        <v>386</v>
      </c>
      <c r="K27" s="24">
        <v>100</v>
      </c>
      <c r="L27" s="25" t="s">
        <v>342</v>
      </c>
      <c r="M27" s="43">
        <v>0.33333333333333331</v>
      </c>
      <c r="N27" s="43">
        <v>0.41666666666666663</v>
      </c>
      <c r="O27" s="25" t="s">
        <v>341</v>
      </c>
      <c r="P27" s="25" t="s">
        <v>346</v>
      </c>
      <c r="Q27" s="43">
        <v>0.41666666666666663</v>
      </c>
      <c r="R27" s="43">
        <v>0.5</v>
      </c>
      <c r="S27" s="25" t="s">
        <v>343</v>
      </c>
      <c r="X27" s="25">
        <v>3</v>
      </c>
      <c r="Y27" s="25" t="s">
        <v>78</v>
      </c>
    </row>
    <row r="28" spans="1:38" ht="30">
      <c r="A28" s="24" t="s">
        <v>89</v>
      </c>
      <c r="B28" s="13" t="str">
        <f>IFERROR(VLOOKUP($A28,Disciplinas[],5,FALSE),"-")</f>
        <v xml:space="preserve">BIR0004-15 </v>
      </c>
      <c r="C28" s="13">
        <f>IFERROR(VLOOKUP($A28,Disciplinas[],2,FALSE),"-")</f>
        <v>3</v>
      </c>
      <c r="D28" s="13">
        <f>IFERROR(VLOOKUP($A28,Disciplinas[],3,FALSE),"-")</f>
        <v>0</v>
      </c>
      <c r="E28" s="13">
        <f>IFERROR(VLOOKUP($A28,Disciplinas[],4,FALSE),"-")</f>
        <v>4</v>
      </c>
      <c r="F28" s="13" t="str">
        <f>IFERROR(VLOOKUP($A28,Disciplinas[],6,FALSE),"-")</f>
        <v>BI</v>
      </c>
      <c r="G28" s="13" t="str">
        <f>IFERROR(VLOOKUP($A28,Disciplinas[],7,FALSE),"-")</f>
        <v>BI</v>
      </c>
      <c r="H28" s="24" t="s">
        <v>380</v>
      </c>
      <c r="I28" s="24" t="s">
        <v>381</v>
      </c>
      <c r="J28" s="24" t="s">
        <v>387</v>
      </c>
      <c r="K28" s="24">
        <v>100</v>
      </c>
      <c r="L28" s="25" t="s">
        <v>342</v>
      </c>
      <c r="M28" s="43">
        <v>0.41666666666666663</v>
      </c>
      <c r="N28" s="43">
        <v>0.5</v>
      </c>
      <c r="O28" s="25" t="s">
        <v>341</v>
      </c>
      <c r="P28" s="25" t="s">
        <v>346</v>
      </c>
      <c r="Q28" s="43">
        <v>0.33333333333333331</v>
      </c>
      <c r="R28" s="43">
        <v>0.41666666666666663</v>
      </c>
      <c r="S28" s="25" t="s">
        <v>343</v>
      </c>
      <c r="X28" s="25">
        <v>3</v>
      </c>
      <c r="Y28" s="25" t="s">
        <v>77</v>
      </c>
    </row>
    <row r="29" spans="1:38" ht="30">
      <c r="A29" s="24" t="s">
        <v>89</v>
      </c>
      <c r="B29" s="13" t="str">
        <f>IFERROR(VLOOKUP($A29,Disciplinas[],5,FALSE),"-")</f>
        <v xml:space="preserve">BIR0004-15 </v>
      </c>
      <c r="C29" s="13">
        <f>IFERROR(VLOOKUP($A29,Disciplinas[],2,FALSE),"-")</f>
        <v>3</v>
      </c>
      <c r="D29" s="13">
        <f>IFERROR(VLOOKUP($A29,Disciplinas[],3,FALSE),"-")</f>
        <v>0</v>
      </c>
      <c r="E29" s="13">
        <f>IFERROR(VLOOKUP($A29,Disciplinas[],4,FALSE),"-")</f>
        <v>4</v>
      </c>
      <c r="F29" s="13" t="str">
        <f>IFERROR(VLOOKUP($A29,Disciplinas[],6,FALSE),"-")</f>
        <v>BI</v>
      </c>
      <c r="G29" s="13" t="str">
        <f>IFERROR(VLOOKUP($A29,Disciplinas[],7,FALSE),"-")</f>
        <v>BI</v>
      </c>
      <c r="H29" s="24" t="s">
        <v>380</v>
      </c>
      <c r="I29" s="24" t="s">
        <v>349</v>
      </c>
      <c r="J29" s="24" t="s">
        <v>385</v>
      </c>
      <c r="K29" s="24">
        <v>100</v>
      </c>
      <c r="L29" s="25" t="s">
        <v>342</v>
      </c>
      <c r="M29" s="43">
        <v>0.79166666666666596</v>
      </c>
      <c r="N29" s="43">
        <v>0.874999999999999</v>
      </c>
      <c r="O29" s="25" t="s">
        <v>341</v>
      </c>
      <c r="P29" s="25" t="s">
        <v>346</v>
      </c>
      <c r="Q29" s="43">
        <v>0.874999999999999</v>
      </c>
      <c r="R29" s="43">
        <v>0.95833333333333204</v>
      </c>
      <c r="S29" s="25" t="s">
        <v>343</v>
      </c>
      <c r="X29" s="25">
        <v>3</v>
      </c>
      <c r="Y29" s="25" t="s">
        <v>54</v>
      </c>
    </row>
    <row r="30" spans="1:38" ht="30">
      <c r="A30" s="24" t="s">
        <v>89</v>
      </c>
      <c r="B30" s="13" t="str">
        <f>IFERROR(VLOOKUP($A30,Disciplinas[],5,FALSE),"-")</f>
        <v xml:space="preserve">BIR0004-15 </v>
      </c>
      <c r="C30" s="13">
        <f>IFERROR(VLOOKUP($A30,Disciplinas[],2,FALSE),"-")</f>
        <v>3</v>
      </c>
      <c r="D30" s="13">
        <f>IFERROR(VLOOKUP($A30,Disciplinas[],3,FALSE),"-")</f>
        <v>0</v>
      </c>
      <c r="E30" s="13">
        <f>IFERROR(VLOOKUP($A30,Disciplinas[],4,FALSE),"-")</f>
        <v>4</v>
      </c>
      <c r="F30" s="13" t="str">
        <f>IFERROR(VLOOKUP($A30,Disciplinas[],6,FALSE),"-")</f>
        <v>BI</v>
      </c>
      <c r="G30" s="13" t="str">
        <f>IFERROR(VLOOKUP($A30,Disciplinas[],7,FALSE),"-")</f>
        <v>BI</v>
      </c>
      <c r="H30" s="24" t="s">
        <v>380</v>
      </c>
      <c r="I30" s="24" t="s">
        <v>349</v>
      </c>
      <c r="J30" s="24" t="s">
        <v>386</v>
      </c>
      <c r="K30" s="24">
        <v>100</v>
      </c>
      <c r="L30" s="25" t="s">
        <v>342</v>
      </c>
      <c r="M30" s="43">
        <v>0.79166666666666596</v>
      </c>
      <c r="N30" s="43">
        <v>0.874999999999999</v>
      </c>
      <c r="O30" s="25" t="s">
        <v>341</v>
      </c>
      <c r="P30" s="25" t="s">
        <v>346</v>
      </c>
      <c r="Q30" s="43">
        <v>0.874999999999999</v>
      </c>
      <c r="R30" s="43">
        <v>0.95833333333333204</v>
      </c>
      <c r="S30" s="25" t="s">
        <v>343</v>
      </c>
      <c r="X30" s="25">
        <v>3</v>
      </c>
      <c r="Y30" s="25" t="s">
        <v>61</v>
      </c>
    </row>
    <row r="31" spans="1:38" ht="30">
      <c r="A31" s="24" t="s">
        <v>89</v>
      </c>
      <c r="B31" s="13" t="str">
        <f>IFERROR(VLOOKUP($A31,Disciplinas[],5,FALSE),"-")</f>
        <v xml:space="preserve">BIR0004-15 </v>
      </c>
      <c r="C31" s="13">
        <f>IFERROR(VLOOKUP($A31,Disciplinas[],2,FALSE),"-")</f>
        <v>3</v>
      </c>
      <c r="D31" s="13">
        <f>IFERROR(VLOOKUP($A31,Disciplinas[],3,FALSE),"-")</f>
        <v>0</v>
      </c>
      <c r="E31" s="13">
        <f>IFERROR(VLOOKUP($A31,Disciplinas[],4,FALSE),"-")</f>
        <v>4</v>
      </c>
      <c r="F31" s="13" t="str">
        <f>IFERROR(VLOOKUP($A31,Disciplinas[],6,FALSE),"-")</f>
        <v>BI</v>
      </c>
      <c r="G31" s="13" t="str">
        <f>IFERROR(VLOOKUP($A31,Disciplinas[],7,FALSE),"-")</f>
        <v>BI</v>
      </c>
      <c r="H31" s="24" t="s">
        <v>380</v>
      </c>
      <c r="I31" s="24" t="s">
        <v>349</v>
      </c>
      <c r="J31" s="24" t="s">
        <v>387</v>
      </c>
      <c r="K31" s="24">
        <v>100</v>
      </c>
      <c r="L31" s="25" t="s">
        <v>342</v>
      </c>
      <c r="M31" s="43">
        <v>0.874999999999999</v>
      </c>
      <c r="N31" s="43">
        <v>0.95833333333333204</v>
      </c>
      <c r="O31" s="25" t="s">
        <v>341</v>
      </c>
      <c r="P31" s="25" t="s">
        <v>346</v>
      </c>
      <c r="Q31" s="43">
        <v>0.79166666666666596</v>
      </c>
      <c r="R31" s="43">
        <v>0.874999999999999</v>
      </c>
      <c r="S31" s="25" t="s">
        <v>343</v>
      </c>
      <c r="X31" s="25">
        <v>3</v>
      </c>
      <c r="Y31" s="25" t="s">
        <v>61</v>
      </c>
    </row>
    <row r="32" spans="1:38" ht="30">
      <c r="A32" s="24" t="s">
        <v>89</v>
      </c>
      <c r="B32" s="13" t="str">
        <f>IFERROR(VLOOKUP($A32,Disciplinas[],5,FALSE),"-")</f>
        <v xml:space="preserve">BIR0004-15 </v>
      </c>
      <c r="C32" s="13">
        <f>IFERROR(VLOOKUP($A32,Disciplinas[],2,FALSE),"-")</f>
        <v>3</v>
      </c>
      <c r="D32" s="13">
        <f>IFERROR(VLOOKUP($A32,Disciplinas[],3,FALSE),"-")</f>
        <v>0</v>
      </c>
      <c r="E32" s="13">
        <f>IFERROR(VLOOKUP($A32,Disciplinas[],4,FALSE),"-")</f>
        <v>4</v>
      </c>
      <c r="F32" s="13" t="str">
        <f>IFERROR(VLOOKUP($A32,Disciplinas[],6,FALSE),"-")</f>
        <v>BI</v>
      </c>
      <c r="G32" s="13" t="str">
        <f>IFERROR(VLOOKUP($A32,Disciplinas[],7,FALSE),"-")</f>
        <v>BI</v>
      </c>
      <c r="H32" s="24" t="s">
        <v>379</v>
      </c>
      <c r="I32" s="24" t="s">
        <v>381</v>
      </c>
      <c r="J32" s="24" t="s">
        <v>385</v>
      </c>
      <c r="K32" s="24">
        <v>100</v>
      </c>
      <c r="L32" s="25" t="s">
        <v>342</v>
      </c>
      <c r="M32" s="43">
        <v>0.33333333333333331</v>
      </c>
      <c r="N32" s="43">
        <v>0.41666666666666663</v>
      </c>
      <c r="O32" s="25" t="s">
        <v>341</v>
      </c>
      <c r="P32" s="25" t="s">
        <v>346</v>
      </c>
      <c r="Q32" s="43">
        <v>0.41666666666666663</v>
      </c>
      <c r="R32" s="43">
        <v>0.5</v>
      </c>
      <c r="S32" s="25" t="s">
        <v>343</v>
      </c>
      <c r="X32" s="25">
        <v>3</v>
      </c>
      <c r="Y32" s="25" t="s">
        <v>67</v>
      </c>
    </row>
    <row r="33" spans="1:25" ht="30">
      <c r="A33" s="24" t="s">
        <v>89</v>
      </c>
      <c r="B33" s="13" t="str">
        <f>IFERROR(VLOOKUP($A33,Disciplinas[],5,FALSE),"-")</f>
        <v xml:space="preserve">BIR0004-15 </v>
      </c>
      <c r="C33" s="13">
        <f>IFERROR(VLOOKUP($A33,Disciplinas[],2,FALSE),"-")</f>
        <v>3</v>
      </c>
      <c r="D33" s="13">
        <f>IFERROR(VLOOKUP($A33,Disciplinas[],3,FALSE),"-")</f>
        <v>0</v>
      </c>
      <c r="E33" s="13">
        <f>IFERROR(VLOOKUP($A33,Disciplinas[],4,FALSE),"-")</f>
        <v>4</v>
      </c>
      <c r="F33" s="13" t="str">
        <f>IFERROR(VLOOKUP($A33,Disciplinas[],6,FALSE),"-")</f>
        <v>BI</v>
      </c>
      <c r="G33" s="13" t="str">
        <f>IFERROR(VLOOKUP($A33,Disciplinas[],7,FALSE),"-")</f>
        <v>BI</v>
      </c>
      <c r="H33" s="24" t="s">
        <v>379</v>
      </c>
      <c r="I33" s="24" t="s">
        <v>381</v>
      </c>
      <c r="J33" s="24" t="s">
        <v>387</v>
      </c>
      <c r="K33" s="24">
        <v>100</v>
      </c>
      <c r="L33" s="25" t="s">
        <v>342</v>
      </c>
      <c r="M33" s="43">
        <v>0.41666666666666663</v>
      </c>
      <c r="N33" s="43">
        <v>0.5</v>
      </c>
      <c r="O33" s="25" t="s">
        <v>341</v>
      </c>
      <c r="P33" s="25" t="s">
        <v>346</v>
      </c>
      <c r="Q33" s="43">
        <v>0.33333333333333331</v>
      </c>
      <c r="R33" s="43">
        <v>0.41666666666666663</v>
      </c>
      <c r="S33" s="25" t="s">
        <v>343</v>
      </c>
      <c r="X33" s="25">
        <v>3</v>
      </c>
      <c r="Y33" s="25" t="s">
        <v>67</v>
      </c>
    </row>
    <row r="34" spans="1:25" ht="30">
      <c r="A34" s="24" t="s">
        <v>89</v>
      </c>
      <c r="B34" s="13" t="str">
        <f>IFERROR(VLOOKUP($A34,Disciplinas[],5,FALSE),"-")</f>
        <v xml:space="preserve">BIR0004-15 </v>
      </c>
      <c r="C34" s="13">
        <f>IFERROR(VLOOKUP($A34,Disciplinas[],2,FALSE),"-")</f>
        <v>3</v>
      </c>
      <c r="D34" s="13">
        <f>IFERROR(VLOOKUP($A34,Disciplinas[],3,FALSE),"-")</f>
        <v>0</v>
      </c>
      <c r="E34" s="13">
        <f>IFERROR(VLOOKUP($A34,Disciplinas[],4,FALSE),"-")</f>
        <v>4</v>
      </c>
      <c r="F34" s="13" t="str">
        <f>IFERROR(VLOOKUP($A34,Disciplinas[],6,FALSE),"-")</f>
        <v>BI</v>
      </c>
      <c r="G34" s="13" t="str">
        <f>IFERROR(VLOOKUP($A34,Disciplinas[],7,FALSE),"-")</f>
        <v>BI</v>
      </c>
      <c r="H34" s="24" t="s">
        <v>379</v>
      </c>
      <c r="I34" s="24" t="s">
        <v>349</v>
      </c>
      <c r="J34" s="24" t="s">
        <v>385</v>
      </c>
      <c r="K34" s="24">
        <v>100</v>
      </c>
      <c r="L34" s="25" t="s">
        <v>342</v>
      </c>
      <c r="M34" s="43">
        <v>0.79166666666666596</v>
      </c>
      <c r="N34" s="43">
        <v>0.874999999999999</v>
      </c>
      <c r="O34" s="25" t="s">
        <v>341</v>
      </c>
      <c r="P34" s="25" t="s">
        <v>346</v>
      </c>
      <c r="Q34" s="43">
        <v>0.874999999999999</v>
      </c>
      <c r="R34" s="43">
        <v>0.95833333333333204</v>
      </c>
      <c r="S34" s="25" t="s">
        <v>343</v>
      </c>
      <c r="X34" s="25">
        <v>3</v>
      </c>
      <c r="Y34" s="25" t="s">
        <v>79</v>
      </c>
    </row>
    <row r="35" spans="1:25" ht="30">
      <c r="A35" s="24" t="s">
        <v>89</v>
      </c>
      <c r="B35" s="13" t="str">
        <f>IFERROR(VLOOKUP($A35,Disciplinas[],5,FALSE),"-")</f>
        <v xml:space="preserve">BIR0004-15 </v>
      </c>
      <c r="C35" s="13">
        <f>IFERROR(VLOOKUP($A35,Disciplinas[],2,FALSE),"-")</f>
        <v>3</v>
      </c>
      <c r="D35" s="13">
        <f>IFERROR(VLOOKUP($A35,Disciplinas[],3,FALSE),"-")</f>
        <v>0</v>
      </c>
      <c r="E35" s="13">
        <f>IFERROR(VLOOKUP($A35,Disciplinas[],4,FALSE),"-")</f>
        <v>4</v>
      </c>
      <c r="F35" s="13" t="str">
        <f>IFERROR(VLOOKUP($A35,Disciplinas[],6,FALSE),"-")</f>
        <v>BI</v>
      </c>
      <c r="G35" s="13" t="str">
        <f>IFERROR(VLOOKUP($A35,Disciplinas[],7,FALSE),"-")</f>
        <v>BI</v>
      </c>
      <c r="H35" s="24" t="s">
        <v>379</v>
      </c>
      <c r="I35" s="24" t="s">
        <v>349</v>
      </c>
      <c r="J35" s="24" t="s">
        <v>387</v>
      </c>
      <c r="K35" s="24">
        <v>100</v>
      </c>
      <c r="L35" s="25" t="s">
        <v>342</v>
      </c>
      <c r="M35" s="43">
        <v>0.874999999999999</v>
      </c>
      <c r="N35" s="43">
        <v>0.95833333333333204</v>
      </c>
      <c r="O35" s="25" t="s">
        <v>341</v>
      </c>
      <c r="P35" s="25" t="s">
        <v>346</v>
      </c>
      <c r="Q35" s="43">
        <v>0.79166666666666596</v>
      </c>
      <c r="R35" s="43">
        <v>0.874999999999999</v>
      </c>
      <c r="S35" s="25" t="s">
        <v>343</v>
      </c>
      <c r="X35" s="25">
        <v>3</v>
      </c>
      <c r="Y35" s="25" t="s">
        <v>79</v>
      </c>
    </row>
    <row r="36" spans="1:25">
      <c r="A36" s="24" t="s">
        <v>114</v>
      </c>
      <c r="B36" s="13" t="str">
        <f>IFERROR(VLOOKUP($A36,Disciplinas[],5,FALSE),"-")</f>
        <v xml:space="preserve">BHP0001-15 </v>
      </c>
      <c r="C36" s="13">
        <f>IFERROR(VLOOKUP($A36,Disciplinas[],2,FALSE),"-")</f>
        <v>4</v>
      </c>
      <c r="D36" s="13">
        <f>IFERROR(VLOOKUP($A36,Disciplinas[],3,FALSE),"-")</f>
        <v>0</v>
      </c>
      <c r="E36" s="13">
        <f>IFERROR(VLOOKUP($A36,Disciplinas[],4,FALSE),"-")</f>
        <v>4</v>
      </c>
      <c r="F36" s="13" t="str">
        <f>IFERROR(VLOOKUP($A36,Disciplinas[],6,FALSE),"-")</f>
        <v>BI</v>
      </c>
      <c r="G36" s="13" t="str">
        <f>IFERROR(VLOOKUP($A36,Disciplinas[],7,FALSE),"-")</f>
        <v>BI</v>
      </c>
      <c r="H36" s="24" t="s">
        <v>379</v>
      </c>
      <c r="I36" s="24" t="s">
        <v>381</v>
      </c>
      <c r="K36" s="24">
        <v>100</v>
      </c>
      <c r="L36" s="25" t="s">
        <v>342</v>
      </c>
      <c r="M36" s="43">
        <v>0.41666666666666663</v>
      </c>
      <c r="N36" s="43">
        <v>0.5</v>
      </c>
      <c r="O36" s="25" t="s">
        <v>341</v>
      </c>
      <c r="P36" s="25" t="s">
        <v>347</v>
      </c>
      <c r="Q36" s="43">
        <v>0.33333333333333331</v>
      </c>
      <c r="R36" s="43">
        <v>0.41666666666666663</v>
      </c>
      <c r="S36" s="25" t="s">
        <v>341</v>
      </c>
      <c r="X36" s="25">
        <v>4</v>
      </c>
      <c r="Y36" s="25" t="s">
        <v>56</v>
      </c>
    </row>
    <row r="37" spans="1:25">
      <c r="A37" s="24" t="s">
        <v>114</v>
      </c>
      <c r="B37" s="13" t="str">
        <f>IFERROR(VLOOKUP($A37,Disciplinas[],5,FALSE),"-")</f>
        <v xml:space="preserve">BHP0001-15 </v>
      </c>
      <c r="C37" s="13">
        <f>IFERROR(VLOOKUP($A37,Disciplinas[],2,FALSE),"-")</f>
        <v>4</v>
      </c>
      <c r="D37" s="13">
        <f>IFERROR(VLOOKUP($A37,Disciplinas[],3,FALSE),"-")</f>
        <v>0</v>
      </c>
      <c r="E37" s="13">
        <f>IFERROR(VLOOKUP($A37,Disciplinas[],4,FALSE),"-")</f>
        <v>4</v>
      </c>
      <c r="F37" s="13" t="str">
        <f>IFERROR(VLOOKUP($A37,Disciplinas[],6,FALSE),"-")</f>
        <v>BI</v>
      </c>
      <c r="G37" s="13" t="str">
        <f>IFERROR(VLOOKUP($A37,Disciplinas[],7,FALSE),"-")</f>
        <v>BI</v>
      </c>
      <c r="H37" s="24" t="s">
        <v>379</v>
      </c>
      <c r="I37" s="24" t="s">
        <v>381</v>
      </c>
      <c r="K37" s="24">
        <v>100</v>
      </c>
      <c r="L37" s="25" t="s">
        <v>342</v>
      </c>
      <c r="M37" s="43">
        <v>0.33333333333333331</v>
      </c>
      <c r="N37" s="43">
        <v>0.4375</v>
      </c>
      <c r="O37" s="25" t="s">
        <v>341</v>
      </c>
      <c r="P37" s="25" t="s">
        <v>347</v>
      </c>
      <c r="Q37" s="43">
        <v>0.41666666666666663</v>
      </c>
      <c r="R37" s="43">
        <v>0.33333333333333331</v>
      </c>
      <c r="S37" s="25" t="s">
        <v>341</v>
      </c>
      <c r="X37" s="25">
        <v>4</v>
      </c>
      <c r="Y37" s="25" t="s">
        <v>80</v>
      </c>
    </row>
    <row r="38" spans="1:25" ht="30">
      <c r="A38" s="24" t="s">
        <v>114</v>
      </c>
      <c r="B38" s="13" t="str">
        <f>IFERROR(VLOOKUP($A38,Disciplinas[],5,FALSE),"-")</f>
        <v xml:space="preserve">BHP0001-15 </v>
      </c>
      <c r="C38" s="13">
        <f>IFERROR(VLOOKUP($A38,Disciplinas[],2,FALSE),"-")</f>
        <v>4</v>
      </c>
      <c r="D38" s="13">
        <f>IFERROR(VLOOKUP($A38,Disciplinas[],3,FALSE),"-")</f>
        <v>0</v>
      </c>
      <c r="E38" s="13">
        <f>IFERROR(VLOOKUP($A38,Disciplinas[],4,FALSE),"-")</f>
        <v>4</v>
      </c>
      <c r="F38" s="13" t="str">
        <f>IFERROR(VLOOKUP($A38,Disciplinas[],6,FALSE),"-")</f>
        <v>BI</v>
      </c>
      <c r="G38" s="13" t="str">
        <f>IFERROR(VLOOKUP($A38,Disciplinas[],7,FALSE),"-")</f>
        <v>BI</v>
      </c>
      <c r="H38" s="24" t="s">
        <v>379</v>
      </c>
      <c r="I38" s="24" t="s">
        <v>381</v>
      </c>
      <c r="K38" s="24">
        <v>100</v>
      </c>
      <c r="L38" s="25" t="s">
        <v>342</v>
      </c>
      <c r="M38" s="43">
        <v>0.58333333333333304</v>
      </c>
      <c r="N38" s="43">
        <v>0.749999999999999</v>
      </c>
      <c r="O38" s="25" t="s">
        <v>341</v>
      </c>
      <c r="P38" s="25" t="s">
        <v>347</v>
      </c>
      <c r="X38" s="25">
        <v>4</v>
      </c>
      <c r="Y38" s="25" t="s">
        <v>57</v>
      </c>
    </row>
    <row r="39" spans="1:25" ht="30">
      <c r="A39" s="24" t="s">
        <v>114</v>
      </c>
      <c r="B39" s="13" t="str">
        <f>IFERROR(VLOOKUP($A39,Disciplinas[],5,FALSE),"-")</f>
        <v xml:space="preserve">BHP0001-15 </v>
      </c>
      <c r="C39" s="13">
        <f>IFERROR(VLOOKUP($A39,Disciplinas[],2,FALSE),"-")</f>
        <v>4</v>
      </c>
      <c r="D39" s="13">
        <f>IFERROR(VLOOKUP($A39,Disciplinas[],3,FALSE),"-")</f>
        <v>0</v>
      </c>
      <c r="E39" s="13">
        <f>IFERROR(VLOOKUP($A39,Disciplinas[],4,FALSE),"-")</f>
        <v>4</v>
      </c>
      <c r="F39" s="13" t="str">
        <f>IFERROR(VLOOKUP($A39,Disciplinas[],6,FALSE),"-")</f>
        <v>BI</v>
      </c>
      <c r="G39" s="13" t="str">
        <f>IFERROR(VLOOKUP($A39,Disciplinas[],7,FALSE),"-")</f>
        <v>BI</v>
      </c>
      <c r="H39" s="24" t="s">
        <v>379</v>
      </c>
      <c r="I39" s="24" t="s">
        <v>349</v>
      </c>
      <c r="K39" s="24">
        <v>100</v>
      </c>
      <c r="L39" s="25" t="s">
        <v>342</v>
      </c>
      <c r="M39" s="43">
        <v>0.874999999999999</v>
      </c>
      <c r="N39" s="43">
        <v>0.95833333333333204</v>
      </c>
      <c r="O39" s="25" t="s">
        <v>341</v>
      </c>
      <c r="P39" s="25" t="s">
        <v>347</v>
      </c>
      <c r="Q39" s="43">
        <v>0.79166666666666596</v>
      </c>
      <c r="R39" s="43">
        <v>0.874999999999999</v>
      </c>
      <c r="S39" s="25" t="s">
        <v>341</v>
      </c>
      <c r="X39" s="25">
        <v>4</v>
      </c>
      <c r="Y39" s="25" t="s">
        <v>60</v>
      </c>
    </row>
    <row r="40" spans="1:25" ht="30">
      <c r="A40" s="24" t="s">
        <v>114</v>
      </c>
      <c r="B40" s="13" t="str">
        <f>IFERROR(VLOOKUP($A40,Disciplinas[],5,FALSE),"-")</f>
        <v xml:space="preserve">BHP0001-15 </v>
      </c>
      <c r="C40" s="13">
        <f>IFERROR(VLOOKUP($A40,Disciplinas[],2,FALSE),"-")</f>
        <v>4</v>
      </c>
      <c r="D40" s="13">
        <f>IFERROR(VLOOKUP($A40,Disciplinas[],3,FALSE),"-")</f>
        <v>0</v>
      </c>
      <c r="E40" s="13">
        <f>IFERROR(VLOOKUP($A40,Disciplinas[],4,FALSE),"-")</f>
        <v>4</v>
      </c>
      <c r="F40" s="13" t="str">
        <f>IFERROR(VLOOKUP($A40,Disciplinas[],6,FALSE),"-")</f>
        <v>BI</v>
      </c>
      <c r="G40" s="13" t="str">
        <f>IFERROR(VLOOKUP($A40,Disciplinas[],7,FALSE),"-")</f>
        <v>BI</v>
      </c>
      <c r="H40" s="24" t="s">
        <v>379</v>
      </c>
      <c r="I40" s="24" t="s">
        <v>349</v>
      </c>
      <c r="K40" s="24">
        <v>100</v>
      </c>
      <c r="L40" s="25" t="s">
        <v>342</v>
      </c>
      <c r="M40" s="43">
        <v>0.79166666666666596</v>
      </c>
      <c r="N40" s="43">
        <v>0.874999999999999</v>
      </c>
      <c r="O40" s="25" t="s">
        <v>341</v>
      </c>
      <c r="P40" s="25" t="s">
        <v>347</v>
      </c>
      <c r="Q40" s="43">
        <v>0.874999999999999</v>
      </c>
      <c r="R40" s="43">
        <v>0.95833333333333204</v>
      </c>
      <c r="S40" s="25" t="s">
        <v>341</v>
      </c>
      <c r="X40" s="25">
        <v>4</v>
      </c>
      <c r="Y40" s="25" t="s">
        <v>60</v>
      </c>
    </row>
    <row r="41" spans="1:25">
      <c r="A41" s="24" t="s">
        <v>230</v>
      </c>
      <c r="B41" s="13" t="str">
        <f>IFERROR(VLOOKUP($A41,Disciplinas[],5,FALSE),"-")</f>
        <v xml:space="preserve">BHS0001-15 </v>
      </c>
      <c r="C41" s="13">
        <f>IFERROR(VLOOKUP($A41,Disciplinas[],2,FALSE),"-")</f>
        <v>2</v>
      </c>
      <c r="D41" s="13">
        <f>IFERROR(VLOOKUP($A41,Disciplinas[],3,FALSE),"-")</f>
        <v>2</v>
      </c>
      <c r="E41" s="13">
        <f>IFERROR(VLOOKUP($A41,Disciplinas[],4,FALSE),"-")</f>
        <v>4</v>
      </c>
      <c r="F41" s="13" t="str">
        <f>IFERROR(VLOOKUP($A41,Disciplinas[],6,FALSE),"-")</f>
        <v>BI</v>
      </c>
      <c r="G41" s="13" t="str">
        <f>IFERROR(VLOOKUP($A41,Disciplinas[],7,FALSE),"-")</f>
        <v>BI</v>
      </c>
      <c r="H41" s="24" t="s">
        <v>379</v>
      </c>
      <c r="I41" s="24" t="s">
        <v>381</v>
      </c>
      <c r="K41" s="24">
        <v>100</v>
      </c>
      <c r="L41" s="25" t="s">
        <v>342</v>
      </c>
      <c r="M41" s="43">
        <v>0.41666666666666663</v>
      </c>
      <c r="N41" s="43">
        <v>0.5</v>
      </c>
      <c r="O41" s="25" t="s">
        <v>341</v>
      </c>
      <c r="P41" s="25" t="s">
        <v>344</v>
      </c>
      <c r="Q41" s="43">
        <v>0.33333333333333331</v>
      </c>
      <c r="R41" s="43">
        <v>0.41666666666666663</v>
      </c>
      <c r="S41" s="25" t="s">
        <v>341</v>
      </c>
      <c r="X41" s="25">
        <v>4</v>
      </c>
      <c r="Y41" s="25" t="s">
        <v>80</v>
      </c>
    </row>
    <row r="42" spans="1:25">
      <c r="A42" s="24" t="s">
        <v>230</v>
      </c>
      <c r="B42" s="13" t="str">
        <f>IFERROR(VLOOKUP($A42,Disciplinas[],5,FALSE),"-")</f>
        <v xml:space="preserve">BHS0001-15 </v>
      </c>
      <c r="C42" s="13">
        <f>IFERROR(VLOOKUP($A42,Disciplinas[],2,FALSE),"-")</f>
        <v>2</v>
      </c>
      <c r="D42" s="13">
        <f>IFERROR(VLOOKUP($A42,Disciplinas[],3,FALSE),"-")</f>
        <v>2</v>
      </c>
      <c r="E42" s="13">
        <f>IFERROR(VLOOKUP($A42,Disciplinas[],4,FALSE),"-")</f>
        <v>4</v>
      </c>
      <c r="F42" s="13" t="str">
        <f>IFERROR(VLOOKUP($A42,Disciplinas[],6,FALSE),"-")</f>
        <v>BI</v>
      </c>
      <c r="G42" s="13" t="str">
        <f>IFERROR(VLOOKUP($A42,Disciplinas[],7,FALSE),"-")</f>
        <v>BI</v>
      </c>
      <c r="H42" s="24" t="s">
        <v>379</v>
      </c>
      <c r="I42" s="24" t="s">
        <v>381</v>
      </c>
      <c r="K42" s="24">
        <v>100</v>
      </c>
      <c r="L42" s="25" t="s">
        <v>342</v>
      </c>
      <c r="M42" s="43">
        <v>0.58333333333333304</v>
      </c>
      <c r="N42" s="43">
        <v>0.749999999999999</v>
      </c>
      <c r="O42" s="25" t="s">
        <v>341</v>
      </c>
      <c r="X42" s="25">
        <v>4</v>
      </c>
      <c r="Y42" s="25" t="s">
        <v>388</v>
      </c>
    </row>
    <row r="43" spans="1:25" ht="30">
      <c r="A43" s="24" t="s">
        <v>188</v>
      </c>
      <c r="B43" s="13" t="str">
        <f>IFERROR(VLOOKUP($A43,Disciplinas[],5,FALSE),"-")</f>
        <v>NHZ2045-11</v>
      </c>
      <c r="C43" s="13">
        <f>IFERROR(VLOOKUP($A43,Disciplinas[],2,FALSE),"-")</f>
        <v>4</v>
      </c>
      <c r="D43" s="13">
        <f>IFERROR(VLOOKUP($A43,Disciplinas[],3,FALSE),"-")</f>
        <v>0</v>
      </c>
      <c r="E43" s="13">
        <f>IFERROR(VLOOKUP($A43,Disciplinas[],4,FALSE),"-")</f>
        <v>4</v>
      </c>
      <c r="F43" s="13" t="str">
        <f>IFERROR(VLOOKUP($A43,Disciplinas[],6,FALSE),"-")</f>
        <v>OL</v>
      </c>
      <c r="G43" s="13" t="str">
        <f>IFERROR(VLOOKUP($A43,Disciplinas[],7,FALSE),"-")</f>
        <v>BFIL</v>
      </c>
      <c r="H43" s="24" t="s">
        <v>379</v>
      </c>
      <c r="I43" s="24" t="s">
        <v>381</v>
      </c>
      <c r="K43" s="24">
        <v>40</v>
      </c>
      <c r="L43" s="25" t="s">
        <v>346</v>
      </c>
      <c r="M43" s="43">
        <v>0.58333333333333304</v>
      </c>
      <c r="N43" s="43">
        <v>0.749999999999999</v>
      </c>
      <c r="X43" s="25">
        <v>4</v>
      </c>
      <c r="Y43" s="25" t="s">
        <v>76</v>
      </c>
    </row>
    <row r="44" spans="1:25">
      <c r="B44" s="13" t="str">
        <f>IFERROR(VLOOKUP($A44,Disciplinas[],5,FALSE),"-")</f>
        <v>-</v>
      </c>
      <c r="C44" s="13" t="str">
        <f>IFERROR(VLOOKUP($A44,Disciplinas[],2,FALSE),"-")</f>
        <v>-</v>
      </c>
      <c r="D44" s="13" t="str">
        <f>IFERROR(VLOOKUP($A44,Disciplinas[],3,FALSE),"-")</f>
        <v>-</v>
      </c>
      <c r="E44" s="13" t="str">
        <f>IFERROR(VLOOKUP($A44,Disciplinas[],4,FALSE),"-")</f>
        <v>-</v>
      </c>
      <c r="F44" s="13" t="str">
        <f>IFERROR(VLOOKUP($A44,Disciplinas[],6,FALSE),"-")</f>
        <v>-</v>
      </c>
      <c r="G44" s="13" t="str">
        <f>IFERROR(VLOOKUP($A44,Disciplinas[],7,FALSE),"-")</f>
        <v>-</v>
      </c>
    </row>
    <row r="45" spans="1:25">
      <c r="B45" s="13" t="str">
        <f>IFERROR(VLOOKUP($A45,Disciplinas[],5,FALSE),"-")</f>
        <v>-</v>
      </c>
      <c r="C45" s="13" t="str">
        <f>IFERROR(VLOOKUP($A45,Disciplinas[],2,FALSE),"-")</f>
        <v>-</v>
      </c>
      <c r="D45" s="13" t="str">
        <f>IFERROR(VLOOKUP($A45,Disciplinas[],3,FALSE),"-")</f>
        <v>-</v>
      </c>
      <c r="E45" s="13" t="str">
        <f>IFERROR(VLOOKUP($A45,Disciplinas[],4,FALSE),"-")</f>
        <v>-</v>
      </c>
      <c r="F45" s="13" t="str">
        <f>IFERROR(VLOOKUP($A45,Disciplinas[],6,FALSE),"-")</f>
        <v>-</v>
      </c>
      <c r="G45" s="13" t="str">
        <f>IFERROR(VLOOKUP($A45,Disciplinas[],7,FALSE),"-")</f>
        <v>-</v>
      </c>
    </row>
    <row r="46" spans="1:25">
      <c r="B46" s="13" t="str">
        <f>IFERROR(VLOOKUP($A46,Disciplinas[],5,FALSE),"-")</f>
        <v>-</v>
      </c>
      <c r="C46" s="13" t="str">
        <f>IFERROR(VLOOKUP($A46,Disciplinas[],2,FALSE),"-")</f>
        <v>-</v>
      </c>
      <c r="D46" s="13" t="str">
        <f>IFERROR(VLOOKUP($A46,Disciplinas[],3,FALSE),"-")</f>
        <v>-</v>
      </c>
      <c r="E46" s="13" t="str">
        <f>IFERROR(VLOOKUP($A46,Disciplinas[],4,FALSE),"-")</f>
        <v>-</v>
      </c>
      <c r="F46" s="13" t="str">
        <f>IFERROR(VLOOKUP($A46,Disciplinas[],6,FALSE),"-")</f>
        <v>-</v>
      </c>
      <c r="G46" s="13" t="str">
        <f>IFERROR(VLOOKUP($A46,Disciplinas[],7,FALSE),"-")</f>
        <v>-</v>
      </c>
    </row>
    <row r="47" spans="1:25">
      <c r="B47" s="13" t="str">
        <f>IFERROR(VLOOKUP($A47,Disciplinas[],5,FALSE),"-")</f>
        <v>-</v>
      </c>
      <c r="C47" s="13" t="str">
        <f>IFERROR(VLOOKUP($A47,Disciplinas[],2,FALSE),"-")</f>
        <v>-</v>
      </c>
      <c r="D47" s="13" t="str">
        <f>IFERROR(VLOOKUP($A47,Disciplinas[],3,FALSE),"-")</f>
        <v>-</v>
      </c>
      <c r="E47" s="13" t="str">
        <f>IFERROR(VLOOKUP($A47,Disciplinas[],4,FALSE),"-")</f>
        <v>-</v>
      </c>
      <c r="F47" s="13" t="str">
        <f>IFERROR(VLOOKUP($A47,Disciplinas[],6,FALSE),"-")</f>
        <v>-</v>
      </c>
      <c r="G47" s="13" t="str">
        <f>IFERROR(VLOOKUP($A47,Disciplinas[],7,FALSE),"-")</f>
        <v>-</v>
      </c>
    </row>
    <row r="48" spans="1:25">
      <c r="B48" s="13" t="str">
        <f>IFERROR(VLOOKUP($A48,Disciplinas[],5,FALSE),"-")</f>
        <v>-</v>
      </c>
      <c r="C48" s="13" t="str">
        <f>IFERROR(VLOOKUP($A48,Disciplinas[],2,FALSE),"-")</f>
        <v>-</v>
      </c>
      <c r="D48" s="13" t="str">
        <f>IFERROR(VLOOKUP($A48,Disciplinas[],3,FALSE),"-")</f>
        <v>-</v>
      </c>
      <c r="E48" s="13" t="str">
        <f>IFERROR(VLOOKUP($A48,Disciplinas[],4,FALSE),"-")</f>
        <v>-</v>
      </c>
      <c r="F48" s="13" t="str">
        <f>IFERROR(VLOOKUP($A48,Disciplinas[],6,FALSE),"-")</f>
        <v>-</v>
      </c>
      <c r="G48" s="13" t="str">
        <f>IFERROR(VLOOKUP($A48,Disciplinas[],7,FALSE),"-")</f>
        <v>-</v>
      </c>
    </row>
    <row r="49" spans="2:7">
      <c r="B49" s="13" t="str">
        <f>IFERROR(VLOOKUP($A49,Disciplinas[],5,FALSE),"-")</f>
        <v>-</v>
      </c>
      <c r="C49" s="13" t="str">
        <f>IFERROR(VLOOKUP($A49,Disciplinas[],2,FALSE),"-")</f>
        <v>-</v>
      </c>
      <c r="D49" s="13" t="str">
        <f>IFERROR(VLOOKUP($A49,Disciplinas[],3,FALSE),"-")</f>
        <v>-</v>
      </c>
      <c r="E49" s="13" t="str">
        <f>IFERROR(VLOOKUP($A49,Disciplinas[],4,FALSE),"-")</f>
        <v>-</v>
      </c>
      <c r="F49" s="13" t="str">
        <f>IFERROR(VLOOKUP($A49,Disciplinas[],6,FALSE),"-")</f>
        <v>-</v>
      </c>
      <c r="G49" s="13" t="str">
        <f>IFERROR(VLOOKUP($A49,Disciplinas[],7,FALSE),"-")</f>
        <v>-</v>
      </c>
    </row>
    <row r="50" spans="2:7">
      <c r="B50" s="13" t="str">
        <f>IFERROR(VLOOKUP($A50,Disciplinas[],5,FALSE),"-")</f>
        <v>-</v>
      </c>
      <c r="C50" s="13" t="str">
        <f>IFERROR(VLOOKUP($A50,Disciplinas[],2,FALSE),"-")</f>
        <v>-</v>
      </c>
      <c r="D50" s="13" t="str">
        <f>IFERROR(VLOOKUP($A50,Disciplinas[],3,FALSE),"-")</f>
        <v>-</v>
      </c>
      <c r="E50" s="13" t="str">
        <f>IFERROR(VLOOKUP($A50,Disciplinas[],4,FALSE),"-")</f>
        <v>-</v>
      </c>
      <c r="F50" s="13" t="str">
        <f>IFERROR(VLOOKUP($A50,Disciplinas[],6,FALSE),"-")</f>
        <v>-</v>
      </c>
      <c r="G50" s="13" t="str">
        <f>IFERROR(VLOOKUP($A50,Disciplinas[],7,FALSE),"-")</f>
        <v>-</v>
      </c>
    </row>
    <row r="51" spans="2:7">
      <c r="B51" s="13" t="str">
        <f>IFERROR(VLOOKUP($A51,Disciplinas[],5,FALSE),"-")</f>
        <v>-</v>
      </c>
      <c r="C51" s="13" t="str">
        <f>IFERROR(VLOOKUP($A51,Disciplinas[],2,FALSE),"-")</f>
        <v>-</v>
      </c>
      <c r="D51" s="13" t="str">
        <f>IFERROR(VLOOKUP($A51,Disciplinas[],3,FALSE),"-")</f>
        <v>-</v>
      </c>
      <c r="E51" s="13" t="str">
        <f>IFERROR(VLOOKUP($A51,Disciplinas[],4,FALSE),"-")</f>
        <v>-</v>
      </c>
      <c r="F51" s="13" t="str">
        <f>IFERROR(VLOOKUP($A51,Disciplinas[],6,FALSE),"-")</f>
        <v>-</v>
      </c>
      <c r="G51" s="13" t="str">
        <f>IFERROR(VLOOKUP($A51,Disciplinas[],7,FALSE),"-")</f>
        <v>-</v>
      </c>
    </row>
    <row r="52" spans="2:7">
      <c r="B52" s="13" t="str">
        <f>IFERROR(VLOOKUP($A52,Disciplinas[],5,FALSE),"-")</f>
        <v>-</v>
      </c>
      <c r="C52" s="13" t="str">
        <f>IFERROR(VLOOKUP($A52,Disciplinas[],2,FALSE),"-")</f>
        <v>-</v>
      </c>
      <c r="D52" s="13" t="str">
        <f>IFERROR(VLOOKUP($A52,Disciplinas[],3,FALSE),"-")</f>
        <v>-</v>
      </c>
      <c r="E52" s="13" t="str">
        <f>IFERROR(VLOOKUP($A52,Disciplinas[],4,FALSE),"-")</f>
        <v>-</v>
      </c>
      <c r="F52" s="13" t="str">
        <f>IFERROR(VLOOKUP($A52,Disciplinas[],6,FALSE),"-")</f>
        <v>-</v>
      </c>
      <c r="G52" s="13" t="str">
        <f>IFERROR(VLOOKUP($A52,Disciplinas[],7,FALSE),"-")</f>
        <v>-</v>
      </c>
    </row>
    <row r="53" spans="2:7">
      <c r="B53" s="13" t="str">
        <f>IFERROR(VLOOKUP($A53,Disciplinas[],5,FALSE),"-")</f>
        <v>-</v>
      </c>
      <c r="C53" s="13" t="str">
        <f>IFERROR(VLOOKUP($A53,Disciplinas[],2,FALSE),"-")</f>
        <v>-</v>
      </c>
      <c r="D53" s="13" t="str">
        <f>IFERROR(VLOOKUP($A53,Disciplinas[],3,FALSE),"-")</f>
        <v>-</v>
      </c>
      <c r="E53" s="13" t="str">
        <f>IFERROR(VLOOKUP($A53,Disciplinas[],4,FALSE),"-")</f>
        <v>-</v>
      </c>
      <c r="F53" s="13" t="str">
        <f>IFERROR(VLOOKUP($A53,Disciplinas[],6,FALSE),"-")</f>
        <v>-</v>
      </c>
      <c r="G53" s="13" t="str">
        <f>IFERROR(VLOOKUP($A53,Disciplinas[],7,FALSE),"-")</f>
        <v>-</v>
      </c>
    </row>
    <row r="54" spans="2:7">
      <c r="B54" s="13" t="str">
        <f>IFERROR(VLOOKUP($A54,Disciplinas[],5,FALSE),"-")</f>
        <v>-</v>
      </c>
      <c r="C54" s="13" t="str">
        <f>IFERROR(VLOOKUP($A54,Disciplinas[],2,FALSE),"-")</f>
        <v>-</v>
      </c>
      <c r="D54" s="13" t="str">
        <f>IFERROR(VLOOKUP($A54,Disciplinas[],3,FALSE),"-")</f>
        <v>-</v>
      </c>
      <c r="E54" s="13" t="str">
        <f>IFERROR(VLOOKUP($A54,Disciplinas[],4,FALSE),"-")</f>
        <v>-</v>
      </c>
      <c r="F54" s="13" t="str">
        <f>IFERROR(VLOOKUP($A54,Disciplinas[],6,FALSE),"-")</f>
        <v>-</v>
      </c>
      <c r="G54" s="13" t="str">
        <f>IFERROR(VLOOKUP($A54,Disciplinas[],7,FALSE),"-")</f>
        <v>-</v>
      </c>
    </row>
    <row r="55" spans="2:7">
      <c r="B55" s="13" t="str">
        <f>IFERROR(VLOOKUP($A55,Disciplinas[],5,FALSE),"-")</f>
        <v>-</v>
      </c>
      <c r="C55" s="13" t="str">
        <f>IFERROR(VLOOKUP($A55,Disciplinas[],2,FALSE),"-")</f>
        <v>-</v>
      </c>
      <c r="D55" s="13" t="str">
        <f>IFERROR(VLOOKUP($A55,Disciplinas[],3,FALSE),"-")</f>
        <v>-</v>
      </c>
      <c r="E55" s="13" t="str">
        <f>IFERROR(VLOOKUP($A55,Disciplinas[],4,FALSE),"-")</f>
        <v>-</v>
      </c>
      <c r="F55" s="13" t="str">
        <f>IFERROR(VLOOKUP($A55,Disciplinas[],6,FALSE),"-")</f>
        <v>-</v>
      </c>
      <c r="G55" s="13" t="str">
        <f>IFERROR(VLOOKUP($A55,Disciplinas[],7,FALSE),"-")</f>
        <v>-</v>
      </c>
    </row>
    <row r="56" spans="2:7">
      <c r="B56" s="13" t="str">
        <f>IFERROR(VLOOKUP($A56,Disciplinas[],5,FALSE),"-")</f>
        <v>-</v>
      </c>
      <c r="C56" s="13" t="str">
        <f>IFERROR(VLOOKUP($A56,Disciplinas[],2,FALSE),"-")</f>
        <v>-</v>
      </c>
      <c r="D56" s="13" t="str">
        <f>IFERROR(VLOOKUP($A56,Disciplinas[],3,FALSE),"-")</f>
        <v>-</v>
      </c>
      <c r="E56" s="13" t="str">
        <f>IFERROR(VLOOKUP($A56,Disciplinas[],4,FALSE),"-")</f>
        <v>-</v>
      </c>
      <c r="F56" s="13" t="str">
        <f>IFERROR(VLOOKUP($A56,Disciplinas[],6,FALSE),"-")</f>
        <v>-</v>
      </c>
      <c r="G56" s="13" t="str">
        <f>IFERROR(VLOOKUP($A56,Disciplinas[],7,FALSE),"-")</f>
        <v>-</v>
      </c>
    </row>
    <row r="57" spans="2:7">
      <c r="B57" s="13" t="str">
        <f>IFERROR(VLOOKUP($A57,Disciplinas[],5,FALSE),"-")</f>
        <v>-</v>
      </c>
      <c r="C57" s="13" t="str">
        <f>IFERROR(VLOOKUP($A57,Disciplinas[],2,FALSE),"-")</f>
        <v>-</v>
      </c>
      <c r="D57" s="13" t="str">
        <f>IFERROR(VLOOKUP($A57,Disciplinas[],3,FALSE),"-")</f>
        <v>-</v>
      </c>
      <c r="E57" s="13" t="str">
        <f>IFERROR(VLOOKUP($A57,Disciplinas[],4,FALSE),"-")</f>
        <v>-</v>
      </c>
      <c r="F57" s="13" t="str">
        <f>IFERROR(VLOOKUP($A57,Disciplinas[],6,FALSE),"-")</f>
        <v>-</v>
      </c>
      <c r="G57" s="13" t="str">
        <f>IFERROR(VLOOKUP($A57,Disciplinas[],7,FALSE),"-")</f>
        <v>-</v>
      </c>
    </row>
    <row r="58" spans="2:7">
      <c r="B58" s="13" t="str">
        <f>IFERROR(VLOOKUP($A58,Disciplinas[],5,FALSE),"-")</f>
        <v>-</v>
      </c>
      <c r="C58" s="13" t="str">
        <f>IFERROR(VLOOKUP($A58,Disciplinas[],2,FALSE),"-")</f>
        <v>-</v>
      </c>
      <c r="D58" s="13" t="str">
        <f>IFERROR(VLOOKUP($A58,Disciplinas[],3,FALSE),"-")</f>
        <v>-</v>
      </c>
      <c r="E58" s="13" t="str">
        <f>IFERROR(VLOOKUP($A58,Disciplinas[],4,FALSE),"-")</f>
        <v>-</v>
      </c>
      <c r="F58" s="13" t="str">
        <f>IFERROR(VLOOKUP($A58,Disciplinas[],6,FALSE),"-")</f>
        <v>-</v>
      </c>
      <c r="G58" s="13" t="str">
        <f>IFERROR(VLOOKUP($A58,Disciplinas[],7,FALSE),"-")</f>
        <v>-</v>
      </c>
    </row>
    <row r="59" spans="2:7">
      <c r="B59" s="13" t="str">
        <f>IFERROR(VLOOKUP($A59,Disciplinas[],5,FALSE),"-")</f>
        <v>-</v>
      </c>
      <c r="C59" s="13" t="str">
        <f>IFERROR(VLOOKUP($A59,Disciplinas[],2,FALSE),"-")</f>
        <v>-</v>
      </c>
      <c r="D59" s="13" t="str">
        <f>IFERROR(VLOOKUP($A59,Disciplinas[],3,FALSE),"-")</f>
        <v>-</v>
      </c>
      <c r="E59" s="13" t="str">
        <f>IFERROR(VLOOKUP($A59,Disciplinas[],4,FALSE),"-")</f>
        <v>-</v>
      </c>
      <c r="F59" s="13" t="str">
        <f>IFERROR(VLOOKUP($A59,Disciplinas[],6,FALSE),"-")</f>
        <v>-</v>
      </c>
      <c r="G59" s="13" t="str">
        <f>IFERROR(VLOOKUP($A59,Disciplinas[],7,FALSE),"-")</f>
        <v>-</v>
      </c>
    </row>
    <row r="60" spans="2:7">
      <c r="B60" s="13" t="str">
        <f>IFERROR(VLOOKUP($A60,Disciplinas[],5,FALSE),"-")</f>
        <v>-</v>
      </c>
      <c r="C60" s="13" t="str">
        <f>IFERROR(VLOOKUP($A60,Disciplinas[],2,FALSE),"-")</f>
        <v>-</v>
      </c>
      <c r="D60" s="13" t="str">
        <f>IFERROR(VLOOKUP($A60,Disciplinas[],3,FALSE),"-")</f>
        <v>-</v>
      </c>
      <c r="E60" s="13" t="str">
        <f>IFERROR(VLOOKUP($A60,Disciplinas[],4,FALSE),"-")</f>
        <v>-</v>
      </c>
      <c r="F60" s="13" t="str">
        <f>IFERROR(VLOOKUP($A60,Disciplinas[],6,FALSE),"-")</f>
        <v>-</v>
      </c>
      <c r="G60" s="13" t="str">
        <f>IFERROR(VLOOKUP($A60,Disciplinas[],7,FALSE),"-")</f>
        <v>-</v>
      </c>
    </row>
    <row r="61" spans="2:7">
      <c r="B61" s="13" t="str">
        <f>IFERROR(VLOOKUP($A61,Disciplinas[],5,FALSE),"-")</f>
        <v>-</v>
      </c>
      <c r="C61" s="13" t="str">
        <f>IFERROR(VLOOKUP($A61,Disciplinas[],2,FALSE),"-")</f>
        <v>-</v>
      </c>
      <c r="D61" s="13" t="str">
        <f>IFERROR(VLOOKUP($A61,Disciplinas[],3,FALSE),"-")</f>
        <v>-</v>
      </c>
      <c r="E61" s="13" t="str">
        <f>IFERROR(VLOOKUP($A61,Disciplinas[],4,FALSE),"-")</f>
        <v>-</v>
      </c>
      <c r="F61" s="13" t="str">
        <f>IFERROR(VLOOKUP($A61,Disciplinas[],6,FALSE),"-")</f>
        <v>-</v>
      </c>
      <c r="G61" s="13" t="str">
        <f>IFERROR(VLOOKUP($A61,Disciplinas[],7,FALSE),"-")</f>
        <v>-</v>
      </c>
    </row>
    <row r="62" spans="2:7">
      <c r="B62" s="13" t="str">
        <f>IFERROR(VLOOKUP($A62,Disciplinas[],5,FALSE),"-")</f>
        <v>-</v>
      </c>
      <c r="C62" s="13" t="str">
        <f>IFERROR(VLOOKUP($A62,Disciplinas[],2,FALSE),"-")</f>
        <v>-</v>
      </c>
      <c r="D62" s="13" t="str">
        <f>IFERROR(VLOOKUP($A62,Disciplinas[],3,FALSE),"-")</f>
        <v>-</v>
      </c>
      <c r="E62" s="13" t="str">
        <f>IFERROR(VLOOKUP($A62,Disciplinas[],4,FALSE),"-")</f>
        <v>-</v>
      </c>
      <c r="F62" s="13" t="str">
        <f>IFERROR(VLOOKUP($A62,Disciplinas[],6,FALSE),"-")</f>
        <v>-</v>
      </c>
      <c r="G62" s="13" t="str">
        <f>IFERROR(VLOOKUP($A62,Disciplinas[],7,FALSE),"-")</f>
        <v>-</v>
      </c>
    </row>
    <row r="63" spans="2:7">
      <c r="B63" s="13" t="str">
        <f>IFERROR(VLOOKUP($A63,Disciplinas[],5,FALSE),"-")</f>
        <v>-</v>
      </c>
      <c r="C63" s="13" t="str">
        <f>IFERROR(VLOOKUP($A63,Disciplinas[],2,FALSE),"-")</f>
        <v>-</v>
      </c>
      <c r="D63" s="13" t="str">
        <f>IFERROR(VLOOKUP($A63,Disciplinas[],3,FALSE),"-")</f>
        <v>-</v>
      </c>
      <c r="E63" s="13" t="str">
        <f>IFERROR(VLOOKUP($A63,Disciplinas[],4,FALSE),"-")</f>
        <v>-</v>
      </c>
      <c r="F63" s="13" t="str">
        <f>IFERROR(VLOOKUP($A63,Disciplinas[],6,FALSE),"-")</f>
        <v>-</v>
      </c>
      <c r="G63" s="13" t="str">
        <f>IFERROR(VLOOKUP($A63,Disciplinas[],7,FALSE),"-")</f>
        <v>-</v>
      </c>
    </row>
    <row r="64" spans="2:7">
      <c r="B64" s="13" t="str">
        <f>IFERROR(VLOOKUP($A64,Disciplinas[],5,FALSE),"-")</f>
        <v>-</v>
      </c>
      <c r="C64" s="13" t="str">
        <f>IFERROR(VLOOKUP($A64,Disciplinas[],2,FALSE),"-")</f>
        <v>-</v>
      </c>
      <c r="D64" s="13" t="str">
        <f>IFERROR(VLOOKUP($A64,Disciplinas[],3,FALSE),"-")</f>
        <v>-</v>
      </c>
      <c r="E64" s="13" t="str">
        <f>IFERROR(VLOOKUP($A64,Disciplinas[],4,FALSE),"-")</f>
        <v>-</v>
      </c>
      <c r="F64" s="13" t="str">
        <f>IFERROR(VLOOKUP($A64,Disciplinas[],6,FALSE),"-")</f>
        <v>-</v>
      </c>
      <c r="G64" s="13" t="str">
        <f>IFERROR(VLOOKUP($A64,Disciplinas[],7,FALSE),"-")</f>
        <v>-</v>
      </c>
    </row>
    <row r="65" spans="2:7">
      <c r="B65" s="13" t="str">
        <f>IFERROR(VLOOKUP($A65,Disciplinas[],5,FALSE),"-")</f>
        <v>-</v>
      </c>
      <c r="C65" s="13" t="str">
        <f>IFERROR(VLOOKUP($A65,Disciplinas[],2,FALSE),"-")</f>
        <v>-</v>
      </c>
      <c r="D65" s="13" t="str">
        <f>IFERROR(VLOOKUP($A65,Disciplinas[],3,FALSE),"-")</f>
        <v>-</v>
      </c>
      <c r="E65" s="13" t="str">
        <f>IFERROR(VLOOKUP($A65,Disciplinas[],4,FALSE),"-")</f>
        <v>-</v>
      </c>
      <c r="F65" s="13" t="str">
        <f>IFERROR(VLOOKUP($A65,Disciplinas[],6,FALSE),"-")</f>
        <v>-</v>
      </c>
      <c r="G65" s="13" t="str">
        <f>IFERROR(VLOOKUP($A65,Disciplinas[],7,FALSE),"-")</f>
        <v>-</v>
      </c>
    </row>
    <row r="66" spans="2:7">
      <c r="B66" s="13" t="str">
        <f>IFERROR(VLOOKUP($A66,Disciplinas[],5,FALSE),"-")</f>
        <v>-</v>
      </c>
      <c r="C66" s="13" t="str">
        <f>IFERROR(VLOOKUP($A66,Disciplinas[],2,FALSE),"-")</f>
        <v>-</v>
      </c>
      <c r="D66" s="13" t="str">
        <f>IFERROR(VLOOKUP($A66,Disciplinas[],3,FALSE),"-")</f>
        <v>-</v>
      </c>
      <c r="E66" s="13" t="str">
        <f>IFERROR(VLOOKUP($A66,Disciplinas[],4,FALSE),"-")</f>
        <v>-</v>
      </c>
      <c r="F66" s="13" t="str">
        <f>IFERROR(VLOOKUP($A66,Disciplinas[],6,FALSE),"-")</f>
        <v>-</v>
      </c>
      <c r="G66" s="13" t="str">
        <f>IFERROR(VLOOKUP($A66,Disciplinas[],7,FALSE),"-")</f>
        <v>-</v>
      </c>
    </row>
    <row r="67" spans="2:7">
      <c r="B67" s="13" t="str">
        <f>IFERROR(VLOOKUP($A67,Disciplinas[],5,FALSE),"-")</f>
        <v>-</v>
      </c>
      <c r="C67" s="13" t="str">
        <f>IFERROR(VLOOKUP($A67,Disciplinas[],2,FALSE),"-")</f>
        <v>-</v>
      </c>
      <c r="D67" s="13" t="str">
        <f>IFERROR(VLOOKUP($A67,Disciplinas[],3,FALSE),"-")</f>
        <v>-</v>
      </c>
      <c r="E67" s="13" t="str">
        <f>IFERROR(VLOOKUP($A67,Disciplinas[],4,FALSE),"-")</f>
        <v>-</v>
      </c>
      <c r="F67" s="13" t="str">
        <f>IFERROR(VLOOKUP($A67,Disciplinas[],6,FALSE),"-")</f>
        <v>-</v>
      </c>
      <c r="G67" s="13" t="str">
        <f>IFERROR(VLOOKUP($A67,Disciplinas[],7,FALSE),"-")</f>
        <v>-</v>
      </c>
    </row>
    <row r="68" spans="2:7">
      <c r="B68" s="13" t="str">
        <f>IFERROR(VLOOKUP($A68,Disciplinas[],5,FALSE),"-")</f>
        <v>-</v>
      </c>
      <c r="C68" s="13" t="str">
        <f>IFERROR(VLOOKUP($A68,Disciplinas[],2,FALSE),"-")</f>
        <v>-</v>
      </c>
      <c r="D68" s="13" t="str">
        <f>IFERROR(VLOOKUP($A68,Disciplinas[],3,FALSE),"-")</f>
        <v>-</v>
      </c>
      <c r="E68" s="13" t="str">
        <f>IFERROR(VLOOKUP($A68,Disciplinas[],4,FALSE),"-")</f>
        <v>-</v>
      </c>
      <c r="F68" s="13" t="str">
        <f>IFERROR(VLOOKUP($A68,Disciplinas[],6,FALSE),"-")</f>
        <v>-</v>
      </c>
      <c r="G68" s="13" t="str">
        <f>IFERROR(VLOOKUP($A68,Disciplinas[],7,FALSE),"-")</f>
        <v>-</v>
      </c>
    </row>
    <row r="69" spans="2:7">
      <c r="B69" s="13" t="str">
        <f>IFERROR(VLOOKUP($A69,Disciplinas[],5,FALSE),"-")</f>
        <v>-</v>
      </c>
      <c r="C69" s="13" t="str">
        <f>IFERROR(VLOOKUP($A69,Disciplinas[],2,FALSE),"-")</f>
        <v>-</v>
      </c>
      <c r="D69" s="13" t="str">
        <f>IFERROR(VLOOKUP($A69,Disciplinas[],3,FALSE),"-")</f>
        <v>-</v>
      </c>
      <c r="E69" s="13" t="str">
        <f>IFERROR(VLOOKUP($A69,Disciplinas[],4,FALSE),"-")</f>
        <v>-</v>
      </c>
      <c r="F69" s="13" t="str">
        <f>IFERROR(VLOOKUP($A69,Disciplinas[],6,FALSE),"-")</f>
        <v>-</v>
      </c>
      <c r="G69" s="13" t="str">
        <f>IFERROR(VLOOKUP($A69,Disciplinas[],7,FALSE),"-")</f>
        <v>-</v>
      </c>
    </row>
    <row r="70" spans="2:7">
      <c r="B70" s="13" t="str">
        <f>IFERROR(VLOOKUP($A70,Disciplinas[],5,FALSE),"-")</f>
        <v>-</v>
      </c>
      <c r="C70" s="13" t="str">
        <f>IFERROR(VLOOKUP($A70,Disciplinas[],2,FALSE),"-")</f>
        <v>-</v>
      </c>
      <c r="D70" s="13" t="str">
        <f>IFERROR(VLOOKUP($A70,Disciplinas[],3,FALSE),"-")</f>
        <v>-</v>
      </c>
      <c r="E70" s="13" t="str">
        <f>IFERROR(VLOOKUP($A70,Disciplinas[],4,FALSE),"-")</f>
        <v>-</v>
      </c>
      <c r="F70" s="13" t="str">
        <f>IFERROR(VLOOKUP($A70,Disciplinas[],6,FALSE),"-")</f>
        <v>-</v>
      </c>
      <c r="G70" s="13" t="str">
        <f>IFERROR(VLOOKUP($A70,Disciplinas[],7,FALSE),"-")</f>
        <v>-</v>
      </c>
    </row>
    <row r="71" spans="2:7">
      <c r="B71" s="13" t="str">
        <f>IFERROR(VLOOKUP($A71,Disciplinas[],5,FALSE),"-")</f>
        <v>-</v>
      </c>
      <c r="C71" s="13" t="str">
        <f>IFERROR(VLOOKUP($A71,Disciplinas[],2,FALSE),"-")</f>
        <v>-</v>
      </c>
      <c r="D71" s="13" t="str">
        <f>IFERROR(VLOOKUP($A71,Disciplinas[],3,FALSE),"-")</f>
        <v>-</v>
      </c>
      <c r="E71" s="13" t="str">
        <f>IFERROR(VLOOKUP($A71,Disciplinas[],4,FALSE),"-")</f>
        <v>-</v>
      </c>
      <c r="F71" s="13" t="str">
        <f>IFERROR(VLOOKUP($A71,Disciplinas[],6,FALSE),"-")</f>
        <v>-</v>
      </c>
      <c r="G71" s="13" t="str">
        <f>IFERROR(VLOOKUP($A71,Disciplinas[],7,FALSE),"-")</f>
        <v>-</v>
      </c>
    </row>
    <row r="72" spans="2:7">
      <c r="B72" s="13" t="str">
        <f>IFERROR(VLOOKUP($A72,Disciplinas[],5,FALSE),"-")</f>
        <v>-</v>
      </c>
      <c r="C72" s="13" t="str">
        <f>IFERROR(VLOOKUP($A72,Disciplinas[],2,FALSE),"-")</f>
        <v>-</v>
      </c>
      <c r="D72" s="13" t="str">
        <f>IFERROR(VLOOKUP($A72,Disciplinas[],3,FALSE),"-")</f>
        <v>-</v>
      </c>
      <c r="E72" s="13" t="str">
        <f>IFERROR(VLOOKUP($A72,Disciplinas[],4,FALSE),"-")</f>
        <v>-</v>
      </c>
      <c r="F72" s="13" t="str">
        <f>IFERROR(VLOOKUP($A72,Disciplinas[],6,FALSE),"-")</f>
        <v>-</v>
      </c>
      <c r="G72" s="13" t="str">
        <f>IFERROR(VLOOKUP($A72,Disciplinas[],7,FALSE),"-")</f>
        <v>-</v>
      </c>
    </row>
    <row r="73" spans="2:7">
      <c r="B73" s="13" t="str">
        <f>IFERROR(VLOOKUP($A73,Disciplinas[],5,FALSE),"-")</f>
        <v>-</v>
      </c>
      <c r="C73" s="13" t="str">
        <f>IFERROR(VLOOKUP($A73,Disciplinas[],2,FALSE),"-")</f>
        <v>-</v>
      </c>
      <c r="D73" s="13" t="str">
        <f>IFERROR(VLOOKUP($A73,Disciplinas[],3,FALSE),"-")</f>
        <v>-</v>
      </c>
      <c r="E73" s="13" t="str">
        <f>IFERROR(VLOOKUP($A73,Disciplinas[],4,FALSE),"-")</f>
        <v>-</v>
      </c>
      <c r="F73" s="13" t="str">
        <f>IFERROR(VLOOKUP($A73,Disciplinas[],6,FALSE),"-")</f>
        <v>-</v>
      </c>
      <c r="G73" s="13" t="str">
        <f>IFERROR(VLOOKUP($A73,Disciplinas[],7,FALSE),"-")</f>
        <v>-</v>
      </c>
    </row>
    <row r="74" spans="2:7">
      <c r="B74" s="13" t="str">
        <f>IFERROR(VLOOKUP($A74,Disciplinas[],5,FALSE),"-")</f>
        <v>-</v>
      </c>
      <c r="C74" s="13" t="str">
        <f>IFERROR(VLOOKUP($A74,Disciplinas[],2,FALSE),"-")</f>
        <v>-</v>
      </c>
      <c r="D74" s="13" t="str">
        <f>IFERROR(VLOOKUP($A74,Disciplinas[],3,FALSE),"-")</f>
        <v>-</v>
      </c>
      <c r="E74" s="13" t="str">
        <f>IFERROR(VLOOKUP($A74,Disciplinas[],4,FALSE),"-")</f>
        <v>-</v>
      </c>
      <c r="F74" s="13" t="str">
        <f>IFERROR(VLOOKUP($A74,Disciplinas[],6,FALSE),"-")</f>
        <v>-</v>
      </c>
      <c r="G74" s="13" t="str">
        <f>IFERROR(VLOOKUP($A74,Disciplinas[],7,FALSE),"-")</f>
        <v>-</v>
      </c>
    </row>
    <row r="75" spans="2:7">
      <c r="B75" s="13" t="str">
        <f>IFERROR(VLOOKUP($A75,Disciplinas[],5,FALSE),"-")</f>
        <v>-</v>
      </c>
      <c r="C75" s="13" t="str">
        <f>IFERROR(VLOOKUP($A75,Disciplinas[],2,FALSE),"-")</f>
        <v>-</v>
      </c>
      <c r="D75" s="13" t="str">
        <f>IFERROR(VLOOKUP($A75,Disciplinas[],3,FALSE),"-")</f>
        <v>-</v>
      </c>
      <c r="E75" s="13" t="str">
        <f>IFERROR(VLOOKUP($A75,Disciplinas[],4,FALSE),"-")</f>
        <v>-</v>
      </c>
      <c r="F75" s="13" t="str">
        <f>IFERROR(VLOOKUP($A75,Disciplinas[],6,FALSE),"-")</f>
        <v>-</v>
      </c>
      <c r="G75" s="13" t="str">
        <f>IFERROR(VLOOKUP($A75,Disciplinas[],7,FALSE),"-")</f>
        <v>-</v>
      </c>
    </row>
    <row r="76" spans="2:7">
      <c r="B76" s="13" t="str">
        <f>IFERROR(VLOOKUP($A76,Disciplinas[],5,FALSE),"-")</f>
        <v>-</v>
      </c>
      <c r="C76" s="13" t="str">
        <f>IFERROR(VLOOKUP($A76,Disciplinas[],2,FALSE),"-")</f>
        <v>-</v>
      </c>
      <c r="D76" s="13" t="str">
        <f>IFERROR(VLOOKUP($A76,Disciplinas[],3,FALSE),"-")</f>
        <v>-</v>
      </c>
      <c r="E76" s="13" t="str">
        <f>IFERROR(VLOOKUP($A76,Disciplinas[],4,FALSE),"-")</f>
        <v>-</v>
      </c>
      <c r="F76" s="13" t="str">
        <f>IFERROR(VLOOKUP($A76,Disciplinas[],6,FALSE),"-")</f>
        <v>-</v>
      </c>
      <c r="G76" s="13" t="str">
        <f>IFERROR(VLOOKUP($A76,Disciplinas[],7,FALSE),"-")</f>
        <v>-</v>
      </c>
    </row>
    <row r="77" spans="2:7">
      <c r="B77" s="13" t="str">
        <f>IFERROR(VLOOKUP($A77,Disciplinas[],5,FALSE),"-")</f>
        <v>-</v>
      </c>
      <c r="C77" s="13" t="str">
        <f>IFERROR(VLOOKUP($A77,Disciplinas[],2,FALSE),"-")</f>
        <v>-</v>
      </c>
      <c r="D77" s="13" t="str">
        <f>IFERROR(VLOOKUP($A77,Disciplinas[],3,FALSE),"-")</f>
        <v>-</v>
      </c>
      <c r="E77" s="13" t="str">
        <f>IFERROR(VLOOKUP($A77,Disciplinas[],4,FALSE),"-")</f>
        <v>-</v>
      </c>
      <c r="F77" s="13" t="str">
        <f>IFERROR(VLOOKUP($A77,Disciplinas[],6,FALSE),"-")</f>
        <v>-</v>
      </c>
      <c r="G77" s="13" t="str">
        <f>IFERROR(VLOOKUP($A77,Disciplinas[],7,FALSE),"-")</f>
        <v>-</v>
      </c>
    </row>
    <row r="78" spans="2:7">
      <c r="B78" s="13" t="str">
        <f>IFERROR(VLOOKUP($A78,Disciplinas[],5,FALSE),"-")</f>
        <v>-</v>
      </c>
      <c r="C78" s="13" t="str">
        <f>IFERROR(VLOOKUP($A78,Disciplinas[],2,FALSE),"-")</f>
        <v>-</v>
      </c>
      <c r="D78" s="13" t="str">
        <f>IFERROR(VLOOKUP($A78,Disciplinas[],3,FALSE),"-")</f>
        <v>-</v>
      </c>
      <c r="E78" s="13" t="str">
        <f>IFERROR(VLOOKUP($A78,Disciplinas[],4,FALSE),"-")</f>
        <v>-</v>
      </c>
      <c r="F78" s="13" t="str">
        <f>IFERROR(VLOOKUP($A78,Disciplinas[],6,FALSE),"-")</f>
        <v>-</v>
      </c>
      <c r="G78" s="13" t="str">
        <f>IFERROR(VLOOKUP($A78,Disciplinas[],7,FALSE),"-")</f>
        <v>-</v>
      </c>
    </row>
    <row r="79" spans="2:7">
      <c r="B79" s="13" t="str">
        <f>IFERROR(VLOOKUP($A79,Disciplinas[],5,FALSE),"-")</f>
        <v>-</v>
      </c>
      <c r="C79" s="13" t="str">
        <f>IFERROR(VLOOKUP($A79,Disciplinas[],2,FALSE),"-")</f>
        <v>-</v>
      </c>
      <c r="D79" s="13" t="str">
        <f>IFERROR(VLOOKUP($A79,Disciplinas[],3,FALSE),"-")</f>
        <v>-</v>
      </c>
      <c r="E79" s="13" t="str">
        <f>IFERROR(VLOOKUP($A79,Disciplinas[],4,FALSE),"-")</f>
        <v>-</v>
      </c>
      <c r="F79" s="13" t="str">
        <f>IFERROR(VLOOKUP($A79,Disciplinas[],6,FALSE),"-")</f>
        <v>-</v>
      </c>
      <c r="G79" s="13" t="str">
        <f>IFERROR(VLOOKUP($A79,Disciplinas[],7,FALSE),"-")</f>
        <v>-</v>
      </c>
    </row>
    <row r="80" spans="2:7">
      <c r="B80" s="13" t="str">
        <f>IFERROR(VLOOKUP($A80,Disciplinas[],5,FALSE),"-")</f>
        <v>-</v>
      </c>
      <c r="C80" s="13" t="str">
        <f>IFERROR(VLOOKUP($A80,Disciplinas[],2,FALSE),"-")</f>
        <v>-</v>
      </c>
      <c r="D80" s="13" t="str">
        <f>IFERROR(VLOOKUP($A80,Disciplinas[],3,FALSE),"-")</f>
        <v>-</v>
      </c>
      <c r="E80" s="13" t="str">
        <f>IFERROR(VLOOKUP($A80,Disciplinas[],4,FALSE),"-")</f>
        <v>-</v>
      </c>
      <c r="F80" s="13" t="str">
        <f>IFERROR(VLOOKUP($A80,Disciplinas[],6,FALSE),"-")</f>
        <v>-</v>
      </c>
      <c r="G80" s="13" t="str">
        <f>IFERROR(VLOOKUP($A80,Disciplinas[],7,FALSE),"-")</f>
        <v>-</v>
      </c>
    </row>
    <row r="81" spans="2:7">
      <c r="B81" s="13" t="str">
        <f>IFERROR(VLOOKUP($A81,Disciplinas[],5,FALSE),"-")</f>
        <v>-</v>
      </c>
      <c r="C81" s="13" t="str">
        <f>IFERROR(VLOOKUP($A81,Disciplinas[],2,FALSE),"-")</f>
        <v>-</v>
      </c>
      <c r="D81" s="13" t="str">
        <f>IFERROR(VLOOKUP($A81,Disciplinas[],3,FALSE),"-")</f>
        <v>-</v>
      </c>
      <c r="E81" s="13" t="str">
        <f>IFERROR(VLOOKUP($A81,Disciplinas[],4,FALSE),"-")</f>
        <v>-</v>
      </c>
      <c r="F81" s="13" t="str">
        <f>IFERROR(VLOOKUP($A81,Disciplinas[],6,FALSE),"-")</f>
        <v>-</v>
      </c>
      <c r="G81" s="13" t="str">
        <f>IFERROR(VLOOKUP($A81,Disciplinas[],7,FALSE),"-")</f>
        <v>-</v>
      </c>
    </row>
    <row r="82" spans="2:7">
      <c r="B82" s="13" t="str">
        <f>IFERROR(VLOOKUP($A82,Disciplinas[],5,FALSE),"-")</f>
        <v>-</v>
      </c>
      <c r="C82" s="13" t="str">
        <f>IFERROR(VLOOKUP($A82,Disciplinas[],2,FALSE),"-")</f>
        <v>-</v>
      </c>
      <c r="D82" s="13" t="str">
        <f>IFERROR(VLOOKUP($A82,Disciplinas[],3,FALSE),"-")</f>
        <v>-</v>
      </c>
      <c r="E82" s="13" t="str">
        <f>IFERROR(VLOOKUP($A82,Disciplinas[],4,FALSE),"-")</f>
        <v>-</v>
      </c>
      <c r="F82" s="13" t="str">
        <f>IFERROR(VLOOKUP($A82,Disciplinas[],6,FALSE),"-")</f>
        <v>-</v>
      </c>
      <c r="G82" s="13" t="str">
        <f>IFERROR(VLOOKUP($A82,Disciplinas[],7,FALSE),"-")</f>
        <v>-</v>
      </c>
    </row>
    <row r="83" spans="2:7">
      <c r="B83" s="13" t="str">
        <f>IFERROR(VLOOKUP($A83,Disciplinas[],5,FALSE),"-")</f>
        <v>-</v>
      </c>
      <c r="C83" s="13" t="str">
        <f>IFERROR(VLOOKUP($A83,Disciplinas[],2,FALSE),"-")</f>
        <v>-</v>
      </c>
      <c r="D83" s="13" t="str">
        <f>IFERROR(VLOOKUP($A83,Disciplinas[],3,FALSE),"-")</f>
        <v>-</v>
      </c>
      <c r="E83" s="13" t="str">
        <f>IFERROR(VLOOKUP($A83,Disciplinas[],4,FALSE),"-")</f>
        <v>-</v>
      </c>
      <c r="F83" s="13" t="str">
        <f>IFERROR(VLOOKUP($A83,Disciplinas[],6,FALSE),"-")</f>
        <v>-</v>
      </c>
      <c r="G83" s="13" t="str">
        <f>IFERROR(VLOOKUP($A83,Disciplinas[],7,FALSE),"-")</f>
        <v>-</v>
      </c>
    </row>
    <row r="84" spans="2:7">
      <c r="B84" s="13" t="str">
        <f>IFERROR(VLOOKUP($A84,Disciplinas[],5,FALSE),"-")</f>
        <v>-</v>
      </c>
      <c r="C84" s="13" t="str">
        <f>IFERROR(VLOOKUP($A84,Disciplinas[],2,FALSE),"-")</f>
        <v>-</v>
      </c>
      <c r="D84" s="13" t="str">
        <f>IFERROR(VLOOKUP($A84,Disciplinas[],3,FALSE),"-")</f>
        <v>-</v>
      </c>
      <c r="E84" s="13" t="str">
        <f>IFERROR(VLOOKUP($A84,Disciplinas[],4,FALSE),"-")</f>
        <v>-</v>
      </c>
      <c r="F84" s="13" t="str">
        <f>IFERROR(VLOOKUP($A84,Disciplinas[],6,FALSE),"-")</f>
        <v>-</v>
      </c>
      <c r="G84" s="13" t="str">
        <f>IFERROR(VLOOKUP($A84,Disciplinas[],7,FALSE),"-")</f>
        <v>-</v>
      </c>
    </row>
    <row r="85" spans="2:7">
      <c r="B85" s="13" t="str">
        <f>IFERROR(VLOOKUP($A85,Disciplinas[],5,FALSE),"-")</f>
        <v>-</v>
      </c>
      <c r="C85" s="13" t="str">
        <f>IFERROR(VLOOKUP($A85,Disciplinas[],2,FALSE),"-")</f>
        <v>-</v>
      </c>
      <c r="D85" s="13" t="str">
        <f>IFERROR(VLOOKUP($A85,Disciplinas[],3,FALSE),"-")</f>
        <v>-</v>
      </c>
      <c r="E85" s="13" t="str">
        <f>IFERROR(VLOOKUP($A85,Disciplinas[],4,FALSE),"-")</f>
        <v>-</v>
      </c>
      <c r="F85" s="13" t="str">
        <f>IFERROR(VLOOKUP($A85,Disciplinas[],6,FALSE),"-")</f>
        <v>-</v>
      </c>
      <c r="G85" s="13" t="str">
        <f>IFERROR(VLOOKUP($A85,Disciplinas[],7,FALSE),"-")</f>
        <v>-</v>
      </c>
    </row>
    <row r="86" spans="2:7">
      <c r="B86" s="13" t="str">
        <f>IFERROR(VLOOKUP($A86,Disciplinas[],5,FALSE),"-")</f>
        <v>-</v>
      </c>
      <c r="C86" s="13" t="str">
        <f>IFERROR(VLOOKUP($A86,Disciplinas[],2,FALSE),"-")</f>
        <v>-</v>
      </c>
      <c r="D86" s="13" t="str">
        <f>IFERROR(VLOOKUP($A86,Disciplinas[],3,FALSE),"-")</f>
        <v>-</v>
      </c>
      <c r="E86" s="13" t="str">
        <f>IFERROR(VLOOKUP($A86,Disciplinas[],4,FALSE),"-")</f>
        <v>-</v>
      </c>
      <c r="F86" s="13" t="str">
        <f>IFERROR(VLOOKUP($A86,Disciplinas[],6,FALSE),"-")</f>
        <v>-</v>
      </c>
      <c r="G86" s="13" t="str">
        <f>IFERROR(VLOOKUP($A86,Disciplinas[],7,FALSE),"-")</f>
        <v>-</v>
      </c>
    </row>
    <row r="87" spans="2:7">
      <c r="B87" s="13" t="str">
        <f>IFERROR(VLOOKUP($A87,Disciplinas[],5,FALSE),"-")</f>
        <v>-</v>
      </c>
      <c r="C87" s="13" t="str">
        <f>IFERROR(VLOOKUP($A87,Disciplinas[],2,FALSE),"-")</f>
        <v>-</v>
      </c>
      <c r="D87" s="13" t="str">
        <f>IFERROR(VLOOKUP($A87,Disciplinas[],3,FALSE),"-")</f>
        <v>-</v>
      </c>
      <c r="E87" s="13" t="str">
        <f>IFERROR(VLOOKUP($A87,Disciplinas[],4,FALSE),"-")</f>
        <v>-</v>
      </c>
      <c r="F87" s="13" t="str">
        <f>IFERROR(VLOOKUP($A87,Disciplinas[],6,FALSE),"-")</f>
        <v>-</v>
      </c>
      <c r="G87" s="13" t="str">
        <f>IFERROR(VLOOKUP($A87,Disciplinas[],7,FALSE),"-")</f>
        <v>-</v>
      </c>
    </row>
    <row r="88" spans="2:7">
      <c r="B88" s="13" t="str">
        <f>IFERROR(VLOOKUP($A88,Disciplinas[],5,FALSE),"-")</f>
        <v>-</v>
      </c>
      <c r="C88" s="13" t="str">
        <f>IFERROR(VLOOKUP($A88,Disciplinas[],2,FALSE),"-")</f>
        <v>-</v>
      </c>
      <c r="D88" s="13" t="str">
        <f>IFERROR(VLOOKUP($A88,Disciplinas[],3,FALSE),"-")</f>
        <v>-</v>
      </c>
      <c r="E88" s="13" t="str">
        <f>IFERROR(VLOOKUP($A88,Disciplinas[],4,FALSE),"-")</f>
        <v>-</v>
      </c>
      <c r="F88" s="13" t="str">
        <f>IFERROR(VLOOKUP($A88,Disciplinas[],6,FALSE),"-")</f>
        <v>-</v>
      </c>
      <c r="G88" s="13" t="str">
        <f>IFERROR(VLOOKUP($A88,Disciplinas[],7,FALSE),"-")</f>
        <v>-</v>
      </c>
    </row>
    <row r="89" spans="2:7">
      <c r="B89" s="13" t="str">
        <f>IFERROR(VLOOKUP($A89,Disciplinas[],5,FALSE),"-")</f>
        <v>-</v>
      </c>
      <c r="C89" s="13" t="str">
        <f>IFERROR(VLOOKUP($A89,Disciplinas[],2,FALSE),"-")</f>
        <v>-</v>
      </c>
      <c r="D89" s="13" t="str">
        <f>IFERROR(VLOOKUP($A89,Disciplinas[],3,FALSE),"-")</f>
        <v>-</v>
      </c>
      <c r="E89" s="13" t="str">
        <f>IFERROR(VLOOKUP($A89,Disciplinas[],4,FALSE),"-")</f>
        <v>-</v>
      </c>
      <c r="F89" s="13" t="str">
        <f>IFERROR(VLOOKUP($A89,Disciplinas[],6,FALSE),"-")</f>
        <v>-</v>
      </c>
      <c r="G89" s="13" t="str">
        <f>IFERROR(VLOOKUP($A89,Disciplinas[],7,FALSE),"-")</f>
        <v>-</v>
      </c>
    </row>
    <row r="90" spans="2:7">
      <c r="B90" s="13" t="str">
        <f>IFERROR(VLOOKUP($A90,Disciplinas[],5,FALSE),"-")</f>
        <v>-</v>
      </c>
      <c r="C90" s="13" t="str">
        <f>IFERROR(VLOOKUP($A90,Disciplinas[],2,FALSE),"-")</f>
        <v>-</v>
      </c>
      <c r="D90" s="13" t="str">
        <f>IFERROR(VLOOKUP($A90,Disciplinas[],3,FALSE),"-")</f>
        <v>-</v>
      </c>
      <c r="E90" s="13" t="str">
        <f>IFERROR(VLOOKUP($A90,Disciplinas[],4,FALSE),"-")</f>
        <v>-</v>
      </c>
      <c r="F90" s="13" t="str">
        <f>IFERROR(VLOOKUP($A90,Disciplinas[],6,FALSE),"-")</f>
        <v>-</v>
      </c>
      <c r="G90" s="13" t="str">
        <f>IFERROR(VLOOKUP($A90,Disciplinas[],7,FALSE),"-")</f>
        <v>-</v>
      </c>
    </row>
    <row r="91" spans="2:7">
      <c r="B91" s="13" t="str">
        <f>IFERROR(VLOOKUP($A91,Disciplinas[],5,FALSE),"-")</f>
        <v>-</v>
      </c>
      <c r="C91" s="13" t="str">
        <f>IFERROR(VLOOKUP($A91,Disciplinas[],2,FALSE),"-")</f>
        <v>-</v>
      </c>
      <c r="D91" s="13" t="str">
        <f>IFERROR(VLOOKUP($A91,Disciplinas[],3,FALSE),"-")</f>
        <v>-</v>
      </c>
      <c r="E91" s="13" t="str">
        <f>IFERROR(VLOOKUP($A91,Disciplinas[],4,FALSE),"-")</f>
        <v>-</v>
      </c>
      <c r="F91" s="13" t="str">
        <f>IFERROR(VLOOKUP($A91,Disciplinas[],6,FALSE),"-")</f>
        <v>-</v>
      </c>
      <c r="G91" s="13" t="str">
        <f>IFERROR(VLOOKUP($A91,Disciplinas[],7,FALSE),"-")</f>
        <v>-</v>
      </c>
    </row>
    <row r="92" spans="2:7">
      <c r="B92" s="13" t="str">
        <f>IFERROR(VLOOKUP($A92,Disciplinas[],5,FALSE),"-")</f>
        <v>-</v>
      </c>
      <c r="C92" s="13" t="str">
        <f>IFERROR(VLOOKUP($A92,Disciplinas[],2,FALSE),"-")</f>
        <v>-</v>
      </c>
      <c r="D92" s="13" t="str">
        <f>IFERROR(VLOOKUP($A92,Disciplinas[],3,FALSE),"-")</f>
        <v>-</v>
      </c>
      <c r="E92" s="13" t="str">
        <f>IFERROR(VLOOKUP($A92,Disciplinas[],4,FALSE),"-")</f>
        <v>-</v>
      </c>
      <c r="F92" s="13" t="str">
        <f>IFERROR(VLOOKUP($A92,Disciplinas[],6,FALSE),"-")</f>
        <v>-</v>
      </c>
      <c r="G92" s="13" t="str">
        <f>IFERROR(VLOOKUP($A92,Disciplinas[],7,FALSE),"-")</f>
        <v>-</v>
      </c>
    </row>
    <row r="93" spans="2:7">
      <c r="B93" s="13" t="str">
        <f>IFERROR(VLOOKUP($A93,Disciplinas[],5,FALSE),"-")</f>
        <v>-</v>
      </c>
      <c r="C93" s="13" t="str">
        <f>IFERROR(VLOOKUP($A93,Disciplinas[],2,FALSE),"-")</f>
        <v>-</v>
      </c>
      <c r="D93" s="13" t="str">
        <f>IFERROR(VLOOKUP($A93,Disciplinas[],3,FALSE),"-")</f>
        <v>-</v>
      </c>
      <c r="E93" s="13" t="str">
        <f>IFERROR(VLOOKUP($A93,Disciplinas[],4,FALSE),"-")</f>
        <v>-</v>
      </c>
      <c r="F93" s="13" t="str">
        <f>IFERROR(VLOOKUP($A93,Disciplinas[],6,FALSE),"-")</f>
        <v>-</v>
      </c>
      <c r="G93" s="13" t="str">
        <f>IFERROR(VLOOKUP($A93,Disciplinas[],7,FALSE),"-")</f>
        <v>-</v>
      </c>
    </row>
    <row r="94" spans="2:7">
      <c r="B94" s="13" t="str">
        <f>IFERROR(VLOOKUP($A94,Disciplinas[],5,FALSE),"-")</f>
        <v>-</v>
      </c>
      <c r="C94" s="13" t="str">
        <f>IFERROR(VLOOKUP($A94,Disciplinas[],2,FALSE),"-")</f>
        <v>-</v>
      </c>
      <c r="D94" s="13" t="str">
        <f>IFERROR(VLOOKUP($A94,Disciplinas[],3,FALSE),"-")</f>
        <v>-</v>
      </c>
      <c r="E94" s="13" t="str">
        <f>IFERROR(VLOOKUP($A94,Disciplinas[],4,FALSE),"-")</f>
        <v>-</v>
      </c>
      <c r="F94" s="13" t="str">
        <f>IFERROR(VLOOKUP($A94,Disciplinas[],6,FALSE),"-")</f>
        <v>-</v>
      </c>
      <c r="G94" s="13" t="str">
        <f>IFERROR(VLOOKUP($A94,Disciplinas[],7,FALSE),"-")</f>
        <v>-</v>
      </c>
    </row>
    <row r="95" spans="2:7">
      <c r="B95" s="13" t="str">
        <f>IFERROR(VLOOKUP($A95,Disciplinas[],5,FALSE),"-")</f>
        <v>-</v>
      </c>
      <c r="C95" s="13" t="str">
        <f>IFERROR(VLOOKUP($A95,Disciplinas[],2,FALSE),"-")</f>
        <v>-</v>
      </c>
      <c r="D95" s="13" t="str">
        <f>IFERROR(VLOOKUP($A95,Disciplinas[],3,FALSE),"-")</f>
        <v>-</v>
      </c>
      <c r="E95" s="13" t="str">
        <f>IFERROR(VLOOKUP($A95,Disciplinas[],4,FALSE),"-")</f>
        <v>-</v>
      </c>
      <c r="F95" s="13" t="str">
        <f>IFERROR(VLOOKUP($A95,Disciplinas[],6,FALSE),"-")</f>
        <v>-</v>
      </c>
      <c r="G95" s="13" t="str">
        <f>IFERROR(VLOOKUP($A95,Disciplinas[],7,FALSE),"-")</f>
        <v>-</v>
      </c>
    </row>
    <row r="96" spans="2:7">
      <c r="B96" s="13" t="str">
        <f>IFERROR(VLOOKUP($A96,Disciplinas[],5,FALSE),"-")</f>
        <v>-</v>
      </c>
      <c r="C96" s="13" t="str">
        <f>IFERROR(VLOOKUP($A96,Disciplinas[],2,FALSE),"-")</f>
        <v>-</v>
      </c>
      <c r="D96" s="13" t="str">
        <f>IFERROR(VLOOKUP($A96,Disciplinas[],3,FALSE),"-")</f>
        <v>-</v>
      </c>
      <c r="E96" s="13" t="str">
        <f>IFERROR(VLOOKUP($A96,Disciplinas[],4,FALSE),"-")</f>
        <v>-</v>
      </c>
      <c r="F96" s="13" t="str">
        <f>IFERROR(VLOOKUP($A96,Disciplinas[],6,FALSE),"-")</f>
        <v>-</v>
      </c>
      <c r="G96" s="13" t="str">
        <f>IFERROR(VLOOKUP($A96,Disciplinas[],7,FALSE),"-")</f>
        <v>-</v>
      </c>
    </row>
    <row r="97" spans="2:7">
      <c r="B97" s="13" t="str">
        <f>IFERROR(VLOOKUP($A97,Disciplinas[],5,FALSE),"-")</f>
        <v>-</v>
      </c>
      <c r="C97" s="13" t="str">
        <f>IFERROR(VLOOKUP($A97,Disciplinas[],2,FALSE),"-")</f>
        <v>-</v>
      </c>
      <c r="D97" s="13" t="str">
        <f>IFERROR(VLOOKUP($A97,Disciplinas[],3,FALSE),"-")</f>
        <v>-</v>
      </c>
      <c r="E97" s="13" t="str">
        <f>IFERROR(VLOOKUP($A97,Disciplinas[],4,FALSE),"-")</f>
        <v>-</v>
      </c>
      <c r="F97" s="13" t="str">
        <f>IFERROR(VLOOKUP($A97,Disciplinas[],6,FALSE),"-")</f>
        <v>-</v>
      </c>
      <c r="G97" s="13" t="str">
        <f>IFERROR(VLOOKUP($A97,Disciplinas[],7,FALSE),"-")</f>
        <v>-</v>
      </c>
    </row>
    <row r="98" spans="2:7">
      <c r="B98" s="13" t="str">
        <f>IFERROR(VLOOKUP($A98,Disciplinas[],5,FALSE),"-")</f>
        <v>-</v>
      </c>
      <c r="C98" s="13" t="str">
        <f>IFERROR(VLOOKUP($A98,Disciplinas[],2,FALSE),"-")</f>
        <v>-</v>
      </c>
      <c r="D98" s="13" t="str">
        <f>IFERROR(VLOOKUP($A98,Disciplinas[],3,FALSE),"-")</f>
        <v>-</v>
      </c>
      <c r="E98" s="13" t="str">
        <f>IFERROR(VLOOKUP($A98,Disciplinas[],4,FALSE),"-")</f>
        <v>-</v>
      </c>
      <c r="F98" s="13" t="str">
        <f>IFERROR(VLOOKUP($A98,Disciplinas[],6,FALSE),"-")</f>
        <v>-</v>
      </c>
      <c r="G98" s="13" t="str">
        <f>IFERROR(VLOOKUP($A98,Disciplinas[],7,FALSE),"-")</f>
        <v>-</v>
      </c>
    </row>
    <row r="99" spans="2:7">
      <c r="B99" s="13" t="str">
        <f>IFERROR(VLOOKUP($A99,Disciplinas[],5,FALSE),"-")</f>
        <v>-</v>
      </c>
      <c r="C99" s="13" t="str">
        <f>IFERROR(VLOOKUP($A99,Disciplinas[],2,FALSE),"-")</f>
        <v>-</v>
      </c>
      <c r="D99" s="13" t="str">
        <f>IFERROR(VLOOKUP($A99,Disciplinas[],3,FALSE),"-")</f>
        <v>-</v>
      </c>
      <c r="E99" s="13" t="str">
        <f>IFERROR(VLOOKUP($A99,Disciplinas[],4,FALSE),"-")</f>
        <v>-</v>
      </c>
      <c r="F99" s="13" t="str">
        <f>IFERROR(VLOOKUP($A99,Disciplinas[],6,FALSE),"-")</f>
        <v>-</v>
      </c>
      <c r="G99" s="13" t="str">
        <f>IFERROR(VLOOKUP($A99,Disciplinas[],7,FALSE),"-")</f>
        <v>-</v>
      </c>
    </row>
    <row r="100" spans="2:7">
      <c r="B100" s="13" t="str">
        <f>IFERROR(VLOOKUP($A100,Disciplinas[],5,FALSE),"-")</f>
        <v>-</v>
      </c>
      <c r="C100" s="13" t="str">
        <f>IFERROR(VLOOKUP($A100,Disciplinas[],2,FALSE),"-")</f>
        <v>-</v>
      </c>
      <c r="D100" s="13" t="str">
        <f>IFERROR(VLOOKUP($A100,Disciplinas[],3,FALSE),"-")</f>
        <v>-</v>
      </c>
      <c r="E100" s="13" t="str">
        <f>IFERROR(VLOOKUP($A100,Disciplinas[],4,FALSE),"-")</f>
        <v>-</v>
      </c>
      <c r="F100" s="13" t="str">
        <f>IFERROR(VLOOKUP($A100,Disciplinas[],6,FALSE),"-")</f>
        <v>-</v>
      </c>
      <c r="G100" s="13" t="str">
        <f>IFERROR(VLOOKUP($A100,Disciplinas[],7,FALSE),"-")</f>
        <v>-</v>
      </c>
    </row>
    <row r="101" spans="2:7">
      <c r="B101" s="13" t="str">
        <f>IFERROR(VLOOKUP($A101,Disciplinas[],5,FALSE),"-")</f>
        <v>-</v>
      </c>
      <c r="C101" s="13" t="str">
        <f>IFERROR(VLOOKUP($A101,Disciplinas[],2,FALSE),"-")</f>
        <v>-</v>
      </c>
      <c r="D101" s="13" t="str">
        <f>IFERROR(VLOOKUP($A101,Disciplinas[],3,FALSE),"-")</f>
        <v>-</v>
      </c>
      <c r="E101" s="13" t="str">
        <f>IFERROR(VLOOKUP($A101,Disciplinas[],4,FALSE),"-")</f>
        <v>-</v>
      </c>
      <c r="F101" s="13" t="str">
        <f>IFERROR(VLOOKUP($A101,Disciplinas[],6,FALSE),"-")</f>
        <v>-</v>
      </c>
      <c r="G101" s="13" t="str">
        <f>IFERROR(VLOOKUP($A101,Disciplinas[],7,FALSE),"-")</f>
        <v>-</v>
      </c>
    </row>
    <row r="102" spans="2:7">
      <c r="B102" s="13" t="str">
        <f>IFERROR(VLOOKUP($A102,Disciplinas[],5,FALSE),"-")</f>
        <v>-</v>
      </c>
      <c r="C102" s="13" t="str">
        <f>IFERROR(VLOOKUP($A102,Disciplinas[],2,FALSE),"-")</f>
        <v>-</v>
      </c>
      <c r="D102" s="13" t="str">
        <f>IFERROR(VLOOKUP($A102,Disciplinas[],3,FALSE),"-")</f>
        <v>-</v>
      </c>
      <c r="E102" s="13" t="str">
        <f>IFERROR(VLOOKUP($A102,Disciplinas[],4,FALSE),"-")</f>
        <v>-</v>
      </c>
      <c r="F102" s="13" t="str">
        <f>IFERROR(VLOOKUP($A102,Disciplinas[],6,FALSE),"-")</f>
        <v>-</v>
      </c>
      <c r="G102" s="13" t="str">
        <f>IFERROR(VLOOKUP($A102,Disciplinas[],7,FALSE),"-")</f>
        <v>-</v>
      </c>
    </row>
    <row r="103" spans="2:7">
      <c r="B103" s="13" t="str">
        <f>IFERROR(VLOOKUP($A103,Disciplinas[],5,FALSE),"-")</f>
        <v>-</v>
      </c>
      <c r="C103" s="13" t="str">
        <f>IFERROR(VLOOKUP($A103,Disciplinas[],2,FALSE),"-")</f>
        <v>-</v>
      </c>
      <c r="D103" s="13" t="str">
        <f>IFERROR(VLOOKUP($A103,Disciplinas[],3,FALSE),"-")</f>
        <v>-</v>
      </c>
      <c r="E103" s="13" t="str">
        <f>IFERROR(VLOOKUP($A103,Disciplinas[],4,FALSE),"-")</f>
        <v>-</v>
      </c>
      <c r="F103" s="13" t="str">
        <f>IFERROR(VLOOKUP($A103,Disciplinas[],6,FALSE),"-")</f>
        <v>-</v>
      </c>
      <c r="G103" s="13" t="str">
        <f>IFERROR(VLOOKUP($A103,Disciplinas[],7,FALSE),"-")</f>
        <v>-</v>
      </c>
    </row>
    <row r="104" spans="2:7">
      <c r="B104" s="13" t="str">
        <f>IFERROR(VLOOKUP($A104,Disciplinas[],5,FALSE),"-")</f>
        <v>-</v>
      </c>
      <c r="C104" s="13" t="str">
        <f>IFERROR(VLOOKUP($A104,Disciplinas[],2,FALSE),"-")</f>
        <v>-</v>
      </c>
      <c r="D104" s="13" t="str">
        <f>IFERROR(VLOOKUP($A104,Disciplinas[],3,FALSE),"-")</f>
        <v>-</v>
      </c>
      <c r="E104" s="13" t="str">
        <f>IFERROR(VLOOKUP($A104,Disciplinas[],4,FALSE),"-")</f>
        <v>-</v>
      </c>
      <c r="F104" s="13" t="str">
        <f>IFERROR(VLOOKUP($A104,Disciplinas[],6,FALSE),"-")</f>
        <v>-</v>
      </c>
      <c r="G104" s="13" t="str">
        <f>IFERROR(VLOOKUP($A104,Disciplinas[],7,FALSE),"-")</f>
        <v>-</v>
      </c>
    </row>
    <row r="105" spans="2:7">
      <c r="B105" s="13" t="str">
        <f>IFERROR(VLOOKUP($A105,Disciplinas[],5,FALSE),"-")</f>
        <v>-</v>
      </c>
      <c r="C105" s="13" t="str">
        <f>IFERROR(VLOOKUP($A105,Disciplinas[],2,FALSE),"-")</f>
        <v>-</v>
      </c>
      <c r="D105" s="13" t="str">
        <f>IFERROR(VLOOKUP($A105,Disciplinas[],3,FALSE),"-")</f>
        <v>-</v>
      </c>
      <c r="E105" s="13" t="str">
        <f>IFERROR(VLOOKUP($A105,Disciplinas[],4,FALSE),"-")</f>
        <v>-</v>
      </c>
      <c r="F105" s="13" t="str">
        <f>IFERROR(VLOOKUP($A105,Disciplinas[],6,FALSE),"-")</f>
        <v>-</v>
      </c>
      <c r="G105" s="13" t="str">
        <f>IFERROR(VLOOKUP($A105,Disciplinas[],7,FALSE),"-")</f>
        <v>-</v>
      </c>
    </row>
    <row r="106" spans="2:7">
      <c r="B106" s="13" t="str">
        <f>IFERROR(VLOOKUP($A106,Disciplinas[],5,FALSE),"-")</f>
        <v>-</v>
      </c>
      <c r="C106" s="13" t="str">
        <f>IFERROR(VLOOKUP($A106,Disciplinas[],2,FALSE),"-")</f>
        <v>-</v>
      </c>
      <c r="D106" s="13" t="str">
        <f>IFERROR(VLOOKUP($A106,Disciplinas[],3,FALSE),"-")</f>
        <v>-</v>
      </c>
      <c r="E106" s="13" t="str">
        <f>IFERROR(VLOOKUP($A106,Disciplinas[],4,FALSE),"-")</f>
        <v>-</v>
      </c>
      <c r="F106" s="13" t="str">
        <f>IFERROR(VLOOKUP($A106,Disciplinas[],6,FALSE),"-")</f>
        <v>-</v>
      </c>
      <c r="G106" s="13" t="str">
        <f>IFERROR(VLOOKUP($A106,Disciplinas[],7,FALSE),"-")</f>
        <v>-</v>
      </c>
    </row>
    <row r="107" spans="2:7">
      <c r="B107" s="13" t="str">
        <f>IFERROR(VLOOKUP($A107,Disciplinas[],5,FALSE),"-")</f>
        <v>-</v>
      </c>
      <c r="C107" s="13" t="str">
        <f>IFERROR(VLOOKUP($A107,Disciplinas[],2,FALSE),"-")</f>
        <v>-</v>
      </c>
      <c r="D107" s="13" t="str">
        <f>IFERROR(VLOOKUP($A107,Disciplinas[],3,FALSE),"-")</f>
        <v>-</v>
      </c>
      <c r="E107" s="13" t="str">
        <f>IFERROR(VLOOKUP($A107,Disciplinas[],4,FALSE),"-")</f>
        <v>-</v>
      </c>
      <c r="F107" s="13" t="str">
        <f>IFERROR(VLOOKUP($A107,Disciplinas[],6,FALSE),"-")</f>
        <v>-</v>
      </c>
      <c r="G107" s="13" t="str">
        <f>IFERROR(VLOOKUP($A107,Disciplinas[],7,FALSE),"-")</f>
        <v>-</v>
      </c>
    </row>
    <row r="108" spans="2:7">
      <c r="B108" s="13" t="str">
        <f>IFERROR(VLOOKUP($A108,Disciplinas[],5,FALSE),"-")</f>
        <v>-</v>
      </c>
      <c r="C108" s="13" t="str">
        <f>IFERROR(VLOOKUP($A108,Disciplinas[],2,FALSE),"-")</f>
        <v>-</v>
      </c>
      <c r="D108" s="13" t="str">
        <f>IFERROR(VLOOKUP($A108,Disciplinas[],3,FALSE),"-")</f>
        <v>-</v>
      </c>
      <c r="E108" s="13" t="str">
        <f>IFERROR(VLOOKUP($A108,Disciplinas[],4,FALSE),"-")</f>
        <v>-</v>
      </c>
      <c r="F108" s="13" t="str">
        <f>IFERROR(VLOOKUP($A108,Disciplinas[],6,FALSE),"-")</f>
        <v>-</v>
      </c>
      <c r="G108" s="13" t="str">
        <f>IFERROR(VLOOKUP($A108,Disciplinas[],7,FALSE),"-")</f>
        <v>-</v>
      </c>
    </row>
    <row r="109" spans="2:7">
      <c r="B109" s="13" t="str">
        <f>IFERROR(VLOOKUP($A109,Disciplinas[],5,FALSE),"-")</f>
        <v>-</v>
      </c>
      <c r="C109" s="13" t="str">
        <f>IFERROR(VLOOKUP($A109,Disciplinas[],2,FALSE),"-")</f>
        <v>-</v>
      </c>
      <c r="D109" s="13" t="str">
        <f>IFERROR(VLOOKUP($A109,Disciplinas[],3,FALSE),"-")</f>
        <v>-</v>
      </c>
      <c r="E109" s="13" t="str">
        <f>IFERROR(VLOOKUP($A109,Disciplinas[],4,FALSE),"-")</f>
        <v>-</v>
      </c>
      <c r="F109" s="13" t="str">
        <f>IFERROR(VLOOKUP($A109,Disciplinas[],6,FALSE),"-")</f>
        <v>-</v>
      </c>
      <c r="G109" s="13" t="str">
        <f>IFERROR(VLOOKUP($A109,Disciplinas[],7,FALSE),"-")</f>
        <v>-</v>
      </c>
    </row>
    <row r="110" spans="2:7">
      <c r="B110" s="13" t="str">
        <f>IFERROR(VLOOKUP($A110,Disciplinas[],5,FALSE),"-")</f>
        <v>-</v>
      </c>
      <c r="C110" s="13" t="str">
        <f>IFERROR(VLOOKUP($A110,Disciplinas[],2,FALSE),"-")</f>
        <v>-</v>
      </c>
      <c r="D110" s="13" t="str">
        <f>IFERROR(VLOOKUP($A110,Disciplinas[],3,FALSE),"-")</f>
        <v>-</v>
      </c>
      <c r="E110" s="13" t="str">
        <f>IFERROR(VLOOKUP($A110,Disciplinas[],4,FALSE),"-")</f>
        <v>-</v>
      </c>
      <c r="F110" s="13" t="str">
        <f>IFERROR(VLOOKUP($A110,Disciplinas[],6,FALSE),"-")</f>
        <v>-</v>
      </c>
      <c r="G110" s="13" t="str">
        <f>IFERROR(VLOOKUP($A110,Disciplinas[],7,FALSE),"-")</f>
        <v>-</v>
      </c>
    </row>
    <row r="111" spans="2:7">
      <c r="B111" s="13" t="str">
        <f>IFERROR(VLOOKUP($A111,Disciplinas[],5,FALSE),"-")</f>
        <v>-</v>
      </c>
      <c r="C111" s="13" t="str">
        <f>IFERROR(VLOOKUP($A111,Disciplinas[],2,FALSE),"-")</f>
        <v>-</v>
      </c>
      <c r="D111" s="13" t="str">
        <f>IFERROR(VLOOKUP($A111,Disciplinas[],3,FALSE),"-")</f>
        <v>-</v>
      </c>
      <c r="E111" s="13" t="str">
        <f>IFERROR(VLOOKUP($A111,Disciplinas[],4,FALSE),"-")</f>
        <v>-</v>
      </c>
      <c r="F111" s="13" t="str">
        <f>IFERROR(VLOOKUP($A111,Disciplinas[],6,FALSE),"-")</f>
        <v>-</v>
      </c>
      <c r="G111" s="13" t="str">
        <f>IFERROR(VLOOKUP($A111,Disciplinas[],7,FALSE),"-")</f>
        <v>-</v>
      </c>
    </row>
    <row r="112" spans="2:7">
      <c r="B112" s="13" t="str">
        <f>IFERROR(VLOOKUP($A112,Disciplinas[],5,FALSE),"-")</f>
        <v>-</v>
      </c>
      <c r="C112" s="13" t="str">
        <f>IFERROR(VLOOKUP($A112,Disciplinas[],2,FALSE),"-")</f>
        <v>-</v>
      </c>
      <c r="D112" s="13" t="str">
        <f>IFERROR(VLOOKUP($A112,Disciplinas[],3,FALSE),"-")</f>
        <v>-</v>
      </c>
      <c r="E112" s="13" t="str">
        <f>IFERROR(VLOOKUP($A112,Disciplinas[],4,FALSE),"-")</f>
        <v>-</v>
      </c>
      <c r="F112" s="13" t="str">
        <f>IFERROR(VLOOKUP($A112,Disciplinas[],6,FALSE),"-")</f>
        <v>-</v>
      </c>
      <c r="G112" s="13" t="str">
        <f>IFERROR(VLOOKUP($A112,Disciplinas[],7,FALSE),"-")</f>
        <v>-</v>
      </c>
    </row>
    <row r="113" spans="2:7">
      <c r="B113" s="13" t="str">
        <f>IFERROR(VLOOKUP($A113,Disciplinas[],5,FALSE),"-")</f>
        <v>-</v>
      </c>
      <c r="C113" s="13" t="str">
        <f>IFERROR(VLOOKUP($A113,Disciplinas[],2,FALSE),"-")</f>
        <v>-</v>
      </c>
      <c r="D113" s="13" t="str">
        <f>IFERROR(VLOOKUP($A113,Disciplinas[],3,FALSE),"-")</f>
        <v>-</v>
      </c>
      <c r="E113" s="13" t="str">
        <f>IFERROR(VLOOKUP($A113,Disciplinas[],4,FALSE),"-")</f>
        <v>-</v>
      </c>
      <c r="F113" s="13" t="str">
        <f>IFERROR(VLOOKUP($A113,Disciplinas[],6,FALSE),"-")</f>
        <v>-</v>
      </c>
      <c r="G113" s="13" t="str">
        <f>IFERROR(VLOOKUP($A113,Disciplinas[],7,FALSE),"-")</f>
        <v>-</v>
      </c>
    </row>
    <row r="114" spans="2:7">
      <c r="B114" s="13" t="str">
        <f>IFERROR(VLOOKUP($A114,Disciplinas[],5,FALSE),"-")</f>
        <v>-</v>
      </c>
      <c r="C114" s="13" t="str">
        <f>IFERROR(VLOOKUP($A114,Disciplinas[],2,FALSE),"-")</f>
        <v>-</v>
      </c>
      <c r="D114" s="13" t="str">
        <f>IFERROR(VLOOKUP($A114,Disciplinas[],3,FALSE),"-")</f>
        <v>-</v>
      </c>
      <c r="E114" s="13" t="str">
        <f>IFERROR(VLOOKUP($A114,Disciplinas[],4,FALSE),"-")</f>
        <v>-</v>
      </c>
      <c r="F114" s="13" t="str">
        <f>IFERROR(VLOOKUP($A114,Disciplinas[],6,FALSE),"-")</f>
        <v>-</v>
      </c>
      <c r="G114" s="13" t="str">
        <f>IFERROR(VLOOKUP($A114,Disciplinas[],7,FALSE),"-")</f>
        <v>-</v>
      </c>
    </row>
    <row r="115" spans="2:7">
      <c r="B115" s="13" t="str">
        <f>IFERROR(VLOOKUP($A115,Disciplinas[],5,FALSE),"-")</f>
        <v>-</v>
      </c>
      <c r="C115" s="13" t="str">
        <f>IFERROR(VLOOKUP($A115,Disciplinas[],2,FALSE),"-")</f>
        <v>-</v>
      </c>
      <c r="D115" s="13" t="str">
        <f>IFERROR(VLOOKUP($A115,Disciplinas[],3,FALSE),"-")</f>
        <v>-</v>
      </c>
      <c r="E115" s="13" t="str">
        <f>IFERROR(VLOOKUP($A115,Disciplinas[],4,FALSE),"-")</f>
        <v>-</v>
      </c>
      <c r="F115" s="13" t="str">
        <f>IFERROR(VLOOKUP($A115,Disciplinas[],6,FALSE),"-")</f>
        <v>-</v>
      </c>
      <c r="G115" s="13" t="str">
        <f>IFERROR(VLOOKUP($A115,Disciplinas[],7,FALSE),"-")</f>
        <v>-</v>
      </c>
    </row>
    <row r="116" spans="2:7">
      <c r="B116" s="13" t="str">
        <f>IFERROR(VLOOKUP($A116,Disciplinas[],5,FALSE),"-")</f>
        <v>-</v>
      </c>
      <c r="C116" s="13" t="str">
        <f>IFERROR(VLOOKUP($A116,Disciplinas[],2,FALSE),"-")</f>
        <v>-</v>
      </c>
      <c r="D116" s="13" t="str">
        <f>IFERROR(VLOOKUP($A116,Disciplinas[],3,FALSE),"-")</f>
        <v>-</v>
      </c>
      <c r="E116" s="13" t="str">
        <f>IFERROR(VLOOKUP($A116,Disciplinas[],4,FALSE),"-")</f>
        <v>-</v>
      </c>
      <c r="F116" s="13" t="str">
        <f>IFERROR(VLOOKUP($A116,Disciplinas[],6,FALSE),"-")</f>
        <v>-</v>
      </c>
      <c r="G116" s="13" t="str">
        <f>IFERROR(VLOOKUP($A116,Disciplinas[],7,FALSE),"-")</f>
        <v>-</v>
      </c>
    </row>
    <row r="117" spans="2:7">
      <c r="B117" s="13" t="str">
        <f>IFERROR(VLOOKUP($A117,Disciplinas[],5,FALSE),"-")</f>
        <v>-</v>
      </c>
      <c r="C117" s="13" t="str">
        <f>IFERROR(VLOOKUP($A117,Disciplinas[],2,FALSE),"-")</f>
        <v>-</v>
      </c>
      <c r="D117" s="13" t="str">
        <f>IFERROR(VLOOKUP($A117,Disciplinas[],3,FALSE),"-")</f>
        <v>-</v>
      </c>
      <c r="E117" s="13" t="str">
        <f>IFERROR(VLOOKUP($A117,Disciplinas[],4,FALSE),"-")</f>
        <v>-</v>
      </c>
      <c r="F117" s="13" t="str">
        <f>IFERROR(VLOOKUP($A117,Disciplinas[],6,FALSE),"-")</f>
        <v>-</v>
      </c>
      <c r="G117" s="13" t="str">
        <f>IFERROR(VLOOKUP($A117,Disciplinas[],7,FALSE),"-")</f>
        <v>-</v>
      </c>
    </row>
    <row r="118" spans="2:7">
      <c r="B118" s="13" t="str">
        <f>IFERROR(VLOOKUP($A118,Disciplinas[],5,FALSE),"-")</f>
        <v>-</v>
      </c>
      <c r="C118" s="13" t="str">
        <f>IFERROR(VLOOKUP($A118,Disciplinas[],2,FALSE),"-")</f>
        <v>-</v>
      </c>
      <c r="D118" s="13" t="str">
        <f>IFERROR(VLOOKUP($A118,Disciplinas[],3,FALSE),"-")</f>
        <v>-</v>
      </c>
      <c r="E118" s="13" t="str">
        <f>IFERROR(VLOOKUP($A118,Disciplinas[],4,FALSE),"-")</f>
        <v>-</v>
      </c>
      <c r="F118" s="13" t="str">
        <f>IFERROR(VLOOKUP($A118,Disciplinas[],6,FALSE),"-")</f>
        <v>-</v>
      </c>
      <c r="G118" s="13" t="str">
        <f>IFERROR(VLOOKUP($A118,Disciplinas[],7,FALSE),"-")</f>
        <v>-</v>
      </c>
    </row>
    <row r="119" spans="2:7">
      <c r="B119" s="13" t="str">
        <f>IFERROR(VLOOKUP($A119,Disciplinas[],5,FALSE),"-")</f>
        <v>-</v>
      </c>
      <c r="C119" s="13" t="str">
        <f>IFERROR(VLOOKUP($A119,Disciplinas[],2,FALSE),"-")</f>
        <v>-</v>
      </c>
      <c r="D119" s="13" t="str">
        <f>IFERROR(VLOOKUP($A119,Disciplinas[],3,FALSE),"-")</f>
        <v>-</v>
      </c>
      <c r="E119" s="13" t="str">
        <f>IFERROR(VLOOKUP($A119,Disciplinas[],4,FALSE),"-")</f>
        <v>-</v>
      </c>
      <c r="F119" s="13" t="str">
        <f>IFERROR(VLOOKUP($A119,Disciplinas[],6,FALSE),"-")</f>
        <v>-</v>
      </c>
      <c r="G119" s="13" t="str">
        <f>IFERROR(VLOOKUP($A119,Disciplinas[],7,FALSE),"-")</f>
        <v>-</v>
      </c>
    </row>
    <row r="120" spans="2:7">
      <c r="B120" s="13" t="str">
        <f>IFERROR(VLOOKUP($A120,Disciplinas[],5,FALSE),"-")</f>
        <v>-</v>
      </c>
      <c r="C120" s="13" t="str">
        <f>IFERROR(VLOOKUP($A120,Disciplinas[],2,FALSE),"-")</f>
        <v>-</v>
      </c>
      <c r="D120" s="13" t="str">
        <f>IFERROR(VLOOKUP($A120,Disciplinas[],3,FALSE),"-")</f>
        <v>-</v>
      </c>
      <c r="E120" s="13" t="str">
        <f>IFERROR(VLOOKUP($A120,Disciplinas[],4,FALSE),"-")</f>
        <v>-</v>
      </c>
      <c r="F120" s="13" t="str">
        <f>IFERROR(VLOOKUP($A120,Disciplinas[],6,FALSE),"-")</f>
        <v>-</v>
      </c>
      <c r="G120" s="13" t="str">
        <f>IFERROR(VLOOKUP($A120,Disciplinas[],7,FALSE),"-")</f>
        <v>-</v>
      </c>
    </row>
    <row r="121" spans="2:7">
      <c r="B121" s="13" t="str">
        <f>IFERROR(VLOOKUP($A121,Disciplinas[],5,FALSE),"-")</f>
        <v>-</v>
      </c>
      <c r="C121" s="13" t="str">
        <f>IFERROR(VLOOKUP($A121,Disciplinas[],2,FALSE),"-")</f>
        <v>-</v>
      </c>
      <c r="D121" s="13" t="str">
        <f>IFERROR(VLOOKUP($A121,Disciplinas[],3,FALSE),"-")</f>
        <v>-</v>
      </c>
      <c r="E121" s="13" t="str">
        <f>IFERROR(VLOOKUP($A121,Disciplinas[],4,FALSE),"-")</f>
        <v>-</v>
      </c>
      <c r="F121" s="13" t="str">
        <f>IFERROR(VLOOKUP($A121,Disciplinas[],6,FALSE),"-")</f>
        <v>-</v>
      </c>
      <c r="G121" s="13" t="str">
        <f>IFERROR(VLOOKUP($A121,Disciplinas[],7,FALSE),"-")</f>
        <v>-</v>
      </c>
    </row>
    <row r="122" spans="2:7">
      <c r="B122" s="13" t="str">
        <f>IFERROR(VLOOKUP($A122,Disciplinas[],5,FALSE),"-")</f>
        <v>-</v>
      </c>
      <c r="C122" s="13" t="str">
        <f>IFERROR(VLOOKUP($A122,Disciplinas[],2,FALSE),"-")</f>
        <v>-</v>
      </c>
      <c r="D122" s="13" t="str">
        <f>IFERROR(VLOOKUP($A122,Disciplinas[],3,FALSE),"-")</f>
        <v>-</v>
      </c>
      <c r="E122" s="13" t="str">
        <f>IFERROR(VLOOKUP($A122,Disciplinas[],4,FALSE),"-")</f>
        <v>-</v>
      </c>
      <c r="F122" s="13" t="str">
        <f>IFERROR(VLOOKUP($A122,Disciplinas[],6,FALSE),"-")</f>
        <v>-</v>
      </c>
      <c r="G122" s="13" t="str">
        <f>IFERROR(VLOOKUP($A122,Disciplinas[],7,FALSE),"-")</f>
        <v>-</v>
      </c>
    </row>
    <row r="123" spans="2:7">
      <c r="B123" s="13" t="str">
        <f>IFERROR(VLOOKUP($A123,Disciplinas[],5,FALSE),"-")</f>
        <v>-</v>
      </c>
      <c r="C123" s="13" t="str">
        <f>IFERROR(VLOOKUP($A123,Disciplinas[],2,FALSE),"-")</f>
        <v>-</v>
      </c>
      <c r="D123" s="13" t="str">
        <f>IFERROR(VLOOKUP($A123,Disciplinas[],3,FALSE),"-")</f>
        <v>-</v>
      </c>
      <c r="E123" s="13" t="str">
        <f>IFERROR(VLOOKUP($A123,Disciplinas[],4,FALSE),"-")</f>
        <v>-</v>
      </c>
      <c r="F123" s="13" t="str">
        <f>IFERROR(VLOOKUP($A123,Disciplinas[],6,FALSE),"-")</f>
        <v>-</v>
      </c>
      <c r="G123" s="13" t="str">
        <f>IFERROR(VLOOKUP($A123,Disciplinas[],7,FALSE),"-")</f>
        <v>-</v>
      </c>
    </row>
    <row r="124" spans="2:7">
      <c r="B124" s="13" t="str">
        <f>IFERROR(VLOOKUP($A124,Disciplinas[],5,FALSE),"-")</f>
        <v>-</v>
      </c>
      <c r="C124" s="13" t="str">
        <f>IFERROR(VLOOKUP($A124,Disciplinas[],2,FALSE),"-")</f>
        <v>-</v>
      </c>
      <c r="D124" s="13" t="str">
        <f>IFERROR(VLOOKUP($A124,Disciplinas[],3,FALSE),"-")</f>
        <v>-</v>
      </c>
      <c r="E124" s="13" t="str">
        <f>IFERROR(VLOOKUP($A124,Disciplinas[],4,FALSE),"-")</f>
        <v>-</v>
      </c>
      <c r="F124" s="13" t="str">
        <f>IFERROR(VLOOKUP($A124,Disciplinas[],6,FALSE),"-")</f>
        <v>-</v>
      </c>
      <c r="G124" s="13" t="str">
        <f>IFERROR(VLOOKUP($A124,Disciplinas[],7,FALSE),"-")</f>
        <v>-</v>
      </c>
    </row>
    <row r="125" spans="2:7">
      <c r="B125" s="13" t="str">
        <f>IFERROR(VLOOKUP($A125,Disciplinas[],5,FALSE),"-")</f>
        <v>-</v>
      </c>
      <c r="C125" s="13" t="str">
        <f>IFERROR(VLOOKUP($A125,Disciplinas[],2,FALSE),"-")</f>
        <v>-</v>
      </c>
      <c r="D125" s="13" t="str">
        <f>IFERROR(VLOOKUP($A125,Disciplinas[],3,FALSE),"-")</f>
        <v>-</v>
      </c>
      <c r="E125" s="13" t="str">
        <f>IFERROR(VLOOKUP($A125,Disciplinas[],4,FALSE),"-")</f>
        <v>-</v>
      </c>
      <c r="F125" s="13" t="str">
        <f>IFERROR(VLOOKUP($A125,Disciplinas[],6,FALSE),"-")</f>
        <v>-</v>
      </c>
      <c r="G125" s="13" t="str">
        <f>IFERROR(VLOOKUP($A125,Disciplinas[],7,FALSE),"-")</f>
        <v>-</v>
      </c>
    </row>
    <row r="126" spans="2:7">
      <c r="B126" s="13" t="str">
        <f>IFERROR(VLOOKUP($A126,Disciplinas[],5,FALSE),"-")</f>
        <v>-</v>
      </c>
      <c r="C126" s="13" t="str">
        <f>IFERROR(VLOOKUP($A126,Disciplinas[],2,FALSE),"-")</f>
        <v>-</v>
      </c>
      <c r="D126" s="13" t="str">
        <f>IFERROR(VLOOKUP($A126,Disciplinas[],3,FALSE),"-")</f>
        <v>-</v>
      </c>
      <c r="E126" s="13" t="str">
        <f>IFERROR(VLOOKUP($A126,Disciplinas[],4,FALSE),"-")</f>
        <v>-</v>
      </c>
      <c r="F126" s="13" t="str">
        <f>IFERROR(VLOOKUP($A126,Disciplinas[],6,FALSE),"-")</f>
        <v>-</v>
      </c>
      <c r="G126" s="13" t="str">
        <f>IFERROR(VLOOKUP($A126,Disciplinas[],7,FALSE),"-")</f>
        <v>-</v>
      </c>
    </row>
    <row r="127" spans="2:7">
      <c r="B127" s="13" t="str">
        <f>IFERROR(VLOOKUP($A127,Disciplinas[],5,FALSE),"-")</f>
        <v>-</v>
      </c>
      <c r="C127" s="13" t="str">
        <f>IFERROR(VLOOKUP($A127,Disciplinas[],2,FALSE),"-")</f>
        <v>-</v>
      </c>
      <c r="D127" s="13" t="str">
        <f>IFERROR(VLOOKUP($A127,Disciplinas[],3,FALSE),"-")</f>
        <v>-</v>
      </c>
      <c r="E127" s="13" t="str">
        <f>IFERROR(VLOOKUP($A127,Disciplinas[],4,FALSE),"-")</f>
        <v>-</v>
      </c>
      <c r="F127" s="13" t="str">
        <f>IFERROR(VLOOKUP($A127,Disciplinas[],6,FALSE),"-")</f>
        <v>-</v>
      </c>
      <c r="G127" s="13" t="str">
        <f>IFERROR(VLOOKUP($A127,Disciplinas[],7,FALSE),"-")</f>
        <v>-</v>
      </c>
    </row>
    <row r="128" spans="2:7">
      <c r="B128" s="13" t="str">
        <f>IFERROR(VLOOKUP($A128,Disciplinas[],5,FALSE),"-")</f>
        <v>-</v>
      </c>
      <c r="C128" s="13" t="str">
        <f>IFERROR(VLOOKUP($A128,Disciplinas[],2,FALSE),"-")</f>
        <v>-</v>
      </c>
      <c r="D128" s="13" t="str">
        <f>IFERROR(VLOOKUP($A128,Disciplinas[],3,FALSE),"-")</f>
        <v>-</v>
      </c>
      <c r="E128" s="13" t="str">
        <f>IFERROR(VLOOKUP($A128,Disciplinas[],4,FALSE),"-")</f>
        <v>-</v>
      </c>
      <c r="F128" s="13" t="str">
        <f>IFERROR(VLOOKUP($A128,Disciplinas[],6,FALSE),"-")</f>
        <v>-</v>
      </c>
      <c r="G128" s="13" t="str">
        <f>IFERROR(VLOOKUP($A128,Disciplinas[],7,FALSE),"-")</f>
        <v>-</v>
      </c>
    </row>
    <row r="129" spans="2:7">
      <c r="B129" s="13" t="str">
        <f>IFERROR(VLOOKUP($A129,Disciplinas[],5,FALSE),"-")</f>
        <v>-</v>
      </c>
      <c r="C129" s="13" t="str">
        <f>IFERROR(VLOOKUP($A129,Disciplinas[],2,FALSE),"-")</f>
        <v>-</v>
      </c>
      <c r="D129" s="13" t="str">
        <f>IFERROR(VLOOKUP($A129,Disciplinas[],3,FALSE),"-")</f>
        <v>-</v>
      </c>
      <c r="E129" s="13" t="str">
        <f>IFERROR(VLOOKUP($A129,Disciplinas[],4,FALSE),"-")</f>
        <v>-</v>
      </c>
      <c r="F129" s="13" t="str">
        <f>IFERROR(VLOOKUP($A129,Disciplinas[],6,FALSE),"-")</f>
        <v>-</v>
      </c>
      <c r="G129" s="13" t="str">
        <f>IFERROR(VLOOKUP($A129,Disciplinas[],7,FALSE),"-")</f>
        <v>-</v>
      </c>
    </row>
    <row r="130" spans="2:7">
      <c r="B130" s="13" t="str">
        <f>IFERROR(VLOOKUP($A130,Disciplinas[],5,FALSE),"-")</f>
        <v>-</v>
      </c>
      <c r="C130" s="13" t="str">
        <f>IFERROR(VLOOKUP($A130,Disciplinas[],2,FALSE),"-")</f>
        <v>-</v>
      </c>
      <c r="D130" s="13" t="str">
        <f>IFERROR(VLOOKUP($A130,Disciplinas[],3,FALSE),"-")</f>
        <v>-</v>
      </c>
      <c r="E130" s="13" t="str">
        <f>IFERROR(VLOOKUP($A130,Disciplinas[],4,FALSE),"-")</f>
        <v>-</v>
      </c>
      <c r="F130" s="13" t="str">
        <f>IFERROR(VLOOKUP($A130,Disciplinas[],6,FALSE),"-")</f>
        <v>-</v>
      </c>
      <c r="G130" s="13" t="str">
        <f>IFERROR(VLOOKUP($A130,Disciplinas[],7,FALSE),"-")</f>
        <v>-</v>
      </c>
    </row>
    <row r="131" spans="2:7">
      <c r="B131" s="13" t="str">
        <f>IFERROR(VLOOKUP($A131,Disciplinas[],5,FALSE),"-")</f>
        <v>-</v>
      </c>
      <c r="C131" s="13" t="str">
        <f>IFERROR(VLOOKUP($A131,Disciplinas[],2,FALSE),"-")</f>
        <v>-</v>
      </c>
      <c r="D131" s="13" t="str">
        <f>IFERROR(VLOOKUP($A131,Disciplinas[],3,FALSE),"-")</f>
        <v>-</v>
      </c>
      <c r="E131" s="13" t="str">
        <f>IFERROR(VLOOKUP($A131,Disciplinas[],4,FALSE),"-")</f>
        <v>-</v>
      </c>
      <c r="F131" s="13" t="str">
        <f>IFERROR(VLOOKUP($A131,Disciplinas[],6,FALSE),"-")</f>
        <v>-</v>
      </c>
      <c r="G131" s="13" t="str">
        <f>IFERROR(VLOOKUP($A131,Disciplinas[],7,FALSE),"-")</f>
        <v>-</v>
      </c>
    </row>
    <row r="132" spans="2:7">
      <c r="B132" s="13" t="str">
        <f>IFERROR(VLOOKUP($A132,Disciplinas[],5,FALSE),"-")</f>
        <v>-</v>
      </c>
      <c r="C132" s="13" t="str">
        <f>IFERROR(VLOOKUP($A132,Disciplinas[],2,FALSE),"-")</f>
        <v>-</v>
      </c>
      <c r="D132" s="13" t="str">
        <f>IFERROR(VLOOKUP($A132,Disciplinas[],3,FALSE),"-")</f>
        <v>-</v>
      </c>
      <c r="E132" s="13" t="str">
        <f>IFERROR(VLOOKUP($A132,Disciplinas[],4,FALSE),"-")</f>
        <v>-</v>
      </c>
      <c r="F132" s="13" t="str">
        <f>IFERROR(VLOOKUP($A132,Disciplinas[],6,FALSE),"-")</f>
        <v>-</v>
      </c>
      <c r="G132" s="13" t="str">
        <f>IFERROR(VLOOKUP($A132,Disciplinas[],7,FALSE),"-")</f>
        <v>-</v>
      </c>
    </row>
    <row r="133" spans="2:7">
      <c r="B133" s="13" t="str">
        <f>IFERROR(VLOOKUP($A133,Disciplinas[],5,FALSE),"-")</f>
        <v>-</v>
      </c>
      <c r="C133" s="13" t="str">
        <f>IFERROR(VLOOKUP($A133,Disciplinas[],2,FALSE),"-")</f>
        <v>-</v>
      </c>
      <c r="D133" s="13" t="str">
        <f>IFERROR(VLOOKUP($A133,Disciplinas[],3,FALSE),"-")</f>
        <v>-</v>
      </c>
      <c r="E133" s="13" t="str">
        <f>IFERROR(VLOOKUP($A133,Disciplinas[],4,FALSE),"-")</f>
        <v>-</v>
      </c>
      <c r="F133" s="13" t="str">
        <f>IFERROR(VLOOKUP($A133,Disciplinas[],6,FALSE),"-")</f>
        <v>-</v>
      </c>
      <c r="G133" s="13" t="str">
        <f>IFERROR(VLOOKUP($A133,Disciplinas[],7,FALSE),"-")</f>
        <v>-</v>
      </c>
    </row>
    <row r="134" spans="2:7">
      <c r="B134" s="13" t="str">
        <f>IFERROR(VLOOKUP($A134,Disciplinas[],5,FALSE),"-")</f>
        <v>-</v>
      </c>
      <c r="C134" s="13" t="str">
        <f>IFERROR(VLOOKUP($A134,Disciplinas[],2,FALSE),"-")</f>
        <v>-</v>
      </c>
      <c r="D134" s="13" t="str">
        <f>IFERROR(VLOOKUP($A134,Disciplinas[],3,FALSE),"-")</f>
        <v>-</v>
      </c>
      <c r="E134" s="13" t="str">
        <f>IFERROR(VLOOKUP($A134,Disciplinas[],4,FALSE),"-")</f>
        <v>-</v>
      </c>
      <c r="F134" s="13" t="str">
        <f>IFERROR(VLOOKUP($A134,Disciplinas[],6,FALSE),"-")</f>
        <v>-</v>
      </c>
      <c r="G134" s="13" t="str">
        <f>IFERROR(VLOOKUP($A134,Disciplinas[],7,FALSE),"-")</f>
        <v>-</v>
      </c>
    </row>
    <row r="135" spans="2:7">
      <c r="B135" s="13" t="str">
        <f>IFERROR(VLOOKUP($A135,Disciplinas[],5,FALSE),"-")</f>
        <v>-</v>
      </c>
      <c r="C135" s="13" t="str">
        <f>IFERROR(VLOOKUP($A135,Disciplinas[],2,FALSE),"-")</f>
        <v>-</v>
      </c>
      <c r="D135" s="13" t="str">
        <f>IFERROR(VLOOKUP($A135,Disciplinas[],3,FALSE),"-")</f>
        <v>-</v>
      </c>
      <c r="E135" s="13" t="str">
        <f>IFERROR(VLOOKUP($A135,Disciplinas[],4,FALSE),"-")</f>
        <v>-</v>
      </c>
      <c r="F135" s="13" t="str">
        <f>IFERROR(VLOOKUP($A135,Disciplinas[],6,FALSE),"-")</f>
        <v>-</v>
      </c>
      <c r="G135" s="13" t="str">
        <f>IFERROR(VLOOKUP($A135,Disciplinas[],7,FALSE),"-")</f>
        <v>-</v>
      </c>
    </row>
    <row r="136" spans="2:7">
      <c r="B136" s="13" t="str">
        <f>IFERROR(VLOOKUP($A136,Disciplinas[],5,FALSE),"-")</f>
        <v>-</v>
      </c>
      <c r="C136" s="13" t="str">
        <f>IFERROR(VLOOKUP($A136,Disciplinas[],2,FALSE),"-")</f>
        <v>-</v>
      </c>
      <c r="D136" s="13" t="str">
        <f>IFERROR(VLOOKUP($A136,Disciplinas[],3,FALSE),"-")</f>
        <v>-</v>
      </c>
      <c r="E136" s="13" t="str">
        <f>IFERROR(VLOOKUP($A136,Disciplinas[],4,FALSE),"-")</f>
        <v>-</v>
      </c>
      <c r="F136" s="13" t="str">
        <f>IFERROR(VLOOKUP($A136,Disciplinas[],6,FALSE),"-")</f>
        <v>-</v>
      </c>
      <c r="G136" s="13" t="str">
        <f>IFERROR(VLOOKUP($A136,Disciplinas[],7,FALSE),"-")</f>
        <v>-</v>
      </c>
    </row>
    <row r="137" spans="2:7">
      <c r="B137" s="13" t="str">
        <f>IFERROR(VLOOKUP($A137,Disciplinas[],5,FALSE),"-")</f>
        <v>-</v>
      </c>
      <c r="C137" s="13" t="str">
        <f>IFERROR(VLOOKUP($A137,Disciplinas[],2,FALSE),"-")</f>
        <v>-</v>
      </c>
      <c r="D137" s="13" t="str">
        <f>IFERROR(VLOOKUP($A137,Disciplinas[],3,FALSE),"-")</f>
        <v>-</v>
      </c>
      <c r="E137" s="13" t="str">
        <f>IFERROR(VLOOKUP($A137,Disciplinas[],4,FALSE),"-")</f>
        <v>-</v>
      </c>
      <c r="F137" s="13" t="str">
        <f>IFERROR(VLOOKUP($A137,Disciplinas[],6,FALSE),"-")</f>
        <v>-</v>
      </c>
      <c r="G137" s="13" t="str">
        <f>IFERROR(VLOOKUP($A137,Disciplinas[],7,FALSE),"-")</f>
        <v>-</v>
      </c>
    </row>
    <row r="138" spans="2:7">
      <c r="B138" s="13" t="str">
        <f>IFERROR(VLOOKUP($A138,Disciplinas[],5,FALSE),"-")</f>
        <v>-</v>
      </c>
      <c r="C138" s="13" t="str">
        <f>IFERROR(VLOOKUP($A138,Disciplinas[],2,FALSE),"-")</f>
        <v>-</v>
      </c>
      <c r="D138" s="13" t="str">
        <f>IFERROR(VLOOKUP($A138,Disciplinas[],3,FALSE),"-")</f>
        <v>-</v>
      </c>
      <c r="E138" s="13" t="str">
        <f>IFERROR(VLOOKUP($A138,Disciplinas[],4,FALSE),"-")</f>
        <v>-</v>
      </c>
      <c r="F138" s="13" t="str">
        <f>IFERROR(VLOOKUP($A138,Disciplinas[],6,FALSE),"-")</f>
        <v>-</v>
      </c>
      <c r="G138" s="13" t="str">
        <f>IFERROR(VLOOKUP($A138,Disciplinas[],7,FALSE),"-")</f>
        <v>-</v>
      </c>
    </row>
    <row r="139" spans="2:7">
      <c r="B139" s="13" t="str">
        <f>IFERROR(VLOOKUP($A139,Disciplinas[],5,FALSE),"-")</f>
        <v>-</v>
      </c>
      <c r="C139" s="13" t="str">
        <f>IFERROR(VLOOKUP($A139,Disciplinas[],2,FALSE),"-")</f>
        <v>-</v>
      </c>
      <c r="D139" s="13" t="str">
        <f>IFERROR(VLOOKUP($A139,Disciplinas[],3,FALSE),"-")</f>
        <v>-</v>
      </c>
      <c r="E139" s="13" t="str">
        <f>IFERROR(VLOOKUP($A139,Disciplinas[],4,FALSE),"-")</f>
        <v>-</v>
      </c>
      <c r="F139" s="13" t="str">
        <f>IFERROR(VLOOKUP($A139,Disciplinas[],6,FALSE),"-")</f>
        <v>-</v>
      </c>
      <c r="G139" s="13" t="str">
        <f>IFERROR(VLOOKUP($A139,Disciplinas[],7,FALSE),"-")</f>
        <v>-</v>
      </c>
    </row>
    <row r="140" spans="2:7">
      <c r="B140" s="13" t="str">
        <f>IFERROR(VLOOKUP($A140,Disciplinas[],5,FALSE),"-")</f>
        <v>-</v>
      </c>
      <c r="C140" s="13" t="str">
        <f>IFERROR(VLOOKUP($A140,Disciplinas[],2,FALSE),"-")</f>
        <v>-</v>
      </c>
      <c r="D140" s="13" t="str">
        <f>IFERROR(VLOOKUP($A140,Disciplinas[],3,FALSE),"-")</f>
        <v>-</v>
      </c>
      <c r="E140" s="13" t="str">
        <f>IFERROR(VLOOKUP($A140,Disciplinas[],4,FALSE),"-")</f>
        <v>-</v>
      </c>
      <c r="F140" s="13" t="str">
        <f>IFERROR(VLOOKUP($A140,Disciplinas[],6,FALSE),"-")</f>
        <v>-</v>
      </c>
      <c r="G140" s="13" t="str">
        <f>IFERROR(VLOOKUP($A140,Disciplinas[],7,FALSE),"-")</f>
        <v>-</v>
      </c>
    </row>
    <row r="141" spans="2:7">
      <c r="B141" s="13" t="str">
        <f>IFERROR(VLOOKUP($A141,Disciplinas[],5,FALSE),"-")</f>
        <v>-</v>
      </c>
      <c r="C141" s="13" t="str">
        <f>IFERROR(VLOOKUP($A141,Disciplinas[],2,FALSE),"-")</f>
        <v>-</v>
      </c>
      <c r="D141" s="13" t="str">
        <f>IFERROR(VLOOKUP($A141,Disciplinas[],3,FALSE),"-")</f>
        <v>-</v>
      </c>
      <c r="E141" s="13" t="str">
        <f>IFERROR(VLOOKUP($A141,Disciplinas[],4,FALSE),"-")</f>
        <v>-</v>
      </c>
      <c r="F141" s="13" t="str">
        <f>IFERROR(VLOOKUP($A141,Disciplinas[],6,FALSE),"-")</f>
        <v>-</v>
      </c>
      <c r="G141" s="13" t="str">
        <f>IFERROR(VLOOKUP($A141,Disciplinas[],7,FALSE),"-")</f>
        <v>-</v>
      </c>
    </row>
    <row r="142" spans="2:7">
      <c r="B142" s="13" t="str">
        <f>IFERROR(VLOOKUP($A142,Disciplinas[],5,FALSE),"-")</f>
        <v>-</v>
      </c>
      <c r="C142" s="13" t="str">
        <f>IFERROR(VLOOKUP($A142,Disciplinas[],2,FALSE),"-")</f>
        <v>-</v>
      </c>
      <c r="D142" s="13" t="str">
        <f>IFERROR(VLOOKUP($A142,Disciplinas[],3,FALSE),"-")</f>
        <v>-</v>
      </c>
      <c r="E142" s="13" t="str">
        <f>IFERROR(VLOOKUP($A142,Disciplinas[],4,FALSE),"-")</f>
        <v>-</v>
      </c>
      <c r="F142" s="13" t="str">
        <f>IFERROR(VLOOKUP($A142,Disciplinas[],6,FALSE),"-")</f>
        <v>-</v>
      </c>
      <c r="G142" s="13" t="str">
        <f>IFERROR(VLOOKUP($A142,Disciplinas[],7,FALSE),"-")</f>
        <v>-</v>
      </c>
    </row>
    <row r="143" spans="2:7">
      <c r="B143" s="13" t="str">
        <f>IFERROR(VLOOKUP($A143,Disciplinas[],5,FALSE),"-")</f>
        <v>-</v>
      </c>
      <c r="C143" s="13" t="str">
        <f>IFERROR(VLOOKUP($A143,Disciplinas[],2,FALSE),"-")</f>
        <v>-</v>
      </c>
      <c r="D143" s="13" t="str">
        <f>IFERROR(VLOOKUP($A143,Disciplinas[],3,FALSE),"-")</f>
        <v>-</v>
      </c>
      <c r="E143" s="13" t="str">
        <f>IFERROR(VLOOKUP($A143,Disciplinas[],4,FALSE),"-")</f>
        <v>-</v>
      </c>
      <c r="F143" s="13" t="str">
        <f>IFERROR(VLOOKUP($A143,Disciplinas[],6,FALSE),"-")</f>
        <v>-</v>
      </c>
      <c r="G143" s="13" t="str">
        <f>IFERROR(VLOOKUP($A143,Disciplinas[],7,FALSE),"-")</f>
        <v>-</v>
      </c>
    </row>
    <row r="144" spans="2:7">
      <c r="B144" s="13" t="str">
        <f>IFERROR(VLOOKUP($A144,Disciplinas[],5,FALSE),"-")</f>
        <v>-</v>
      </c>
      <c r="C144" s="13" t="str">
        <f>IFERROR(VLOOKUP($A144,Disciplinas[],2,FALSE),"-")</f>
        <v>-</v>
      </c>
      <c r="D144" s="13" t="str">
        <f>IFERROR(VLOOKUP($A144,Disciplinas[],3,FALSE),"-")</f>
        <v>-</v>
      </c>
      <c r="E144" s="13" t="str">
        <f>IFERROR(VLOOKUP($A144,Disciplinas[],4,FALSE),"-")</f>
        <v>-</v>
      </c>
      <c r="F144" s="13" t="str">
        <f>IFERROR(VLOOKUP($A144,Disciplinas[],6,FALSE),"-")</f>
        <v>-</v>
      </c>
      <c r="G144" s="13" t="str">
        <f>IFERROR(VLOOKUP($A144,Disciplinas[],7,FALSE),"-")</f>
        <v>-</v>
      </c>
    </row>
    <row r="145" spans="2:7">
      <c r="B145" s="13" t="str">
        <f>IFERROR(VLOOKUP($A145,Disciplinas[],5,FALSE),"-")</f>
        <v>-</v>
      </c>
      <c r="C145" s="13" t="str">
        <f>IFERROR(VLOOKUP($A145,Disciplinas[],2,FALSE),"-")</f>
        <v>-</v>
      </c>
      <c r="D145" s="13" t="str">
        <f>IFERROR(VLOOKUP($A145,Disciplinas[],3,FALSE),"-")</f>
        <v>-</v>
      </c>
      <c r="E145" s="13" t="str">
        <f>IFERROR(VLOOKUP($A145,Disciplinas[],4,FALSE),"-")</f>
        <v>-</v>
      </c>
      <c r="F145" s="13" t="str">
        <f>IFERROR(VLOOKUP($A145,Disciplinas[],6,FALSE),"-")</f>
        <v>-</v>
      </c>
      <c r="G145" s="13" t="str">
        <f>IFERROR(VLOOKUP($A145,Disciplinas[],7,FALSE),"-")</f>
        <v>-</v>
      </c>
    </row>
    <row r="146" spans="2:7">
      <c r="B146" s="13" t="str">
        <f>IFERROR(VLOOKUP($A146,Disciplinas[],5,FALSE),"-")</f>
        <v>-</v>
      </c>
      <c r="C146" s="13" t="str">
        <f>IFERROR(VLOOKUP($A146,Disciplinas[],2,FALSE),"-")</f>
        <v>-</v>
      </c>
      <c r="D146" s="13" t="str">
        <f>IFERROR(VLOOKUP($A146,Disciplinas[],3,FALSE),"-")</f>
        <v>-</v>
      </c>
      <c r="E146" s="13" t="str">
        <f>IFERROR(VLOOKUP($A146,Disciplinas[],4,FALSE),"-")</f>
        <v>-</v>
      </c>
      <c r="F146" s="13" t="str">
        <f>IFERROR(VLOOKUP($A146,Disciplinas[],6,FALSE),"-")</f>
        <v>-</v>
      </c>
      <c r="G146" s="13" t="str">
        <f>IFERROR(VLOOKUP($A146,Disciplinas[],7,FALSE),"-")</f>
        <v>-</v>
      </c>
    </row>
    <row r="147" spans="2:7">
      <c r="B147" s="13" t="str">
        <f>IFERROR(VLOOKUP($A147,Disciplinas[],5,FALSE),"-")</f>
        <v>-</v>
      </c>
      <c r="C147" s="13" t="str">
        <f>IFERROR(VLOOKUP($A147,Disciplinas[],2,FALSE),"-")</f>
        <v>-</v>
      </c>
      <c r="D147" s="13" t="str">
        <f>IFERROR(VLOOKUP($A147,Disciplinas[],3,FALSE),"-")</f>
        <v>-</v>
      </c>
      <c r="E147" s="13" t="str">
        <f>IFERROR(VLOOKUP($A147,Disciplinas[],4,FALSE),"-")</f>
        <v>-</v>
      </c>
      <c r="F147" s="13" t="str">
        <f>IFERROR(VLOOKUP($A147,Disciplinas[],6,FALSE),"-")</f>
        <v>-</v>
      </c>
      <c r="G147" s="13" t="str">
        <f>IFERROR(VLOOKUP($A147,Disciplinas[],7,FALSE),"-")</f>
        <v>-</v>
      </c>
    </row>
    <row r="148" spans="2:7">
      <c r="B148" s="13" t="str">
        <f>IFERROR(VLOOKUP($A148,Disciplinas[],5,FALSE),"-")</f>
        <v>-</v>
      </c>
      <c r="C148" s="13" t="str">
        <f>IFERROR(VLOOKUP($A148,Disciplinas[],2,FALSE),"-")</f>
        <v>-</v>
      </c>
      <c r="D148" s="13" t="str">
        <f>IFERROR(VLOOKUP($A148,Disciplinas[],3,FALSE),"-")</f>
        <v>-</v>
      </c>
      <c r="E148" s="13" t="str">
        <f>IFERROR(VLOOKUP($A148,Disciplinas[],4,FALSE),"-")</f>
        <v>-</v>
      </c>
      <c r="F148" s="13" t="str">
        <f>IFERROR(VLOOKUP($A148,Disciplinas[],6,FALSE),"-")</f>
        <v>-</v>
      </c>
      <c r="G148" s="13" t="str">
        <f>IFERROR(VLOOKUP($A148,Disciplinas[],7,FALSE),"-")</f>
        <v>-</v>
      </c>
    </row>
    <row r="149" spans="2:7">
      <c r="B149" s="13" t="str">
        <f>IFERROR(VLOOKUP($A149,Disciplinas[],5,FALSE),"-")</f>
        <v>-</v>
      </c>
      <c r="C149" s="13" t="str">
        <f>IFERROR(VLOOKUP($A149,Disciplinas[],2,FALSE),"-")</f>
        <v>-</v>
      </c>
      <c r="D149" s="13" t="str">
        <f>IFERROR(VLOOKUP($A149,Disciplinas[],3,FALSE),"-")</f>
        <v>-</v>
      </c>
      <c r="E149" s="13" t="str">
        <f>IFERROR(VLOOKUP($A149,Disciplinas[],4,FALSE),"-")</f>
        <v>-</v>
      </c>
      <c r="F149" s="13" t="str">
        <f>IFERROR(VLOOKUP($A149,Disciplinas[],6,FALSE),"-")</f>
        <v>-</v>
      </c>
      <c r="G149" s="13" t="str">
        <f>IFERROR(VLOOKUP($A149,Disciplinas[],7,FALSE),"-")</f>
        <v>-</v>
      </c>
    </row>
    <row r="150" spans="2:7">
      <c r="B150" s="13" t="str">
        <f>IFERROR(VLOOKUP($A150,Disciplinas[],5,FALSE),"-")</f>
        <v>-</v>
      </c>
      <c r="C150" s="13" t="str">
        <f>IFERROR(VLOOKUP($A150,Disciplinas[],2,FALSE),"-")</f>
        <v>-</v>
      </c>
      <c r="D150" s="13" t="str">
        <f>IFERROR(VLOOKUP($A150,Disciplinas[],3,FALSE),"-")</f>
        <v>-</v>
      </c>
      <c r="E150" s="13" t="str">
        <f>IFERROR(VLOOKUP($A150,Disciplinas[],4,FALSE),"-")</f>
        <v>-</v>
      </c>
      <c r="F150" s="13" t="str">
        <f>IFERROR(VLOOKUP($A150,Disciplinas[],6,FALSE),"-")</f>
        <v>-</v>
      </c>
      <c r="G150" s="13" t="str">
        <f>IFERROR(VLOOKUP($A150,Disciplinas[],7,FALSE),"-")</f>
        <v>-</v>
      </c>
    </row>
  </sheetData>
  <sheetProtection password="C589" sheet="1" objects="1" scenarios="1" formatColumns="0" formatRows="0" insertRows="0" autoFilter="0" pivotTables="0"/>
  <dataValidations count="7">
    <dataValidation type="list" allowBlank="1" showInputMessage="1" showErrorMessage="1" sqref="A2:A150">
      <formula1>Disciplina</formula1>
    </dataValidation>
    <dataValidation type="list" allowBlank="1" showInputMessage="1" showErrorMessage="1" sqref="Y2:Y150 AJ2:AJ150">
      <formula1>Docentes</formula1>
    </dataValidation>
    <dataValidation type="list" errorStyle="warning" allowBlank="1" showInputMessage="1" showErrorMessage="1" sqref="T2:T10 W2:W10 Q2:R150 U2:V150 AE11:AF150 AA11:AB150 M2:N150">
      <formula1>horas</formula1>
    </dataValidation>
    <dataValidation type="list" errorStyle="warning" allowBlank="1" showInputMessage="1" showErrorMessage="1" sqref="P2:P150 T11:T150 Z11:Z150 AD11:AD150 L2:L150">
      <formula1>dias</formula1>
    </dataValidation>
    <dataValidation type="list" errorStyle="warning" allowBlank="1" showInputMessage="1" showErrorMessage="1" sqref="S2:S150 W11:W150 AC11:AC150 AG11:AG150 O2:O150">
      <formula1>sq</formula1>
    </dataValidation>
    <dataValidation type="list" allowBlank="1" showInputMessage="1" showErrorMessage="1" sqref="I1:I1048576">
      <formula1>"Matutino,Noturno"</formula1>
    </dataValidation>
    <dataValidation type="list" allowBlank="1" showInputMessage="1" showErrorMessage="1" sqref="H1:H1048576">
      <formula1>"SA,SBC"</formula1>
    </dataValidation>
  </dataValidations>
  <pageMargins left="0.511811024" right="0.511811024" top="0.78740157499999996" bottom="0.78740157499999996" header="0.31496062000000002" footer="0.31496062000000002"/>
  <pageSetup paperSize="9" orientation="portrait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AN152"/>
  <sheetViews>
    <sheetView topLeftCell="Y1" zoomScale="90" zoomScaleNormal="90" zoomScalePageLayoutView="90" workbookViewId="0">
      <pane ySplit="1" topLeftCell="A33" activePane="bottomLeft" state="frozen"/>
      <selection activeCell="B163" sqref="B163"/>
      <selection pane="bottomLeft" activeCell="AF40" sqref="AF40"/>
    </sheetView>
  </sheetViews>
  <sheetFormatPr defaultColWidth="9.140625" defaultRowHeight="15"/>
  <cols>
    <col min="1" max="1" width="44.42578125" style="26" customWidth="1"/>
    <col min="2" max="2" width="11.85546875" style="12" bestFit="1" customWidth="1"/>
    <col min="3" max="3" width="4.140625" style="12" customWidth="1"/>
    <col min="4" max="5" width="4.42578125" style="12" customWidth="1"/>
    <col min="6" max="6" width="11.42578125" style="12" customWidth="1"/>
    <col min="7" max="7" width="8.42578125" style="12" customWidth="1"/>
    <col min="8" max="8" width="9.42578125" style="24" customWidth="1"/>
    <col min="9" max="11" width="9.140625" style="24"/>
    <col min="12" max="12" width="21.85546875" style="25" customWidth="1"/>
    <col min="13" max="14" width="14.140625" style="43" customWidth="1"/>
    <col min="15" max="16" width="14.140625" style="25" customWidth="1"/>
    <col min="17" max="18" width="14.140625" style="43" customWidth="1"/>
    <col min="19" max="20" width="14.140625" style="25" customWidth="1"/>
    <col min="21" max="22" width="14.140625" style="43" customWidth="1"/>
    <col min="23" max="23" width="14.140625" style="25" customWidth="1"/>
    <col min="24" max="24" width="24.140625" style="25" customWidth="1"/>
    <col min="25" max="25" width="17.42578125" style="25" customWidth="1"/>
    <col min="26" max="26" width="22.42578125" style="25" customWidth="1"/>
    <col min="27" max="28" width="22.42578125" style="43" customWidth="1"/>
    <col min="29" max="30" width="22.42578125" style="25" customWidth="1"/>
    <col min="31" max="32" width="22.42578125" style="43" customWidth="1"/>
    <col min="33" max="33" width="22.42578125" style="25" customWidth="1"/>
    <col min="34" max="34" width="14.140625" style="25" customWidth="1"/>
    <col min="35" max="35" width="24.85546875" style="25" customWidth="1"/>
    <col min="36" max="37" width="18.140625" style="25" customWidth="1"/>
    <col min="38" max="38" width="9.140625" style="25"/>
    <col min="39" max="16384" width="9.140625" style="1"/>
  </cols>
  <sheetData>
    <row r="1" spans="1:40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313</v>
      </c>
      <c r="M1" s="42" t="s">
        <v>314</v>
      </c>
      <c r="N1" s="42" t="s">
        <v>315</v>
      </c>
      <c r="O1" s="8" t="s">
        <v>316</v>
      </c>
      <c r="P1" s="8" t="s">
        <v>317</v>
      </c>
      <c r="Q1" s="42" t="s">
        <v>318</v>
      </c>
      <c r="R1" s="42" t="s">
        <v>319</v>
      </c>
      <c r="S1" s="8" t="s">
        <v>320</v>
      </c>
      <c r="T1" s="8" t="s">
        <v>321</v>
      </c>
      <c r="U1" s="42" t="s">
        <v>322</v>
      </c>
      <c r="V1" s="42" t="s">
        <v>323</v>
      </c>
      <c r="W1" s="8" t="s">
        <v>324</v>
      </c>
      <c r="X1" s="8" t="s">
        <v>10</v>
      </c>
      <c r="Y1" s="8" t="s">
        <v>11</v>
      </c>
      <c r="Z1" s="8" t="s">
        <v>325</v>
      </c>
      <c r="AA1" s="42" t="s">
        <v>326</v>
      </c>
      <c r="AB1" s="42" t="s">
        <v>327</v>
      </c>
      <c r="AC1" s="8" t="s">
        <v>328</v>
      </c>
      <c r="AD1" s="8" t="s">
        <v>329</v>
      </c>
      <c r="AE1" s="42" t="s">
        <v>330</v>
      </c>
      <c r="AF1" s="42" t="s">
        <v>331</v>
      </c>
      <c r="AG1" s="8" t="s">
        <v>332</v>
      </c>
      <c r="AH1" s="8" t="s">
        <v>12</v>
      </c>
      <c r="AI1" s="8" t="s">
        <v>13</v>
      </c>
      <c r="AJ1" s="8" t="s">
        <v>14</v>
      </c>
      <c r="AK1" s="8" t="s">
        <v>383</v>
      </c>
      <c r="AM1" s="8" t="s">
        <v>299</v>
      </c>
      <c r="AN1" s="8" t="s">
        <v>300</v>
      </c>
    </row>
    <row r="2" spans="1:40" ht="30">
      <c r="A2" s="26" t="s">
        <v>178</v>
      </c>
      <c r="B2" s="10" t="str">
        <f>IFERROR(VLOOKUP($A2,Disciplinas[],5,FALSE),"-")</f>
        <v>NHH2040-13</v>
      </c>
      <c r="C2" s="10">
        <f>IFERROR(VLOOKUP($A2,Disciplinas[],2,FALSE),"-")</f>
        <v>4</v>
      </c>
      <c r="D2" s="10">
        <f>IFERROR(VLOOKUP($A2,Disciplinas[],3,FALSE),"-")</f>
        <v>0</v>
      </c>
      <c r="E2" s="10">
        <f>IFERROR(VLOOKUP($A2,Disciplinas[],4,FALSE),"-")</f>
        <v>4</v>
      </c>
      <c r="F2" s="10" t="str">
        <f>IFERROR(VLOOKUP($A2,Disciplinas[],6,FALSE),"-")</f>
        <v>OBR</v>
      </c>
      <c r="G2" s="10" t="str">
        <f>IFERROR(VLOOKUP($A2,Disciplinas[],7,FALSE),"-")</f>
        <v>BFIL</v>
      </c>
      <c r="H2" s="24" t="s">
        <v>379</v>
      </c>
      <c r="I2" s="24" t="s">
        <v>381</v>
      </c>
      <c r="J2" s="24">
        <v>1</v>
      </c>
      <c r="K2" s="24">
        <v>40</v>
      </c>
      <c r="L2" s="25" t="s">
        <v>342</v>
      </c>
      <c r="M2" s="43">
        <v>0.33333333333333331</v>
      </c>
      <c r="N2" s="43">
        <v>0.41666666666666702</v>
      </c>
      <c r="P2" s="25" t="s">
        <v>347</v>
      </c>
      <c r="Q2" s="43">
        <v>0.41666666666666669</v>
      </c>
      <c r="R2" s="43">
        <v>0.5</v>
      </c>
      <c r="X2" s="25">
        <v>4</v>
      </c>
      <c r="Y2" s="25" t="s">
        <v>74</v>
      </c>
      <c r="AM2" s="12" t="s">
        <v>86</v>
      </c>
      <c r="AN2" s="12">
        <f>COUNTIF(Tabela35[Categoria],"BI")</f>
        <v>14</v>
      </c>
    </row>
    <row r="3" spans="1:40" ht="30">
      <c r="A3" s="26" t="s">
        <v>178</v>
      </c>
      <c r="B3" s="10" t="str">
        <f>IFERROR(VLOOKUP($A3,Disciplinas[],5,FALSE),"-")</f>
        <v>NHH2040-13</v>
      </c>
      <c r="C3" s="10">
        <f>IFERROR(VLOOKUP($A3,Disciplinas[],2,FALSE),"-")</f>
        <v>4</v>
      </c>
      <c r="D3" s="10">
        <f>IFERROR(VLOOKUP($A3,Disciplinas[],3,FALSE),"-")</f>
        <v>0</v>
      </c>
      <c r="E3" s="10">
        <f>IFERROR(VLOOKUP($A3,Disciplinas[],4,FALSE),"-")</f>
        <v>4</v>
      </c>
      <c r="F3" s="10" t="str">
        <f>IFERROR(VLOOKUP($A3,Disciplinas[],6,FALSE),"-")</f>
        <v>OBR</v>
      </c>
      <c r="G3" s="10" t="str">
        <f>IFERROR(VLOOKUP($A3,Disciplinas[],7,FALSE),"-")</f>
        <v>BFIL</v>
      </c>
      <c r="H3" s="24" t="s">
        <v>379</v>
      </c>
      <c r="I3" s="24" t="s">
        <v>349</v>
      </c>
      <c r="J3" s="24">
        <v>1</v>
      </c>
      <c r="K3" s="24">
        <v>40</v>
      </c>
      <c r="L3" s="25" t="s">
        <v>342</v>
      </c>
      <c r="M3" s="43">
        <v>0.79166666666666663</v>
      </c>
      <c r="N3" s="43">
        <v>0.875</v>
      </c>
      <c r="P3" s="25" t="s">
        <v>347</v>
      </c>
      <c r="Q3" s="43">
        <v>0.875000000000001</v>
      </c>
      <c r="R3" s="43">
        <v>0.95833333333333404</v>
      </c>
      <c r="X3" s="25">
        <v>4</v>
      </c>
      <c r="Y3" s="25" t="s">
        <v>74</v>
      </c>
      <c r="AM3" s="12" t="s">
        <v>301</v>
      </c>
      <c r="AN3" s="12">
        <f>COUNTIF(Tabela35[Categoria],"obr")</f>
        <v>16</v>
      </c>
    </row>
    <row r="4" spans="1:40">
      <c r="B4" s="10" t="str">
        <f>IFERROR(VLOOKUP($A4,Disciplinas[],5,FALSE),"-")</f>
        <v>-</v>
      </c>
      <c r="C4" s="10" t="str">
        <f>IFERROR(VLOOKUP($A4,Disciplinas[],2,FALSE),"-")</f>
        <v>-</v>
      </c>
      <c r="D4" s="10" t="str">
        <f>IFERROR(VLOOKUP($A4,Disciplinas[],3,FALSE),"-")</f>
        <v>-</v>
      </c>
      <c r="E4" s="10" t="str">
        <f>IFERROR(VLOOKUP($A4,Disciplinas[],4,FALSE),"-")</f>
        <v>-</v>
      </c>
      <c r="F4" s="10" t="str">
        <f>IFERROR(VLOOKUP($A4,Disciplinas[],6,FALSE),"-")</f>
        <v>-</v>
      </c>
      <c r="G4" s="10" t="str">
        <f>IFERROR(VLOOKUP($A4,Disciplinas[],7,FALSE),"-")</f>
        <v>-</v>
      </c>
      <c r="AM4" s="12" t="s">
        <v>302</v>
      </c>
      <c r="AN4" s="12">
        <f>COUNTIF(Tabela35[Categoria],"o.l")</f>
        <v>0</v>
      </c>
    </row>
    <row r="5" spans="1:40">
      <c r="B5" s="10" t="str">
        <f>IFERROR(VLOOKUP($A5,Disciplinas[],5,FALSE),"-")</f>
        <v>-</v>
      </c>
      <c r="C5" s="10" t="str">
        <f>IFERROR(VLOOKUP($A5,Disciplinas[],2,FALSE),"-")</f>
        <v>-</v>
      </c>
      <c r="D5" s="10" t="str">
        <f>IFERROR(VLOOKUP($A5,Disciplinas[],3,FALSE),"-")</f>
        <v>-</v>
      </c>
      <c r="E5" s="10" t="str">
        <f>IFERROR(VLOOKUP($A5,Disciplinas[],4,FALSE),"-")</f>
        <v>-</v>
      </c>
      <c r="F5" s="10" t="str">
        <f>IFERROR(VLOOKUP($A5,Disciplinas[],6,FALSE),"-")</f>
        <v>-</v>
      </c>
      <c r="G5" s="10" t="str">
        <f>IFERROR(VLOOKUP($A5,Disciplinas[],7,FALSE),"-")</f>
        <v>-</v>
      </c>
      <c r="AM5" s="12" t="s">
        <v>303</v>
      </c>
      <c r="AN5" s="12">
        <f>COUNTIF(Tabela35[Categoria],"livre")</f>
        <v>0</v>
      </c>
    </row>
    <row r="6" spans="1:40">
      <c r="A6" s="26" t="s">
        <v>149</v>
      </c>
      <c r="B6" s="10" t="str">
        <f>IFERROR(VLOOKUP($A6,Disciplinas[],5,FALSE),"-")</f>
        <v>NHH2026-13</v>
      </c>
      <c r="C6" s="10">
        <f>IFERROR(VLOOKUP($A6,Disciplinas[],2,FALSE),"-")</f>
        <v>4</v>
      </c>
      <c r="D6" s="10">
        <f>IFERROR(VLOOKUP($A6,Disciplinas[],3,FALSE),"-")</f>
        <v>0</v>
      </c>
      <c r="E6" s="10">
        <f>IFERROR(VLOOKUP($A6,Disciplinas[],4,FALSE),"-")</f>
        <v>4</v>
      </c>
      <c r="F6" s="10" t="str">
        <f>IFERROR(VLOOKUP($A6,Disciplinas[],6,FALSE),"-")</f>
        <v>OBR</v>
      </c>
      <c r="G6" s="10" t="str">
        <f>IFERROR(VLOOKUP($A6,Disciplinas[],7,FALSE),"-")</f>
        <v>BFIL</v>
      </c>
      <c r="H6" s="24" t="s">
        <v>379</v>
      </c>
      <c r="I6" s="24" t="s">
        <v>381</v>
      </c>
      <c r="J6" s="24">
        <v>1</v>
      </c>
      <c r="K6" s="24">
        <v>40</v>
      </c>
      <c r="L6" s="25" t="s">
        <v>340</v>
      </c>
      <c r="M6" s="43">
        <v>0.33333333333333331</v>
      </c>
      <c r="N6" s="43">
        <v>0.41666666666666702</v>
      </c>
      <c r="P6" s="25" t="s">
        <v>344</v>
      </c>
      <c r="Q6" s="43">
        <v>0.41666666666666669</v>
      </c>
      <c r="R6" s="43">
        <v>0.5</v>
      </c>
      <c r="X6" s="25">
        <v>4</v>
      </c>
      <c r="Y6" s="25" t="s">
        <v>351</v>
      </c>
      <c r="AM6" s="12" t="s">
        <v>305</v>
      </c>
      <c r="AN6" s="12">
        <f>COUNTIF(Tabela35[Categoria],"pg")</f>
        <v>0</v>
      </c>
    </row>
    <row r="7" spans="1:40">
      <c r="A7" s="26" t="s">
        <v>149</v>
      </c>
      <c r="B7" s="10" t="str">
        <f>IFERROR(VLOOKUP($A7,Disciplinas[],5,FALSE),"-")</f>
        <v>NHH2026-13</v>
      </c>
      <c r="C7" s="10">
        <f>IFERROR(VLOOKUP($A7,Disciplinas[],2,FALSE),"-")</f>
        <v>4</v>
      </c>
      <c r="D7" s="10">
        <f>IFERROR(VLOOKUP($A7,Disciplinas[],3,FALSE),"-")</f>
        <v>0</v>
      </c>
      <c r="E7" s="10">
        <f>IFERROR(VLOOKUP($A7,Disciplinas[],4,FALSE),"-")</f>
        <v>4</v>
      </c>
      <c r="F7" s="10" t="str">
        <f>IFERROR(VLOOKUP($A7,Disciplinas[],6,FALSE),"-")</f>
        <v>OBR</v>
      </c>
      <c r="G7" s="10" t="str">
        <f>IFERROR(VLOOKUP($A7,Disciplinas[],7,FALSE),"-")</f>
        <v>BFIL</v>
      </c>
      <c r="H7" s="24" t="s">
        <v>379</v>
      </c>
      <c r="I7" s="24" t="s">
        <v>349</v>
      </c>
      <c r="J7" s="24">
        <v>1</v>
      </c>
      <c r="K7" s="24">
        <v>40</v>
      </c>
      <c r="L7" s="25" t="s">
        <v>340</v>
      </c>
      <c r="M7" s="43">
        <v>0.79166666666666663</v>
      </c>
      <c r="N7" s="43">
        <v>0.875</v>
      </c>
      <c r="P7" s="25" t="s">
        <v>344</v>
      </c>
      <c r="Q7" s="43">
        <v>0.875000000000001</v>
      </c>
      <c r="R7" s="43">
        <v>0.95833333333333404</v>
      </c>
      <c r="X7" s="25">
        <v>4</v>
      </c>
      <c r="Y7" s="25" t="s">
        <v>351</v>
      </c>
    </row>
    <row r="8" spans="1:40">
      <c r="B8" s="10" t="str">
        <f>IFERROR(VLOOKUP($A8,Disciplinas[],5,FALSE),"-")</f>
        <v>-</v>
      </c>
      <c r="C8" s="10" t="str">
        <f>IFERROR(VLOOKUP($A8,Disciplinas[],2,FALSE),"-")</f>
        <v>-</v>
      </c>
      <c r="D8" s="10" t="str">
        <f>IFERROR(VLOOKUP($A8,Disciplinas[],3,FALSE),"-")</f>
        <v>-</v>
      </c>
      <c r="E8" s="10" t="str">
        <f>IFERROR(VLOOKUP($A8,Disciplinas[],4,FALSE),"-")</f>
        <v>-</v>
      </c>
      <c r="F8" s="10" t="str">
        <f>IFERROR(VLOOKUP($A8,Disciplinas[],6,FALSE),"-")</f>
        <v>-</v>
      </c>
      <c r="G8" s="10" t="str">
        <f>IFERROR(VLOOKUP($A8,Disciplinas[],7,FALSE),"-")</f>
        <v>-</v>
      </c>
    </row>
    <row r="9" spans="1:40">
      <c r="B9" s="10" t="str">
        <f>IFERROR(VLOOKUP($A9,Disciplinas[],5,FALSE),"-")</f>
        <v>-</v>
      </c>
      <c r="C9" s="10" t="str">
        <f>IFERROR(VLOOKUP($A9,Disciplinas[],2,FALSE),"-")</f>
        <v>-</v>
      </c>
      <c r="D9" s="10" t="str">
        <f>IFERROR(VLOOKUP($A9,Disciplinas[],3,FALSE),"-")</f>
        <v>-</v>
      </c>
      <c r="E9" s="10" t="str">
        <f>IFERROR(VLOOKUP($A9,Disciplinas[],4,FALSE),"-")</f>
        <v>-</v>
      </c>
      <c r="F9" s="10" t="str">
        <f>IFERROR(VLOOKUP($A9,Disciplinas[],6,FALSE),"-")</f>
        <v>-</v>
      </c>
      <c r="G9" s="10" t="str">
        <f>IFERROR(VLOOKUP($A9,Disciplinas[],7,FALSE),"-")</f>
        <v>-</v>
      </c>
    </row>
    <row r="10" spans="1:40">
      <c r="A10" s="26" t="s">
        <v>135</v>
      </c>
      <c r="B10" s="10" t="str">
        <f>IFERROR(VLOOKUP($A10,Disciplinas[],5,FALSE),"-")</f>
        <v>NHH2019-13</v>
      </c>
      <c r="C10" s="10">
        <f>IFERROR(VLOOKUP($A10,Disciplinas[],2,FALSE),"-")</f>
        <v>4</v>
      </c>
      <c r="D10" s="10">
        <f>IFERROR(VLOOKUP($A10,Disciplinas[],3,FALSE),"-")</f>
        <v>0</v>
      </c>
      <c r="E10" s="10">
        <f>IFERROR(VLOOKUP($A10,Disciplinas[],4,FALSE),"-")</f>
        <v>4</v>
      </c>
      <c r="F10" s="10" t="str">
        <f>IFERROR(VLOOKUP($A10,Disciplinas[],6,FALSE),"-")</f>
        <v>OBR</v>
      </c>
      <c r="G10" s="10" t="str">
        <f>IFERROR(VLOOKUP($A10,Disciplinas[],7,FALSE),"-")</f>
        <v>BFIL</v>
      </c>
      <c r="H10" s="24" t="s">
        <v>379</v>
      </c>
      <c r="I10" s="24" t="s">
        <v>381</v>
      </c>
      <c r="J10" s="24">
        <v>1</v>
      </c>
      <c r="K10" s="24">
        <v>40</v>
      </c>
      <c r="L10" s="25" t="s">
        <v>340</v>
      </c>
      <c r="M10" s="43">
        <v>0.33333333333333331</v>
      </c>
      <c r="N10" s="43">
        <v>0.41666666666666702</v>
      </c>
      <c r="P10" s="25" t="s">
        <v>346</v>
      </c>
      <c r="Q10" s="43">
        <v>0.41666666666666669</v>
      </c>
      <c r="R10" s="43">
        <v>0.5</v>
      </c>
      <c r="X10" s="25">
        <v>4</v>
      </c>
      <c r="Y10" s="25" t="s">
        <v>350</v>
      </c>
    </row>
    <row r="11" spans="1:40">
      <c r="A11" s="26" t="s">
        <v>135</v>
      </c>
      <c r="B11" s="10" t="str">
        <f>IFERROR(VLOOKUP($A11,Disciplinas[],5,FALSE),"-")</f>
        <v>NHH2019-13</v>
      </c>
      <c r="C11" s="10">
        <f>IFERROR(VLOOKUP($A11,Disciplinas[],2,FALSE),"-")</f>
        <v>4</v>
      </c>
      <c r="D11" s="10">
        <f>IFERROR(VLOOKUP($A11,Disciplinas[],3,FALSE),"-")</f>
        <v>0</v>
      </c>
      <c r="E11" s="10">
        <f>IFERROR(VLOOKUP($A11,Disciplinas[],4,FALSE),"-")</f>
        <v>4</v>
      </c>
      <c r="F11" s="10" t="str">
        <f>IFERROR(VLOOKUP($A11,Disciplinas[],6,FALSE),"-")</f>
        <v>OBR</v>
      </c>
      <c r="G11" s="10" t="str">
        <f>IFERROR(VLOOKUP($A11,Disciplinas[],7,FALSE),"-")</f>
        <v>BFIL</v>
      </c>
      <c r="H11" s="24" t="s">
        <v>379</v>
      </c>
      <c r="I11" s="24" t="s">
        <v>349</v>
      </c>
      <c r="J11" s="24">
        <v>1</v>
      </c>
      <c r="K11" s="24">
        <v>40</v>
      </c>
      <c r="L11" s="25" t="s">
        <v>340</v>
      </c>
      <c r="M11" s="43">
        <v>0.79166666666666663</v>
      </c>
      <c r="N11" s="43">
        <v>0.875</v>
      </c>
      <c r="P11" s="25" t="s">
        <v>346</v>
      </c>
      <c r="Q11" s="43">
        <v>0.875000000000001</v>
      </c>
      <c r="R11" s="43">
        <v>0.95833333333333404</v>
      </c>
      <c r="X11" s="25">
        <v>4</v>
      </c>
      <c r="Y11" s="25" t="s">
        <v>350</v>
      </c>
    </row>
    <row r="12" spans="1:40" ht="45">
      <c r="A12" s="26" t="s">
        <v>242</v>
      </c>
      <c r="B12" s="10" t="str">
        <f>IFERROR(VLOOKUP($A12,Disciplinas[],5,FALSE),"-")</f>
        <v>NHZ2066-11</v>
      </c>
      <c r="C12" s="10">
        <f>IFERROR(VLOOKUP($A12,Disciplinas[],2,FALSE),"-")</f>
        <v>4</v>
      </c>
      <c r="D12" s="10">
        <f>IFERROR(VLOOKUP($A12,Disciplinas[],3,FALSE),"-")</f>
        <v>0</v>
      </c>
      <c r="E12" s="10">
        <f>IFERROR(VLOOKUP($A12,Disciplinas[],4,FALSE),"-")</f>
        <v>4</v>
      </c>
      <c r="F12" s="10" t="str">
        <f>IFERROR(VLOOKUP($A12,Disciplinas[],6,FALSE),"-")</f>
        <v>OL</v>
      </c>
      <c r="G12" s="10" t="str">
        <f>IFERROR(VLOOKUP($A12,Disciplinas[],7,FALSE),"-")</f>
        <v>BFIL</v>
      </c>
      <c r="H12" s="24" t="s">
        <v>379</v>
      </c>
      <c r="I12" s="24" t="s">
        <v>381</v>
      </c>
      <c r="J12" s="24">
        <v>1</v>
      </c>
      <c r="K12" s="24">
        <v>40</v>
      </c>
      <c r="L12" s="25" t="s">
        <v>344</v>
      </c>
      <c r="M12" s="43">
        <v>0.33333333333333331</v>
      </c>
      <c r="N12" s="43">
        <v>0.5</v>
      </c>
      <c r="X12" s="25">
        <v>4</v>
      </c>
      <c r="Y12" s="25" t="s">
        <v>68</v>
      </c>
    </row>
    <row r="13" spans="1:40">
      <c r="A13" s="26" t="s">
        <v>120</v>
      </c>
      <c r="B13" s="10" t="str">
        <f>IFERROR(VLOOKUP($A13,Disciplinas[],5,FALSE),"-")</f>
        <v>NHZ2011-11</v>
      </c>
      <c r="C13" s="10">
        <f>IFERROR(VLOOKUP($A13,Disciplinas[],2,FALSE),"-")</f>
        <v>4</v>
      </c>
      <c r="D13" s="10">
        <f>IFERROR(VLOOKUP($A13,Disciplinas[],3,FALSE),"-")</f>
        <v>0</v>
      </c>
      <c r="E13" s="10">
        <f>IFERROR(VLOOKUP($A13,Disciplinas[],4,FALSE),"-")</f>
        <v>4</v>
      </c>
      <c r="F13" s="10" t="str">
        <f>IFERROR(VLOOKUP($A13,Disciplinas[],6,FALSE),"-")</f>
        <v>OL</v>
      </c>
      <c r="G13" s="10" t="str">
        <f>IFERROR(VLOOKUP($A13,Disciplinas[],7,FALSE),"-")</f>
        <v>BFIL</v>
      </c>
      <c r="H13" s="24" t="s">
        <v>379</v>
      </c>
      <c r="I13" s="24" t="s">
        <v>381</v>
      </c>
      <c r="J13" s="24">
        <v>1</v>
      </c>
      <c r="K13" s="24">
        <v>40</v>
      </c>
      <c r="L13" s="25" t="s">
        <v>340</v>
      </c>
      <c r="M13" s="43">
        <v>0.58333333333333304</v>
      </c>
      <c r="N13" s="43">
        <v>0.75</v>
      </c>
      <c r="X13" s="25">
        <v>4</v>
      </c>
      <c r="Y13" s="25" t="s">
        <v>272</v>
      </c>
    </row>
    <row r="14" spans="1:40" ht="30">
      <c r="A14" s="26" t="s">
        <v>220</v>
      </c>
      <c r="B14" s="10" t="str">
        <f>IFERROR(VLOOKUP($A14,Disciplinas[],5,FALSE),"-")</f>
        <v>NHZ2054-11</v>
      </c>
      <c r="C14" s="10">
        <f>IFERROR(VLOOKUP($A14,Disciplinas[],2,FALSE),"-")</f>
        <v>4</v>
      </c>
      <c r="D14" s="10">
        <f>IFERROR(VLOOKUP($A14,Disciplinas[],3,FALSE),"-")</f>
        <v>0</v>
      </c>
      <c r="E14" s="10">
        <f>IFERROR(VLOOKUP($A14,Disciplinas[],4,FALSE),"-")</f>
        <v>4</v>
      </c>
      <c r="F14" s="10" t="str">
        <f>IFERROR(VLOOKUP($A14,Disciplinas[],6,FALSE),"-")</f>
        <v>OL</v>
      </c>
      <c r="G14" s="10" t="str">
        <f>IFERROR(VLOOKUP($A14,Disciplinas[],7,FALSE),"-")</f>
        <v>BFIL</v>
      </c>
      <c r="H14" s="24" t="s">
        <v>379</v>
      </c>
      <c r="I14" s="24" t="s">
        <v>381</v>
      </c>
      <c r="J14" s="24">
        <v>1</v>
      </c>
      <c r="K14" s="24">
        <v>40</v>
      </c>
      <c r="L14" s="25" t="s">
        <v>346</v>
      </c>
      <c r="M14" s="43">
        <v>0.58333333333333304</v>
      </c>
      <c r="N14" s="43">
        <v>0.75</v>
      </c>
      <c r="X14" s="25">
        <v>2</v>
      </c>
      <c r="Y14" s="25" t="s">
        <v>57</v>
      </c>
      <c r="AI14" s="25">
        <v>2</v>
      </c>
      <c r="AJ14" s="25" t="s">
        <v>65</v>
      </c>
    </row>
    <row r="15" spans="1:40" ht="30">
      <c r="A15" s="26" t="s">
        <v>93</v>
      </c>
      <c r="B15" s="10" t="str">
        <f>IFERROR(VLOOKUP($A15,Disciplinas[],5,FALSE),"-")</f>
        <v>NHZ2002-11</v>
      </c>
      <c r="C15" s="10">
        <f>IFERROR(VLOOKUP($A15,Disciplinas[],2,FALSE),"-")</f>
        <v>4</v>
      </c>
      <c r="D15" s="10">
        <f>IFERROR(VLOOKUP($A15,Disciplinas[],3,FALSE),"-")</f>
        <v>0</v>
      </c>
      <c r="E15" s="10">
        <f>IFERROR(VLOOKUP($A15,Disciplinas[],4,FALSE),"-")</f>
        <v>4</v>
      </c>
      <c r="F15" s="10" t="str">
        <f>IFERROR(VLOOKUP($A15,Disciplinas[],6,FALSE),"-")</f>
        <v>OL</v>
      </c>
      <c r="G15" s="10" t="str">
        <f>IFERROR(VLOOKUP($A15,Disciplinas[],7,FALSE),"-")</f>
        <v>BFIL</v>
      </c>
      <c r="H15" s="24" t="s">
        <v>379</v>
      </c>
      <c r="I15" s="24" t="s">
        <v>349</v>
      </c>
      <c r="J15" s="24">
        <v>1</v>
      </c>
      <c r="K15" s="24">
        <v>40</v>
      </c>
      <c r="L15" s="25" t="s">
        <v>346</v>
      </c>
      <c r="M15" s="43">
        <v>0.79166666666666696</v>
      </c>
      <c r="N15" s="43">
        <v>0.95833333333333204</v>
      </c>
      <c r="X15" s="25">
        <v>4</v>
      </c>
      <c r="Y15" s="25" t="s">
        <v>283</v>
      </c>
    </row>
    <row r="16" spans="1:40" ht="30">
      <c r="A16" s="26" t="s">
        <v>252</v>
      </c>
      <c r="B16" s="10" t="str">
        <f>IFERROR(VLOOKUP($A16,Disciplinas[],5,FALSE),"-")</f>
        <v>BHP0201-15</v>
      </c>
      <c r="C16" s="10">
        <f>IFERROR(VLOOKUP($A16,Disciplinas[],2,FALSE),"-")</f>
        <v>4</v>
      </c>
      <c r="D16" s="10">
        <f>IFERROR(VLOOKUP($A16,Disciplinas[],3,FALSE),"-")</f>
        <v>0</v>
      </c>
      <c r="E16" s="10">
        <f>IFERROR(VLOOKUP($A16,Disciplinas[],4,FALSE),"-")</f>
        <v>4</v>
      </c>
      <c r="F16" s="10" t="str">
        <f>IFERROR(VLOOKUP($A16,Disciplinas[],6,FALSE),"-")</f>
        <v>BI</v>
      </c>
      <c r="G16" s="10" t="str">
        <f>IFERROR(VLOOKUP($A16,Disciplinas[],7,FALSE),"-")</f>
        <v>BI</v>
      </c>
      <c r="H16" s="24" t="s">
        <v>379</v>
      </c>
      <c r="I16" s="24" t="s">
        <v>381</v>
      </c>
      <c r="J16" s="24">
        <v>1</v>
      </c>
      <c r="K16" s="24">
        <v>100</v>
      </c>
      <c r="L16" s="25" t="s">
        <v>340</v>
      </c>
      <c r="M16" s="43">
        <v>0.33333333333333331</v>
      </c>
      <c r="N16" s="43">
        <v>0.41666666666666702</v>
      </c>
      <c r="P16" s="25" t="s">
        <v>344</v>
      </c>
      <c r="Q16" s="43">
        <v>0.41666666666666702</v>
      </c>
      <c r="R16" s="43">
        <v>0.5</v>
      </c>
      <c r="X16" s="25">
        <v>4</v>
      </c>
      <c r="Y16" s="25" t="s">
        <v>77</v>
      </c>
    </row>
    <row r="17" spans="1:38" ht="30">
      <c r="A17" s="26" t="s">
        <v>252</v>
      </c>
      <c r="B17" s="10" t="str">
        <f>IFERROR(VLOOKUP($A17,Disciplinas[],5,FALSE),"-")</f>
        <v>BHP0201-15</v>
      </c>
      <c r="C17" s="10">
        <f>IFERROR(VLOOKUP($A17,Disciplinas[],2,FALSE),"-")</f>
        <v>4</v>
      </c>
      <c r="D17" s="10">
        <f>IFERROR(VLOOKUP($A17,Disciplinas[],3,FALSE),"-")</f>
        <v>0</v>
      </c>
      <c r="E17" s="10">
        <f>IFERROR(VLOOKUP($A17,Disciplinas[],4,FALSE),"-")</f>
        <v>4</v>
      </c>
      <c r="F17" s="10" t="str">
        <f>IFERROR(VLOOKUP($A17,Disciplinas[],6,FALSE),"-")</f>
        <v>BI</v>
      </c>
      <c r="G17" s="10" t="str">
        <f>IFERROR(VLOOKUP($A17,Disciplinas[],7,FALSE),"-")</f>
        <v>BI</v>
      </c>
      <c r="H17" s="24" t="s">
        <v>379</v>
      </c>
      <c r="I17" s="24" t="s">
        <v>349</v>
      </c>
      <c r="J17" s="24">
        <v>1</v>
      </c>
      <c r="K17" s="24">
        <v>100</v>
      </c>
      <c r="L17" s="25" t="s">
        <v>340</v>
      </c>
      <c r="M17" s="43">
        <v>0.79166666666666596</v>
      </c>
      <c r="N17" s="43">
        <v>0.874999999999999</v>
      </c>
      <c r="P17" s="25" t="s">
        <v>344</v>
      </c>
      <c r="Q17" s="43">
        <v>0.874999999999999</v>
      </c>
      <c r="R17" s="43">
        <v>0.95833333333333204</v>
      </c>
      <c r="X17" s="25">
        <v>4</v>
      </c>
      <c r="Y17" s="25" t="s">
        <v>57</v>
      </c>
      <c r="AL17" s="24"/>
    </row>
    <row r="18" spans="1:38">
      <c r="A18" s="26" t="s">
        <v>252</v>
      </c>
      <c r="B18" s="10" t="str">
        <f>IFERROR(VLOOKUP($A18,Disciplinas[],5,FALSE),"-")</f>
        <v>BHP0201-15</v>
      </c>
      <c r="C18" s="10">
        <f>IFERROR(VLOOKUP($A18,Disciplinas[],2,FALSE),"-")</f>
        <v>4</v>
      </c>
      <c r="D18" s="10">
        <f>IFERROR(VLOOKUP($A18,Disciplinas[],3,FALSE),"-")</f>
        <v>0</v>
      </c>
      <c r="E18" s="10">
        <f>IFERROR(VLOOKUP($A18,Disciplinas[],4,FALSE),"-")</f>
        <v>4</v>
      </c>
      <c r="F18" s="10" t="str">
        <f>IFERROR(VLOOKUP($A18,Disciplinas[],6,FALSE),"-")</f>
        <v>BI</v>
      </c>
      <c r="G18" s="10" t="str">
        <f>IFERROR(VLOOKUP($A18,Disciplinas[],7,FALSE),"-")</f>
        <v>BI</v>
      </c>
      <c r="H18" s="24" t="s">
        <v>379</v>
      </c>
      <c r="I18" s="24" t="s">
        <v>381</v>
      </c>
      <c r="J18" s="24">
        <v>1</v>
      </c>
      <c r="K18" s="24">
        <v>100</v>
      </c>
      <c r="L18" s="25" t="s">
        <v>340</v>
      </c>
      <c r="M18" s="43">
        <v>0.41666666666666663</v>
      </c>
      <c r="N18" s="43">
        <v>0.5</v>
      </c>
      <c r="P18" s="25" t="s">
        <v>344</v>
      </c>
      <c r="Q18" s="43">
        <v>0.33333333333333331</v>
      </c>
      <c r="R18" s="43">
        <v>0.41666666666666663</v>
      </c>
      <c r="X18" s="25">
        <v>4</v>
      </c>
      <c r="Y18" s="25" t="s">
        <v>352</v>
      </c>
      <c r="AL18" s="24"/>
    </row>
    <row r="19" spans="1:38" ht="30">
      <c r="A19" s="26" t="s">
        <v>252</v>
      </c>
      <c r="B19" s="10" t="str">
        <f>IFERROR(VLOOKUP($A19,Disciplinas[],5,FALSE),"-")</f>
        <v>BHP0201-15</v>
      </c>
      <c r="C19" s="10">
        <f>IFERROR(VLOOKUP($A19,Disciplinas[],2,FALSE),"-")</f>
        <v>4</v>
      </c>
      <c r="D19" s="10">
        <f>IFERROR(VLOOKUP($A19,Disciplinas[],3,FALSE),"-")</f>
        <v>0</v>
      </c>
      <c r="E19" s="10">
        <f>IFERROR(VLOOKUP($A19,Disciplinas[],4,FALSE),"-")</f>
        <v>4</v>
      </c>
      <c r="F19" s="10" t="str">
        <f>IFERROR(VLOOKUP($A19,Disciplinas[],6,FALSE),"-")</f>
        <v>BI</v>
      </c>
      <c r="G19" s="10" t="str">
        <f>IFERROR(VLOOKUP($A19,Disciplinas[],7,FALSE),"-")</f>
        <v>BI</v>
      </c>
      <c r="H19" s="24" t="s">
        <v>379</v>
      </c>
      <c r="I19" s="24" t="s">
        <v>349</v>
      </c>
      <c r="J19" s="24">
        <v>1</v>
      </c>
      <c r="K19" s="24">
        <v>100</v>
      </c>
      <c r="L19" s="25" t="s">
        <v>340</v>
      </c>
      <c r="M19" s="43">
        <v>0.874999999999999</v>
      </c>
      <c r="N19" s="43">
        <v>0.95833333333333204</v>
      </c>
      <c r="P19" s="25" t="s">
        <v>344</v>
      </c>
      <c r="Q19" s="43">
        <v>0.874999999999999</v>
      </c>
      <c r="R19" s="43">
        <v>0.95833333333333204</v>
      </c>
      <c r="X19" s="25">
        <v>4</v>
      </c>
      <c r="Y19" s="25" t="s">
        <v>69</v>
      </c>
      <c r="AL19" s="24"/>
    </row>
    <row r="20" spans="1:38" ht="30">
      <c r="A20" s="26" t="s">
        <v>89</v>
      </c>
      <c r="B20" s="10" t="str">
        <f>IFERROR(VLOOKUP($A20,Disciplinas[],5,FALSE),"-")</f>
        <v xml:space="preserve">BIR0004-15 </v>
      </c>
      <c r="C20" s="10">
        <f>IFERROR(VLOOKUP($A20,Disciplinas[],2,FALSE),"-")</f>
        <v>3</v>
      </c>
      <c r="D20" s="10">
        <f>IFERROR(VLOOKUP($A20,Disciplinas[],3,FALSE),"-")</f>
        <v>0</v>
      </c>
      <c r="E20" s="10">
        <f>IFERROR(VLOOKUP($A20,Disciplinas[],4,FALSE),"-")</f>
        <v>4</v>
      </c>
      <c r="F20" s="10" t="str">
        <f>IFERROR(VLOOKUP($A20,Disciplinas[],6,FALSE),"-")</f>
        <v>BI</v>
      </c>
      <c r="G20" s="10" t="str">
        <f>IFERROR(VLOOKUP($A20,Disciplinas[],7,FALSE),"-")</f>
        <v>BI</v>
      </c>
      <c r="H20" s="24" t="s">
        <v>379</v>
      </c>
      <c r="I20" s="24" t="s">
        <v>381</v>
      </c>
      <c r="J20" s="24">
        <v>1</v>
      </c>
      <c r="K20" s="24">
        <v>100</v>
      </c>
      <c r="L20" s="25" t="s">
        <v>340</v>
      </c>
      <c r="M20" s="43">
        <v>0.33333333333333331</v>
      </c>
      <c r="N20" s="43">
        <v>0.41666666666666702</v>
      </c>
      <c r="O20" s="25" t="s">
        <v>343</v>
      </c>
      <c r="P20" s="25" t="s">
        <v>344</v>
      </c>
      <c r="Q20" s="43">
        <v>0.41666666666666702</v>
      </c>
      <c r="R20" s="43">
        <v>0.5</v>
      </c>
      <c r="S20" s="25" t="s">
        <v>341</v>
      </c>
      <c r="X20" s="25">
        <v>3</v>
      </c>
      <c r="Y20" s="25" t="s">
        <v>283</v>
      </c>
      <c r="AL20" s="24"/>
    </row>
    <row r="21" spans="1:38" ht="30">
      <c r="A21" s="26" t="s">
        <v>89</v>
      </c>
      <c r="B21" s="10" t="str">
        <f>IFERROR(VLOOKUP($A21,Disciplinas[],5,FALSE),"-")</f>
        <v xml:space="preserve">BIR0004-15 </v>
      </c>
      <c r="C21" s="10">
        <f>IFERROR(VLOOKUP($A21,Disciplinas[],2,FALSE),"-")</f>
        <v>3</v>
      </c>
      <c r="D21" s="10">
        <f>IFERROR(VLOOKUP($A21,Disciplinas[],3,FALSE),"-")</f>
        <v>0</v>
      </c>
      <c r="E21" s="10">
        <f>IFERROR(VLOOKUP($A21,Disciplinas[],4,FALSE),"-")</f>
        <v>4</v>
      </c>
      <c r="F21" s="10" t="str">
        <f>IFERROR(VLOOKUP($A21,Disciplinas[],6,FALSE),"-")</f>
        <v>BI</v>
      </c>
      <c r="G21" s="10" t="str">
        <f>IFERROR(VLOOKUP($A21,Disciplinas[],7,FALSE),"-")</f>
        <v>BI</v>
      </c>
      <c r="H21" s="24" t="s">
        <v>379</v>
      </c>
      <c r="I21" s="24" t="s">
        <v>381</v>
      </c>
      <c r="J21" s="24">
        <v>1</v>
      </c>
      <c r="K21" s="24">
        <v>100</v>
      </c>
      <c r="L21" s="25" t="s">
        <v>340</v>
      </c>
      <c r="M21" s="43">
        <v>0.41666666666666702</v>
      </c>
      <c r="N21" s="43">
        <v>0.5</v>
      </c>
      <c r="O21" s="25" t="s">
        <v>343</v>
      </c>
      <c r="P21" s="25" t="s">
        <v>344</v>
      </c>
      <c r="Q21" s="43">
        <v>0.33333333333333331</v>
      </c>
      <c r="R21" s="43">
        <v>0.41666666666666702</v>
      </c>
      <c r="S21" s="25" t="s">
        <v>341</v>
      </c>
      <c r="X21" s="25">
        <v>3</v>
      </c>
      <c r="Y21" s="25" t="s">
        <v>54</v>
      </c>
      <c r="AL21" s="24"/>
    </row>
    <row r="22" spans="1:38" ht="30">
      <c r="A22" s="26" t="s">
        <v>89</v>
      </c>
      <c r="B22" s="10" t="str">
        <f>IFERROR(VLOOKUP($A22,Disciplinas[],5,FALSE),"-")</f>
        <v xml:space="preserve">BIR0004-15 </v>
      </c>
      <c r="C22" s="10">
        <f>IFERROR(VLOOKUP($A22,Disciplinas[],2,FALSE),"-")</f>
        <v>3</v>
      </c>
      <c r="D22" s="10">
        <f>IFERROR(VLOOKUP($A22,Disciplinas[],3,FALSE),"-")</f>
        <v>0</v>
      </c>
      <c r="E22" s="10">
        <f>IFERROR(VLOOKUP($A22,Disciplinas[],4,FALSE),"-")</f>
        <v>4</v>
      </c>
      <c r="F22" s="10" t="str">
        <f>IFERROR(VLOOKUP($A22,Disciplinas[],6,FALSE),"-")</f>
        <v>BI</v>
      </c>
      <c r="G22" s="10" t="str">
        <f>IFERROR(VLOOKUP($A22,Disciplinas[],7,FALSE),"-")</f>
        <v>BI</v>
      </c>
      <c r="H22" s="24" t="s">
        <v>380</v>
      </c>
      <c r="I22" s="24" t="s">
        <v>381</v>
      </c>
      <c r="J22" s="24">
        <v>1</v>
      </c>
      <c r="K22" s="24">
        <v>100</v>
      </c>
      <c r="L22" s="25" t="s">
        <v>342</v>
      </c>
      <c r="M22" s="43">
        <v>0.33333333333333331</v>
      </c>
      <c r="N22" s="43">
        <v>0.41666666666666702</v>
      </c>
      <c r="O22" s="25" t="s">
        <v>341</v>
      </c>
      <c r="P22" s="25" t="s">
        <v>346</v>
      </c>
      <c r="Q22" s="43">
        <v>0.33333333333333331</v>
      </c>
      <c r="R22" s="43">
        <v>0.41666666666666702</v>
      </c>
      <c r="S22" s="25" t="s">
        <v>343</v>
      </c>
      <c r="X22" s="25">
        <v>3</v>
      </c>
      <c r="Y22" s="25" t="s">
        <v>77</v>
      </c>
      <c r="AL22" s="24"/>
    </row>
    <row r="23" spans="1:38" ht="30">
      <c r="A23" s="26" t="s">
        <v>89</v>
      </c>
      <c r="B23" s="10" t="str">
        <f>IFERROR(VLOOKUP($A23,Disciplinas[],5,FALSE),"-")</f>
        <v xml:space="preserve">BIR0004-15 </v>
      </c>
      <c r="C23" s="10">
        <f>IFERROR(VLOOKUP($A23,Disciplinas[],2,FALSE),"-")</f>
        <v>3</v>
      </c>
      <c r="D23" s="10">
        <f>IFERROR(VLOOKUP($A23,Disciplinas[],3,FALSE),"-")</f>
        <v>0</v>
      </c>
      <c r="E23" s="10">
        <f>IFERROR(VLOOKUP($A23,Disciplinas[],4,FALSE),"-")</f>
        <v>4</v>
      </c>
      <c r="F23" s="10" t="str">
        <f>IFERROR(VLOOKUP($A23,Disciplinas[],6,FALSE),"-")</f>
        <v>BI</v>
      </c>
      <c r="G23" s="10" t="str">
        <f>IFERROR(VLOOKUP($A23,Disciplinas[],7,FALSE),"-")</f>
        <v>BI</v>
      </c>
      <c r="H23" s="24" t="s">
        <v>379</v>
      </c>
      <c r="I23" s="24" t="s">
        <v>381</v>
      </c>
      <c r="J23" s="24">
        <v>1</v>
      </c>
      <c r="K23" s="24">
        <v>100</v>
      </c>
      <c r="L23" s="25" t="s">
        <v>342</v>
      </c>
      <c r="M23" s="43">
        <v>0.33333333333333331</v>
      </c>
      <c r="N23" s="43">
        <v>0.5</v>
      </c>
      <c r="O23" s="25" t="s">
        <v>341</v>
      </c>
      <c r="P23" s="25" t="s">
        <v>346</v>
      </c>
      <c r="Q23" s="43">
        <v>0.41666666666666663</v>
      </c>
      <c r="R23" s="43">
        <v>0.41666666666666663</v>
      </c>
      <c r="S23" s="25" t="s">
        <v>343</v>
      </c>
      <c r="X23" s="25">
        <v>3</v>
      </c>
      <c r="Y23" s="25" t="s">
        <v>78</v>
      </c>
      <c r="AL23" s="24"/>
    </row>
    <row r="24" spans="1:38" ht="30">
      <c r="A24" s="26" t="s">
        <v>210</v>
      </c>
      <c r="B24" s="10" t="str">
        <f>IFERROR(VLOOKUP($A24,Disciplinas[],5,FALSE),"-")</f>
        <v xml:space="preserve">BHP0202-15 </v>
      </c>
      <c r="C24" s="10">
        <f>IFERROR(VLOOKUP($A24,Disciplinas[],2,FALSE),"-")</f>
        <v>4</v>
      </c>
      <c r="D24" s="10">
        <f>IFERROR(VLOOKUP($A24,Disciplinas[],3,FALSE),"-")</f>
        <v>0</v>
      </c>
      <c r="E24" s="10">
        <f>IFERROR(VLOOKUP($A24,Disciplinas[],4,FALSE),"-")</f>
        <v>4</v>
      </c>
      <c r="F24" s="10" t="str">
        <f>IFERROR(VLOOKUP($A24,Disciplinas[],6,FALSE),"-")</f>
        <v>BI</v>
      </c>
      <c r="G24" s="10" t="str">
        <f>IFERROR(VLOOKUP($A24,Disciplinas[],7,FALSE),"-")</f>
        <v>BI</v>
      </c>
      <c r="H24" s="24" t="s">
        <v>379</v>
      </c>
      <c r="I24" s="24" t="s">
        <v>349</v>
      </c>
      <c r="J24" s="24">
        <v>1</v>
      </c>
      <c r="K24" s="24">
        <v>100</v>
      </c>
      <c r="L24" s="25" t="s">
        <v>342</v>
      </c>
      <c r="M24" s="43">
        <v>0.70833333333333404</v>
      </c>
      <c r="N24" s="43">
        <v>0.79166666666666696</v>
      </c>
      <c r="P24" s="25" t="s">
        <v>347</v>
      </c>
      <c r="Q24" s="43">
        <v>0.70833333333333404</v>
      </c>
      <c r="R24" s="43">
        <v>0.79166666666666696</v>
      </c>
      <c r="X24" s="25">
        <v>3</v>
      </c>
      <c r="Y24" s="25" t="s">
        <v>55</v>
      </c>
      <c r="AL24" s="24"/>
    </row>
    <row r="25" spans="1:38" ht="30">
      <c r="A25" s="26" t="s">
        <v>89</v>
      </c>
      <c r="B25" s="10" t="str">
        <f>IFERROR(VLOOKUP($A25,Disciplinas[],5,FALSE),"-")</f>
        <v xml:space="preserve">BIR0004-15 </v>
      </c>
      <c r="C25" s="10">
        <f>IFERROR(VLOOKUP($A25,Disciplinas[],2,FALSE),"-")</f>
        <v>3</v>
      </c>
      <c r="D25" s="10">
        <f>IFERROR(VLOOKUP($A25,Disciplinas[],3,FALSE),"-")</f>
        <v>0</v>
      </c>
      <c r="E25" s="10">
        <f>IFERROR(VLOOKUP($A25,Disciplinas[],4,FALSE),"-")</f>
        <v>4</v>
      </c>
      <c r="F25" s="10" t="str">
        <f>IFERROR(VLOOKUP($A25,Disciplinas[],6,FALSE),"-")</f>
        <v>BI</v>
      </c>
      <c r="G25" s="10" t="str">
        <f>IFERROR(VLOOKUP($A25,Disciplinas[],7,FALSE),"-")</f>
        <v>BI</v>
      </c>
      <c r="H25" s="24" t="s">
        <v>379</v>
      </c>
      <c r="I25" s="24" t="s">
        <v>349</v>
      </c>
      <c r="J25" s="24">
        <v>1</v>
      </c>
      <c r="K25" s="24">
        <v>100</v>
      </c>
      <c r="L25" s="25" t="s">
        <v>340</v>
      </c>
      <c r="M25" s="43">
        <v>0.79166666666666696</v>
      </c>
      <c r="N25" s="43">
        <v>0.875000000000001</v>
      </c>
      <c r="O25" s="25" t="s">
        <v>343</v>
      </c>
      <c r="P25" s="25" t="s">
        <v>344</v>
      </c>
      <c r="Q25" s="43">
        <v>0.875000000000001</v>
      </c>
      <c r="R25" s="43">
        <v>0.95833333333333404</v>
      </c>
      <c r="S25" s="25" t="s">
        <v>341</v>
      </c>
      <c r="X25" s="25">
        <v>3</v>
      </c>
      <c r="Y25" s="25" t="s">
        <v>312</v>
      </c>
      <c r="AL25" s="24"/>
    </row>
    <row r="26" spans="1:38" ht="30">
      <c r="A26" s="26" t="s">
        <v>89</v>
      </c>
      <c r="B26" s="10" t="str">
        <f>IFERROR(VLOOKUP($A26,Disciplinas[],5,FALSE),"-")</f>
        <v xml:space="preserve">BIR0004-15 </v>
      </c>
      <c r="C26" s="10">
        <f>IFERROR(VLOOKUP($A26,Disciplinas[],2,FALSE),"-")</f>
        <v>3</v>
      </c>
      <c r="D26" s="10">
        <f>IFERROR(VLOOKUP($A26,Disciplinas[],3,FALSE),"-")</f>
        <v>0</v>
      </c>
      <c r="E26" s="10">
        <f>IFERROR(VLOOKUP($A26,Disciplinas[],4,FALSE),"-")</f>
        <v>4</v>
      </c>
      <c r="F26" s="10" t="str">
        <f>IFERROR(VLOOKUP($A26,Disciplinas[],6,FALSE),"-")</f>
        <v>BI</v>
      </c>
      <c r="G26" s="10" t="str">
        <f>IFERROR(VLOOKUP($A26,Disciplinas[],7,FALSE),"-")</f>
        <v>BI</v>
      </c>
      <c r="H26" s="24" t="s">
        <v>379</v>
      </c>
      <c r="I26" s="24" t="s">
        <v>349</v>
      </c>
      <c r="J26" s="24">
        <v>1</v>
      </c>
      <c r="K26" s="24">
        <v>100</v>
      </c>
      <c r="L26" s="25" t="s">
        <v>340</v>
      </c>
      <c r="M26" s="43">
        <v>0.875000000000001</v>
      </c>
      <c r="N26" s="43">
        <v>0.95833333333333404</v>
      </c>
      <c r="O26" s="25" t="s">
        <v>343</v>
      </c>
      <c r="P26" s="25" t="s">
        <v>344</v>
      </c>
      <c r="Q26" s="43">
        <v>0.79166666666666696</v>
      </c>
      <c r="R26" s="43">
        <v>0.875000000000001</v>
      </c>
      <c r="S26" s="25" t="s">
        <v>341</v>
      </c>
      <c r="X26" s="25">
        <v>3</v>
      </c>
      <c r="Y26" s="25" t="s">
        <v>312</v>
      </c>
      <c r="AL26" s="24"/>
    </row>
    <row r="27" spans="1:38" ht="30">
      <c r="A27" s="26" t="s">
        <v>89</v>
      </c>
      <c r="B27" s="10" t="str">
        <f>IFERROR(VLOOKUP($A27,Disciplinas[],5,FALSE),"-")</f>
        <v xml:space="preserve">BIR0004-15 </v>
      </c>
      <c r="C27" s="10">
        <f>IFERROR(VLOOKUP($A27,Disciplinas[],2,FALSE),"-")</f>
        <v>3</v>
      </c>
      <c r="D27" s="10">
        <f>IFERROR(VLOOKUP($A27,Disciplinas[],3,FALSE),"-")</f>
        <v>0</v>
      </c>
      <c r="E27" s="10">
        <f>IFERROR(VLOOKUP($A27,Disciplinas[],4,FALSE),"-")</f>
        <v>4</v>
      </c>
      <c r="F27" s="10" t="str">
        <f>IFERROR(VLOOKUP($A27,Disciplinas[],6,FALSE),"-")</f>
        <v>BI</v>
      </c>
      <c r="G27" s="10" t="str">
        <f>IFERROR(VLOOKUP($A27,Disciplinas[],7,FALSE),"-")</f>
        <v>BI</v>
      </c>
      <c r="H27" s="24" t="s">
        <v>380</v>
      </c>
      <c r="I27" s="24" t="s">
        <v>349</v>
      </c>
      <c r="J27" s="24">
        <v>1</v>
      </c>
      <c r="K27" s="24">
        <v>100</v>
      </c>
      <c r="L27" s="25" t="s">
        <v>342</v>
      </c>
      <c r="M27" s="43">
        <v>0.79166666666666696</v>
      </c>
      <c r="N27" s="43">
        <v>0.875000000000001</v>
      </c>
      <c r="O27" s="25" t="s">
        <v>341</v>
      </c>
      <c r="P27" s="25" t="s">
        <v>346</v>
      </c>
      <c r="Q27" s="43">
        <v>0.79166666666666696</v>
      </c>
      <c r="R27" s="43">
        <v>0.875000000000001</v>
      </c>
      <c r="S27" s="25" t="s">
        <v>343</v>
      </c>
      <c r="X27" s="25">
        <v>3</v>
      </c>
      <c r="Y27" s="25" t="s">
        <v>61</v>
      </c>
      <c r="AL27" s="24"/>
    </row>
    <row r="28" spans="1:38">
      <c r="A28" s="26" t="s">
        <v>89</v>
      </c>
      <c r="B28" s="10" t="str">
        <f>IFERROR(VLOOKUP($A28,Disciplinas[],5,FALSE),"-")</f>
        <v xml:space="preserve">BIR0004-15 </v>
      </c>
      <c r="C28" s="10">
        <f>IFERROR(VLOOKUP($A28,Disciplinas[],2,FALSE),"-")</f>
        <v>3</v>
      </c>
      <c r="D28" s="10">
        <f>IFERROR(VLOOKUP($A28,Disciplinas[],3,FALSE),"-")</f>
        <v>0</v>
      </c>
      <c r="E28" s="10">
        <f>IFERROR(VLOOKUP($A28,Disciplinas[],4,FALSE),"-")</f>
        <v>4</v>
      </c>
      <c r="F28" s="10" t="str">
        <f>IFERROR(VLOOKUP($A28,Disciplinas[],6,FALSE),"-")</f>
        <v>BI</v>
      </c>
      <c r="G28" s="10" t="str">
        <f>IFERROR(VLOOKUP($A28,Disciplinas[],7,FALSE),"-")</f>
        <v>BI</v>
      </c>
      <c r="H28" s="24" t="s">
        <v>379</v>
      </c>
      <c r="I28" s="24" t="s">
        <v>349</v>
      </c>
      <c r="J28" s="24">
        <v>1</v>
      </c>
      <c r="K28" s="24">
        <v>100</v>
      </c>
      <c r="L28" s="25" t="s">
        <v>342</v>
      </c>
      <c r="M28" s="43">
        <v>0.79166666666666596</v>
      </c>
      <c r="N28" s="43">
        <v>0.95833333333333404</v>
      </c>
      <c r="O28" s="25" t="s">
        <v>341</v>
      </c>
      <c r="P28" s="25" t="s">
        <v>346</v>
      </c>
      <c r="Q28" s="43">
        <v>0.79166666666666596</v>
      </c>
      <c r="R28" s="43">
        <v>0.874999999999999</v>
      </c>
      <c r="S28" s="25" t="s">
        <v>343</v>
      </c>
      <c r="X28" s="25">
        <v>3</v>
      </c>
      <c r="Y28" s="25" t="s">
        <v>272</v>
      </c>
      <c r="AL28" s="24"/>
    </row>
    <row r="29" spans="1:38" ht="30">
      <c r="A29" s="26" t="s">
        <v>116</v>
      </c>
      <c r="B29" s="10" t="str">
        <f>IFERROR(VLOOKUP($A29,Disciplinas[],5,FALSE),"-")</f>
        <v>NHH2010-13</v>
      </c>
      <c r="C29" s="10">
        <f>IFERROR(VLOOKUP($A29,Disciplinas[],2,FALSE),"-")</f>
        <v>4</v>
      </c>
      <c r="D29" s="10">
        <f>IFERROR(VLOOKUP($A29,Disciplinas[],3,FALSE),"-")</f>
        <v>0</v>
      </c>
      <c r="E29" s="10">
        <f>IFERROR(VLOOKUP($A29,Disciplinas[],4,FALSE),"-")</f>
        <v>4</v>
      </c>
      <c r="F29" s="10" t="str">
        <f>IFERROR(VLOOKUP($A29,Disciplinas[],6,FALSE),"-")</f>
        <v>OBR</v>
      </c>
      <c r="G29" s="10" t="str">
        <f>IFERROR(VLOOKUP($A29,Disciplinas[],7,FALSE),"-")</f>
        <v>BFIL</v>
      </c>
      <c r="H29" s="24" t="s">
        <v>379</v>
      </c>
      <c r="I29" s="24" t="s">
        <v>381</v>
      </c>
      <c r="J29" s="24">
        <v>1</v>
      </c>
      <c r="K29" s="24">
        <v>40</v>
      </c>
      <c r="L29" s="25" t="s">
        <v>340</v>
      </c>
      <c r="M29" s="43">
        <v>0.41666666666666702</v>
      </c>
      <c r="N29" s="43">
        <v>0.5</v>
      </c>
      <c r="P29" s="25" t="s">
        <v>344</v>
      </c>
      <c r="Q29" s="43">
        <v>0.33333333333333331</v>
      </c>
      <c r="R29" s="43">
        <v>0.41666666666666702</v>
      </c>
      <c r="X29" s="25">
        <v>4</v>
      </c>
      <c r="Y29" s="25" t="s">
        <v>72</v>
      </c>
      <c r="AL29" s="24"/>
    </row>
    <row r="30" spans="1:38" ht="30">
      <c r="A30" s="26" t="s">
        <v>116</v>
      </c>
      <c r="B30" s="10" t="str">
        <f>IFERROR(VLOOKUP($A30,Disciplinas[],5,FALSE),"-")</f>
        <v>NHH2010-13</v>
      </c>
      <c r="C30" s="10">
        <f>IFERROR(VLOOKUP($A30,Disciplinas[],2,FALSE),"-")</f>
        <v>4</v>
      </c>
      <c r="D30" s="10">
        <f>IFERROR(VLOOKUP($A30,Disciplinas[],3,FALSE),"-")</f>
        <v>0</v>
      </c>
      <c r="E30" s="10">
        <f>IFERROR(VLOOKUP($A30,Disciplinas[],4,FALSE),"-")</f>
        <v>4</v>
      </c>
      <c r="F30" s="10" t="str">
        <f>IFERROR(VLOOKUP($A30,Disciplinas[],6,FALSE),"-")</f>
        <v>OBR</v>
      </c>
      <c r="G30" s="10" t="str">
        <f>IFERROR(VLOOKUP($A30,Disciplinas[],7,FALSE),"-")</f>
        <v>BFIL</v>
      </c>
      <c r="H30" s="24" t="s">
        <v>379</v>
      </c>
      <c r="I30" s="24" t="s">
        <v>349</v>
      </c>
      <c r="J30" s="24">
        <v>1</v>
      </c>
      <c r="K30" s="24">
        <v>40</v>
      </c>
      <c r="L30" s="25" t="s">
        <v>340</v>
      </c>
      <c r="M30" s="43">
        <v>0.875000000000001</v>
      </c>
      <c r="N30" s="43">
        <v>0.95833333333333404</v>
      </c>
      <c r="P30" s="25" t="s">
        <v>344</v>
      </c>
      <c r="Q30" s="43">
        <v>0.79166666666666696</v>
      </c>
      <c r="R30" s="43">
        <v>0.875000000000001</v>
      </c>
      <c r="X30" s="25">
        <v>4</v>
      </c>
      <c r="Y30" s="25" t="s">
        <v>72</v>
      </c>
      <c r="AL30" s="24"/>
    </row>
    <row r="31" spans="1:38">
      <c r="A31" s="26" t="s">
        <v>104</v>
      </c>
      <c r="B31" s="10" t="str">
        <f>IFERROR(VLOOKUP($A31,Disciplinas[],5,FALSE),"-")</f>
        <v>NHH2008-13</v>
      </c>
      <c r="C31" s="10">
        <f>IFERROR(VLOOKUP($A31,Disciplinas[],2,FALSE),"-")</f>
        <v>4</v>
      </c>
      <c r="D31" s="10">
        <f>IFERROR(VLOOKUP($A31,Disciplinas[],3,FALSE),"-")</f>
        <v>0</v>
      </c>
      <c r="E31" s="10">
        <f>IFERROR(VLOOKUP($A31,Disciplinas[],4,FALSE),"-")</f>
        <v>4</v>
      </c>
      <c r="F31" s="10" t="str">
        <f>IFERROR(VLOOKUP($A31,Disciplinas[],6,FALSE),"-")</f>
        <v>OBR</v>
      </c>
      <c r="G31" s="10" t="str">
        <f>IFERROR(VLOOKUP($A31,Disciplinas[],7,FALSE),"-")</f>
        <v>BFIL</v>
      </c>
      <c r="H31" s="24" t="s">
        <v>379</v>
      </c>
      <c r="I31" s="24" t="s">
        <v>381</v>
      </c>
      <c r="J31" s="24">
        <v>1</v>
      </c>
      <c r="K31" s="24">
        <v>40</v>
      </c>
      <c r="L31" s="25" t="s">
        <v>342</v>
      </c>
      <c r="M31" s="43">
        <v>0.41666666666666702</v>
      </c>
      <c r="N31" s="43">
        <v>0.5</v>
      </c>
      <c r="P31" s="25" t="s">
        <v>346</v>
      </c>
      <c r="Q31" s="43">
        <v>0.33333333333333331</v>
      </c>
      <c r="R31" s="43">
        <v>0.41666666666666702</v>
      </c>
      <c r="X31" s="25">
        <v>4</v>
      </c>
      <c r="Y31" s="25" t="s">
        <v>80</v>
      </c>
      <c r="AL31" s="24"/>
    </row>
    <row r="32" spans="1:38">
      <c r="A32" s="26" t="s">
        <v>104</v>
      </c>
      <c r="B32" s="10" t="str">
        <f>IFERROR(VLOOKUP($A32,Disciplinas[],5,FALSE),"-")</f>
        <v>NHH2008-13</v>
      </c>
      <c r="C32" s="10">
        <f>IFERROR(VLOOKUP($A32,Disciplinas[],2,FALSE),"-")</f>
        <v>4</v>
      </c>
      <c r="D32" s="10">
        <f>IFERROR(VLOOKUP($A32,Disciplinas[],3,FALSE),"-")</f>
        <v>0</v>
      </c>
      <c r="E32" s="10">
        <f>IFERROR(VLOOKUP($A32,Disciplinas[],4,FALSE),"-")</f>
        <v>4</v>
      </c>
      <c r="F32" s="10" t="str">
        <f>IFERROR(VLOOKUP($A32,Disciplinas[],6,FALSE),"-")</f>
        <v>OBR</v>
      </c>
      <c r="G32" s="10" t="str">
        <f>IFERROR(VLOOKUP($A32,Disciplinas[],7,FALSE),"-")</f>
        <v>BFIL</v>
      </c>
      <c r="H32" s="24" t="s">
        <v>379</v>
      </c>
      <c r="I32" s="25" t="s">
        <v>349</v>
      </c>
      <c r="J32" s="24">
        <v>1</v>
      </c>
      <c r="K32" s="24">
        <v>40</v>
      </c>
      <c r="L32" s="25" t="s">
        <v>342</v>
      </c>
      <c r="M32" s="43">
        <v>0.875000000000001</v>
      </c>
      <c r="N32" s="43">
        <v>0.95833333333333404</v>
      </c>
      <c r="P32" s="25" t="s">
        <v>346</v>
      </c>
      <c r="Q32" s="43">
        <v>0.79166666666666696</v>
      </c>
      <c r="R32" s="43">
        <v>0.875000000000001</v>
      </c>
      <c r="X32" s="25">
        <v>4</v>
      </c>
      <c r="Y32" s="25" t="s">
        <v>80</v>
      </c>
      <c r="AL32" s="24"/>
    </row>
    <row r="33" spans="1:36" ht="30">
      <c r="A33" s="26" t="s">
        <v>192</v>
      </c>
      <c r="B33" s="10" t="str">
        <f>IFERROR(VLOOKUP($A33,Disciplinas[],5,FALSE),"-")</f>
        <v>NHH2047-13</v>
      </c>
      <c r="C33" s="10">
        <f>IFERROR(VLOOKUP($A33,Disciplinas[],2,FALSE),"-")</f>
        <v>4</v>
      </c>
      <c r="D33" s="10">
        <f>IFERROR(VLOOKUP($A33,Disciplinas[],3,FALSE),"-")</f>
        <v>0</v>
      </c>
      <c r="E33" s="10">
        <f>IFERROR(VLOOKUP($A33,Disciplinas[],4,FALSE),"-")</f>
        <v>4</v>
      </c>
      <c r="F33" s="10" t="str">
        <f>IFERROR(VLOOKUP($A33,Disciplinas[],6,FALSE),"-")</f>
        <v>OBR</v>
      </c>
      <c r="G33" s="10" t="str">
        <f>IFERROR(VLOOKUP($A33,Disciplinas[],7,FALSE),"-")</f>
        <v>BFIL</v>
      </c>
      <c r="H33" s="24" t="s">
        <v>379</v>
      </c>
      <c r="I33" s="25" t="s">
        <v>381</v>
      </c>
      <c r="J33" s="24">
        <v>1</v>
      </c>
      <c r="K33" s="24">
        <v>40</v>
      </c>
      <c r="L33" s="25" t="s">
        <v>344</v>
      </c>
      <c r="M33" s="43">
        <v>0.33333333333333331</v>
      </c>
      <c r="N33" s="43">
        <v>0.41666666666666702</v>
      </c>
      <c r="P33" s="25" t="s">
        <v>347</v>
      </c>
      <c r="Q33" s="43">
        <v>0.41666666666666702</v>
      </c>
      <c r="R33" s="43">
        <v>0.5</v>
      </c>
      <c r="X33" s="25">
        <v>4</v>
      </c>
      <c r="Y33" s="25" t="s">
        <v>61</v>
      </c>
    </row>
    <row r="34" spans="1:36" ht="30">
      <c r="A34" s="26" t="s">
        <v>192</v>
      </c>
      <c r="B34" s="10" t="str">
        <f>IFERROR(VLOOKUP($A34,Disciplinas[],5,FALSE),"-")</f>
        <v>NHH2047-13</v>
      </c>
      <c r="C34" s="10">
        <f>IFERROR(VLOOKUP($A34,Disciplinas[],2,FALSE),"-")</f>
        <v>4</v>
      </c>
      <c r="D34" s="10">
        <f>IFERROR(VLOOKUP($A34,Disciplinas[],3,FALSE),"-")</f>
        <v>0</v>
      </c>
      <c r="E34" s="10">
        <f>IFERROR(VLOOKUP($A34,Disciplinas[],4,FALSE),"-")</f>
        <v>4</v>
      </c>
      <c r="F34" s="10" t="str">
        <f>IFERROR(VLOOKUP($A34,Disciplinas[],6,FALSE),"-")</f>
        <v>OBR</v>
      </c>
      <c r="G34" s="10" t="str">
        <f>IFERROR(VLOOKUP($A34,Disciplinas[],7,FALSE),"-")</f>
        <v>BFIL</v>
      </c>
      <c r="H34" s="24" t="s">
        <v>379</v>
      </c>
      <c r="I34" s="25" t="s">
        <v>349</v>
      </c>
      <c r="J34" s="24">
        <v>1</v>
      </c>
      <c r="K34" s="24">
        <v>40</v>
      </c>
      <c r="L34" s="25" t="s">
        <v>344</v>
      </c>
      <c r="M34" s="43">
        <v>0.79166666666666696</v>
      </c>
      <c r="N34" s="43">
        <v>0.875000000000001</v>
      </c>
      <c r="P34" s="25" t="s">
        <v>347</v>
      </c>
      <c r="Q34" s="43">
        <v>0.875000000000001</v>
      </c>
      <c r="R34" s="43">
        <v>0.95833333333333404</v>
      </c>
      <c r="X34" s="25">
        <v>4</v>
      </c>
      <c r="Y34" s="25" t="s">
        <v>61</v>
      </c>
    </row>
    <row r="35" spans="1:36" ht="30">
      <c r="A35" s="26" t="s">
        <v>270</v>
      </c>
      <c r="B35" s="10" t="str">
        <f>IFERROR(VLOOKUP($A35,Disciplinas[],5,FALSE),"-")</f>
        <v>NHH2029-13</v>
      </c>
      <c r="C35" s="10">
        <f>IFERROR(VLOOKUP($A35,Disciplinas[],2,FALSE),"-")</f>
        <v>4</v>
      </c>
      <c r="D35" s="10">
        <f>IFERROR(VLOOKUP($A35,Disciplinas[],3,FALSE),"-")</f>
        <v>0</v>
      </c>
      <c r="E35" s="10">
        <f>IFERROR(VLOOKUP($A35,Disciplinas[],4,FALSE),"-")</f>
        <v>4</v>
      </c>
      <c r="F35" s="10" t="str">
        <f>IFERROR(VLOOKUP($A35,Disciplinas[],6,FALSE),"-")</f>
        <v>OBR</v>
      </c>
      <c r="G35" s="10" t="str">
        <f>IFERROR(VLOOKUP($A35,Disciplinas[],7,FALSE),"-")</f>
        <v>BFIL</v>
      </c>
      <c r="H35" s="24" t="s">
        <v>379</v>
      </c>
      <c r="I35" s="25" t="s">
        <v>381</v>
      </c>
      <c r="J35" s="24">
        <v>1</v>
      </c>
      <c r="K35" s="24">
        <v>40</v>
      </c>
      <c r="L35" s="25" t="s">
        <v>342</v>
      </c>
      <c r="M35" s="43">
        <v>0.41666666666666702</v>
      </c>
      <c r="N35" s="43">
        <v>0.5</v>
      </c>
      <c r="P35" s="25" t="s">
        <v>347</v>
      </c>
      <c r="Q35" s="43">
        <v>0.33333333333333331</v>
      </c>
      <c r="R35" s="43">
        <v>0.41666666666666702</v>
      </c>
      <c r="X35" s="25">
        <v>2</v>
      </c>
      <c r="Y35" s="25" t="s">
        <v>56</v>
      </c>
      <c r="AI35" s="25">
        <v>2</v>
      </c>
      <c r="AJ35" s="25" t="s">
        <v>59</v>
      </c>
    </row>
    <row r="36" spans="1:36" ht="30">
      <c r="A36" s="26" t="s">
        <v>270</v>
      </c>
      <c r="B36" s="10" t="str">
        <f>IFERROR(VLOOKUP($A36,Disciplinas[],5,FALSE),"-")</f>
        <v>NHH2029-13</v>
      </c>
      <c r="C36" s="10">
        <f>IFERROR(VLOOKUP($A36,Disciplinas[],2,FALSE),"-")</f>
        <v>4</v>
      </c>
      <c r="D36" s="10">
        <f>IFERROR(VLOOKUP($A36,Disciplinas[],3,FALSE),"-")</f>
        <v>0</v>
      </c>
      <c r="E36" s="10">
        <f>IFERROR(VLOOKUP($A36,Disciplinas[],4,FALSE),"-")</f>
        <v>4</v>
      </c>
      <c r="F36" s="10" t="str">
        <f>IFERROR(VLOOKUP($A36,Disciplinas[],6,FALSE),"-")</f>
        <v>OBR</v>
      </c>
      <c r="G36" s="10" t="str">
        <f>IFERROR(VLOOKUP($A36,Disciplinas[],7,FALSE),"-")</f>
        <v>BFIL</v>
      </c>
      <c r="H36" s="24" t="s">
        <v>379</v>
      </c>
      <c r="I36" s="25" t="s">
        <v>349</v>
      </c>
      <c r="J36" s="24">
        <v>1</v>
      </c>
      <c r="K36" s="24">
        <v>40</v>
      </c>
      <c r="L36" s="25" t="s">
        <v>342</v>
      </c>
      <c r="M36" s="43">
        <v>0.875000000000001</v>
      </c>
      <c r="N36" s="43">
        <v>0.95833333333333404</v>
      </c>
      <c r="P36" s="25" t="s">
        <v>347</v>
      </c>
      <c r="Q36" s="43">
        <v>0.79166666666666696</v>
      </c>
      <c r="R36" s="43">
        <v>0.875000000000001</v>
      </c>
      <c r="X36" s="25">
        <v>4</v>
      </c>
      <c r="Y36" s="25" t="s">
        <v>60</v>
      </c>
    </row>
    <row r="37" spans="1:36" ht="30">
      <c r="A37" s="26" t="s">
        <v>264</v>
      </c>
      <c r="B37" s="10" t="str">
        <f>IFERROR(VLOOKUP($A37,Disciplinas[],5,FALSE),"-")</f>
        <v>NHZ2075-11</v>
      </c>
      <c r="C37" s="10">
        <f>IFERROR(VLOOKUP($A37,Disciplinas[],2,FALSE),"-")</f>
        <v>4</v>
      </c>
      <c r="D37" s="10">
        <f>IFERROR(VLOOKUP($A37,Disciplinas[],3,FALSE),"-")</f>
        <v>0</v>
      </c>
      <c r="E37" s="10">
        <f>IFERROR(VLOOKUP($A37,Disciplinas[],4,FALSE),"-")</f>
        <v>4</v>
      </c>
      <c r="F37" s="10" t="str">
        <f>IFERROR(VLOOKUP($A37,Disciplinas[],6,FALSE),"-")</f>
        <v>OL</v>
      </c>
      <c r="G37" s="10" t="str">
        <f>IFERROR(VLOOKUP($A37,Disciplinas[],7,FALSE),"-")</f>
        <v>BFIL</v>
      </c>
      <c r="H37" s="24" t="s">
        <v>379</v>
      </c>
      <c r="I37" s="25" t="s">
        <v>349</v>
      </c>
      <c r="J37" s="24">
        <v>1</v>
      </c>
      <c r="K37" s="24">
        <v>40</v>
      </c>
      <c r="L37" s="25" t="s">
        <v>342</v>
      </c>
      <c r="M37" s="43">
        <v>0.79166666666666696</v>
      </c>
      <c r="N37" s="43">
        <v>0.95833333333333404</v>
      </c>
      <c r="X37" s="25">
        <v>4</v>
      </c>
      <c r="Y37" s="25" t="s">
        <v>62</v>
      </c>
    </row>
    <row r="38" spans="1:36">
      <c r="A38" s="26" t="s">
        <v>252</v>
      </c>
      <c r="B38" s="10" t="str">
        <f>IFERROR(VLOOKUP($A38,Disciplinas[],5,FALSE),"-")</f>
        <v>BHP0201-15</v>
      </c>
      <c r="C38" s="10">
        <f>IFERROR(VLOOKUP($A38,Disciplinas[],2,FALSE),"-")</f>
        <v>4</v>
      </c>
      <c r="D38" s="10">
        <f>IFERROR(VLOOKUP($A38,Disciplinas[],3,FALSE),"-")</f>
        <v>0</v>
      </c>
      <c r="E38" s="10">
        <f>IFERROR(VLOOKUP($A38,Disciplinas[],4,FALSE),"-")</f>
        <v>4</v>
      </c>
      <c r="F38" s="10" t="str">
        <f>IFERROR(VLOOKUP($A38,Disciplinas[],6,FALSE),"-")</f>
        <v>BI</v>
      </c>
      <c r="G38" s="10" t="str">
        <f>IFERROR(VLOOKUP($A38,Disciplinas[],7,FALSE),"-")</f>
        <v>BI</v>
      </c>
      <c r="H38" s="24" t="s">
        <v>379</v>
      </c>
      <c r="I38" s="25" t="s">
        <v>381</v>
      </c>
      <c r="J38" s="24">
        <v>1</v>
      </c>
      <c r="K38" s="24">
        <v>100</v>
      </c>
      <c r="L38" s="25" t="s">
        <v>340</v>
      </c>
      <c r="M38" s="43">
        <v>0.58333333333333304</v>
      </c>
      <c r="N38" s="43">
        <v>0.66666666666666596</v>
      </c>
      <c r="P38" s="25" t="s">
        <v>344</v>
      </c>
      <c r="Q38" s="43">
        <v>0.58333333333333304</v>
      </c>
      <c r="R38" s="43">
        <v>0.66666666666666596</v>
      </c>
      <c r="X38" s="25">
        <v>4</v>
      </c>
      <c r="Y38" s="25" t="s">
        <v>70</v>
      </c>
    </row>
    <row r="39" spans="1:36" ht="30">
      <c r="A39" s="26" t="s">
        <v>389</v>
      </c>
      <c r="B39" s="10" t="str">
        <f>IFERROR(VLOOKUP($A39,Disciplinas[],5,FALSE),"-")</f>
        <v>BCS0001-15</v>
      </c>
      <c r="C39" s="10">
        <f>IFERROR(VLOOKUP($A39,Disciplinas[],2,FALSE),"-")</f>
        <v>0</v>
      </c>
      <c r="D39" s="10">
        <f>IFERROR(VLOOKUP($A39,Disciplinas[],3,FALSE),"-")</f>
        <v>3</v>
      </c>
      <c r="E39" s="10">
        <f>IFERROR(VLOOKUP($A39,Disciplinas[],4,FALSE),"-")</f>
        <v>2</v>
      </c>
      <c r="F39" s="10" t="str">
        <f>IFERROR(VLOOKUP($A39,Disciplinas[],6,FALSE),"-")</f>
        <v>OBR</v>
      </c>
      <c r="G39" s="10" t="str">
        <f>IFERROR(VLOOKUP($A39,Disciplinas[],7,FALSE),"-")</f>
        <v>BI</v>
      </c>
      <c r="H39" s="24" t="s">
        <v>380</v>
      </c>
      <c r="I39" s="25" t="s">
        <v>349</v>
      </c>
      <c r="J39" s="24">
        <v>1</v>
      </c>
      <c r="K39" s="24">
        <v>100</v>
      </c>
      <c r="L39" s="25" t="s">
        <v>347</v>
      </c>
      <c r="M39" s="43">
        <v>0.79166666666666596</v>
      </c>
      <c r="N39" s="43">
        <v>0.91666666666666596</v>
      </c>
      <c r="X39" s="25">
        <v>3</v>
      </c>
      <c r="Y39" s="25" t="s">
        <v>62</v>
      </c>
    </row>
    <row r="40" spans="1:36" ht="30">
      <c r="A40" s="26" t="s">
        <v>389</v>
      </c>
      <c r="B40" s="10" t="str">
        <f>IFERROR(VLOOKUP($A40,Disciplinas[],5,FALSE),"-")</f>
        <v>BCS0001-15</v>
      </c>
      <c r="C40" s="10">
        <f>IFERROR(VLOOKUP($A40,Disciplinas[],2,FALSE),"-")</f>
        <v>0</v>
      </c>
      <c r="D40" s="10">
        <f>IFERROR(VLOOKUP($A40,Disciplinas[],3,FALSE),"-")</f>
        <v>3</v>
      </c>
      <c r="E40" s="10">
        <f>IFERROR(VLOOKUP($A40,Disciplinas[],4,FALSE),"-")</f>
        <v>2</v>
      </c>
      <c r="F40" s="10" t="str">
        <f>IFERROR(VLOOKUP($A40,Disciplinas[],6,FALSE),"-")</f>
        <v>OBR</v>
      </c>
      <c r="G40" s="10" t="str">
        <f>IFERROR(VLOOKUP($A40,Disciplinas[],7,FALSE),"-")</f>
        <v>BI</v>
      </c>
      <c r="H40" s="24" t="s">
        <v>380</v>
      </c>
      <c r="I40" s="25" t="s">
        <v>349</v>
      </c>
      <c r="J40" s="24">
        <v>1</v>
      </c>
      <c r="K40" s="24">
        <v>30</v>
      </c>
      <c r="L40" s="25" t="s">
        <v>344</v>
      </c>
      <c r="M40" s="43">
        <v>0.79166666666666596</v>
      </c>
      <c r="N40" s="43">
        <v>0.91666666666666596</v>
      </c>
      <c r="X40" s="25">
        <v>3</v>
      </c>
      <c r="Y40" s="25" t="s">
        <v>62</v>
      </c>
    </row>
    <row r="41" spans="1:36">
      <c r="B41" s="10" t="str">
        <f>IFERROR(VLOOKUP($A41,Disciplinas[],5,FALSE),"-")</f>
        <v>-</v>
      </c>
      <c r="C41" s="10" t="str">
        <f>IFERROR(VLOOKUP($A41,Disciplinas[],2,FALSE),"-")</f>
        <v>-</v>
      </c>
      <c r="D41" s="10" t="str">
        <f>IFERROR(VLOOKUP($A41,Disciplinas[],3,FALSE),"-")</f>
        <v>-</v>
      </c>
      <c r="E41" s="10" t="str">
        <f>IFERROR(VLOOKUP($A41,Disciplinas[],4,FALSE),"-")</f>
        <v>-</v>
      </c>
      <c r="F41" s="10" t="str">
        <f>IFERROR(VLOOKUP($A41,Disciplinas[],6,FALSE),"-")</f>
        <v>-</v>
      </c>
      <c r="G41" s="10" t="str">
        <f>IFERROR(VLOOKUP($A41,Disciplinas[],7,FALSE),"-")</f>
        <v>-</v>
      </c>
      <c r="I41" s="25"/>
    </row>
    <row r="42" spans="1:36">
      <c r="B42" s="10" t="str">
        <f>IFERROR(VLOOKUP($A42,Disciplinas[],5,FALSE),"-")</f>
        <v>-</v>
      </c>
      <c r="C42" s="10" t="str">
        <f>IFERROR(VLOOKUP($A42,Disciplinas[],2,FALSE),"-")</f>
        <v>-</v>
      </c>
      <c r="D42" s="10" t="str">
        <f>IFERROR(VLOOKUP($A42,Disciplinas[],3,FALSE),"-")</f>
        <v>-</v>
      </c>
      <c r="E42" s="10" t="str">
        <f>IFERROR(VLOOKUP($A42,Disciplinas[],4,FALSE),"-")</f>
        <v>-</v>
      </c>
      <c r="F42" s="10" t="str">
        <f>IFERROR(VLOOKUP($A42,Disciplinas[],6,FALSE),"-")</f>
        <v>-</v>
      </c>
      <c r="G42" s="10" t="str">
        <f>IFERROR(VLOOKUP($A42,Disciplinas[],7,FALSE),"-")</f>
        <v>-</v>
      </c>
      <c r="I42" s="25"/>
    </row>
    <row r="43" spans="1:36">
      <c r="B43" s="10" t="str">
        <f>IFERROR(VLOOKUP($A43,Disciplinas[],5,FALSE),"-")</f>
        <v>-</v>
      </c>
      <c r="C43" s="10" t="str">
        <f>IFERROR(VLOOKUP($A43,Disciplinas[],2,FALSE),"-")</f>
        <v>-</v>
      </c>
      <c r="D43" s="10" t="str">
        <f>IFERROR(VLOOKUP($A43,Disciplinas[],3,FALSE),"-")</f>
        <v>-</v>
      </c>
      <c r="E43" s="10" t="str">
        <f>IFERROR(VLOOKUP($A43,Disciplinas[],4,FALSE),"-")</f>
        <v>-</v>
      </c>
      <c r="F43" s="10" t="str">
        <f>IFERROR(VLOOKUP($A43,Disciplinas[],6,FALSE),"-")</f>
        <v>-</v>
      </c>
      <c r="G43" s="10" t="str">
        <f>IFERROR(VLOOKUP($A43,Disciplinas[],7,FALSE),"-")</f>
        <v>-</v>
      </c>
      <c r="I43" s="25"/>
    </row>
    <row r="44" spans="1:36">
      <c r="B44" s="10" t="str">
        <f>IFERROR(VLOOKUP($A44,Disciplinas[],5,FALSE),"-")</f>
        <v>-</v>
      </c>
      <c r="C44" s="10" t="str">
        <f>IFERROR(VLOOKUP($A44,Disciplinas[],2,FALSE),"-")</f>
        <v>-</v>
      </c>
      <c r="D44" s="10" t="str">
        <f>IFERROR(VLOOKUP($A44,Disciplinas[],3,FALSE),"-")</f>
        <v>-</v>
      </c>
      <c r="E44" s="10" t="str">
        <f>IFERROR(VLOOKUP($A44,Disciplinas[],4,FALSE),"-")</f>
        <v>-</v>
      </c>
      <c r="F44" s="10" t="str">
        <f>IFERROR(VLOOKUP($A44,Disciplinas[],6,FALSE),"-")</f>
        <v>-</v>
      </c>
      <c r="G44" s="10" t="str">
        <f>IFERROR(VLOOKUP($A44,Disciplinas[],7,FALSE),"-")</f>
        <v>-</v>
      </c>
      <c r="I44" s="25"/>
    </row>
    <row r="45" spans="1:36">
      <c r="B45" s="10" t="str">
        <f>IFERROR(VLOOKUP($A45,Disciplinas[],5,FALSE),"-")</f>
        <v>-</v>
      </c>
      <c r="C45" s="10" t="str">
        <f>IFERROR(VLOOKUP($A45,Disciplinas[],2,FALSE),"-")</f>
        <v>-</v>
      </c>
      <c r="D45" s="10" t="str">
        <f>IFERROR(VLOOKUP($A45,Disciplinas[],3,FALSE),"-")</f>
        <v>-</v>
      </c>
      <c r="E45" s="10" t="str">
        <f>IFERROR(VLOOKUP($A45,Disciplinas[],4,FALSE),"-")</f>
        <v>-</v>
      </c>
      <c r="F45" s="10" t="str">
        <f>IFERROR(VLOOKUP($A45,Disciplinas[],6,FALSE),"-")</f>
        <v>-</v>
      </c>
      <c r="G45" s="10" t="str">
        <f>IFERROR(VLOOKUP($A45,Disciplinas[],7,FALSE),"-")</f>
        <v>-</v>
      </c>
      <c r="I45" s="25"/>
    </row>
    <row r="46" spans="1:36">
      <c r="B46" s="10" t="str">
        <f>IFERROR(VLOOKUP($A46,Disciplinas[],5,FALSE),"-")</f>
        <v>-</v>
      </c>
      <c r="C46" s="10" t="str">
        <f>IFERROR(VLOOKUP($A46,Disciplinas[],2,FALSE),"-")</f>
        <v>-</v>
      </c>
      <c r="D46" s="10" t="str">
        <f>IFERROR(VLOOKUP($A46,Disciplinas[],3,FALSE),"-")</f>
        <v>-</v>
      </c>
      <c r="E46" s="10" t="str">
        <f>IFERROR(VLOOKUP($A46,Disciplinas[],4,FALSE),"-")</f>
        <v>-</v>
      </c>
      <c r="F46" s="10" t="str">
        <f>IFERROR(VLOOKUP($A46,Disciplinas[],6,FALSE),"-")</f>
        <v>-</v>
      </c>
      <c r="G46" s="10" t="str">
        <f>IFERROR(VLOOKUP($A46,Disciplinas[],7,FALSE),"-")</f>
        <v>-</v>
      </c>
      <c r="I46" s="25"/>
    </row>
    <row r="47" spans="1:36">
      <c r="B47" s="10" t="str">
        <f>IFERROR(VLOOKUP($A47,Disciplinas[],5,FALSE),"-")</f>
        <v>-</v>
      </c>
      <c r="C47" s="10" t="str">
        <f>IFERROR(VLOOKUP($A47,Disciplinas[],2,FALSE),"-")</f>
        <v>-</v>
      </c>
      <c r="D47" s="10" t="str">
        <f>IFERROR(VLOOKUP($A47,Disciplinas[],3,FALSE),"-")</f>
        <v>-</v>
      </c>
      <c r="E47" s="10" t="str">
        <f>IFERROR(VLOOKUP($A47,Disciplinas[],4,FALSE),"-")</f>
        <v>-</v>
      </c>
      <c r="F47" s="10" t="str">
        <f>IFERROR(VLOOKUP($A47,Disciplinas[],6,FALSE),"-")</f>
        <v>-</v>
      </c>
      <c r="G47" s="10" t="str">
        <f>IFERROR(VLOOKUP($A47,Disciplinas[],7,FALSE),"-")</f>
        <v>-</v>
      </c>
      <c r="I47" s="25"/>
    </row>
    <row r="48" spans="1:36">
      <c r="B48" s="10" t="str">
        <f>IFERROR(VLOOKUP($A48,Disciplinas[],5,FALSE),"-")</f>
        <v>-</v>
      </c>
      <c r="C48" s="10" t="str">
        <f>IFERROR(VLOOKUP($A48,Disciplinas[],2,FALSE),"-")</f>
        <v>-</v>
      </c>
      <c r="D48" s="10" t="str">
        <f>IFERROR(VLOOKUP($A48,Disciplinas[],3,FALSE),"-")</f>
        <v>-</v>
      </c>
      <c r="E48" s="10" t="str">
        <f>IFERROR(VLOOKUP($A48,Disciplinas[],4,FALSE),"-")</f>
        <v>-</v>
      </c>
      <c r="F48" s="10" t="str">
        <f>IFERROR(VLOOKUP($A48,Disciplinas[],6,FALSE),"-")</f>
        <v>-</v>
      </c>
      <c r="G48" s="10" t="str">
        <f>IFERROR(VLOOKUP($A48,Disciplinas[],7,FALSE),"-")</f>
        <v>-</v>
      </c>
      <c r="I48" s="25"/>
    </row>
    <row r="49" spans="2:9">
      <c r="B49" s="10" t="str">
        <f>IFERROR(VLOOKUP($A49,Disciplinas[],5,FALSE),"-")</f>
        <v>-</v>
      </c>
      <c r="C49" s="10" t="str">
        <f>IFERROR(VLOOKUP($A49,Disciplinas[],2,FALSE),"-")</f>
        <v>-</v>
      </c>
      <c r="D49" s="10" t="str">
        <f>IFERROR(VLOOKUP($A49,Disciplinas[],3,FALSE),"-")</f>
        <v>-</v>
      </c>
      <c r="E49" s="10" t="str">
        <f>IFERROR(VLOOKUP($A49,Disciplinas[],4,FALSE),"-")</f>
        <v>-</v>
      </c>
      <c r="F49" s="10" t="str">
        <f>IFERROR(VLOOKUP($A49,Disciplinas[],6,FALSE),"-")</f>
        <v>-</v>
      </c>
      <c r="G49" s="10" t="str">
        <f>IFERROR(VLOOKUP($A49,Disciplinas[],7,FALSE),"-")</f>
        <v>-</v>
      </c>
      <c r="I49" s="25"/>
    </row>
    <row r="50" spans="2:9">
      <c r="B50" s="10" t="str">
        <f>IFERROR(VLOOKUP($A50,Disciplinas[],5,FALSE),"-")</f>
        <v>-</v>
      </c>
      <c r="C50" s="10" t="str">
        <f>IFERROR(VLOOKUP($A50,Disciplinas[],2,FALSE),"-")</f>
        <v>-</v>
      </c>
      <c r="D50" s="10" t="str">
        <f>IFERROR(VLOOKUP($A50,Disciplinas[],3,FALSE),"-")</f>
        <v>-</v>
      </c>
      <c r="E50" s="10" t="str">
        <f>IFERROR(VLOOKUP($A50,Disciplinas[],4,FALSE),"-")</f>
        <v>-</v>
      </c>
      <c r="F50" s="10" t="str">
        <f>IFERROR(VLOOKUP($A50,Disciplinas[],6,FALSE),"-")</f>
        <v>-</v>
      </c>
      <c r="G50" s="10" t="str">
        <f>IFERROR(VLOOKUP($A50,Disciplinas[],7,FALSE),"-")</f>
        <v>-</v>
      </c>
      <c r="I50" s="25"/>
    </row>
    <row r="51" spans="2:9">
      <c r="B51" s="10" t="str">
        <f>IFERROR(VLOOKUP($A51,Disciplinas[],5,FALSE),"-")</f>
        <v>-</v>
      </c>
      <c r="C51" s="10" t="str">
        <f>IFERROR(VLOOKUP($A51,Disciplinas[],2,FALSE),"-")</f>
        <v>-</v>
      </c>
      <c r="D51" s="10" t="str">
        <f>IFERROR(VLOOKUP($A51,Disciplinas[],3,FALSE),"-")</f>
        <v>-</v>
      </c>
      <c r="E51" s="10" t="str">
        <f>IFERROR(VLOOKUP($A51,Disciplinas[],4,FALSE),"-")</f>
        <v>-</v>
      </c>
      <c r="F51" s="10" t="str">
        <f>IFERROR(VLOOKUP($A51,Disciplinas[],6,FALSE),"-")</f>
        <v>-</v>
      </c>
      <c r="G51" s="10" t="str">
        <f>IFERROR(VLOOKUP($A51,Disciplinas[],7,FALSE),"-")</f>
        <v>-</v>
      </c>
      <c r="I51" s="25"/>
    </row>
    <row r="52" spans="2:9">
      <c r="B52" s="10" t="str">
        <f>IFERROR(VLOOKUP($A52,Disciplinas[],5,FALSE),"-")</f>
        <v>-</v>
      </c>
      <c r="C52" s="10" t="str">
        <f>IFERROR(VLOOKUP($A52,Disciplinas[],2,FALSE),"-")</f>
        <v>-</v>
      </c>
      <c r="D52" s="10" t="str">
        <f>IFERROR(VLOOKUP($A52,Disciplinas[],3,FALSE),"-")</f>
        <v>-</v>
      </c>
      <c r="E52" s="10" t="str">
        <f>IFERROR(VLOOKUP($A52,Disciplinas[],4,FALSE),"-")</f>
        <v>-</v>
      </c>
      <c r="F52" s="10" t="str">
        <f>IFERROR(VLOOKUP($A52,Disciplinas[],6,FALSE),"-")</f>
        <v>-</v>
      </c>
      <c r="G52" s="10" t="str">
        <f>IFERROR(VLOOKUP($A52,Disciplinas[],7,FALSE),"-")</f>
        <v>-</v>
      </c>
      <c r="I52" s="25"/>
    </row>
    <row r="53" spans="2:9">
      <c r="B53" s="10" t="str">
        <f>IFERROR(VLOOKUP($A53,Disciplinas[],5,FALSE),"-")</f>
        <v>-</v>
      </c>
      <c r="C53" s="10" t="str">
        <f>IFERROR(VLOOKUP($A53,Disciplinas[],2,FALSE),"-")</f>
        <v>-</v>
      </c>
      <c r="D53" s="10" t="str">
        <f>IFERROR(VLOOKUP($A53,Disciplinas[],3,FALSE),"-")</f>
        <v>-</v>
      </c>
      <c r="E53" s="10" t="str">
        <f>IFERROR(VLOOKUP($A53,Disciplinas[],4,FALSE),"-")</f>
        <v>-</v>
      </c>
      <c r="F53" s="10" t="str">
        <f>IFERROR(VLOOKUP($A53,Disciplinas[],6,FALSE),"-")</f>
        <v>-</v>
      </c>
      <c r="G53" s="10" t="str">
        <f>IFERROR(VLOOKUP($A53,Disciplinas[],7,FALSE),"-")</f>
        <v>-</v>
      </c>
      <c r="I53" s="25"/>
    </row>
    <row r="54" spans="2:9">
      <c r="B54" s="10" t="str">
        <f>IFERROR(VLOOKUP($A54,Disciplinas[],5,FALSE),"-")</f>
        <v>-</v>
      </c>
      <c r="C54" s="10" t="str">
        <f>IFERROR(VLOOKUP($A54,Disciplinas[],2,FALSE),"-")</f>
        <v>-</v>
      </c>
      <c r="D54" s="10" t="str">
        <f>IFERROR(VLOOKUP($A54,Disciplinas[],3,FALSE),"-")</f>
        <v>-</v>
      </c>
      <c r="E54" s="10" t="str">
        <f>IFERROR(VLOOKUP($A54,Disciplinas[],4,FALSE),"-")</f>
        <v>-</v>
      </c>
      <c r="F54" s="10" t="str">
        <f>IFERROR(VLOOKUP($A54,Disciplinas[],6,FALSE),"-")</f>
        <v>-</v>
      </c>
      <c r="G54" s="10" t="str">
        <f>IFERROR(VLOOKUP($A54,Disciplinas[],7,FALSE),"-")</f>
        <v>-</v>
      </c>
      <c r="I54" s="25"/>
    </row>
    <row r="55" spans="2:9">
      <c r="B55" s="10" t="str">
        <f>IFERROR(VLOOKUP($A55,Disciplinas[],5,FALSE),"-")</f>
        <v>-</v>
      </c>
      <c r="C55" s="10" t="str">
        <f>IFERROR(VLOOKUP($A55,Disciplinas[],2,FALSE),"-")</f>
        <v>-</v>
      </c>
      <c r="D55" s="10" t="str">
        <f>IFERROR(VLOOKUP($A55,Disciplinas[],3,FALSE),"-")</f>
        <v>-</v>
      </c>
      <c r="E55" s="10" t="str">
        <f>IFERROR(VLOOKUP($A55,Disciplinas[],4,FALSE),"-")</f>
        <v>-</v>
      </c>
      <c r="F55" s="10" t="str">
        <f>IFERROR(VLOOKUP($A55,Disciplinas[],6,FALSE),"-")</f>
        <v>-</v>
      </c>
      <c r="G55" s="10" t="str">
        <f>IFERROR(VLOOKUP($A55,Disciplinas[],7,FALSE),"-")</f>
        <v>-</v>
      </c>
      <c r="I55" s="25"/>
    </row>
    <row r="56" spans="2:9">
      <c r="B56" s="10" t="str">
        <f>IFERROR(VLOOKUP($A56,Disciplinas[],5,FALSE),"-")</f>
        <v>-</v>
      </c>
      <c r="C56" s="10" t="str">
        <f>IFERROR(VLOOKUP($A56,Disciplinas[],2,FALSE),"-")</f>
        <v>-</v>
      </c>
      <c r="D56" s="10" t="str">
        <f>IFERROR(VLOOKUP($A56,Disciplinas[],3,FALSE),"-")</f>
        <v>-</v>
      </c>
      <c r="E56" s="10" t="str">
        <f>IFERROR(VLOOKUP($A56,Disciplinas[],4,FALSE),"-")</f>
        <v>-</v>
      </c>
      <c r="F56" s="10" t="str">
        <f>IFERROR(VLOOKUP($A56,Disciplinas[],6,FALSE),"-")</f>
        <v>-</v>
      </c>
      <c r="G56" s="10" t="str">
        <f>IFERROR(VLOOKUP($A56,Disciplinas[],7,FALSE),"-")</f>
        <v>-</v>
      </c>
      <c r="I56" s="25"/>
    </row>
    <row r="57" spans="2:9">
      <c r="B57" s="10" t="str">
        <f>IFERROR(VLOOKUP($A57,Disciplinas[],5,FALSE),"-")</f>
        <v>-</v>
      </c>
      <c r="C57" s="10" t="str">
        <f>IFERROR(VLOOKUP($A57,Disciplinas[],2,FALSE),"-")</f>
        <v>-</v>
      </c>
      <c r="D57" s="10" t="str">
        <f>IFERROR(VLOOKUP($A57,Disciplinas[],3,FALSE),"-")</f>
        <v>-</v>
      </c>
      <c r="E57" s="10" t="str">
        <f>IFERROR(VLOOKUP($A57,Disciplinas[],4,FALSE),"-")</f>
        <v>-</v>
      </c>
      <c r="F57" s="10" t="str">
        <f>IFERROR(VLOOKUP($A57,Disciplinas[],6,FALSE),"-")</f>
        <v>-</v>
      </c>
      <c r="G57" s="10" t="str">
        <f>IFERROR(VLOOKUP($A57,Disciplinas[],7,FALSE),"-")</f>
        <v>-</v>
      </c>
      <c r="I57" s="25"/>
    </row>
    <row r="58" spans="2:9">
      <c r="B58" s="10" t="str">
        <f>IFERROR(VLOOKUP($A58,Disciplinas[],5,FALSE),"-")</f>
        <v>-</v>
      </c>
      <c r="C58" s="10" t="str">
        <f>IFERROR(VLOOKUP($A58,Disciplinas[],2,FALSE),"-")</f>
        <v>-</v>
      </c>
      <c r="D58" s="10" t="str">
        <f>IFERROR(VLOOKUP($A58,Disciplinas[],3,FALSE),"-")</f>
        <v>-</v>
      </c>
      <c r="E58" s="10" t="str">
        <f>IFERROR(VLOOKUP($A58,Disciplinas[],4,FALSE),"-")</f>
        <v>-</v>
      </c>
      <c r="F58" s="10" t="str">
        <f>IFERROR(VLOOKUP($A58,Disciplinas[],6,FALSE),"-")</f>
        <v>-</v>
      </c>
      <c r="G58" s="10" t="str">
        <f>IFERROR(VLOOKUP($A58,Disciplinas[],7,FALSE),"-")</f>
        <v>-</v>
      </c>
      <c r="I58" s="25"/>
    </row>
    <row r="59" spans="2:9">
      <c r="B59" s="10" t="str">
        <f>IFERROR(VLOOKUP($A59,Disciplinas[],5,FALSE),"-")</f>
        <v>-</v>
      </c>
      <c r="C59" s="10" t="str">
        <f>IFERROR(VLOOKUP($A59,Disciplinas[],2,FALSE),"-")</f>
        <v>-</v>
      </c>
      <c r="D59" s="10" t="str">
        <f>IFERROR(VLOOKUP($A59,Disciplinas[],3,FALSE),"-")</f>
        <v>-</v>
      </c>
      <c r="E59" s="10" t="str">
        <f>IFERROR(VLOOKUP($A59,Disciplinas[],4,FALSE),"-")</f>
        <v>-</v>
      </c>
      <c r="F59" s="10" t="str">
        <f>IFERROR(VLOOKUP($A59,Disciplinas[],6,FALSE),"-")</f>
        <v>-</v>
      </c>
      <c r="G59" s="10" t="str">
        <f>IFERROR(VLOOKUP($A59,Disciplinas[],7,FALSE),"-")</f>
        <v>-</v>
      </c>
      <c r="I59" s="25"/>
    </row>
    <row r="60" spans="2:9">
      <c r="B60" s="10" t="str">
        <f>IFERROR(VLOOKUP($A60,Disciplinas[],5,FALSE),"-")</f>
        <v>-</v>
      </c>
      <c r="C60" s="10" t="str">
        <f>IFERROR(VLOOKUP($A60,Disciplinas[],2,FALSE),"-")</f>
        <v>-</v>
      </c>
      <c r="D60" s="10" t="str">
        <f>IFERROR(VLOOKUP($A60,Disciplinas[],3,FALSE),"-")</f>
        <v>-</v>
      </c>
      <c r="E60" s="10" t="str">
        <f>IFERROR(VLOOKUP($A60,Disciplinas[],4,FALSE),"-")</f>
        <v>-</v>
      </c>
      <c r="F60" s="10" t="str">
        <f>IFERROR(VLOOKUP($A60,Disciplinas[],6,FALSE),"-")</f>
        <v>-</v>
      </c>
      <c r="G60" s="10" t="str">
        <f>IFERROR(VLOOKUP($A60,Disciplinas[],7,FALSE),"-")</f>
        <v>-</v>
      </c>
      <c r="I60" s="25"/>
    </row>
    <row r="61" spans="2:9">
      <c r="B61" s="10" t="str">
        <f>IFERROR(VLOOKUP($A61,Disciplinas[],5,FALSE),"-")</f>
        <v>-</v>
      </c>
      <c r="C61" s="10" t="str">
        <f>IFERROR(VLOOKUP($A61,Disciplinas[],2,FALSE),"-")</f>
        <v>-</v>
      </c>
      <c r="D61" s="10" t="str">
        <f>IFERROR(VLOOKUP($A61,Disciplinas[],3,FALSE),"-")</f>
        <v>-</v>
      </c>
      <c r="E61" s="10" t="str">
        <f>IFERROR(VLOOKUP($A61,Disciplinas[],4,FALSE),"-")</f>
        <v>-</v>
      </c>
      <c r="F61" s="10" t="str">
        <f>IFERROR(VLOOKUP($A61,Disciplinas[],6,FALSE),"-")</f>
        <v>-</v>
      </c>
      <c r="G61" s="10" t="str">
        <f>IFERROR(VLOOKUP($A61,Disciplinas[],7,FALSE),"-")</f>
        <v>-</v>
      </c>
      <c r="I61" s="25"/>
    </row>
    <row r="62" spans="2:9">
      <c r="B62" s="10" t="str">
        <f>IFERROR(VLOOKUP($A62,Disciplinas[],5,FALSE),"-")</f>
        <v>-</v>
      </c>
      <c r="C62" s="10" t="str">
        <f>IFERROR(VLOOKUP($A62,Disciplinas[],2,FALSE),"-")</f>
        <v>-</v>
      </c>
      <c r="D62" s="10" t="str">
        <f>IFERROR(VLOOKUP($A62,Disciplinas[],3,FALSE),"-")</f>
        <v>-</v>
      </c>
      <c r="E62" s="10" t="str">
        <f>IFERROR(VLOOKUP($A62,Disciplinas[],4,FALSE),"-")</f>
        <v>-</v>
      </c>
      <c r="F62" s="10" t="str">
        <f>IFERROR(VLOOKUP($A62,Disciplinas[],6,FALSE),"-")</f>
        <v>-</v>
      </c>
      <c r="G62" s="10" t="str">
        <f>IFERROR(VLOOKUP($A62,Disciplinas[],7,FALSE),"-")</f>
        <v>-</v>
      </c>
      <c r="I62" s="25"/>
    </row>
    <row r="63" spans="2:9">
      <c r="B63" s="10" t="str">
        <f>IFERROR(VLOOKUP($A63,Disciplinas[],5,FALSE),"-")</f>
        <v>-</v>
      </c>
      <c r="C63" s="10" t="str">
        <f>IFERROR(VLOOKUP($A63,Disciplinas[],2,FALSE),"-")</f>
        <v>-</v>
      </c>
      <c r="D63" s="10" t="str">
        <f>IFERROR(VLOOKUP($A63,Disciplinas[],3,FALSE),"-")</f>
        <v>-</v>
      </c>
      <c r="E63" s="10" t="str">
        <f>IFERROR(VLOOKUP($A63,Disciplinas[],4,FALSE),"-")</f>
        <v>-</v>
      </c>
      <c r="F63" s="10" t="str">
        <f>IFERROR(VLOOKUP($A63,Disciplinas[],6,FALSE),"-")</f>
        <v>-</v>
      </c>
      <c r="G63" s="10" t="str">
        <f>IFERROR(VLOOKUP($A63,Disciplinas[],7,FALSE),"-")</f>
        <v>-</v>
      </c>
      <c r="I63" s="25"/>
    </row>
    <row r="64" spans="2:9">
      <c r="B64" s="10" t="str">
        <f>IFERROR(VLOOKUP($A64,Disciplinas[],5,FALSE),"-")</f>
        <v>-</v>
      </c>
      <c r="C64" s="10" t="str">
        <f>IFERROR(VLOOKUP($A64,Disciplinas[],2,FALSE),"-")</f>
        <v>-</v>
      </c>
      <c r="D64" s="10" t="str">
        <f>IFERROR(VLOOKUP($A64,Disciplinas[],3,FALSE),"-")</f>
        <v>-</v>
      </c>
      <c r="E64" s="10" t="str">
        <f>IFERROR(VLOOKUP($A64,Disciplinas[],4,FALSE),"-")</f>
        <v>-</v>
      </c>
      <c r="F64" s="10" t="str">
        <f>IFERROR(VLOOKUP($A64,Disciplinas[],6,FALSE),"-")</f>
        <v>-</v>
      </c>
      <c r="G64" s="10" t="str">
        <f>IFERROR(VLOOKUP($A64,Disciplinas[],7,FALSE),"-")</f>
        <v>-</v>
      </c>
      <c r="I64" s="25"/>
    </row>
    <row r="65" spans="2:9">
      <c r="B65" s="10" t="str">
        <f>IFERROR(VLOOKUP($A65,Disciplinas[],5,FALSE),"-")</f>
        <v>-</v>
      </c>
      <c r="C65" s="10" t="str">
        <f>IFERROR(VLOOKUP($A65,Disciplinas[],2,FALSE),"-")</f>
        <v>-</v>
      </c>
      <c r="D65" s="10" t="str">
        <f>IFERROR(VLOOKUP($A65,Disciplinas[],3,FALSE),"-")</f>
        <v>-</v>
      </c>
      <c r="E65" s="10" t="str">
        <f>IFERROR(VLOOKUP($A65,Disciplinas[],4,FALSE),"-")</f>
        <v>-</v>
      </c>
      <c r="F65" s="10" t="str">
        <f>IFERROR(VLOOKUP($A65,Disciplinas[],6,FALSE),"-")</f>
        <v>-</v>
      </c>
      <c r="G65" s="10" t="str">
        <f>IFERROR(VLOOKUP($A65,Disciplinas[],7,FALSE),"-")</f>
        <v>-</v>
      </c>
      <c r="I65" s="25"/>
    </row>
    <row r="66" spans="2:9">
      <c r="B66" s="10" t="str">
        <f>IFERROR(VLOOKUP($A66,Disciplinas[],5,FALSE),"-")</f>
        <v>-</v>
      </c>
      <c r="C66" s="10" t="str">
        <f>IFERROR(VLOOKUP($A66,Disciplinas[],2,FALSE),"-")</f>
        <v>-</v>
      </c>
      <c r="D66" s="10" t="str">
        <f>IFERROR(VLOOKUP($A66,Disciplinas[],3,FALSE),"-")</f>
        <v>-</v>
      </c>
      <c r="E66" s="10" t="str">
        <f>IFERROR(VLOOKUP($A66,Disciplinas[],4,FALSE),"-")</f>
        <v>-</v>
      </c>
      <c r="F66" s="10" t="str">
        <f>IFERROR(VLOOKUP($A66,Disciplinas[],6,FALSE),"-")</f>
        <v>-</v>
      </c>
      <c r="G66" s="10" t="str">
        <f>IFERROR(VLOOKUP($A66,Disciplinas[],7,FALSE),"-")</f>
        <v>-</v>
      </c>
      <c r="I66" s="25"/>
    </row>
    <row r="67" spans="2:9">
      <c r="B67" s="10" t="str">
        <f>IFERROR(VLOOKUP($A67,Disciplinas[],5,FALSE),"-")</f>
        <v>-</v>
      </c>
      <c r="C67" s="10" t="str">
        <f>IFERROR(VLOOKUP($A67,Disciplinas[],2,FALSE),"-")</f>
        <v>-</v>
      </c>
      <c r="D67" s="10" t="str">
        <f>IFERROR(VLOOKUP($A67,Disciplinas[],3,FALSE),"-")</f>
        <v>-</v>
      </c>
      <c r="E67" s="10" t="str">
        <f>IFERROR(VLOOKUP($A67,Disciplinas[],4,FALSE),"-")</f>
        <v>-</v>
      </c>
      <c r="F67" s="10" t="str">
        <f>IFERROR(VLOOKUP($A67,Disciplinas[],6,FALSE),"-")</f>
        <v>-</v>
      </c>
      <c r="G67" s="10" t="str">
        <f>IFERROR(VLOOKUP($A67,Disciplinas[],7,FALSE),"-")</f>
        <v>-</v>
      </c>
      <c r="I67" s="25"/>
    </row>
    <row r="68" spans="2:9">
      <c r="B68" s="10" t="str">
        <f>IFERROR(VLOOKUP($A68,Disciplinas[],5,FALSE),"-")</f>
        <v>-</v>
      </c>
      <c r="C68" s="10" t="str">
        <f>IFERROR(VLOOKUP($A68,Disciplinas[],2,FALSE),"-")</f>
        <v>-</v>
      </c>
      <c r="D68" s="10" t="str">
        <f>IFERROR(VLOOKUP($A68,Disciplinas[],3,FALSE),"-")</f>
        <v>-</v>
      </c>
      <c r="E68" s="10" t="str">
        <f>IFERROR(VLOOKUP($A68,Disciplinas[],4,FALSE),"-")</f>
        <v>-</v>
      </c>
      <c r="F68" s="10" t="str">
        <f>IFERROR(VLOOKUP($A68,Disciplinas[],6,FALSE),"-")</f>
        <v>-</v>
      </c>
      <c r="G68" s="10" t="str">
        <f>IFERROR(VLOOKUP($A68,Disciplinas[],7,FALSE),"-")</f>
        <v>-</v>
      </c>
      <c r="I68" s="25"/>
    </row>
    <row r="69" spans="2:9">
      <c r="B69" s="10" t="str">
        <f>IFERROR(VLOOKUP($A69,Disciplinas[],5,FALSE),"-")</f>
        <v>-</v>
      </c>
      <c r="C69" s="10" t="str">
        <f>IFERROR(VLOOKUP($A69,Disciplinas[],2,FALSE),"-")</f>
        <v>-</v>
      </c>
      <c r="D69" s="10" t="str">
        <f>IFERROR(VLOOKUP($A69,Disciplinas[],3,FALSE),"-")</f>
        <v>-</v>
      </c>
      <c r="E69" s="10" t="str">
        <f>IFERROR(VLOOKUP($A69,Disciplinas[],4,FALSE),"-")</f>
        <v>-</v>
      </c>
      <c r="F69" s="10" t="str">
        <f>IFERROR(VLOOKUP($A69,Disciplinas[],6,FALSE),"-")</f>
        <v>-</v>
      </c>
      <c r="G69" s="10" t="str">
        <f>IFERROR(VLOOKUP($A69,Disciplinas[],7,FALSE),"-")</f>
        <v>-</v>
      </c>
      <c r="I69" s="25"/>
    </row>
    <row r="70" spans="2:9">
      <c r="B70" s="10" t="str">
        <f>IFERROR(VLOOKUP($A70,Disciplinas[],5,FALSE),"-")</f>
        <v>-</v>
      </c>
      <c r="C70" s="10" t="str">
        <f>IFERROR(VLOOKUP($A70,Disciplinas[],2,FALSE),"-")</f>
        <v>-</v>
      </c>
      <c r="D70" s="10" t="str">
        <f>IFERROR(VLOOKUP($A70,Disciplinas[],3,FALSE),"-")</f>
        <v>-</v>
      </c>
      <c r="E70" s="10" t="str">
        <f>IFERROR(VLOOKUP($A70,Disciplinas[],4,FALSE),"-")</f>
        <v>-</v>
      </c>
      <c r="F70" s="10" t="str">
        <f>IFERROR(VLOOKUP($A70,Disciplinas[],6,FALSE),"-")</f>
        <v>-</v>
      </c>
      <c r="G70" s="10" t="str">
        <f>IFERROR(VLOOKUP($A70,Disciplinas[],7,FALSE),"-")</f>
        <v>-</v>
      </c>
      <c r="I70" s="25"/>
    </row>
    <row r="71" spans="2:9">
      <c r="B71" s="10" t="str">
        <f>IFERROR(VLOOKUP($A71,Disciplinas[],5,FALSE),"-")</f>
        <v>-</v>
      </c>
      <c r="C71" s="10" t="str">
        <f>IFERROR(VLOOKUP($A71,Disciplinas[],2,FALSE),"-")</f>
        <v>-</v>
      </c>
      <c r="D71" s="10" t="str">
        <f>IFERROR(VLOOKUP($A71,Disciplinas[],3,FALSE),"-")</f>
        <v>-</v>
      </c>
      <c r="E71" s="10" t="str">
        <f>IFERROR(VLOOKUP($A71,Disciplinas[],4,FALSE),"-")</f>
        <v>-</v>
      </c>
      <c r="F71" s="10" t="str">
        <f>IFERROR(VLOOKUP($A71,Disciplinas[],6,FALSE),"-")</f>
        <v>-</v>
      </c>
      <c r="G71" s="10" t="str">
        <f>IFERROR(VLOOKUP($A71,Disciplinas[],7,FALSE),"-")</f>
        <v>-</v>
      </c>
      <c r="I71" s="25"/>
    </row>
    <row r="72" spans="2:9">
      <c r="B72" s="10" t="str">
        <f>IFERROR(VLOOKUP($A72,Disciplinas[],5,FALSE),"-")</f>
        <v>-</v>
      </c>
      <c r="C72" s="10" t="str">
        <f>IFERROR(VLOOKUP($A72,Disciplinas[],2,FALSE),"-")</f>
        <v>-</v>
      </c>
      <c r="D72" s="10" t="str">
        <f>IFERROR(VLOOKUP($A72,Disciplinas[],3,FALSE),"-")</f>
        <v>-</v>
      </c>
      <c r="E72" s="10" t="str">
        <f>IFERROR(VLOOKUP($A72,Disciplinas[],4,FALSE),"-")</f>
        <v>-</v>
      </c>
      <c r="F72" s="10" t="str">
        <f>IFERROR(VLOOKUP($A72,Disciplinas[],6,FALSE),"-")</f>
        <v>-</v>
      </c>
      <c r="G72" s="10" t="str">
        <f>IFERROR(VLOOKUP($A72,Disciplinas[],7,FALSE),"-")</f>
        <v>-</v>
      </c>
      <c r="I72" s="25"/>
    </row>
    <row r="73" spans="2:9">
      <c r="B73" s="10" t="str">
        <f>IFERROR(VLOOKUP($A73,Disciplinas[],5,FALSE),"-")</f>
        <v>-</v>
      </c>
      <c r="C73" s="10" t="str">
        <f>IFERROR(VLOOKUP($A73,Disciplinas[],2,FALSE),"-")</f>
        <v>-</v>
      </c>
      <c r="D73" s="10" t="str">
        <f>IFERROR(VLOOKUP($A73,Disciplinas[],3,FALSE),"-")</f>
        <v>-</v>
      </c>
      <c r="E73" s="10" t="str">
        <f>IFERROR(VLOOKUP($A73,Disciplinas[],4,FALSE),"-")</f>
        <v>-</v>
      </c>
      <c r="F73" s="10" t="str">
        <f>IFERROR(VLOOKUP($A73,Disciplinas[],6,FALSE),"-")</f>
        <v>-</v>
      </c>
      <c r="G73" s="10" t="str">
        <f>IFERROR(VLOOKUP($A73,Disciplinas[],7,FALSE),"-")</f>
        <v>-</v>
      </c>
      <c r="I73" s="25"/>
    </row>
    <row r="74" spans="2:9">
      <c r="B74" s="10" t="str">
        <f>IFERROR(VLOOKUP($A74,Disciplinas[],5,FALSE),"-")</f>
        <v>-</v>
      </c>
      <c r="C74" s="10" t="str">
        <f>IFERROR(VLOOKUP($A74,Disciplinas[],2,FALSE),"-")</f>
        <v>-</v>
      </c>
      <c r="D74" s="10" t="str">
        <f>IFERROR(VLOOKUP($A74,Disciplinas[],3,FALSE),"-")</f>
        <v>-</v>
      </c>
      <c r="E74" s="10" t="str">
        <f>IFERROR(VLOOKUP($A74,Disciplinas[],4,FALSE),"-")</f>
        <v>-</v>
      </c>
      <c r="F74" s="10" t="str">
        <f>IFERROR(VLOOKUP($A74,Disciplinas[],6,FALSE),"-")</f>
        <v>-</v>
      </c>
      <c r="G74" s="10" t="str">
        <f>IFERROR(VLOOKUP($A74,Disciplinas[],7,FALSE),"-")</f>
        <v>-</v>
      </c>
      <c r="I74" s="25"/>
    </row>
    <row r="75" spans="2:9">
      <c r="B75" s="10" t="str">
        <f>IFERROR(VLOOKUP($A75,Disciplinas[],5,FALSE),"-")</f>
        <v>-</v>
      </c>
      <c r="C75" s="10" t="str">
        <f>IFERROR(VLOOKUP($A75,Disciplinas[],2,FALSE),"-")</f>
        <v>-</v>
      </c>
      <c r="D75" s="10" t="str">
        <f>IFERROR(VLOOKUP($A75,Disciplinas[],3,FALSE),"-")</f>
        <v>-</v>
      </c>
      <c r="E75" s="10" t="str">
        <f>IFERROR(VLOOKUP($A75,Disciplinas[],4,FALSE),"-")</f>
        <v>-</v>
      </c>
      <c r="F75" s="10" t="str">
        <f>IFERROR(VLOOKUP($A75,Disciplinas[],6,FALSE),"-")</f>
        <v>-</v>
      </c>
      <c r="G75" s="10" t="str">
        <f>IFERROR(VLOOKUP($A75,Disciplinas[],7,FALSE),"-")</f>
        <v>-</v>
      </c>
      <c r="I75" s="25"/>
    </row>
    <row r="76" spans="2:9">
      <c r="B76" s="10" t="str">
        <f>IFERROR(VLOOKUP($A76,Disciplinas[],5,FALSE),"-")</f>
        <v>-</v>
      </c>
      <c r="C76" s="10" t="str">
        <f>IFERROR(VLOOKUP($A76,Disciplinas[],2,FALSE),"-")</f>
        <v>-</v>
      </c>
      <c r="D76" s="10" t="str">
        <f>IFERROR(VLOOKUP($A76,Disciplinas[],3,FALSE),"-")</f>
        <v>-</v>
      </c>
      <c r="E76" s="10" t="str">
        <f>IFERROR(VLOOKUP($A76,Disciplinas[],4,FALSE),"-")</f>
        <v>-</v>
      </c>
      <c r="F76" s="10" t="str">
        <f>IFERROR(VLOOKUP($A76,Disciplinas[],6,FALSE),"-")</f>
        <v>-</v>
      </c>
      <c r="G76" s="10" t="str">
        <f>IFERROR(VLOOKUP($A76,Disciplinas[],7,FALSE),"-")</f>
        <v>-</v>
      </c>
      <c r="I76" s="25"/>
    </row>
    <row r="77" spans="2:9">
      <c r="B77" s="10" t="str">
        <f>IFERROR(VLOOKUP($A77,Disciplinas[],5,FALSE),"-")</f>
        <v>-</v>
      </c>
      <c r="C77" s="10" t="str">
        <f>IFERROR(VLOOKUP($A77,Disciplinas[],2,FALSE),"-")</f>
        <v>-</v>
      </c>
      <c r="D77" s="10" t="str">
        <f>IFERROR(VLOOKUP($A77,Disciplinas[],3,FALSE),"-")</f>
        <v>-</v>
      </c>
      <c r="E77" s="10" t="str">
        <f>IFERROR(VLOOKUP($A77,Disciplinas[],4,FALSE),"-")</f>
        <v>-</v>
      </c>
      <c r="F77" s="10" t="str">
        <f>IFERROR(VLOOKUP($A77,Disciplinas[],6,FALSE),"-")</f>
        <v>-</v>
      </c>
      <c r="G77" s="10" t="str">
        <f>IFERROR(VLOOKUP($A77,Disciplinas[],7,FALSE),"-")</f>
        <v>-</v>
      </c>
      <c r="I77" s="25"/>
    </row>
    <row r="78" spans="2:9">
      <c r="B78" s="10" t="str">
        <f>IFERROR(VLOOKUP($A78,Disciplinas[],5,FALSE),"-")</f>
        <v>-</v>
      </c>
      <c r="C78" s="10" t="str">
        <f>IFERROR(VLOOKUP($A78,Disciplinas[],2,FALSE),"-")</f>
        <v>-</v>
      </c>
      <c r="D78" s="10" t="str">
        <f>IFERROR(VLOOKUP($A78,Disciplinas[],3,FALSE),"-")</f>
        <v>-</v>
      </c>
      <c r="E78" s="10" t="str">
        <f>IFERROR(VLOOKUP($A78,Disciplinas[],4,FALSE),"-")</f>
        <v>-</v>
      </c>
      <c r="F78" s="10" t="str">
        <f>IFERROR(VLOOKUP($A78,Disciplinas[],6,FALSE),"-")</f>
        <v>-</v>
      </c>
      <c r="G78" s="10" t="str">
        <f>IFERROR(VLOOKUP($A78,Disciplinas[],7,FALSE),"-")</f>
        <v>-</v>
      </c>
      <c r="I78" s="25"/>
    </row>
    <row r="79" spans="2:9">
      <c r="B79" s="10" t="str">
        <f>IFERROR(VLOOKUP($A79,Disciplinas[],5,FALSE),"-")</f>
        <v>-</v>
      </c>
      <c r="C79" s="10" t="str">
        <f>IFERROR(VLOOKUP($A79,Disciplinas[],2,FALSE),"-")</f>
        <v>-</v>
      </c>
      <c r="D79" s="10" t="str">
        <f>IFERROR(VLOOKUP($A79,Disciplinas[],3,FALSE),"-")</f>
        <v>-</v>
      </c>
      <c r="E79" s="10" t="str">
        <f>IFERROR(VLOOKUP($A79,Disciplinas[],4,FALSE),"-")</f>
        <v>-</v>
      </c>
      <c r="F79" s="10" t="str">
        <f>IFERROR(VLOOKUP($A79,Disciplinas[],6,FALSE),"-")</f>
        <v>-</v>
      </c>
      <c r="G79" s="10" t="str">
        <f>IFERROR(VLOOKUP($A79,Disciplinas[],7,FALSE),"-")</f>
        <v>-</v>
      </c>
      <c r="I79" s="25"/>
    </row>
    <row r="80" spans="2:9">
      <c r="B80" s="10" t="str">
        <f>IFERROR(VLOOKUP($A80,Disciplinas[],5,FALSE),"-")</f>
        <v>-</v>
      </c>
      <c r="C80" s="10" t="str">
        <f>IFERROR(VLOOKUP($A80,Disciplinas[],2,FALSE),"-")</f>
        <v>-</v>
      </c>
      <c r="D80" s="10" t="str">
        <f>IFERROR(VLOOKUP($A80,Disciplinas[],3,FALSE),"-")</f>
        <v>-</v>
      </c>
      <c r="E80" s="10" t="str">
        <f>IFERROR(VLOOKUP($A80,Disciplinas[],4,FALSE),"-")</f>
        <v>-</v>
      </c>
      <c r="F80" s="10" t="str">
        <f>IFERROR(VLOOKUP($A80,Disciplinas[],6,FALSE),"-")</f>
        <v>-</v>
      </c>
      <c r="G80" s="10" t="str">
        <f>IFERROR(VLOOKUP($A80,Disciplinas[],7,FALSE),"-")</f>
        <v>-</v>
      </c>
      <c r="I80" s="25"/>
    </row>
    <row r="81" spans="2:9">
      <c r="B81" s="10" t="str">
        <f>IFERROR(VLOOKUP($A81,Disciplinas[],5,FALSE),"-")</f>
        <v>-</v>
      </c>
      <c r="C81" s="10" t="str">
        <f>IFERROR(VLOOKUP($A81,Disciplinas[],2,FALSE),"-")</f>
        <v>-</v>
      </c>
      <c r="D81" s="10" t="str">
        <f>IFERROR(VLOOKUP($A81,Disciplinas[],3,FALSE),"-")</f>
        <v>-</v>
      </c>
      <c r="E81" s="10" t="str">
        <f>IFERROR(VLOOKUP($A81,Disciplinas[],4,FALSE),"-")</f>
        <v>-</v>
      </c>
      <c r="F81" s="10" t="str">
        <f>IFERROR(VLOOKUP($A81,Disciplinas[],6,FALSE),"-")</f>
        <v>-</v>
      </c>
      <c r="G81" s="10" t="str">
        <f>IFERROR(VLOOKUP($A81,Disciplinas[],7,FALSE),"-")</f>
        <v>-</v>
      </c>
      <c r="I81" s="25"/>
    </row>
    <row r="82" spans="2:9">
      <c r="B82" s="10" t="str">
        <f>IFERROR(VLOOKUP($A82,Disciplinas[],5,FALSE),"-")</f>
        <v>-</v>
      </c>
      <c r="C82" s="10" t="str">
        <f>IFERROR(VLOOKUP($A82,Disciplinas[],2,FALSE),"-")</f>
        <v>-</v>
      </c>
      <c r="D82" s="10" t="str">
        <f>IFERROR(VLOOKUP($A82,Disciplinas[],3,FALSE),"-")</f>
        <v>-</v>
      </c>
      <c r="E82" s="10" t="str">
        <f>IFERROR(VLOOKUP($A82,Disciplinas[],4,FALSE),"-")</f>
        <v>-</v>
      </c>
      <c r="F82" s="10" t="str">
        <f>IFERROR(VLOOKUP($A82,Disciplinas[],6,FALSE),"-")</f>
        <v>-</v>
      </c>
      <c r="G82" s="10" t="str">
        <f>IFERROR(VLOOKUP($A82,Disciplinas[],7,FALSE),"-")</f>
        <v>-</v>
      </c>
      <c r="I82" s="25"/>
    </row>
    <row r="83" spans="2:9">
      <c r="B83" s="10" t="str">
        <f>IFERROR(VLOOKUP($A83,Disciplinas[],5,FALSE),"-")</f>
        <v>-</v>
      </c>
      <c r="C83" s="10" t="str">
        <f>IFERROR(VLOOKUP($A83,Disciplinas[],2,FALSE),"-")</f>
        <v>-</v>
      </c>
      <c r="D83" s="10" t="str">
        <f>IFERROR(VLOOKUP($A83,Disciplinas[],3,FALSE),"-")</f>
        <v>-</v>
      </c>
      <c r="E83" s="10" t="str">
        <f>IFERROR(VLOOKUP($A83,Disciplinas[],4,FALSE),"-")</f>
        <v>-</v>
      </c>
      <c r="F83" s="10" t="str">
        <f>IFERROR(VLOOKUP($A83,Disciplinas[],6,FALSE),"-")</f>
        <v>-</v>
      </c>
      <c r="G83" s="10" t="str">
        <f>IFERROR(VLOOKUP($A83,Disciplinas[],7,FALSE),"-")</f>
        <v>-</v>
      </c>
      <c r="I83" s="25"/>
    </row>
    <row r="84" spans="2:9">
      <c r="B84" s="10" t="str">
        <f>IFERROR(VLOOKUP($A84,Disciplinas[],5,FALSE),"-")</f>
        <v>-</v>
      </c>
      <c r="C84" s="10" t="str">
        <f>IFERROR(VLOOKUP($A84,Disciplinas[],2,FALSE),"-")</f>
        <v>-</v>
      </c>
      <c r="D84" s="10" t="str">
        <f>IFERROR(VLOOKUP($A84,Disciplinas[],3,FALSE),"-")</f>
        <v>-</v>
      </c>
      <c r="E84" s="10" t="str">
        <f>IFERROR(VLOOKUP($A84,Disciplinas[],4,FALSE),"-")</f>
        <v>-</v>
      </c>
      <c r="F84" s="10" t="str">
        <f>IFERROR(VLOOKUP($A84,Disciplinas[],6,FALSE),"-")</f>
        <v>-</v>
      </c>
      <c r="G84" s="10" t="str">
        <f>IFERROR(VLOOKUP($A84,Disciplinas[],7,FALSE),"-")</f>
        <v>-</v>
      </c>
      <c r="I84" s="25"/>
    </row>
    <row r="85" spans="2:9">
      <c r="B85" s="10" t="str">
        <f>IFERROR(VLOOKUP($A85,Disciplinas[],5,FALSE),"-")</f>
        <v>-</v>
      </c>
      <c r="C85" s="10" t="str">
        <f>IFERROR(VLOOKUP($A85,Disciplinas[],2,FALSE),"-")</f>
        <v>-</v>
      </c>
      <c r="D85" s="10" t="str">
        <f>IFERROR(VLOOKUP($A85,Disciplinas[],3,FALSE),"-")</f>
        <v>-</v>
      </c>
      <c r="E85" s="10" t="str">
        <f>IFERROR(VLOOKUP($A85,Disciplinas[],4,FALSE),"-")</f>
        <v>-</v>
      </c>
      <c r="F85" s="10" t="str">
        <f>IFERROR(VLOOKUP($A85,Disciplinas[],6,FALSE),"-")</f>
        <v>-</v>
      </c>
      <c r="G85" s="10" t="str">
        <f>IFERROR(VLOOKUP($A85,Disciplinas[],7,FALSE),"-")</f>
        <v>-</v>
      </c>
      <c r="I85" s="25"/>
    </row>
    <row r="86" spans="2:9">
      <c r="B86" s="10" t="str">
        <f>IFERROR(VLOOKUP($A86,Disciplinas[],5,FALSE),"-")</f>
        <v>-</v>
      </c>
      <c r="C86" s="10" t="str">
        <f>IFERROR(VLOOKUP($A86,Disciplinas[],2,FALSE),"-")</f>
        <v>-</v>
      </c>
      <c r="D86" s="10" t="str">
        <f>IFERROR(VLOOKUP($A86,Disciplinas[],3,FALSE),"-")</f>
        <v>-</v>
      </c>
      <c r="E86" s="10" t="str">
        <f>IFERROR(VLOOKUP($A86,Disciplinas[],4,FALSE),"-")</f>
        <v>-</v>
      </c>
      <c r="F86" s="10" t="str">
        <f>IFERROR(VLOOKUP($A86,Disciplinas[],6,FALSE),"-")</f>
        <v>-</v>
      </c>
      <c r="G86" s="10" t="str">
        <f>IFERROR(VLOOKUP($A86,Disciplinas[],7,FALSE),"-")</f>
        <v>-</v>
      </c>
      <c r="I86" s="25"/>
    </row>
    <row r="87" spans="2:9">
      <c r="B87" s="10" t="str">
        <f>IFERROR(VLOOKUP($A87,Disciplinas[],5,FALSE),"-")</f>
        <v>-</v>
      </c>
      <c r="C87" s="10" t="str">
        <f>IFERROR(VLOOKUP($A87,Disciplinas[],2,FALSE),"-")</f>
        <v>-</v>
      </c>
      <c r="D87" s="10" t="str">
        <f>IFERROR(VLOOKUP($A87,Disciplinas[],3,FALSE),"-")</f>
        <v>-</v>
      </c>
      <c r="E87" s="10" t="str">
        <f>IFERROR(VLOOKUP($A87,Disciplinas[],4,FALSE),"-")</f>
        <v>-</v>
      </c>
      <c r="F87" s="10" t="str">
        <f>IFERROR(VLOOKUP($A87,Disciplinas[],6,FALSE),"-")</f>
        <v>-</v>
      </c>
      <c r="G87" s="10" t="str">
        <f>IFERROR(VLOOKUP($A87,Disciplinas[],7,FALSE),"-")</f>
        <v>-</v>
      </c>
      <c r="I87" s="25"/>
    </row>
    <row r="88" spans="2:9">
      <c r="B88" s="10" t="str">
        <f>IFERROR(VLOOKUP($A88,Disciplinas[],5,FALSE),"-")</f>
        <v>-</v>
      </c>
      <c r="C88" s="10" t="str">
        <f>IFERROR(VLOOKUP($A88,Disciplinas[],2,FALSE),"-")</f>
        <v>-</v>
      </c>
      <c r="D88" s="10" t="str">
        <f>IFERROR(VLOOKUP($A88,Disciplinas[],3,FALSE),"-")</f>
        <v>-</v>
      </c>
      <c r="E88" s="10" t="str">
        <f>IFERROR(VLOOKUP($A88,Disciplinas[],4,FALSE),"-")</f>
        <v>-</v>
      </c>
      <c r="F88" s="10" t="str">
        <f>IFERROR(VLOOKUP($A88,Disciplinas[],6,FALSE),"-")</f>
        <v>-</v>
      </c>
      <c r="G88" s="10" t="str">
        <f>IFERROR(VLOOKUP($A88,Disciplinas[],7,FALSE),"-")</f>
        <v>-</v>
      </c>
      <c r="I88" s="25"/>
    </row>
    <row r="89" spans="2:9">
      <c r="B89" s="10" t="str">
        <f>IFERROR(VLOOKUP($A89,Disciplinas[],5,FALSE),"-")</f>
        <v>-</v>
      </c>
      <c r="C89" s="10" t="str">
        <f>IFERROR(VLOOKUP($A89,Disciplinas[],2,FALSE),"-")</f>
        <v>-</v>
      </c>
      <c r="D89" s="10" t="str">
        <f>IFERROR(VLOOKUP($A89,Disciplinas[],3,FALSE),"-")</f>
        <v>-</v>
      </c>
      <c r="E89" s="10" t="str">
        <f>IFERROR(VLOOKUP($A89,Disciplinas[],4,FALSE),"-")</f>
        <v>-</v>
      </c>
      <c r="F89" s="10" t="str">
        <f>IFERROR(VLOOKUP($A89,Disciplinas[],6,FALSE),"-")</f>
        <v>-</v>
      </c>
      <c r="G89" s="10" t="str">
        <f>IFERROR(VLOOKUP($A89,Disciplinas[],7,FALSE),"-")</f>
        <v>-</v>
      </c>
      <c r="I89" s="25"/>
    </row>
    <row r="90" spans="2:9">
      <c r="B90" s="10" t="str">
        <f>IFERROR(VLOOKUP($A90,Disciplinas[],5,FALSE),"-")</f>
        <v>-</v>
      </c>
      <c r="C90" s="10" t="str">
        <f>IFERROR(VLOOKUP($A90,Disciplinas[],2,FALSE),"-")</f>
        <v>-</v>
      </c>
      <c r="D90" s="10" t="str">
        <f>IFERROR(VLOOKUP($A90,Disciplinas[],3,FALSE),"-")</f>
        <v>-</v>
      </c>
      <c r="E90" s="10" t="str">
        <f>IFERROR(VLOOKUP($A90,Disciplinas[],4,FALSE),"-")</f>
        <v>-</v>
      </c>
      <c r="F90" s="10" t="str">
        <f>IFERROR(VLOOKUP($A90,Disciplinas[],6,FALSE),"-")</f>
        <v>-</v>
      </c>
      <c r="G90" s="10" t="str">
        <f>IFERROR(VLOOKUP($A90,Disciplinas[],7,FALSE),"-")</f>
        <v>-</v>
      </c>
      <c r="I90" s="25"/>
    </row>
    <row r="91" spans="2:9">
      <c r="B91" s="10" t="str">
        <f>IFERROR(VLOOKUP($A91,Disciplinas[],5,FALSE),"-")</f>
        <v>-</v>
      </c>
      <c r="C91" s="10" t="str">
        <f>IFERROR(VLOOKUP($A91,Disciplinas[],2,FALSE),"-")</f>
        <v>-</v>
      </c>
      <c r="D91" s="10" t="str">
        <f>IFERROR(VLOOKUP($A91,Disciplinas[],3,FALSE),"-")</f>
        <v>-</v>
      </c>
      <c r="E91" s="10" t="str">
        <f>IFERROR(VLOOKUP($A91,Disciplinas[],4,FALSE),"-")</f>
        <v>-</v>
      </c>
      <c r="F91" s="10" t="str">
        <f>IFERROR(VLOOKUP($A91,Disciplinas[],6,FALSE),"-")</f>
        <v>-</v>
      </c>
      <c r="G91" s="10" t="str">
        <f>IFERROR(VLOOKUP($A91,Disciplinas[],7,FALSE),"-")</f>
        <v>-</v>
      </c>
      <c r="I91" s="25"/>
    </row>
    <row r="92" spans="2:9">
      <c r="B92" s="10" t="str">
        <f>IFERROR(VLOOKUP($A92,Disciplinas[],5,FALSE),"-")</f>
        <v>-</v>
      </c>
      <c r="C92" s="10" t="str">
        <f>IFERROR(VLOOKUP($A92,Disciplinas[],2,FALSE),"-")</f>
        <v>-</v>
      </c>
      <c r="D92" s="10" t="str">
        <f>IFERROR(VLOOKUP($A92,Disciplinas[],3,FALSE),"-")</f>
        <v>-</v>
      </c>
      <c r="E92" s="10" t="str">
        <f>IFERROR(VLOOKUP($A92,Disciplinas[],4,FALSE),"-")</f>
        <v>-</v>
      </c>
      <c r="F92" s="10" t="str">
        <f>IFERROR(VLOOKUP($A92,Disciplinas[],6,FALSE),"-")</f>
        <v>-</v>
      </c>
      <c r="G92" s="10" t="str">
        <f>IFERROR(VLOOKUP($A92,Disciplinas[],7,FALSE),"-")</f>
        <v>-</v>
      </c>
      <c r="I92" s="25"/>
    </row>
    <row r="93" spans="2:9">
      <c r="B93" s="10" t="str">
        <f>IFERROR(VLOOKUP($A93,Disciplinas[],5,FALSE),"-")</f>
        <v>-</v>
      </c>
      <c r="C93" s="10" t="str">
        <f>IFERROR(VLOOKUP($A93,Disciplinas[],2,FALSE),"-")</f>
        <v>-</v>
      </c>
      <c r="D93" s="10" t="str">
        <f>IFERROR(VLOOKUP($A93,Disciplinas[],3,FALSE),"-")</f>
        <v>-</v>
      </c>
      <c r="E93" s="10" t="str">
        <f>IFERROR(VLOOKUP($A93,Disciplinas[],4,FALSE),"-")</f>
        <v>-</v>
      </c>
      <c r="F93" s="10" t="str">
        <f>IFERROR(VLOOKUP($A93,Disciplinas[],6,FALSE),"-")</f>
        <v>-</v>
      </c>
      <c r="G93" s="10" t="str">
        <f>IFERROR(VLOOKUP($A93,Disciplinas[],7,FALSE),"-")</f>
        <v>-</v>
      </c>
      <c r="I93" s="25"/>
    </row>
    <row r="94" spans="2:9">
      <c r="B94" s="10" t="str">
        <f>IFERROR(VLOOKUP($A94,Disciplinas[],5,FALSE),"-")</f>
        <v>-</v>
      </c>
      <c r="C94" s="10" t="str">
        <f>IFERROR(VLOOKUP($A94,Disciplinas[],2,FALSE),"-")</f>
        <v>-</v>
      </c>
      <c r="D94" s="10" t="str">
        <f>IFERROR(VLOOKUP($A94,Disciplinas[],3,FALSE),"-")</f>
        <v>-</v>
      </c>
      <c r="E94" s="10" t="str">
        <f>IFERROR(VLOOKUP($A94,Disciplinas[],4,FALSE),"-")</f>
        <v>-</v>
      </c>
      <c r="F94" s="10" t="str">
        <f>IFERROR(VLOOKUP($A94,Disciplinas[],6,FALSE),"-")</f>
        <v>-</v>
      </c>
      <c r="G94" s="10" t="str">
        <f>IFERROR(VLOOKUP($A94,Disciplinas[],7,FALSE),"-")</f>
        <v>-</v>
      </c>
      <c r="I94" s="25"/>
    </row>
    <row r="95" spans="2:9">
      <c r="B95" s="10" t="str">
        <f>IFERROR(VLOOKUP($A95,Disciplinas[],5,FALSE),"-")</f>
        <v>-</v>
      </c>
      <c r="C95" s="10" t="str">
        <f>IFERROR(VLOOKUP($A95,Disciplinas[],2,FALSE),"-")</f>
        <v>-</v>
      </c>
      <c r="D95" s="10" t="str">
        <f>IFERROR(VLOOKUP($A95,Disciplinas[],3,FALSE),"-")</f>
        <v>-</v>
      </c>
      <c r="E95" s="10" t="str">
        <f>IFERROR(VLOOKUP($A95,Disciplinas[],4,FALSE),"-")</f>
        <v>-</v>
      </c>
      <c r="F95" s="10" t="str">
        <f>IFERROR(VLOOKUP($A95,Disciplinas[],6,FALSE),"-")</f>
        <v>-</v>
      </c>
      <c r="G95" s="10" t="str">
        <f>IFERROR(VLOOKUP($A95,Disciplinas[],7,FALSE),"-")</f>
        <v>-</v>
      </c>
      <c r="I95" s="25"/>
    </row>
    <row r="96" spans="2:9">
      <c r="B96" s="10" t="str">
        <f>IFERROR(VLOOKUP($A96,Disciplinas[],5,FALSE),"-")</f>
        <v>-</v>
      </c>
      <c r="C96" s="10" t="str">
        <f>IFERROR(VLOOKUP($A96,Disciplinas[],2,FALSE),"-")</f>
        <v>-</v>
      </c>
      <c r="D96" s="10" t="str">
        <f>IFERROR(VLOOKUP($A96,Disciplinas[],3,FALSE),"-")</f>
        <v>-</v>
      </c>
      <c r="E96" s="10" t="str">
        <f>IFERROR(VLOOKUP($A96,Disciplinas[],4,FALSE),"-")</f>
        <v>-</v>
      </c>
      <c r="F96" s="10" t="str">
        <f>IFERROR(VLOOKUP($A96,Disciplinas[],6,FALSE),"-")</f>
        <v>-</v>
      </c>
      <c r="G96" s="10" t="str">
        <f>IFERROR(VLOOKUP($A96,Disciplinas[],7,FALSE),"-")</f>
        <v>-</v>
      </c>
      <c r="I96" s="25"/>
    </row>
    <row r="97" spans="2:9">
      <c r="B97" s="10" t="str">
        <f>IFERROR(VLOOKUP($A97,Disciplinas[],5,FALSE),"-")</f>
        <v>-</v>
      </c>
      <c r="C97" s="10" t="str">
        <f>IFERROR(VLOOKUP($A97,Disciplinas[],2,FALSE),"-")</f>
        <v>-</v>
      </c>
      <c r="D97" s="10" t="str">
        <f>IFERROR(VLOOKUP($A97,Disciplinas[],3,FALSE),"-")</f>
        <v>-</v>
      </c>
      <c r="E97" s="10" t="str">
        <f>IFERROR(VLOOKUP($A97,Disciplinas[],4,FALSE),"-")</f>
        <v>-</v>
      </c>
      <c r="F97" s="10" t="str">
        <f>IFERROR(VLOOKUP($A97,Disciplinas[],6,FALSE),"-")</f>
        <v>-</v>
      </c>
      <c r="G97" s="10" t="str">
        <f>IFERROR(VLOOKUP($A97,Disciplinas[],7,FALSE),"-")</f>
        <v>-</v>
      </c>
      <c r="I97" s="25"/>
    </row>
    <row r="98" spans="2:9">
      <c r="B98" s="10" t="str">
        <f>IFERROR(VLOOKUP($A98,Disciplinas[],5,FALSE),"-")</f>
        <v>-</v>
      </c>
      <c r="C98" s="10" t="str">
        <f>IFERROR(VLOOKUP($A98,Disciplinas[],2,FALSE),"-")</f>
        <v>-</v>
      </c>
      <c r="D98" s="10" t="str">
        <f>IFERROR(VLOOKUP($A98,Disciplinas[],3,FALSE),"-")</f>
        <v>-</v>
      </c>
      <c r="E98" s="10" t="str">
        <f>IFERROR(VLOOKUP($A98,Disciplinas[],4,FALSE),"-")</f>
        <v>-</v>
      </c>
      <c r="F98" s="10" t="str">
        <f>IFERROR(VLOOKUP($A98,Disciplinas[],6,FALSE),"-")</f>
        <v>-</v>
      </c>
      <c r="G98" s="10" t="str">
        <f>IFERROR(VLOOKUP($A98,Disciplinas[],7,FALSE),"-")</f>
        <v>-</v>
      </c>
      <c r="I98" s="25"/>
    </row>
    <row r="99" spans="2:9">
      <c r="B99" s="10" t="str">
        <f>IFERROR(VLOOKUP($A99,Disciplinas[],5,FALSE),"-")</f>
        <v>-</v>
      </c>
      <c r="C99" s="10" t="str">
        <f>IFERROR(VLOOKUP($A99,Disciplinas[],2,FALSE),"-")</f>
        <v>-</v>
      </c>
      <c r="D99" s="10" t="str">
        <f>IFERROR(VLOOKUP($A99,Disciplinas[],3,FALSE),"-")</f>
        <v>-</v>
      </c>
      <c r="E99" s="10" t="str">
        <f>IFERROR(VLOOKUP($A99,Disciplinas[],4,FALSE),"-")</f>
        <v>-</v>
      </c>
      <c r="F99" s="10" t="str">
        <f>IFERROR(VLOOKUP($A99,Disciplinas[],6,FALSE),"-")</f>
        <v>-</v>
      </c>
      <c r="G99" s="10" t="str">
        <f>IFERROR(VLOOKUP($A99,Disciplinas[],7,FALSE),"-")</f>
        <v>-</v>
      </c>
      <c r="I99" s="25"/>
    </row>
    <row r="100" spans="2:9">
      <c r="B100" s="10" t="str">
        <f>IFERROR(VLOOKUP($A100,Disciplinas[],5,FALSE),"-")</f>
        <v>-</v>
      </c>
      <c r="C100" s="10" t="str">
        <f>IFERROR(VLOOKUP($A100,Disciplinas[],2,FALSE),"-")</f>
        <v>-</v>
      </c>
      <c r="D100" s="10" t="str">
        <f>IFERROR(VLOOKUP($A100,Disciplinas[],3,FALSE),"-")</f>
        <v>-</v>
      </c>
      <c r="E100" s="10" t="str">
        <f>IFERROR(VLOOKUP($A100,Disciplinas[],4,FALSE),"-")</f>
        <v>-</v>
      </c>
      <c r="F100" s="10" t="str">
        <f>IFERROR(VLOOKUP($A100,Disciplinas[],6,FALSE),"-")</f>
        <v>-</v>
      </c>
      <c r="G100" s="10" t="str">
        <f>IFERROR(VLOOKUP($A100,Disciplinas[],7,FALSE),"-")</f>
        <v>-</v>
      </c>
      <c r="I100" s="25"/>
    </row>
    <row r="101" spans="2:9">
      <c r="B101" s="10" t="str">
        <f>IFERROR(VLOOKUP($A101,Disciplinas[],5,FALSE),"-")</f>
        <v>-</v>
      </c>
      <c r="C101" s="10" t="str">
        <f>IFERROR(VLOOKUP($A101,Disciplinas[],2,FALSE),"-")</f>
        <v>-</v>
      </c>
      <c r="D101" s="10" t="str">
        <f>IFERROR(VLOOKUP($A101,Disciplinas[],3,FALSE),"-")</f>
        <v>-</v>
      </c>
      <c r="E101" s="10" t="str">
        <f>IFERROR(VLOOKUP($A101,Disciplinas[],4,FALSE),"-")</f>
        <v>-</v>
      </c>
      <c r="F101" s="10" t="str">
        <f>IFERROR(VLOOKUP($A101,Disciplinas[],6,FALSE),"-")</f>
        <v>-</v>
      </c>
      <c r="G101" s="10" t="str">
        <f>IFERROR(VLOOKUP($A101,Disciplinas[],7,FALSE),"-")</f>
        <v>-</v>
      </c>
      <c r="I101" s="25"/>
    </row>
    <row r="102" spans="2:9">
      <c r="B102" s="10" t="str">
        <f>IFERROR(VLOOKUP($A102,Disciplinas[],5,FALSE),"-")</f>
        <v>-</v>
      </c>
      <c r="C102" s="10" t="str">
        <f>IFERROR(VLOOKUP($A102,Disciplinas[],2,FALSE),"-")</f>
        <v>-</v>
      </c>
      <c r="D102" s="10" t="str">
        <f>IFERROR(VLOOKUP($A102,Disciplinas[],3,FALSE),"-")</f>
        <v>-</v>
      </c>
      <c r="E102" s="10" t="str">
        <f>IFERROR(VLOOKUP($A102,Disciplinas[],4,FALSE),"-")</f>
        <v>-</v>
      </c>
      <c r="F102" s="10" t="str">
        <f>IFERROR(VLOOKUP($A102,Disciplinas[],6,FALSE),"-")</f>
        <v>-</v>
      </c>
      <c r="G102" s="10" t="str">
        <f>IFERROR(VLOOKUP($A102,Disciplinas[],7,FALSE),"-")</f>
        <v>-</v>
      </c>
      <c r="I102" s="25"/>
    </row>
    <row r="103" spans="2:9">
      <c r="B103" s="10" t="str">
        <f>IFERROR(VLOOKUP($A103,Disciplinas[],5,FALSE),"-")</f>
        <v>-</v>
      </c>
      <c r="C103" s="10" t="str">
        <f>IFERROR(VLOOKUP($A103,Disciplinas[],2,FALSE),"-")</f>
        <v>-</v>
      </c>
      <c r="D103" s="10" t="str">
        <f>IFERROR(VLOOKUP($A103,Disciplinas[],3,FALSE),"-")</f>
        <v>-</v>
      </c>
      <c r="E103" s="10" t="str">
        <f>IFERROR(VLOOKUP($A103,Disciplinas[],4,FALSE),"-")</f>
        <v>-</v>
      </c>
      <c r="F103" s="10" t="str">
        <f>IFERROR(VLOOKUP($A103,Disciplinas[],6,FALSE),"-")</f>
        <v>-</v>
      </c>
      <c r="G103" s="10" t="str">
        <f>IFERROR(VLOOKUP($A103,Disciplinas[],7,FALSE),"-")</f>
        <v>-</v>
      </c>
      <c r="I103" s="25"/>
    </row>
    <row r="104" spans="2:9">
      <c r="B104" s="10" t="str">
        <f>IFERROR(VLOOKUP($A104,Disciplinas[],5,FALSE),"-")</f>
        <v>-</v>
      </c>
      <c r="C104" s="10" t="str">
        <f>IFERROR(VLOOKUP($A104,Disciplinas[],2,FALSE),"-")</f>
        <v>-</v>
      </c>
      <c r="D104" s="10" t="str">
        <f>IFERROR(VLOOKUP($A104,Disciplinas[],3,FALSE),"-")</f>
        <v>-</v>
      </c>
      <c r="E104" s="10" t="str">
        <f>IFERROR(VLOOKUP($A104,Disciplinas[],4,FALSE),"-")</f>
        <v>-</v>
      </c>
      <c r="F104" s="10" t="str">
        <f>IFERROR(VLOOKUP($A104,Disciplinas[],6,FALSE),"-")</f>
        <v>-</v>
      </c>
      <c r="G104" s="10" t="str">
        <f>IFERROR(VLOOKUP($A104,Disciplinas[],7,FALSE),"-")</f>
        <v>-</v>
      </c>
      <c r="I104" s="25"/>
    </row>
    <row r="105" spans="2:9">
      <c r="B105" s="10" t="str">
        <f>IFERROR(VLOOKUP($A105,Disciplinas[],5,FALSE),"-")</f>
        <v>-</v>
      </c>
      <c r="C105" s="10" t="str">
        <f>IFERROR(VLOOKUP($A105,Disciplinas[],2,FALSE),"-")</f>
        <v>-</v>
      </c>
      <c r="D105" s="10" t="str">
        <f>IFERROR(VLOOKUP($A105,Disciplinas[],3,FALSE),"-")</f>
        <v>-</v>
      </c>
      <c r="E105" s="10" t="str">
        <f>IFERROR(VLOOKUP($A105,Disciplinas[],4,FALSE),"-")</f>
        <v>-</v>
      </c>
      <c r="F105" s="10" t="str">
        <f>IFERROR(VLOOKUP($A105,Disciplinas[],6,FALSE),"-")</f>
        <v>-</v>
      </c>
      <c r="G105" s="10" t="str">
        <f>IFERROR(VLOOKUP($A105,Disciplinas[],7,FALSE),"-")</f>
        <v>-</v>
      </c>
      <c r="I105" s="25"/>
    </row>
    <row r="106" spans="2:9">
      <c r="B106" s="10" t="str">
        <f>IFERROR(VLOOKUP($A106,Disciplinas[],5,FALSE),"-")</f>
        <v>-</v>
      </c>
      <c r="C106" s="10" t="str">
        <f>IFERROR(VLOOKUP($A106,Disciplinas[],2,FALSE),"-")</f>
        <v>-</v>
      </c>
      <c r="D106" s="10" t="str">
        <f>IFERROR(VLOOKUP($A106,Disciplinas[],3,FALSE),"-")</f>
        <v>-</v>
      </c>
      <c r="E106" s="10" t="str">
        <f>IFERROR(VLOOKUP($A106,Disciplinas[],4,FALSE),"-")</f>
        <v>-</v>
      </c>
      <c r="F106" s="10" t="str">
        <f>IFERROR(VLOOKUP($A106,Disciplinas[],6,FALSE),"-")</f>
        <v>-</v>
      </c>
      <c r="G106" s="10" t="str">
        <f>IFERROR(VLOOKUP($A106,Disciplinas[],7,FALSE),"-")</f>
        <v>-</v>
      </c>
      <c r="I106" s="25"/>
    </row>
    <row r="107" spans="2:9">
      <c r="B107" s="10" t="str">
        <f>IFERROR(VLOOKUP($A107,Disciplinas[],5,FALSE),"-")</f>
        <v>-</v>
      </c>
      <c r="C107" s="10" t="str">
        <f>IFERROR(VLOOKUP($A107,Disciplinas[],2,FALSE),"-")</f>
        <v>-</v>
      </c>
      <c r="D107" s="10" t="str">
        <f>IFERROR(VLOOKUP($A107,Disciplinas[],3,FALSE),"-")</f>
        <v>-</v>
      </c>
      <c r="E107" s="10" t="str">
        <f>IFERROR(VLOOKUP($A107,Disciplinas[],4,FALSE),"-")</f>
        <v>-</v>
      </c>
      <c r="F107" s="10" t="str">
        <f>IFERROR(VLOOKUP($A107,Disciplinas[],6,FALSE),"-")</f>
        <v>-</v>
      </c>
      <c r="G107" s="10" t="str">
        <f>IFERROR(VLOOKUP($A107,Disciplinas[],7,FALSE),"-")</f>
        <v>-</v>
      </c>
      <c r="I107" s="25"/>
    </row>
    <row r="108" spans="2:9">
      <c r="B108" s="10" t="str">
        <f>IFERROR(VLOOKUP($A108,Disciplinas[],5,FALSE),"-")</f>
        <v>-</v>
      </c>
      <c r="C108" s="10" t="str">
        <f>IFERROR(VLOOKUP($A108,Disciplinas[],2,FALSE),"-")</f>
        <v>-</v>
      </c>
      <c r="D108" s="10" t="str">
        <f>IFERROR(VLOOKUP($A108,Disciplinas[],3,FALSE),"-")</f>
        <v>-</v>
      </c>
      <c r="E108" s="10" t="str">
        <f>IFERROR(VLOOKUP($A108,Disciplinas[],4,FALSE),"-")</f>
        <v>-</v>
      </c>
      <c r="F108" s="10" t="str">
        <f>IFERROR(VLOOKUP($A108,Disciplinas[],6,FALSE),"-")</f>
        <v>-</v>
      </c>
      <c r="G108" s="10" t="str">
        <f>IFERROR(VLOOKUP($A108,Disciplinas[],7,FALSE),"-")</f>
        <v>-</v>
      </c>
      <c r="I108" s="25"/>
    </row>
    <row r="109" spans="2:9">
      <c r="B109" s="10" t="str">
        <f>IFERROR(VLOOKUP($A109,Disciplinas[],5,FALSE),"-")</f>
        <v>-</v>
      </c>
      <c r="C109" s="10" t="str">
        <f>IFERROR(VLOOKUP($A109,Disciplinas[],2,FALSE),"-")</f>
        <v>-</v>
      </c>
      <c r="D109" s="10" t="str">
        <f>IFERROR(VLOOKUP($A109,Disciplinas[],3,FALSE),"-")</f>
        <v>-</v>
      </c>
      <c r="E109" s="10" t="str">
        <f>IFERROR(VLOOKUP($A109,Disciplinas[],4,FALSE),"-")</f>
        <v>-</v>
      </c>
      <c r="F109" s="10" t="str">
        <f>IFERROR(VLOOKUP($A109,Disciplinas[],6,FALSE),"-")</f>
        <v>-</v>
      </c>
      <c r="G109" s="10" t="str">
        <f>IFERROR(VLOOKUP($A109,Disciplinas[],7,FALSE),"-")</f>
        <v>-</v>
      </c>
      <c r="I109" s="25"/>
    </row>
    <row r="110" spans="2:9">
      <c r="B110" s="10" t="str">
        <f>IFERROR(VLOOKUP($A110,Disciplinas[],5,FALSE),"-")</f>
        <v>-</v>
      </c>
      <c r="C110" s="10" t="str">
        <f>IFERROR(VLOOKUP($A110,Disciplinas[],2,FALSE),"-")</f>
        <v>-</v>
      </c>
      <c r="D110" s="10" t="str">
        <f>IFERROR(VLOOKUP($A110,Disciplinas[],3,FALSE),"-")</f>
        <v>-</v>
      </c>
      <c r="E110" s="10" t="str">
        <f>IFERROR(VLOOKUP($A110,Disciplinas[],4,FALSE),"-")</f>
        <v>-</v>
      </c>
      <c r="F110" s="10" t="str">
        <f>IFERROR(VLOOKUP($A110,Disciplinas[],6,FALSE),"-")</f>
        <v>-</v>
      </c>
      <c r="G110" s="10" t="str">
        <f>IFERROR(VLOOKUP($A110,Disciplinas[],7,FALSE),"-")</f>
        <v>-</v>
      </c>
      <c r="I110" s="25"/>
    </row>
    <row r="111" spans="2:9">
      <c r="B111" s="10" t="str">
        <f>IFERROR(VLOOKUP($A111,Disciplinas[],5,FALSE),"-")</f>
        <v>-</v>
      </c>
      <c r="C111" s="10" t="str">
        <f>IFERROR(VLOOKUP($A111,Disciplinas[],2,FALSE),"-")</f>
        <v>-</v>
      </c>
      <c r="D111" s="10" t="str">
        <f>IFERROR(VLOOKUP($A111,Disciplinas[],3,FALSE),"-")</f>
        <v>-</v>
      </c>
      <c r="E111" s="10" t="str">
        <f>IFERROR(VLOOKUP($A111,Disciplinas[],4,FALSE),"-")</f>
        <v>-</v>
      </c>
      <c r="F111" s="10" t="str">
        <f>IFERROR(VLOOKUP($A111,Disciplinas[],6,FALSE),"-")</f>
        <v>-</v>
      </c>
      <c r="G111" s="10" t="str">
        <f>IFERROR(VLOOKUP($A111,Disciplinas[],7,FALSE),"-")</f>
        <v>-</v>
      </c>
      <c r="I111" s="25"/>
    </row>
    <row r="112" spans="2:9">
      <c r="B112" s="10" t="str">
        <f>IFERROR(VLOOKUP($A112,Disciplinas[],5,FALSE),"-")</f>
        <v>-</v>
      </c>
      <c r="C112" s="10" t="str">
        <f>IFERROR(VLOOKUP($A112,Disciplinas[],2,FALSE),"-")</f>
        <v>-</v>
      </c>
      <c r="D112" s="10" t="str">
        <f>IFERROR(VLOOKUP($A112,Disciplinas[],3,FALSE),"-")</f>
        <v>-</v>
      </c>
      <c r="E112" s="10" t="str">
        <f>IFERROR(VLOOKUP($A112,Disciplinas[],4,FALSE),"-")</f>
        <v>-</v>
      </c>
      <c r="F112" s="10" t="str">
        <f>IFERROR(VLOOKUP($A112,Disciplinas[],6,FALSE),"-")</f>
        <v>-</v>
      </c>
      <c r="G112" s="10" t="str">
        <f>IFERROR(VLOOKUP($A112,Disciplinas[],7,FALSE),"-")</f>
        <v>-</v>
      </c>
      <c r="I112" s="25"/>
    </row>
    <row r="113" spans="2:9">
      <c r="B113" s="10" t="str">
        <f>IFERROR(VLOOKUP($A113,Disciplinas[],5,FALSE),"-")</f>
        <v>-</v>
      </c>
      <c r="C113" s="10" t="str">
        <f>IFERROR(VLOOKUP($A113,Disciplinas[],2,FALSE),"-")</f>
        <v>-</v>
      </c>
      <c r="D113" s="10" t="str">
        <f>IFERROR(VLOOKUP($A113,Disciplinas[],3,FALSE),"-")</f>
        <v>-</v>
      </c>
      <c r="E113" s="10" t="str">
        <f>IFERROR(VLOOKUP($A113,Disciplinas[],4,FALSE),"-")</f>
        <v>-</v>
      </c>
      <c r="F113" s="10" t="str">
        <f>IFERROR(VLOOKUP($A113,Disciplinas[],6,FALSE),"-")</f>
        <v>-</v>
      </c>
      <c r="G113" s="10" t="str">
        <f>IFERROR(VLOOKUP($A113,Disciplinas[],7,FALSE),"-")</f>
        <v>-</v>
      </c>
      <c r="I113" s="25"/>
    </row>
    <row r="114" spans="2:9">
      <c r="B114" s="10" t="str">
        <f>IFERROR(VLOOKUP($A114,Disciplinas[],5,FALSE),"-")</f>
        <v>-</v>
      </c>
      <c r="C114" s="10" t="str">
        <f>IFERROR(VLOOKUP($A114,Disciplinas[],2,FALSE),"-")</f>
        <v>-</v>
      </c>
      <c r="D114" s="10" t="str">
        <f>IFERROR(VLOOKUP($A114,Disciplinas[],3,FALSE),"-")</f>
        <v>-</v>
      </c>
      <c r="E114" s="10" t="str">
        <f>IFERROR(VLOOKUP($A114,Disciplinas[],4,FALSE),"-")</f>
        <v>-</v>
      </c>
      <c r="F114" s="10" t="str">
        <f>IFERROR(VLOOKUP($A114,Disciplinas[],6,FALSE),"-")</f>
        <v>-</v>
      </c>
      <c r="G114" s="10" t="str">
        <f>IFERROR(VLOOKUP($A114,Disciplinas[],7,FALSE),"-")</f>
        <v>-</v>
      </c>
      <c r="I114" s="25"/>
    </row>
    <row r="115" spans="2:9">
      <c r="B115" s="10" t="str">
        <f>IFERROR(VLOOKUP($A115,Disciplinas[],5,FALSE),"-")</f>
        <v>-</v>
      </c>
      <c r="C115" s="10" t="str">
        <f>IFERROR(VLOOKUP($A115,Disciplinas[],2,FALSE),"-")</f>
        <v>-</v>
      </c>
      <c r="D115" s="10" t="str">
        <f>IFERROR(VLOOKUP($A115,Disciplinas[],3,FALSE),"-")</f>
        <v>-</v>
      </c>
      <c r="E115" s="10" t="str">
        <f>IFERROR(VLOOKUP($A115,Disciplinas[],4,FALSE),"-")</f>
        <v>-</v>
      </c>
      <c r="F115" s="10" t="str">
        <f>IFERROR(VLOOKUP($A115,Disciplinas[],6,FALSE),"-")</f>
        <v>-</v>
      </c>
      <c r="G115" s="10" t="str">
        <f>IFERROR(VLOOKUP($A115,Disciplinas[],7,FALSE),"-")</f>
        <v>-</v>
      </c>
      <c r="I115" s="25"/>
    </row>
    <row r="116" spans="2:9">
      <c r="B116" s="10" t="str">
        <f>IFERROR(VLOOKUP($A116,Disciplinas[],5,FALSE),"-")</f>
        <v>-</v>
      </c>
      <c r="C116" s="10" t="str">
        <f>IFERROR(VLOOKUP($A116,Disciplinas[],2,FALSE),"-")</f>
        <v>-</v>
      </c>
      <c r="D116" s="10" t="str">
        <f>IFERROR(VLOOKUP($A116,Disciplinas[],3,FALSE),"-")</f>
        <v>-</v>
      </c>
      <c r="E116" s="10" t="str">
        <f>IFERROR(VLOOKUP($A116,Disciplinas[],4,FALSE),"-")</f>
        <v>-</v>
      </c>
      <c r="F116" s="10" t="str">
        <f>IFERROR(VLOOKUP($A116,Disciplinas[],6,FALSE),"-")</f>
        <v>-</v>
      </c>
      <c r="G116" s="10" t="str">
        <f>IFERROR(VLOOKUP($A116,Disciplinas[],7,FALSE),"-")</f>
        <v>-</v>
      </c>
      <c r="I116" s="25"/>
    </row>
    <row r="117" spans="2:9">
      <c r="B117" s="10" t="str">
        <f>IFERROR(VLOOKUP($A117,Disciplinas[],5,FALSE),"-")</f>
        <v>-</v>
      </c>
      <c r="C117" s="10" t="str">
        <f>IFERROR(VLOOKUP($A117,Disciplinas[],2,FALSE),"-")</f>
        <v>-</v>
      </c>
      <c r="D117" s="10" t="str">
        <f>IFERROR(VLOOKUP($A117,Disciplinas[],3,FALSE),"-")</f>
        <v>-</v>
      </c>
      <c r="E117" s="10" t="str">
        <f>IFERROR(VLOOKUP($A117,Disciplinas[],4,FALSE),"-")</f>
        <v>-</v>
      </c>
      <c r="F117" s="10" t="str">
        <f>IFERROR(VLOOKUP($A117,Disciplinas[],6,FALSE),"-")</f>
        <v>-</v>
      </c>
      <c r="G117" s="10" t="str">
        <f>IFERROR(VLOOKUP($A117,Disciplinas[],7,FALSE),"-")</f>
        <v>-</v>
      </c>
      <c r="I117" s="25"/>
    </row>
    <row r="118" spans="2:9">
      <c r="B118" s="10" t="str">
        <f>IFERROR(VLOOKUP($A118,Disciplinas[],5,FALSE),"-")</f>
        <v>-</v>
      </c>
      <c r="C118" s="10" t="str">
        <f>IFERROR(VLOOKUP($A118,Disciplinas[],2,FALSE),"-")</f>
        <v>-</v>
      </c>
      <c r="D118" s="10" t="str">
        <f>IFERROR(VLOOKUP($A118,Disciplinas[],3,FALSE),"-")</f>
        <v>-</v>
      </c>
      <c r="E118" s="10" t="str">
        <f>IFERROR(VLOOKUP($A118,Disciplinas[],4,FALSE),"-")</f>
        <v>-</v>
      </c>
      <c r="F118" s="10" t="str">
        <f>IFERROR(VLOOKUP($A118,Disciplinas[],6,FALSE),"-")</f>
        <v>-</v>
      </c>
      <c r="G118" s="10" t="str">
        <f>IFERROR(VLOOKUP($A118,Disciplinas[],7,FALSE),"-")</f>
        <v>-</v>
      </c>
      <c r="I118" s="25"/>
    </row>
    <row r="119" spans="2:9">
      <c r="B119" s="10" t="str">
        <f>IFERROR(VLOOKUP($A119,Disciplinas[],5,FALSE),"-")</f>
        <v>-</v>
      </c>
      <c r="C119" s="10" t="str">
        <f>IFERROR(VLOOKUP($A119,Disciplinas[],2,FALSE),"-")</f>
        <v>-</v>
      </c>
      <c r="D119" s="10" t="str">
        <f>IFERROR(VLOOKUP($A119,Disciplinas[],3,FALSE),"-")</f>
        <v>-</v>
      </c>
      <c r="E119" s="10" t="str">
        <f>IFERROR(VLOOKUP($A119,Disciplinas[],4,FALSE),"-")</f>
        <v>-</v>
      </c>
      <c r="F119" s="10" t="str">
        <f>IFERROR(VLOOKUP($A119,Disciplinas[],6,FALSE),"-")</f>
        <v>-</v>
      </c>
      <c r="G119" s="10" t="str">
        <f>IFERROR(VLOOKUP($A119,Disciplinas[],7,FALSE),"-")</f>
        <v>-</v>
      </c>
      <c r="I119" s="25"/>
    </row>
    <row r="120" spans="2:9">
      <c r="B120" s="10" t="str">
        <f>IFERROR(VLOOKUP($A120,Disciplinas[],5,FALSE),"-")</f>
        <v>-</v>
      </c>
      <c r="C120" s="10" t="str">
        <f>IFERROR(VLOOKUP($A120,Disciplinas[],2,FALSE),"-")</f>
        <v>-</v>
      </c>
      <c r="D120" s="10" t="str">
        <f>IFERROR(VLOOKUP($A120,Disciplinas[],3,FALSE),"-")</f>
        <v>-</v>
      </c>
      <c r="E120" s="10" t="str">
        <f>IFERROR(VLOOKUP($A120,Disciplinas[],4,FALSE),"-")</f>
        <v>-</v>
      </c>
      <c r="F120" s="10" t="str">
        <f>IFERROR(VLOOKUP($A120,Disciplinas[],6,FALSE),"-")</f>
        <v>-</v>
      </c>
      <c r="G120" s="10" t="str">
        <f>IFERROR(VLOOKUP($A120,Disciplinas[],7,FALSE),"-")</f>
        <v>-</v>
      </c>
      <c r="I120" s="25"/>
    </row>
    <row r="121" spans="2:9">
      <c r="B121" s="10" t="str">
        <f>IFERROR(VLOOKUP($A121,Disciplinas[],5,FALSE),"-")</f>
        <v>-</v>
      </c>
      <c r="C121" s="10" t="str">
        <f>IFERROR(VLOOKUP($A121,Disciplinas[],2,FALSE),"-")</f>
        <v>-</v>
      </c>
      <c r="D121" s="10" t="str">
        <f>IFERROR(VLOOKUP($A121,Disciplinas[],3,FALSE),"-")</f>
        <v>-</v>
      </c>
      <c r="E121" s="10" t="str">
        <f>IFERROR(VLOOKUP($A121,Disciplinas[],4,FALSE),"-")</f>
        <v>-</v>
      </c>
      <c r="F121" s="10" t="str">
        <f>IFERROR(VLOOKUP($A121,Disciplinas[],6,FALSE),"-")</f>
        <v>-</v>
      </c>
      <c r="G121" s="10" t="str">
        <f>IFERROR(VLOOKUP($A121,Disciplinas[],7,FALSE),"-")</f>
        <v>-</v>
      </c>
      <c r="I121" s="25"/>
    </row>
    <row r="122" spans="2:9">
      <c r="B122" s="10" t="str">
        <f>IFERROR(VLOOKUP($A122,Disciplinas[],5,FALSE),"-")</f>
        <v>-</v>
      </c>
      <c r="C122" s="10" t="str">
        <f>IFERROR(VLOOKUP($A122,Disciplinas[],2,FALSE),"-")</f>
        <v>-</v>
      </c>
      <c r="D122" s="10" t="str">
        <f>IFERROR(VLOOKUP($A122,Disciplinas[],3,FALSE),"-")</f>
        <v>-</v>
      </c>
      <c r="E122" s="10" t="str">
        <f>IFERROR(VLOOKUP($A122,Disciplinas[],4,FALSE),"-")</f>
        <v>-</v>
      </c>
      <c r="F122" s="10" t="str">
        <f>IFERROR(VLOOKUP($A122,Disciplinas[],6,FALSE),"-")</f>
        <v>-</v>
      </c>
      <c r="G122" s="10" t="str">
        <f>IFERROR(VLOOKUP($A122,Disciplinas[],7,FALSE),"-")</f>
        <v>-</v>
      </c>
      <c r="I122" s="25"/>
    </row>
    <row r="123" spans="2:9">
      <c r="B123" s="10" t="str">
        <f>IFERROR(VLOOKUP($A123,Disciplinas[],5,FALSE),"-")</f>
        <v>-</v>
      </c>
      <c r="C123" s="10" t="str">
        <f>IFERROR(VLOOKUP($A123,Disciplinas[],2,FALSE),"-")</f>
        <v>-</v>
      </c>
      <c r="D123" s="10" t="str">
        <f>IFERROR(VLOOKUP($A123,Disciplinas[],3,FALSE),"-")</f>
        <v>-</v>
      </c>
      <c r="E123" s="10" t="str">
        <f>IFERROR(VLOOKUP($A123,Disciplinas[],4,FALSE),"-")</f>
        <v>-</v>
      </c>
      <c r="F123" s="10" t="str">
        <f>IFERROR(VLOOKUP($A123,Disciplinas[],6,FALSE),"-")</f>
        <v>-</v>
      </c>
      <c r="G123" s="10" t="str">
        <f>IFERROR(VLOOKUP($A123,Disciplinas[],7,FALSE),"-")</f>
        <v>-</v>
      </c>
      <c r="I123" s="25"/>
    </row>
    <row r="124" spans="2:9">
      <c r="B124" s="10" t="str">
        <f>IFERROR(VLOOKUP($A124,Disciplinas[],5,FALSE),"-")</f>
        <v>-</v>
      </c>
      <c r="C124" s="10" t="str">
        <f>IFERROR(VLOOKUP($A124,Disciplinas[],2,FALSE),"-")</f>
        <v>-</v>
      </c>
      <c r="D124" s="10" t="str">
        <f>IFERROR(VLOOKUP($A124,Disciplinas[],3,FALSE),"-")</f>
        <v>-</v>
      </c>
      <c r="E124" s="10" t="str">
        <f>IFERROR(VLOOKUP($A124,Disciplinas[],4,FALSE),"-")</f>
        <v>-</v>
      </c>
      <c r="F124" s="10" t="str">
        <f>IFERROR(VLOOKUP($A124,Disciplinas[],6,FALSE),"-")</f>
        <v>-</v>
      </c>
      <c r="G124" s="10" t="str">
        <f>IFERROR(VLOOKUP($A124,Disciplinas[],7,FALSE),"-")</f>
        <v>-</v>
      </c>
      <c r="I124" s="25"/>
    </row>
    <row r="125" spans="2:9">
      <c r="B125" s="10" t="str">
        <f>IFERROR(VLOOKUP($A125,Disciplinas[],5,FALSE),"-")</f>
        <v>-</v>
      </c>
      <c r="C125" s="10" t="str">
        <f>IFERROR(VLOOKUP($A125,Disciplinas[],2,FALSE),"-")</f>
        <v>-</v>
      </c>
      <c r="D125" s="10" t="str">
        <f>IFERROR(VLOOKUP($A125,Disciplinas[],3,FALSE),"-")</f>
        <v>-</v>
      </c>
      <c r="E125" s="10" t="str">
        <f>IFERROR(VLOOKUP($A125,Disciplinas[],4,FALSE),"-")</f>
        <v>-</v>
      </c>
      <c r="F125" s="10" t="str">
        <f>IFERROR(VLOOKUP($A125,Disciplinas[],6,FALSE),"-")</f>
        <v>-</v>
      </c>
      <c r="G125" s="10" t="str">
        <f>IFERROR(VLOOKUP($A125,Disciplinas[],7,FALSE),"-")</f>
        <v>-</v>
      </c>
      <c r="I125" s="25"/>
    </row>
    <row r="126" spans="2:9">
      <c r="B126" s="10" t="str">
        <f>IFERROR(VLOOKUP($A126,Disciplinas[],5,FALSE),"-")</f>
        <v>-</v>
      </c>
      <c r="C126" s="10" t="str">
        <f>IFERROR(VLOOKUP($A126,Disciplinas[],2,FALSE),"-")</f>
        <v>-</v>
      </c>
      <c r="D126" s="10" t="str">
        <f>IFERROR(VLOOKUP($A126,Disciplinas[],3,FALSE),"-")</f>
        <v>-</v>
      </c>
      <c r="E126" s="10" t="str">
        <f>IFERROR(VLOOKUP($A126,Disciplinas[],4,FALSE),"-")</f>
        <v>-</v>
      </c>
      <c r="F126" s="10" t="str">
        <f>IFERROR(VLOOKUP($A126,Disciplinas[],6,FALSE),"-")</f>
        <v>-</v>
      </c>
      <c r="G126" s="10" t="str">
        <f>IFERROR(VLOOKUP($A126,Disciplinas[],7,FALSE),"-")</f>
        <v>-</v>
      </c>
      <c r="I126" s="25"/>
    </row>
    <row r="127" spans="2:9">
      <c r="B127" s="10" t="str">
        <f>IFERROR(VLOOKUP($A127,Disciplinas[],5,FALSE),"-")</f>
        <v>-</v>
      </c>
      <c r="C127" s="10" t="str">
        <f>IFERROR(VLOOKUP($A127,Disciplinas[],2,FALSE),"-")</f>
        <v>-</v>
      </c>
      <c r="D127" s="10" t="str">
        <f>IFERROR(VLOOKUP($A127,Disciplinas[],3,FALSE),"-")</f>
        <v>-</v>
      </c>
      <c r="E127" s="10" t="str">
        <f>IFERROR(VLOOKUP($A127,Disciplinas[],4,FALSE),"-")</f>
        <v>-</v>
      </c>
      <c r="F127" s="10" t="str">
        <f>IFERROR(VLOOKUP($A127,Disciplinas[],6,FALSE),"-")</f>
        <v>-</v>
      </c>
      <c r="G127" s="10" t="str">
        <f>IFERROR(VLOOKUP($A127,Disciplinas[],7,FALSE),"-")</f>
        <v>-</v>
      </c>
      <c r="I127" s="25"/>
    </row>
    <row r="128" spans="2:9">
      <c r="B128" s="10" t="str">
        <f>IFERROR(VLOOKUP($A128,Disciplinas[],5,FALSE),"-")</f>
        <v>-</v>
      </c>
      <c r="C128" s="10" t="str">
        <f>IFERROR(VLOOKUP($A128,Disciplinas[],2,FALSE),"-")</f>
        <v>-</v>
      </c>
      <c r="D128" s="10" t="str">
        <f>IFERROR(VLOOKUP($A128,Disciplinas[],3,FALSE),"-")</f>
        <v>-</v>
      </c>
      <c r="E128" s="10" t="str">
        <f>IFERROR(VLOOKUP($A128,Disciplinas[],4,FALSE),"-")</f>
        <v>-</v>
      </c>
      <c r="F128" s="10" t="str">
        <f>IFERROR(VLOOKUP($A128,Disciplinas[],6,FALSE),"-")</f>
        <v>-</v>
      </c>
      <c r="G128" s="10" t="str">
        <f>IFERROR(VLOOKUP($A128,Disciplinas[],7,FALSE),"-")</f>
        <v>-</v>
      </c>
      <c r="I128" s="25"/>
    </row>
    <row r="129" spans="2:9">
      <c r="B129" s="10" t="str">
        <f>IFERROR(VLOOKUP($A129,Disciplinas[],5,FALSE),"-")</f>
        <v>-</v>
      </c>
      <c r="C129" s="10" t="str">
        <f>IFERROR(VLOOKUP($A129,Disciplinas[],2,FALSE),"-")</f>
        <v>-</v>
      </c>
      <c r="D129" s="10" t="str">
        <f>IFERROR(VLOOKUP($A129,Disciplinas[],3,FALSE),"-")</f>
        <v>-</v>
      </c>
      <c r="E129" s="10" t="str">
        <f>IFERROR(VLOOKUP($A129,Disciplinas[],4,FALSE),"-")</f>
        <v>-</v>
      </c>
      <c r="F129" s="10" t="str">
        <f>IFERROR(VLOOKUP($A129,Disciplinas[],6,FALSE),"-")</f>
        <v>-</v>
      </c>
      <c r="G129" s="10" t="str">
        <f>IFERROR(VLOOKUP($A129,Disciplinas[],7,FALSE),"-")</f>
        <v>-</v>
      </c>
      <c r="I129" s="25"/>
    </row>
    <row r="130" spans="2:9">
      <c r="B130" s="10" t="str">
        <f>IFERROR(VLOOKUP($A130,Disciplinas[],5,FALSE),"-")</f>
        <v>-</v>
      </c>
      <c r="C130" s="10" t="str">
        <f>IFERROR(VLOOKUP($A130,Disciplinas[],2,FALSE),"-")</f>
        <v>-</v>
      </c>
      <c r="D130" s="10" t="str">
        <f>IFERROR(VLOOKUP($A130,Disciplinas[],3,FALSE),"-")</f>
        <v>-</v>
      </c>
      <c r="E130" s="10" t="str">
        <f>IFERROR(VLOOKUP($A130,Disciplinas[],4,FALSE),"-")</f>
        <v>-</v>
      </c>
      <c r="F130" s="10" t="str">
        <f>IFERROR(VLOOKUP($A130,Disciplinas[],6,FALSE),"-")</f>
        <v>-</v>
      </c>
      <c r="G130" s="10" t="str">
        <f>IFERROR(VLOOKUP($A130,Disciplinas[],7,FALSE),"-")</f>
        <v>-</v>
      </c>
      <c r="I130" s="25"/>
    </row>
    <row r="131" spans="2:9">
      <c r="B131" s="10" t="str">
        <f>IFERROR(VLOOKUP($A131,Disciplinas[],5,FALSE),"-")</f>
        <v>-</v>
      </c>
      <c r="C131" s="10" t="str">
        <f>IFERROR(VLOOKUP($A131,Disciplinas[],2,FALSE),"-")</f>
        <v>-</v>
      </c>
      <c r="D131" s="10" t="str">
        <f>IFERROR(VLOOKUP($A131,Disciplinas[],3,FALSE),"-")</f>
        <v>-</v>
      </c>
      <c r="E131" s="10" t="str">
        <f>IFERROR(VLOOKUP($A131,Disciplinas[],4,FALSE),"-")</f>
        <v>-</v>
      </c>
      <c r="F131" s="10" t="str">
        <f>IFERROR(VLOOKUP($A131,Disciplinas[],6,FALSE),"-")</f>
        <v>-</v>
      </c>
      <c r="G131" s="10" t="str">
        <f>IFERROR(VLOOKUP($A131,Disciplinas[],7,FALSE),"-")</f>
        <v>-</v>
      </c>
      <c r="I131" s="25"/>
    </row>
    <row r="132" spans="2:9">
      <c r="B132" s="10" t="str">
        <f>IFERROR(VLOOKUP($A132,Disciplinas[],5,FALSE),"-")</f>
        <v>-</v>
      </c>
      <c r="C132" s="10" t="str">
        <f>IFERROR(VLOOKUP($A132,Disciplinas[],2,FALSE),"-")</f>
        <v>-</v>
      </c>
      <c r="D132" s="10" t="str">
        <f>IFERROR(VLOOKUP($A132,Disciplinas[],3,FALSE),"-")</f>
        <v>-</v>
      </c>
      <c r="E132" s="10" t="str">
        <f>IFERROR(VLOOKUP($A132,Disciplinas[],4,FALSE),"-")</f>
        <v>-</v>
      </c>
      <c r="F132" s="10" t="str">
        <f>IFERROR(VLOOKUP($A132,Disciplinas[],6,FALSE),"-")</f>
        <v>-</v>
      </c>
      <c r="G132" s="10" t="str">
        <f>IFERROR(VLOOKUP($A132,Disciplinas[],7,FALSE),"-")</f>
        <v>-</v>
      </c>
      <c r="I132" s="25"/>
    </row>
    <row r="133" spans="2:9">
      <c r="B133" s="10" t="str">
        <f>IFERROR(VLOOKUP($A133,Disciplinas[],5,FALSE),"-")</f>
        <v>-</v>
      </c>
      <c r="C133" s="10" t="str">
        <f>IFERROR(VLOOKUP($A133,Disciplinas[],2,FALSE),"-")</f>
        <v>-</v>
      </c>
      <c r="D133" s="10" t="str">
        <f>IFERROR(VLOOKUP($A133,Disciplinas[],3,FALSE),"-")</f>
        <v>-</v>
      </c>
      <c r="E133" s="10" t="str">
        <f>IFERROR(VLOOKUP($A133,Disciplinas[],4,FALSE),"-")</f>
        <v>-</v>
      </c>
      <c r="F133" s="10" t="str">
        <f>IFERROR(VLOOKUP($A133,Disciplinas[],6,FALSE),"-")</f>
        <v>-</v>
      </c>
      <c r="G133" s="10" t="str">
        <f>IFERROR(VLOOKUP($A133,Disciplinas[],7,FALSE),"-")</f>
        <v>-</v>
      </c>
      <c r="I133" s="25"/>
    </row>
    <row r="134" spans="2:9">
      <c r="B134" s="10" t="str">
        <f>IFERROR(VLOOKUP($A134,Disciplinas[],5,FALSE),"-")</f>
        <v>-</v>
      </c>
      <c r="C134" s="10" t="str">
        <f>IFERROR(VLOOKUP($A134,Disciplinas[],2,FALSE),"-")</f>
        <v>-</v>
      </c>
      <c r="D134" s="10" t="str">
        <f>IFERROR(VLOOKUP($A134,Disciplinas[],3,FALSE),"-")</f>
        <v>-</v>
      </c>
      <c r="E134" s="10" t="str">
        <f>IFERROR(VLOOKUP($A134,Disciplinas[],4,FALSE),"-")</f>
        <v>-</v>
      </c>
      <c r="F134" s="10" t="str">
        <f>IFERROR(VLOOKUP($A134,Disciplinas[],6,FALSE),"-")</f>
        <v>-</v>
      </c>
      <c r="G134" s="10" t="str">
        <f>IFERROR(VLOOKUP($A134,Disciplinas[],7,FALSE),"-")</f>
        <v>-</v>
      </c>
      <c r="I134" s="25"/>
    </row>
    <row r="135" spans="2:9">
      <c r="B135" s="10" t="str">
        <f>IFERROR(VLOOKUP($A135,Disciplinas[],5,FALSE),"-")</f>
        <v>-</v>
      </c>
      <c r="C135" s="10" t="str">
        <f>IFERROR(VLOOKUP($A135,Disciplinas[],2,FALSE),"-")</f>
        <v>-</v>
      </c>
      <c r="D135" s="10" t="str">
        <f>IFERROR(VLOOKUP($A135,Disciplinas[],3,FALSE),"-")</f>
        <v>-</v>
      </c>
      <c r="E135" s="10" t="str">
        <f>IFERROR(VLOOKUP($A135,Disciplinas[],4,FALSE),"-")</f>
        <v>-</v>
      </c>
      <c r="F135" s="10" t="str">
        <f>IFERROR(VLOOKUP($A135,Disciplinas[],6,FALSE),"-")</f>
        <v>-</v>
      </c>
      <c r="G135" s="10" t="str">
        <f>IFERROR(VLOOKUP($A135,Disciplinas[],7,FALSE),"-")</f>
        <v>-</v>
      </c>
      <c r="I135" s="25"/>
    </row>
    <row r="136" spans="2:9">
      <c r="B136" s="10" t="str">
        <f>IFERROR(VLOOKUP($A136,Disciplinas[],5,FALSE),"-")</f>
        <v>-</v>
      </c>
      <c r="C136" s="10" t="str">
        <f>IFERROR(VLOOKUP($A136,Disciplinas[],2,FALSE),"-")</f>
        <v>-</v>
      </c>
      <c r="D136" s="10" t="str">
        <f>IFERROR(VLOOKUP($A136,Disciplinas[],3,FALSE),"-")</f>
        <v>-</v>
      </c>
      <c r="E136" s="10" t="str">
        <f>IFERROR(VLOOKUP($A136,Disciplinas[],4,FALSE),"-")</f>
        <v>-</v>
      </c>
      <c r="F136" s="10" t="str">
        <f>IFERROR(VLOOKUP($A136,Disciplinas[],6,FALSE),"-")</f>
        <v>-</v>
      </c>
      <c r="G136" s="10" t="str">
        <f>IFERROR(VLOOKUP($A136,Disciplinas[],7,FALSE),"-")</f>
        <v>-</v>
      </c>
      <c r="I136" s="25"/>
    </row>
    <row r="137" spans="2:9">
      <c r="B137" s="10" t="str">
        <f>IFERROR(VLOOKUP($A137,Disciplinas[],5,FALSE),"-")</f>
        <v>-</v>
      </c>
      <c r="C137" s="10" t="str">
        <f>IFERROR(VLOOKUP($A137,Disciplinas[],2,FALSE),"-")</f>
        <v>-</v>
      </c>
      <c r="D137" s="10" t="str">
        <f>IFERROR(VLOOKUP($A137,Disciplinas[],3,FALSE),"-")</f>
        <v>-</v>
      </c>
      <c r="E137" s="10" t="str">
        <f>IFERROR(VLOOKUP($A137,Disciplinas[],4,FALSE),"-")</f>
        <v>-</v>
      </c>
      <c r="F137" s="10" t="str">
        <f>IFERROR(VLOOKUP($A137,Disciplinas[],6,FALSE),"-")</f>
        <v>-</v>
      </c>
      <c r="G137" s="10" t="str">
        <f>IFERROR(VLOOKUP($A137,Disciplinas[],7,FALSE),"-")</f>
        <v>-</v>
      </c>
      <c r="I137" s="25"/>
    </row>
    <row r="138" spans="2:9">
      <c r="B138" s="10" t="str">
        <f>IFERROR(VLOOKUP($A138,Disciplinas[],5,FALSE),"-")</f>
        <v>-</v>
      </c>
      <c r="C138" s="10" t="str">
        <f>IFERROR(VLOOKUP($A138,Disciplinas[],2,FALSE),"-")</f>
        <v>-</v>
      </c>
      <c r="D138" s="10" t="str">
        <f>IFERROR(VLOOKUP($A138,Disciplinas[],3,FALSE),"-")</f>
        <v>-</v>
      </c>
      <c r="E138" s="10" t="str">
        <f>IFERROR(VLOOKUP($A138,Disciplinas[],4,FALSE),"-")</f>
        <v>-</v>
      </c>
      <c r="F138" s="10" t="str">
        <f>IFERROR(VLOOKUP($A138,Disciplinas[],6,FALSE),"-")</f>
        <v>-</v>
      </c>
      <c r="G138" s="10" t="str">
        <f>IFERROR(VLOOKUP($A138,Disciplinas[],7,FALSE),"-")</f>
        <v>-</v>
      </c>
      <c r="I138" s="25"/>
    </row>
    <row r="139" spans="2:9">
      <c r="B139" s="10" t="str">
        <f>IFERROR(VLOOKUP($A139,Disciplinas[],5,FALSE),"-")</f>
        <v>-</v>
      </c>
      <c r="C139" s="10" t="str">
        <f>IFERROR(VLOOKUP($A139,Disciplinas[],2,FALSE),"-")</f>
        <v>-</v>
      </c>
      <c r="D139" s="10" t="str">
        <f>IFERROR(VLOOKUP($A139,Disciplinas[],3,FALSE),"-")</f>
        <v>-</v>
      </c>
      <c r="E139" s="10" t="str">
        <f>IFERROR(VLOOKUP($A139,Disciplinas[],4,FALSE),"-")</f>
        <v>-</v>
      </c>
      <c r="F139" s="10" t="str">
        <f>IFERROR(VLOOKUP($A139,Disciplinas[],6,FALSE),"-")</f>
        <v>-</v>
      </c>
      <c r="G139" s="10" t="str">
        <f>IFERROR(VLOOKUP($A139,Disciplinas[],7,FALSE),"-")</f>
        <v>-</v>
      </c>
      <c r="I139" s="25"/>
    </row>
    <row r="140" spans="2:9">
      <c r="B140" s="10" t="str">
        <f>IFERROR(VLOOKUP($A140,Disciplinas[],5,FALSE),"-")</f>
        <v>-</v>
      </c>
      <c r="C140" s="10" t="str">
        <f>IFERROR(VLOOKUP($A140,Disciplinas[],2,FALSE),"-")</f>
        <v>-</v>
      </c>
      <c r="D140" s="10" t="str">
        <f>IFERROR(VLOOKUP($A140,Disciplinas[],3,FALSE),"-")</f>
        <v>-</v>
      </c>
      <c r="E140" s="10" t="str">
        <f>IFERROR(VLOOKUP($A140,Disciplinas[],4,FALSE),"-")</f>
        <v>-</v>
      </c>
      <c r="F140" s="10" t="str">
        <f>IFERROR(VLOOKUP($A140,Disciplinas[],6,FALSE),"-")</f>
        <v>-</v>
      </c>
      <c r="G140" s="10" t="str">
        <f>IFERROR(VLOOKUP($A140,Disciplinas[],7,FALSE),"-")</f>
        <v>-</v>
      </c>
      <c r="I140" s="25"/>
    </row>
    <row r="141" spans="2:9">
      <c r="B141" s="10" t="str">
        <f>IFERROR(VLOOKUP($A141,Disciplinas[],5,FALSE),"-")</f>
        <v>-</v>
      </c>
      <c r="C141" s="10" t="str">
        <f>IFERROR(VLOOKUP($A141,Disciplinas[],2,FALSE),"-")</f>
        <v>-</v>
      </c>
      <c r="D141" s="10" t="str">
        <f>IFERROR(VLOOKUP($A141,Disciplinas[],3,FALSE),"-")</f>
        <v>-</v>
      </c>
      <c r="E141" s="10" t="str">
        <f>IFERROR(VLOOKUP($A141,Disciplinas[],4,FALSE),"-")</f>
        <v>-</v>
      </c>
      <c r="F141" s="10" t="str">
        <f>IFERROR(VLOOKUP($A141,Disciplinas[],6,FALSE),"-")</f>
        <v>-</v>
      </c>
      <c r="G141" s="10" t="str">
        <f>IFERROR(VLOOKUP($A141,Disciplinas[],7,FALSE),"-")</f>
        <v>-</v>
      </c>
      <c r="I141" s="25"/>
    </row>
    <row r="142" spans="2:9">
      <c r="B142" s="10" t="str">
        <f>IFERROR(VLOOKUP($A142,Disciplinas[],5,FALSE),"-")</f>
        <v>-</v>
      </c>
      <c r="C142" s="10" t="str">
        <f>IFERROR(VLOOKUP($A142,Disciplinas[],2,FALSE),"-")</f>
        <v>-</v>
      </c>
      <c r="D142" s="10" t="str">
        <f>IFERROR(VLOOKUP($A142,Disciplinas[],3,FALSE),"-")</f>
        <v>-</v>
      </c>
      <c r="E142" s="10" t="str">
        <f>IFERROR(VLOOKUP($A142,Disciplinas[],4,FALSE),"-")</f>
        <v>-</v>
      </c>
      <c r="F142" s="10" t="str">
        <f>IFERROR(VLOOKUP($A142,Disciplinas[],6,FALSE),"-")</f>
        <v>-</v>
      </c>
      <c r="G142" s="10" t="str">
        <f>IFERROR(VLOOKUP($A142,Disciplinas[],7,FALSE),"-")</f>
        <v>-</v>
      </c>
      <c r="I142" s="25"/>
    </row>
    <row r="143" spans="2:9">
      <c r="B143" s="10" t="str">
        <f>IFERROR(VLOOKUP($A143,Disciplinas[],5,FALSE),"-")</f>
        <v>-</v>
      </c>
      <c r="C143" s="10" t="str">
        <f>IFERROR(VLOOKUP($A143,Disciplinas[],2,FALSE),"-")</f>
        <v>-</v>
      </c>
      <c r="D143" s="10" t="str">
        <f>IFERROR(VLOOKUP($A143,Disciplinas[],3,FALSE),"-")</f>
        <v>-</v>
      </c>
      <c r="E143" s="10" t="str">
        <f>IFERROR(VLOOKUP($A143,Disciplinas[],4,FALSE),"-")</f>
        <v>-</v>
      </c>
      <c r="F143" s="10" t="str">
        <f>IFERROR(VLOOKUP($A143,Disciplinas[],6,FALSE),"-")</f>
        <v>-</v>
      </c>
      <c r="G143" s="10" t="str">
        <f>IFERROR(VLOOKUP($A143,Disciplinas[],7,FALSE),"-")</f>
        <v>-</v>
      </c>
      <c r="I143" s="25"/>
    </row>
    <row r="144" spans="2:9">
      <c r="B144" s="10" t="str">
        <f>IFERROR(VLOOKUP($A144,Disciplinas[],5,FALSE),"-")</f>
        <v>-</v>
      </c>
      <c r="C144" s="10" t="str">
        <f>IFERROR(VLOOKUP($A144,Disciplinas[],2,FALSE),"-")</f>
        <v>-</v>
      </c>
      <c r="D144" s="10" t="str">
        <f>IFERROR(VLOOKUP($A144,Disciplinas[],3,FALSE),"-")</f>
        <v>-</v>
      </c>
      <c r="E144" s="10" t="str">
        <f>IFERROR(VLOOKUP($A144,Disciplinas[],4,FALSE),"-")</f>
        <v>-</v>
      </c>
      <c r="F144" s="10" t="str">
        <f>IFERROR(VLOOKUP($A144,Disciplinas[],6,FALSE),"-")</f>
        <v>-</v>
      </c>
      <c r="G144" s="10" t="str">
        <f>IFERROR(VLOOKUP($A144,Disciplinas[],7,FALSE),"-")</f>
        <v>-</v>
      </c>
      <c r="I144" s="25"/>
    </row>
    <row r="145" spans="2:9">
      <c r="B145" s="10" t="str">
        <f>IFERROR(VLOOKUP($A145,Disciplinas[],5,FALSE),"-")</f>
        <v>-</v>
      </c>
      <c r="C145" s="10" t="str">
        <f>IFERROR(VLOOKUP($A145,Disciplinas[],2,FALSE),"-")</f>
        <v>-</v>
      </c>
      <c r="D145" s="10" t="str">
        <f>IFERROR(VLOOKUP($A145,Disciplinas[],3,FALSE),"-")</f>
        <v>-</v>
      </c>
      <c r="E145" s="10" t="str">
        <f>IFERROR(VLOOKUP($A145,Disciplinas[],4,FALSE),"-")</f>
        <v>-</v>
      </c>
      <c r="F145" s="10" t="str">
        <f>IFERROR(VLOOKUP($A145,Disciplinas[],6,FALSE),"-")</f>
        <v>-</v>
      </c>
      <c r="G145" s="10" t="str">
        <f>IFERROR(VLOOKUP($A145,Disciplinas[],7,FALSE),"-")</f>
        <v>-</v>
      </c>
      <c r="I145" s="25"/>
    </row>
    <row r="146" spans="2:9">
      <c r="B146" s="10" t="str">
        <f>IFERROR(VLOOKUP($A146,Disciplinas[],5,FALSE),"-")</f>
        <v>-</v>
      </c>
      <c r="C146" s="10" t="str">
        <f>IFERROR(VLOOKUP($A146,Disciplinas[],2,FALSE),"-")</f>
        <v>-</v>
      </c>
      <c r="D146" s="10" t="str">
        <f>IFERROR(VLOOKUP($A146,Disciplinas[],3,FALSE),"-")</f>
        <v>-</v>
      </c>
      <c r="E146" s="10" t="str">
        <f>IFERROR(VLOOKUP($A146,Disciplinas[],4,FALSE),"-")</f>
        <v>-</v>
      </c>
      <c r="F146" s="10" t="str">
        <f>IFERROR(VLOOKUP($A146,Disciplinas[],6,FALSE),"-")</f>
        <v>-</v>
      </c>
      <c r="G146" s="10" t="str">
        <f>IFERROR(VLOOKUP($A146,Disciplinas[],7,FALSE),"-")</f>
        <v>-</v>
      </c>
      <c r="I146" s="25"/>
    </row>
    <row r="147" spans="2:9">
      <c r="B147" s="10" t="str">
        <f>IFERROR(VLOOKUP($A147,Disciplinas[],5,FALSE),"-")</f>
        <v>-</v>
      </c>
      <c r="C147" s="10" t="str">
        <f>IFERROR(VLOOKUP($A147,Disciplinas[],2,FALSE),"-")</f>
        <v>-</v>
      </c>
      <c r="D147" s="10" t="str">
        <f>IFERROR(VLOOKUP($A147,Disciplinas[],3,FALSE),"-")</f>
        <v>-</v>
      </c>
      <c r="E147" s="10" t="str">
        <f>IFERROR(VLOOKUP($A147,Disciplinas[],4,FALSE),"-")</f>
        <v>-</v>
      </c>
      <c r="F147" s="10" t="str">
        <f>IFERROR(VLOOKUP($A147,Disciplinas[],6,FALSE),"-")</f>
        <v>-</v>
      </c>
      <c r="G147" s="10" t="str">
        <f>IFERROR(VLOOKUP($A147,Disciplinas[],7,FALSE),"-")</f>
        <v>-</v>
      </c>
      <c r="I147" s="25"/>
    </row>
    <row r="148" spans="2:9">
      <c r="B148" s="10" t="str">
        <f>IFERROR(VLOOKUP($A148,Disciplinas[],5,FALSE),"-")</f>
        <v>-</v>
      </c>
      <c r="C148" s="10" t="str">
        <f>IFERROR(VLOOKUP($A148,Disciplinas[],2,FALSE),"-")</f>
        <v>-</v>
      </c>
      <c r="D148" s="10" t="str">
        <f>IFERROR(VLOOKUP($A148,Disciplinas[],3,FALSE),"-")</f>
        <v>-</v>
      </c>
      <c r="E148" s="10" t="str">
        <f>IFERROR(VLOOKUP($A148,Disciplinas[],4,FALSE),"-")</f>
        <v>-</v>
      </c>
      <c r="F148" s="10" t="str">
        <f>IFERROR(VLOOKUP($A148,Disciplinas[],6,FALSE),"-")</f>
        <v>-</v>
      </c>
      <c r="G148" s="10" t="str">
        <f>IFERROR(VLOOKUP($A148,Disciplinas[],7,FALSE),"-")</f>
        <v>-</v>
      </c>
      <c r="I148" s="25"/>
    </row>
    <row r="149" spans="2:9">
      <c r="B149" s="10" t="str">
        <f>IFERROR(VLOOKUP($A149,Disciplinas[],5,FALSE),"-")</f>
        <v>-</v>
      </c>
      <c r="C149" s="10" t="str">
        <f>IFERROR(VLOOKUP($A149,Disciplinas[],2,FALSE),"-")</f>
        <v>-</v>
      </c>
      <c r="D149" s="10" t="str">
        <f>IFERROR(VLOOKUP($A149,Disciplinas[],3,FALSE),"-")</f>
        <v>-</v>
      </c>
      <c r="E149" s="10" t="str">
        <f>IFERROR(VLOOKUP($A149,Disciplinas[],4,FALSE),"-")</f>
        <v>-</v>
      </c>
      <c r="F149" s="10" t="str">
        <f>IFERROR(VLOOKUP($A149,Disciplinas[],6,FALSE),"-")</f>
        <v>-</v>
      </c>
      <c r="G149" s="10" t="str">
        <f>IFERROR(VLOOKUP($A149,Disciplinas[],7,FALSE),"-")</f>
        <v>-</v>
      </c>
      <c r="I149" s="25"/>
    </row>
    <row r="150" spans="2:9">
      <c r="B150" s="10" t="str">
        <f>IFERROR(VLOOKUP($A150,Disciplinas[],5,FALSE),"-")</f>
        <v>-</v>
      </c>
      <c r="C150" s="10" t="str">
        <f>IFERROR(VLOOKUP($A150,Disciplinas[],2,FALSE),"-")</f>
        <v>-</v>
      </c>
      <c r="D150" s="10" t="str">
        <f>IFERROR(VLOOKUP($A150,Disciplinas[],3,FALSE),"-")</f>
        <v>-</v>
      </c>
      <c r="E150" s="10" t="str">
        <f>IFERROR(VLOOKUP($A150,Disciplinas[],4,FALSE),"-")</f>
        <v>-</v>
      </c>
      <c r="F150" s="10" t="str">
        <f>IFERROR(VLOOKUP($A150,Disciplinas[],6,FALSE),"-")</f>
        <v>-</v>
      </c>
      <c r="G150" s="10" t="str">
        <f>IFERROR(VLOOKUP($A150,Disciplinas[],7,FALSE),"-")</f>
        <v>-</v>
      </c>
      <c r="I150" s="25"/>
    </row>
    <row r="151" spans="2:9">
      <c r="B151" s="10"/>
      <c r="C151" s="10"/>
      <c r="D151" s="10"/>
      <c r="E151" s="10"/>
      <c r="F151" s="10"/>
      <c r="G151" s="10"/>
    </row>
    <row r="152" spans="2:9">
      <c r="B152" s="10"/>
      <c r="C152" s="10"/>
      <c r="D152" s="10"/>
      <c r="E152" s="10"/>
      <c r="F152" s="10"/>
      <c r="G152" s="10"/>
    </row>
  </sheetData>
  <sheetProtection password="C589" sheet="1" objects="1" scenarios="1" formatColumns="0" formatRows="0" insertRows="0" autoFilter="0" pivotTables="0"/>
  <dataValidations count="7">
    <dataValidation type="list" errorStyle="warning" allowBlank="1" showInputMessage="1" showErrorMessage="1" sqref="Q2:R150 AA2:AB150 U2:V150 M2:N150 AE2:AF150">
      <formula1>horas</formula1>
    </dataValidation>
    <dataValidation type="list" errorStyle="warning" allowBlank="1" showInputMessage="1" showErrorMessage="1" sqref="P2:P150 T2:T150 Z2:Z150 AD2:AD150 L2:L150">
      <formula1>dias</formula1>
    </dataValidation>
    <dataValidation type="list" errorStyle="warning" allowBlank="1" showInputMessage="1" showErrorMessage="1" sqref="S2:S150 W2:W150 AC2:AC150 AG2:AG150 O2:O150">
      <formula1>sq</formula1>
    </dataValidation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1:I1048576">
      <formula1>"Matutino,Noturno"</formula1>
    </dataValidation>
  </dataValidations>
  <pageMargins left="0.511811024" right="0.511811024" top="0.78740157499999996" bottom="0.78740157499999996" header="0.31496062000000002" footer="0.31496062000000002"/>
  <pageSetup paperSize="9" orientation="portrait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AN151"/>
  <sheetViews>
    <sheetView topLeftCell="A22" zoomScale="70" zoomScaleNormal="70" zoomScalePageLayoutView="90" workbookViewId="0">
      <pane xSplit="1" topLeftCell="H1" activePane="topRight" state="frozen"/>
      <selection activeCell="B163" sqref="B163"/>
      <selection pane="topRight" activeCell="X45" sqref="X44:X45"/>
    </sheetView>
  </sheetViews>
  <sheetFormatPr defaultColWidth="9.140625" defaultRowHeight="15"/>
  <cols>
    <col min="1" max="1" width="48.140625" style="24" customWidth="1"/>
    <col min="2" max="2" width="11.85546875" style="1" bestFit="1" customWidth="1"/>
    <col min="3" max="3" width="4.140625" style="1" customWidth="1"/>
    <col min="4" max="4" width="4.42578125" style="1" customWidth="1"/>
    <col min="5" max="5" width="4.42578125" style="12" customWidth="1"/>
    <col min="6" max="6" width="11.42578125" style="1" customWidth="1"/>
    <col min="7" max="7" width="8.42578125" style="1" customWidth="1"/>
    <col min="8" max="8" width="9.42578125" style="24" customWidth="1"/>
    <col min="9" max="11" width="9.140625" style="24"/>
    <col min="12" max="12" width="21.85546875" style="25" customWidth="1"/>
    <col min="13" max="14" width="14.140625" style="43" customWidth="1"/>
    <col min="15" max="16" width="14.140625" style="25" customWidth="1"/>
    <col min="17" max="18" width="14.140625" style="43" customWidth="1"/>
    <col min="19" max="20" width="14.140625" style="25" customWidth="1"/>
    <col min="21" max="22" width="14.140625" style="43" customWidth="1"/>
    <col min="23" max="23" width="14.140625" style="25" customWidth="1"/>
    <col min="24" max="24" width="24.140625" style="25" customWidth="1"/>
    <col min="25" max="25" width="17.42578125" style="25" customWidth="1"/>
    <col min="26" max="26" width="22.42578125" style="25" customWidth="1"/>
    <col min="27" max="28" width="22.42578125" style="43" customWidth="1"/>
    <col min="29" max="30" width="22.42578125" style="25" customWidth="1"/>
    <col min="31" max="32" width="22.42578125" style="43" customWidth="1"/>
    <col min="33" max="33" width="22.42578125" style="25" customWidth="1"/>
    <col min="34" max="34" width="14.140625" style="25" customWidth="1"/>
    <col min="35" max="35" width="24.85546875" style="25" customWidth="1"/>
    <col min="36" max="37" width="18.140625" style="25" customWidth="1"/>
    <col min="38" max="38" width="9.140625" style="25"/>
    <col min="39" max="16384" width="9.140625" style="1"/>
  </cols>
  <sheetData>
    <row r="1" spans="1:40" s="8" customFormat="1" ht="30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313</v>
      </c>
      <c r="M1" s="42" t="s">
        <v>314</v>
      </c>
      <c r="N1" s="42" t="s">
        <v>315</v>
      </c>
      <c r="O1" s="8" t="s">
        <v>316</v>
      </c>
      <c r="P1" s="8" t="s">
        <v>317</v>
      </c>
      <c r="Q1" s="42" t="s">
        <v>318</v>
      </c>
      <c r="R1" s="42" t="s">
        <v>319</v>
      </c>
      <c r="S1" s="8" t="s">
        <v>320</v>
      </c>
      <c r="T1" s="8" t="s">
        <v>321</v>
      </c>
      <c r="U1" s="42" t="s">
        <v>322</v>
      </c>
      <c r="V1" s="42" t="s">
        <v>323</v>
      </c>
      <c r="W1" s="8" t="s">
        <v>324</v>
      </c>
      <c r="X1" s="8" t="s">
        <v>10</v>
      </c>
      <c r="Y1" s="8" t="s">
        <v>11</v>
      </c>
      <c r="Z1" s="8" t="s">
        <v>325</v>
      </c>
      <c r="AA1" s="42" t="s">
        <v>326</v>
      </c>
      <c r="AB1" s="42" t="s">
        <v>327</v>
      </c>
      <c r="AC1" s="8" t="s">
        <v>328</v>
      </c>
      <c r="AD1" s="8" t="s">
        <v>329</v>
      </c>
      <c r="AE1" s="42" t="s">
        <v>330</v>
      </c>
      <c r="AF1" s="42" t="s">
        <v>331</v>
      </c>
      <c r="AG1" s="8" t="s">
        <v>332</v>
      </c>
      <c r="AH1" s="8" t="s">
        <v>12</v>
      </c>
      <c r="AI1" s="8" t="s">
        <v>13</v>
      </c>
      <c r="AJ1" s="8" t="s">
        <v>14</v>
      </c>
      <c r="AK1" s="8" t="s">
        <v>383</v>
      </c>
      <c r="AM1" s="33" t="s">
        <v>299</v>
      </c>
      <c r="AN1" s="33" t="s">
        <v>300</v>
      </c>
    </row>
    <row r="2" spans="1:40" ht="30">
      <c r="A2" s="26" t="s">
        <v>153</v>
      </c>
      <c r="B2" s="11" t="str">
        <f>IFERROR(VLOOKUP($A2,Disciplinas[],5,FALSE),"-")</f>
        <v>NHH2028-13</v>
      </c>
      <c r="C2" s="11">
        <f>IFERROR(VLOOKUP($A2,Disciplinas[],2,FALSE),"-")</f>
        <v>4</v>
      </c>
      <c r="D2" s="11">
        <f>IFERROR(VLOOKUP($A2,Disciplinas[],3,FALSE),"-")</f>
        <v>0</v>
      </c>
      <c r="E2" s="11">
        <f>IFERROR(VLOOKUP($A2,Disciplinas[],4,FALSE),"-")</f>
        <v>4</v>
      </c>
      <c r="F2" s="11" t="str">
        <f>IFERROR(VLOOKUP($A2,Disciplinas[],6,FALSE),"-")</f>
        <v>OBR</v>
      </c>
      <c r="G2" s="11" t="str">
        <f>IFERROR(VLOOKUP($A2,Disciplinas[],7,FALSE),"-")</f>
        <v>BFIL</v>
      </c>
      <c r="H2" s="24" t="s">
        <v>379</v>
      </c>
      <c r="I2" s="24" t="s">
        <v>381</v>
      </c>
      <c r="J2" s="24">
        <v>1</v>
      </c>
      <c r="K2" s="24">
        <v>40</v>
      </c>
      <c r="L2" s="25" t="s">
        <v>340</v>
      </c>
      <c r="M2" s="43">
        <v>0.41666666666666669</v>
      </c>
      <c r="N2" s="43">
        <v>0.5</v>
      </c>
      <c r="P2" s="25" t="s">
        <v>347</v>
      </c>
      <c r="Q2" s="43">
        <v>0.33333333333333331</v>
      </c>
      <c r="R2" s="43">
        <v>0.41666666666666702</v>
      </c>
      <c r="X2" s="25">
        <v>4</v>
      </c>
      <c r="Y2" s="25" t="s">
        <v>60</v>
      </c>
      <c r="AM2" s="34" t="s">
        <v>86</v>
      </c>
      <c r="AN2" s="34">
        <f>COUNTIF(Tabela36[Categoria],"BI")</f>
        <v>15</v>
      </c>
    </row>
    <row r="3" spans="1:40">
      <c r="A3" s="26" t="s">
        <v>153</v>
      </c>
      <c r="B3" s="11" t="str">
        <f>IFERROR(VLOOKUP($A3,Disciplinas[],5,FALSE),"-")</f>
        <v>NHH2028-13</v>
      </c>
      <c r="C3" s="11">
        <f>IFERROR(VLOOKUP($A3,Disciplinas[],2,FALSE),"-")</f>
        <v>4</v>
      </c>
      <c r="D3" s="11">
        <f>IFERROR(VLOOKUP($A3,Disciplinas[],3,FALSE),"-")</f>
        <v>0</v>
      </c>
      <c r="E3" s="11">
        <f>IFERROR(VLOOKUP($A3,Disciplinas[],4,FALSE),"-")</f>
        <v>4</v>
      </c>
      <c r="F3" s="11" t="str">
        <f>IFERROR(VLOOKUP($A3,Disciplinas[],6,FALSE),"-")</f>
        <v>OBR</v>
      </c>
      <c r="G3" s="11" t="str">
        <f>IFERROR(VLOOKUP($A3,Disciplinas[],7,FALSE),"-")</f>
        <v>BFIL</v>
      </c>
      <c r="H3" s="24" t="s">
        <v>379</v>
      </c>
      <c r="I3" s="24" t="s">
        <v>349</v>
      </c>
      <c r="J3" s="24">
        <v>1</v>
      </c>
      <c r="K3" s="24">
        <v>40</v>
      </c>
      <c r="L3" s="25" t="s">
        <v>340</v>
      </c>
      <c r="M3" s="43">
        <v>0.875000000000001</v>
      </c>
      <c r="N3" s="43">
        <v>0.95833333333333404</v>
      </c>
      <c r="P3" s="25" t="s">
        <v>347</v>
      </c>
      <c r="Q3" s="43">
        <v>0.79166666666666663</v>
      </c>
      <c r="R3" s="43">
        <v>0.875</v>
      </c>
      <c r="X3" s="25">
        <v>4</v>
      </c>
      <c r="Y3" s="25" t="s">
        <v>56</v>
      </c>
      <c r="AM3" s="35" t="s">
        <v>301</v>
      </c>
      <c r="AN3" s="35">
        <f>COUNTIF(Tabela36[Categoria],"obr")</f>
        <v>18</v>
      </c>
    </row>
    <row r="4" spans="1:40">
      <c r="A4" s="26" t="s">
        <v>166</v>
      </c>
      <c r="B4" s="11" t="str">
        <f>IFERROR(VLOOKUP($A4,Disciplinas[],5,FALSE),"-")</f>
        <v>NHH2034-13</v>
      </c>
      <c r="C4" s="11">
        <f>IFERROR(VLOOKUP($A4,Disciplinas[],2,FALSE),"-")</f>
        <v>4</v>
      </c>
      <c r="D4" s="11">
        <f>IFERROR(VLOOKUP($A4,Disciplinas[],3,FALSE),"-")</f>
        <v>0</v>
      </c>
      <c r="E4" s="11">
        <f>IFERROR(VLOOKUP($A4,Disciplinas[],4,FALSE),"-")</f>
        <v>4</v>
      </c>
      <c r="F4" s="11" t="str">
        <f>IFERROR(VLOOKUP($A4,Disciplinas[],6,FALSE),"-")</f>
        <v>OBR</v>
      </c>
      <c r="G4" s="11" t="str">
        <f>IFERROR(VLOOKUP($A4,Disciplinas[],7,FALSE),"-")</f>
        <v>BFIL</v>
      </c>
      <c r="H4" s="24" t="s">
        <v>379</v>
      </c>
      <c r="I4" s="24" t="s">
        <v>381</v>
      </c>
      <c r="J4" s="24">
        <v>1</v>
      </c>
      <c r="K4" s="24">
        <v>40</v>
      </c>
      <c r="L4" s="25" t="s">
        <v>342</v>
      </c>
      <c r="M4" s="43">
        <v>0.33333333333333331</v>
      </c>
      <c r="N4" s="43">
        <v>0.41666666666666702</v>
      </c>
      <c r="P4" s="25" t="s">
        <v>346</v>
      </c>
      <c r="Q4" s="43">
        <v>0.41666666666666669</v>
      </c>
      <c r="R4" s="43">
        <v>0.5</v>
      </c>
      <c r="X4" s="25">
        <v>4</v>
      </c>
      <c r="Y4" s="25" t="s">
        <v>272</v>
      </c>
      <c r="AM4" s="34" t="s">
        <v>302</v>
      </c>
      <c r="AN4" s="34">
        <f>COUNTIF(Tabela36[Categoria],"o.l")</f>
        <v>0</v>
      </c>
    </row>
    <row r="5" spans="1:40" ht="30">
      <c r="A5" s="26" t="s">
        <v>166</v>
      </c>
      <c r="B5" s="11" t="str">
        <f>IFERROR(VLOOKUP($A5,Disciplinas[],5,FALSE),"-")</f>
        <v>NHH2034-13</v>
      </c>
      <c r="C5" s="11">
        <f>IFERROR(VLOOKUP($A5,Disciplinas[],2,FALSE),"-")</f>
        <v>4</v>
      </c>
      <c r="D5" s="11">
        <f>IFERROR(VLOOKUP($A5,Disciplinas[],3,FALSE),"-")</f>
        <v>0</v>
      </c>
      <c r="E5" s="11">
        <f>IFERROR(VLOOKUP($A5,Disciplinas[],4,FALSE),"-")</f>
        <v>4</v>
      </c>
      <c r="F5" s="11" t="str">
        <f>IFERROR(VLOOKUP($A5,Disciplinas[],6,FALSE),"-")</f>
        <v>OBR</v>
      </c>
      <c r="G5" s="11" t="str">
        <f>IFERROR(VLOOKUP($A5,Disciplinas[],7,FALSE),"-")</f>
        <v>BFIL</v>
      </c>
      <c r="H5" s="24" t="s">
        <v>379</v>
      </c>
      <c r="I5" s="24" t="s">
        <v>349</v>
      </c>
      <c r="J5" s="24">
        <v>1</v>
      </c>
      <c r="K5" s="24">
        <v>40</v>
      </c>
      <c r="L5" s="25" t="s">
        <v>342</v>
      </c>
      <c r="M5" s="43">
        <v>0.875000000000001</v>
      </c>
      <c r="N5" s="43">
        <v>0.95833333333333404</v>
      </c>
      <c r="P5" s="25" t="s">
        <v>346</v>
      </c>
      <c r="Q5" s="43">
        <v>0.79166666666666663</v>
      </c>
      <c r="R5" s="43">
        <v>0.875</v>
      </c>
      <c r="X5" s="25">
        <v>4</v>
      </c>
      <c r="Y5" s="25" t="s">
        <v>66</v>
      </c>
      <c r="AM5" s="35" t="s">
        <v>303</v>
      </c>
      <c r="AN5" s="35">
        <f>COUNTIF(Tabela36[Categoria],"livre")</f>
        <v>0</v>
      </c>
    </row>
    <row r="6" spans="1:40" ht="30">
      <c r="A6" s="26" t="s">
        <v>180</v>
      </c>
      <c r="B6" s="11" t="str">
        <f>IFERROR(VLOOKUP($A6,Disciplinas[],5,FALSE),"-")</f>
        <v>NHH2041-13</v>
      </c>
      <c r="C6" s="11">
        <f>IFERROR(VLOOKUP($A6,Disciplinas[],2,FALSE),"-")</f>
        <v>4</v>
      </c>
      <c r="D6" s="11">
        <f>IFERROR(VLOOKUP($A6,Disciplinas[],3,FALSE),"-")</f>
        <v>0</v>
      </c>
      <c r="E6" s="11">
        <f>IFERROR(VLOOKUP($A6,Disciplinas[],4,FALSE),"-")</f>
        <v>4</v>
      </c>
      <c r="F6" s="11" t="str">
        <f>IFERROR(VLOOKUP($A6,Disciplinas[],6,FALSE),"-")</f>
        <v>OBR</v>
      </c>
      <c r="G6" s="11" t="str">
        <f>IFERROR(VLOOKUP($A6,Disciplinas[],7,FALSE),"-")</f>
        <v>BFIL</v>
      </c>
      <c r="H6" s="24" t="s">
        <v>379</v>
      </c>
      <c r="I6" s="24" t="s">
        <v>381</v>
      </c>
      <c r="J6" s="24">
        <v>1</v>
      </c>
      <c r="K6" s="24">
        <v>40</v>
      </c>
      <c r="L6" s="25" t="s">
        <v>342</v>
      </c>
      <c r="M6" s="43">
        <v>0.41666666666666669</v>
      </c>
      <c r="N6" s="43">
        <v>0.5</v>
      </c>
      <c r="P6" s="25" t="s">
        <v>346</v>
      </c>
      <c r="Q6" s="43">
        <v>0.33333333333333331</v>
      </c>
      <c r="R6" s="43">
        <v>0.41666666666666702</v>
      </c>
      <c r="X6" s="25">
        <v>4</v>
      </c>
      <c r="Y6" s="25" t="s">
        <v>283</v>
      </c>
      <c r="AM6" s="34" t="s">
        <v>305</v>
      </c>
      <c r="AN6" s="34">
        <f>COUNTIF(Tabela36[Categoria],"pg")</f>
        <v>0</v>
      </c>
    </row>
    <row r="7" spans="1:40" ht="30">
      <c r="A7" s="26" t="s">
        <v>180</v>
      </c>
      <c r="B7" s="11" t="str">
        <f>IFERROR(VLOOKUP($A7,Disciplinas[],5,FALSE),"-")</f>
        <v>NHH2041-13</v>
      </c>
      <c r="C7" s="11">
        <f>IFERROR(VLOOKUP($A7,Disciplinas[],2,FALSE),"-")</f>
        <v>4</v>
      </c>
      <c r="D7" s="11">
        <f>IFERROR(VLOOKUP($A7,Disciplinas[],3,FALSE),"-")</f>
        <v>0</v>
      </c>
      <c r="E7" s="11">
        <f>IFERROR(VLOOKUP($A7,Disciplinas[],4,FALSE),"-")</f>
        <v>4</v>
      </c>
      <c r="F7" s="11" t="str">
        <f>IFERROR(VLOOKUP($A7,Disciplinas[],6,FALSE),"-")</f>
        <v>OBR</v>
      </c>
      <c r="G7" s="11" t="str">
        <f>IFERROR(VLOOKUP($A7,Disciplinas[],7,FALSE),"-")</f>
        <v>BFIL</v>
      </c>
      <c r="H7" s="24" t="s">
        <v>379</v>
      </c>
      <c r="I7" s="24" t="s">
        <v>349</v>
      </c>
      <c r="J7" s="24">
        <v>1</v>
      </c>
      <c r="K7" s="24">
        <v>40</v>
      </c>
      <c r="L7" s="25" t="s">
        <v>346</v>
      </c>
      <c r="M7" s="43">
        <v>0.79166666666666663</v>
      </c>
      <c r="N7" s="43">
        <v>0.875</v>
      </c>
      <c r="P7" s="25" t="s">
        <v>346</v>
      </c>
      <c r="Q7" s="43">
        <v>0.875000000000001</v>
      </c>
      <c r="R7" s="43">
        <v>0.95833333333333404</v>
      </c>
      <c r="X7" s="25">
        <v>4</v>
      </c>
      <c r="Y7" s="25" t="s">
        <v>283</v>
      </c>
    </row>
    <row r="8" spans="1:40" ht="30">
      <c r="A8" s="26" t="s">
        <v>112</v>
      </c>
      <c r="B8" s="11" t="str">
        <f>IFERROR(VLOOKUP($A8,Disciplinas[],5,FALSE),"-")</f>
        <v>NHH2009-13</v>
      </c>
      <c r="C8" s="11">
        <f>IFERROR(VLOOKUP($A8,Disciplinas[],2,FALSE),"-")</f>
        <v>4</v>
      </c>
      <c r="D8" s="11">
        <f>IFERROR(VLOOKUP($A8,Disciplinas[],3,FALSE),"-")</f>
        <v>0</v>
      </c>
      <c r="E8" s="11">
        <f>IFERROR(VLOOKUP($A8,Disciplinas[],4,FALSE),"-")</f>
        <v>4</v>
      </c>
      <c r="F8" s="11" t="str">
        <f>IFERROR(VLOOKUP($A8,Disciplinas[],6,FALSE),"-")</f>
        <v>OBR</v>
      </c>
      <c r="G8" s="11" t="str">
        <f>IFERROR(VLOOKUP($A8,Disciplinas[],7,FALSE),"-")</f>
        <v>BFIL</v>
      </c>
      <c r="H8" s="24" t="s">
        <v>379</v>
      </c>
      <c r="I8" s="24" t="s">
        <v>381</v>
      </c>
      <c r="J8" s="24">
        <v>1</v>
      </c>
      <c r="K8" s="24">
        <v>40</v>
      </c>
      <c r="L8" s="25" t="s">
        <v>344</v>
      </c>
      <c r="M8" s="43">
        <v>0.33333333333333331</v>
      </c>
      <c r="N8" s="43">
        <v>0.41666666666666702</v>
      </c>
      <c r="P8" s="25" t="s">
        <v>347</v>
      </c>
      <c r="Q8" s="43">
        <v>0.41666666666666669</v>
      </c>
      <c r="R8" s="43">
        <v>0.5</v>
      </c>
      <c r="X8" s="25">
        <v>4</v>
      </c>
      <c r="Y8" s="25" t="s">
        <v>59</v>
      </c>
    </row>
    <row r="9" spans="1:40" ht="30">
      <c r="A9" s="26" t="s">
        <v>112</v>
      </c>
      <c r="B9" s="11" t="str">
        <f>IFERROR(VLOOKUP($A9,Disciplinas[],5,FALSE),"-")</f>
        <v>NHH2009-13</v>
      </c>
      <c r="C9" s="11">
        <f>IFERROR(VLOOKUP($A9,Disciplinas[],2,FALSE),"-")</f>
        <v>4</v>
      </c>
      <c r="D9" s="11">
        <f>IFERROR(VLOOKUP($A9,Disciplinas[],3,FALSE),"-")</f>
        <v>0</v>
      </c>
      <c r="E9" s="11">
        <f>IFERROR(VLOOKUP($A9,Disciplinas[],4,FALSE),"-")</f>
        <v>4</v>
      </c>
      <c r="F9" s="11" t="str">
        <f>IFERROR(VLOOKUP($A9,Disciplinas[],6,FALSE),"-")</f>
        <v>OBR</v>
      </c>
      <c r="G9" s="11" t="str">
        <f>IFERROR(VLOOKUP($A9,Disciplinas[],7,FALSE),"-")</f>
        <v>BFIL</v>
      </c>
      <c r="H9" s="24" t="s">
        <v>379</v>
      </c>
      <c r="I9" s="24" t="s">
        <v>349</v>
      </c>
      <c r="J9" s="24">
        <v>1</v>
      </c>
      <c r="K9" s="24">
        <v>40</v>
      </c>
      <c r="L9" s="25" t="s">
        <v>344</v>
      </c>
      <c r="M9" s="43">
        <v>0.79166666666666663</v>
      </c>
      <c r="N9" s="43">
        <v>0.875</v>
      </c>
      <c r="P9" s="25" t="s">
        <v>347</v>
      </c>
      <c r="Q9" s="43">
        <v>0.875000000000001</v>
      </c>
      <c r="R9" s="43">
        <v>0.95833333333333404</v>
      </c>
      <c r="X9" s="25">
        <v>4</v>
      </c>
      <c r="Y9" s="25" t="s">
        <v>74</v>
      </c>
    </row>
    <row r="10" spans="1:40">
      <c r="A10" s="26" t="s">
        <v>206</v>
      </c>
      <c r="B10" s="11" t="str">
        <f>IFERROR(VLOOKUP($A10,Disciplinas[],5,FALSE),"-")</f>
        <v>NHI2049-13</v>
      </c>
      <c r="C10" s="11">
        <f>IFERROR(VLOOKUP($A10,Disciplinas[],2,FALSE),"-")</f>
        <v>4</v>
      </c>
      <c r="D10" s="11">
        <f>IFERROR(VLOOKUP($A10,Disciplinas[],3,FALSE),"-")</f>
        <v>0</v>
      </c>
      <c r="E10" s="11">
        <f>IFERROR(VLOOKUP($A10,Disciplinas[],4,FALSE),"-")</f>
        <v>4</v>
      </c>
      <c r="F10" s="11" t="str">
        <f>IFERROR(VLOOKUP($A10,Disciplinas[],6,FALSE),"-")</f>
        <v>OBR</v>
      </c>
      <c r="G10" s="11" t="str">
        <f>IFERROR(VLOOKUP($A10,Disciplinas[],7,FALSE),"-")</f>
        <v>BFIL</v>
      </c>
      <c r="H10" s="24" t="s">
        <v>379</v>
      </c>
      <c r="I10" s="24" t="s">
        <v>381</v>
      </c>
      <c r="J10" s="24">
        <v>1</v>
      </c>
      <c r="K10" s="24">
        <v>40</v>
      </c>
      <c r="L10" s="25" t="s">
        <v>340</v>
      </c>
      <c r="M10" s="43">
        <v>0.33333333333333331</v>
      </c>
      <c r="N10" s="43">
        <v>0.41666666666666702</v>
      </c>
      <c r="P10" s="25" t="s">
        <v>344</v>
      </c>
      <c r="Q10" s="43">
        <v>0.41666666666666669</v>
      </c>
      <c r="R10" s="43">
        <v>0.5</v>
      </c>
      <c r="X10" s="25">
        <v>4</v>
      </c>
      <c r="Y10" s="25" t="s">
        <v>350</v>
      </c>
    </row>
    <row r="11" spans="1:40">
      <c r="A11" s="26" t="s">
        <v>206</v>
      </c>
      <c r="B11" s="11" t="str">
        <f>IFERROR(VLOOKUP($A11,Disciplinas[],5,FALSE),"-")</f>
        <v>NHI2049-13</v>
      </c>
      <c r="C11" s="11">
        <f>IFERROR(VLOOKUP($A11,Disciplinas[],2,FALSE),"-")</f>
        <v>4</v>
      </c>
      <c r="D11" s="11">
        <f>IFERROR(VLOOKUP($A11,Disciplinas[],3,FALSE),"-")</f>
        <v>0</v>
      </c>
      <c r="E11" s="11">
        <f>IFERROR(VLOOKUP($A11,Disciplinas[],4,FALSE),"-")</f>
        <v>4</v>
      </c>
      <c r="F11" s="11" t="str">
        <f>IFERROR(VLOOKUP($A11,Disciplinas[],6,FALSE),"-")</f>
        <v>OBR</v>
      </c>
      <c r="G11" s="11" t="str">
        <f>IFERROR(VLOOKUP($A11,Disciplinas[],7,FALSE),"-")</f>
        <v>BFIL</v>
      </c>
      <c r="H11" s="24" t="s">
        <v>379</v>
      </c>
      <c r="I11" s="24" t="s">
        <v>349</v>
      </c>
      <c r="J11" s="24">
        <v>1</v>
      </c>
      <c r="K11" s="24">
        <v>40</v>
      </c>
      <c r="L11" s="25" t="s">
        <v>340</v>
      </c>
      <c r="M11" s="43">
        <v>0.79166666666666663</v>
      </c>
      <c r="N11" s="43">
        <v>0.875</v>
      </c>
      <c r="P11" s="25" t="s">
        <v>344</v>
      </c>
      <c r="Q11" s="43">
        <v>0.875000000000001</v>
      </c>
      <c r="R11" s="43">
        <v>0.95833333333333404</v>
      </c>
      <c r="X11" s="25">
        <v>4</v>
      </c>
      <c r="Y11" s="25" t="s">
        <v>350</v>
      </c>
    </row>
    <row r="12" spans="1:40" ht="45">
      <c r="A12" s="26" t="s">
        <v>162</v>
      </c>
      <c r="B12" s="11" t="str">
        <f>IFERROR(VLOOKUP($A12,Disciplinas[],5,FALSE),"-")</f>
        <v>NHH2032-13</v>
      </c>
      <c r="C12" s="11">
        <f>IFERROR(VLOOKUP($A12,Disciplinas[],2,FALSE),"-")</f>
        <v>4</v>
      </c>
      <c r="D12" s="11">
        <f>IFERROR(VLOOKUP($A12,Disciplinas[],3,FALSE),"-")</f>
        <v>0</v>
      </c>
      <c r="E12" s="11">
        <f>IFERROR(VLOOKUP($A12,Disciplinas[],4,FALSE),"-")</f>
        <v>4</v>
      </c>
      <c r="F12" s="11" t="str">
        <f>IFERROR(VLOOKUP($A12,Disciplinas[],6,FALSE),"-")</f>
        <v>OBR</v>
      </c>
      <c r="G12" s="11" t="str">
        <f>IFERROR(VLOOKUP($A12,Disciplinas[],7,FALSE),"-")</f>
        <v>BFIL</v>
      </c>
      <c r="H12" s="24" t="s">
        <v>379</v>
      </c>
      <c r="I12" s="24" t="s">
        <v>381</v>
      </c>
      <c r="J12" s="24">
        <v>1</v>
      </c>
      <c r="K12" s="24">
        <v>40</v>
      </c>
      <c r="L12" s="25" t="s">
        <v>342</v>
      </c>
      <c r="M12" s="43">
        <v>0.33333333333333331</v>
      </c>
      <c r="N12" s="43">
        <v>0.41666666666666702</v>
      </c>
      <c r="P12" s="25" t="s">
        <v>346</v>
      </c>
      <c r="Q12" s="43">
        <v>0.41666666666666669</v>
      </c>
      <c r="R12" s="43">
        <v>0.5</v>
      </c>
      <c r="X12" s="25">
        <v>4</v>
      </c>
      <c r="Y12" s="25" t="s">
        <v>68</v>
      </c>
    </row>
    <row r="13" spans="1:40" ht="45">
      <c r="A13" s="26" t="s">
        <v>162</v>
      </c>
      <c r="B13" s="11" t="str">
        <f>IFERROR(VLOOKUP($A13,Disciplinas[],5,FALSE),"-")</f>
        <v>NHH2032-13</v>
      </c>
      <c r="C13" s="11">
        <f>IFERROR(VLOOKUP($A13,Disciplinas[],2,FALSE),"-")</f>
        <v>4</v>
      </c>
      <c r="D13" s="11">
        <f>IFERROR(VLOOKUP($A13,Disciplinas[],3,FALSE),"-")</f>
        <v>0</v>
      </c>
      <c r="E13" s="11">
        <f>IFERROR(VLOOKUP($A13,Disciplinas[],4,FALSE),"-")</f>
        <v>4</v>
      </c>
      <c r="F13" s="11" t="str">
        <f>IFERROR(VLOOKUP($A13,Disciplinas[],6,FALSE),"-")</f>
        <v>OBR</v>
      </c>
      <c r="G13" s="11" t="str">
        <f>IFERROR(VLOOKUP($A13,Disciplinas[],7,FALSE),"-")</f>
        <v>BFIL</v>
      </c>
      <c r="H13" s="24" t="s">
        <v>379</v>
      </c>
      <c r="I13" s="24" t="s">
        <v>349</v>
      </c>
      <c r="J13" s="24">
        <v>1</v>
      </c>
      <c r="K13" s="24">
        <v>40</v>
      </c>
      <c r="L13" s="25" t="s">
        <v>342</v>
      </c>
      <c r="M13" s="43">
        <v>0.79166666666666663</v>
      </c>
      <c r="N13" s="43">
        <v>0.875</v>
      </c>
      <c r="P13" s="25" t="s">
        <v>346</v>
      </c>
      <c r="Q13" s="43">
        <v>0.875000000000001</v>
      </c>
      <c r="R13" s="43">
        <v>0.95833333333333404</v>
      </c>
      <c r="X13" s="25">
        <v>4</v>
      </c>
      <c r="Y13" s="25" t="s">
        <v>68</v>
      </c>
    </row>
    <row r="14" spans="1:40">
      <c r="A14" s="26" t="s">
        <v>234</v>
      </c>
      <c r="B14" s="11" t="str">
        <f>IFERROR(VLOOKUP($A14,Disciplinas[],5,FALSE),"-")</f>
        <v>NHH2065-13</v>
      </c>
      <c r="C14" s="11">
        <f>IFERROR(VLOOKUP($A14,Disciplinas[],2,FALSE),"-")</f>
        <v>4</v>
      </c>
      <c r="D14" s="11">
        <f>IFERROR(VLOOKUP($A14,Disciplinas[],3,FALSE),"-")</f>
        <v>0</v>
      </c>
      <c r="E14" s="11">
        <f>IFERROR(VLOOKUP($A14,Disciplinas[],4,FALSE),"-")</f>
        <v>4</v>
      </c>
      <c r="F14" s="11" t="str">
        <f>IFERROR(VLOOKUP($A14,Disciplinas[],6,FALSE),"-")</f>
        <v>OBR</v>
      </c>
      <c r="G14" s="11" t="str">
        <f>IFERROR(VLOOKUP($A14,Disciplinas[],7,FALSE),"-")</f>
        <v>BFIL</v>
      </c>
      <c r="H14" s="24" t="s">
        <v>379</v>
      </c>
      <c r="I14" s="24" t="s">
        <v>381</v>
      </c>
      <c r="J14" s="24">
        <v>1</v>
      </c>
      <c r="K14" s="24">
        <v>40</v>
      </c>
      <c r="L14" s="25" t="s">
        <v>340</v>
      </c>
      <c r="M14" s="43">
        <v>0.33333333333333331</v>
      </c>
      <c r="N14" s="43">
        <v>0.41666666666666702</v>
      </c>
      <c r="P14" s="25" t="s">
        <v>344</v>
      </c>
      <c r="Q14" s="43">
        <v>0.33333333333333331</v>
      </c>
      <c r="R14" s="43">
        <v>0.41666666666666702</v>
      </c>
      <c r="X14" s="25">
        <v>4</v>
      </c>
      <c r="Y14" s="25" t="s">
        <v>65</v>
      </c>
    </row>
    <row r="15" spans="1:40">
      <c r="A15" s="26" t="s">
        <v>234</v>
      </c>
      <c r="B15" s="11" t="str">
        <f>IFERROR(VLOOKUP($A15,Disciplinas[],5,FALSE),"-")</f>
        <v>NHH2065-13</v>
      </c>
      <c r="C15" s="11">
        <f>IFERROR(VLOOKUP($A15,Disciplinas[],2,FALSE),"-")</f>
        <v>4</v>
      </c>
      <c r="D15" s="11">
        <f>IFERROR(VLOOKUP($A15,Disciplinas[],3,FALSE),"-")</f>
        <v>0</v>
      </c>
      <c r="E15" s="11">
        <f>IFERROR(VLOOKUP($A15,Disciplinas[],4,FALSE),"-")</f>
        <v>4</v>
      </c>
      <c r="F15" s="11" t="str">
        <f>IFERROR(VLOOKUP($A15,Disciplinas[],6,FALSE),"-")</f>
        <v>OBR</v>
      </c>
      <c r="G15" s="11" t="str">
        <f>IFERROR(VLOOKUP($A15,Disciplinas[],7,FALSE),"-")</f>
        <v>BFIL</v>
      </c>
      <c r="H15" s="24" t="s">
        <v>379</v>
      </c>
      <c r="I15" s="24" t="s">
        <v>349</v>
      </c>
      <c r="J15" s="24">
        <v>1</v>
      </c>
      <c r="K15" s="24">
        <v>40</v>
      </c>
      <c r="L15" s="25" t="s">
        <v>340</v>
      </c>
      <c r="M15" s="43">
        <v>0.79166666666666663</v>
      </c>
      <c r="N15" s="43">
        <v>0.875</v>
      </c>
      <c r="P15" s="25" t="s">
        <v>344</v>
      </c>
      <c r="Q15" s="43">
        <v>0.79166666666666663</v>
      </c>
      <c r="R15" s="43">
        <v>0.875</v>
      </c>
      <c r="X15" s="25">
        <v>4</v>
      </c>
      <c r="Y15" s="25" t="s">
        <v>272</v>
      </c>
    </row>
    <row r="16" spans="1:40" ht="30">
      <c r="A16" s="26" t="s">
        <v>224</v>
      </c>
      <c r="B16" s="11" t="str">
        <f>IFERROR(VLOOKUP($A16,Disciplinas[],5,FALSE),"-")</f>
        <v>NHZ2056-11</v>
      </c>
      <c r="C16" s="11">
        <f>IFERROR(VLOOKUP($A16,Disciplinas[],2,FALSE),"-")</f>
        <v>4</v>
      </c>
      <c r="D16" s="11">
        <f>IFERROR(VLOOKUP($A16,Disciplinas[],3,FALSE),"-")</f>
        <v>0</v>
      </c>
      <c r="E16" s="11">
        <f>IFERROR(VLOOKUP($A16,Disciplinas[],4,FALSE),"-")</f>
        <v>4</v>
      </c>
      <c r="F16" s="11" t="str">
        <f>IFERROR(VLOOKUP($A16,Disciplinas[],6,FALSE),"-")</f>
        <v>OL</v>
      </c>
      <c r="G16" s="11" t="str">
        <f>IFERROR(VLOOKUP($A16,Disciplinas[],7,FALSE),"-")</f>
        <v>BFIL</v>
      </c>
      <c r="H16" s="24" t="s">
        <v>379</v>
      </c>
      <c r="I16" s="24" t="s">
        <v>381</v>
      </c>
      <c r="J16" s="24">
        <v>1</v>
      </c>
      <c r="K16" s="24">
        <v>40</v>
      </c>
      <c r="L16" s="25" t="s">
        <v>344</v>
      </c>
      <c r="M16" s="43">
        <v>0.33333333333333331</v>
      </c>
      <c r="N16" s="43">
        <v>0.5</v>
      </c>
      <c r="Y16" s="25" t="s">
        <v>283</v>
      </c>
    </row>
    <row r="17" spans="1:38" ht="30">
      <c r="A17" s="24" t="s">
        <v>228</v>
      </c>
      <c r="B17" s="11" t="str">
        <f>IFERROR(VLOOKUP($A17,Disciplinas[],5,FALSE),"-")</f>
        <v>NHZ2058-11</v>
      </c>
      <c r="C17" s="11">
        <f>IFERROR(VLOOKUP($A17,Disciplinas[],2,FALSE),"-")</f>
        <v>4</v>
      </c>
      <c r="D17" s="11">
        <f>IFERROR(VLOOKUP($A17,Disciplinas[],3,FALSE),"-")</f>
        <v>0</v>
      </c>
      <c r="E17" s="11">
        <f>IFERROR(VLOOKUP($A17,Disciplinas[],4,FALSE),"-")</f>
        <v>4</v>
      </c>
      <c r="F17" s="11" t="str">
        <f>IFERROR(VLOOKUP($A17,Disciplinas[],6,FALSE),"-")</f>
        <v>OL</v>
      </c>
      <c r="G17" s="11" t="str">
        <f>IFERROR(VLOOKUP($A17,Disciplinas[],7,FALSE),"-")</f>
        <v>BFIL</v>
      </c>
      <c r="H17" s="24" t="s">
        <v>379</v>
      </c>
      <c r="I17" s="24" t="s">
        <v>381</v>
      </c>
      <c r="J17" s="24">
        <v>1</v>
      </c>
      <c r="K17" s="24">
        <v>40</v>
      </c>
      <c r="L17" s="25" t="s">
        <v>340</v>
      </c>
      <c r="M17" s="43">
        <v>0.58333333333333304</v>
      </c>
      <c r="N17" s="43">
        <v>0.75</v>
      </c>
      <c r="X17" s="25">
        <v>4</v>
      </c>
      <c r="Y17" s="25" t="s">
        <v>76</v>
      </c>
      <c r="AL17" s="24"/>
    </row>
    <row r="18" spans="1:38" ht="30">
      <c r="A18" s="24" t="s">
        <v>244</v>
      </c>
      <c r="B18" s="11" t="str">
        <f>IFERROR(VLOOKUP($A18,Disciplinas[],5,FALSE),"-")</f>
        <v>NHZ2067-11</v>
      </c>
      <c r="C18" s="11">
        <f>IFERROR(VLOOKUP($A18,Disciplinas[],2,FALSE),"-")</f>
        <v>4</v>
      </c>
      <c r="D18" s="11">
        <f>IFERROR(VLOOKUP($A18,Disciplinas[],3,FALSE),"-")</f>
        <v>0</v>
      </c>
      <c r="E18" s="11">
        <f>IFERROR(VLOOKUP($A18,Disciplinas[],4,FALSE),"-")</f>
        <v>4</v>
      </c>
      <c r="F18" s="11" t="str">
        <f>IFERROR(VLOOKUP($A18,Disciplinas[],6,FALSE),"-")</f>
        <v>OL</v>
      </c>
      <c r="G18" s="11" t="str">
        <f>IFERROR(VLOOKUP($A18,Disciplinas[],7,FALSE),"-")</f>
        <v>BFIL</v>
      </c>
      <c r="H18" s="24" t="s">
        <v>379</v>
      </c>
      <c r="I18" s="24" t="s">
        <v>381</v>
      </c>
      <c r="J18" s="24">
        <v>1</v>
      </c>
      <c r="K18" s="24">
        <v>40</v>
      </c>
      <c r="L18" s="25" t="s">
        <v>342</v>
      </c>
      <c r="M18" s="43">
        <v>0.58333333333333304</v>
      </c>
      <c r="N18" s="43">
        <v>0.75</v>
      </c>
      <c r="X18" s="25">
        <v>4</v>
      </c>
      <c r="Y18" s="25" t="s">
        <v>312</v>
      </c>
      <c r="AL18" s="24"/>
    </row>
    <row r="19" spans="1:38" ht="45">
      <c r="A19" s="24" t="s">
        <v>246</v>
      </c>
      <c r="B19" s="11" t="str">
        <f>IFERROR(VLOOKUP($A19,Disciplinas[],5,FALSE),"-")</f>
        <v>NHZ2068-11</v>
      </c>
      <c r="C19" s="11">
        <f>IFERROR(VLOOKUP($A19,Disciplinas[],2,FALSE),"-")</f>
        <v>4</v>
      </c>
      <c r="D19" s="11">
        <f>IFERROR(VLOOKUP($A19,Disciplinas[],3,FALSE),"-")</f>
        <v>0</v>
      </c>
      <c r="E19" s="11">
        <f>IFERROR(VLOOKUP($A19,Disciplinas[],4,FALSE),"-")</f>
        <v>4</v>
      </c>
      <c r="F19" s="11" t="str">
        <f>IFERROR(VLOOKUP($A19,Disciplinas[],6,FALSE),"-")</f>
        <v>OL</v>
      </c>
      <c r="G19" s="11" t="str">
        <f>IFERROR(VLOOKUP($A19,Disciplinas[],7,FALSE),"-")</f>
        <v>BFIL</v>
      </c>
      <c r="H19" s="24" t="s">
        <v>379</v>
      </c>
      <c r="I19" s="24" t="s">
        <v>381</v>
      </c>
      <c r="J19" s="24">
        <v>1</v>
      </c>
      <c r="K19" s="24">
        <v>40</v>
      </c>
      <c r="L19" s="25" t="s">
        <v>346</v>
      </c>
      <c r="M19" s="43">
        <v>0.33333333333333331</v>
      </c>
      <c r="N19" s="43">
        <v>0.5</v>
      </c>
      <c r="X19" s="25">
        <v>4</v>
      </c>
      <c r="Y19" s="25" t="s">
        <v>58</v>
      </c>
      <c r="AL19" s="24"/>
    </row>
    <row r="20" spans="1:38" ht="30">
      <c r="A20" s="24" t="s">
        <v>218</v>
      </c>
      <c r="B20" s="11" t="str">
        <f>IFERROR(VLOOKUP($A20,Disciplinas[],5,FALSE),"-")</f>
        <v>NHZ2053-11</v>
      </c>
      <c r="C20" s="11">
        <f>IFERROR(VLOOKUP($A20,Disciplinas[],2,FALSE),"-")</f>
        <v>4</v>
      </c>
      <c r="D20" s="11">
        <f>IFERROR(VLOOKUP($A20,Disciplinas[],3,FALSE),"-")</f>
        <v>0</v>
      </c>
      <c r="E20" s="11">
        <f>IFERROR(VLOOKUP($A20,Disciplinas[],4,FALSE),"-")</f>
        <v>4</v>
      </c>
      <c r="F20" s="11" t="str">
        <f>IFERROR(VLOOKUP($A20,Disciplinas[],6,FALSE),"-")</f>
        <v>OL</v>
      </c>
      <c r="G20" s="11" t="str">
        <f>IFERROR(VLOOKUP($A20,Disciplinas[],7,FALSE),"-")</f>
        <v>BFIL</v>
      </c>
      <c r="H20" s="24" t="s">
        <v>379</v>
      </c>
      <c r="I20" s="24" t="s">
        <v>349</v>
      </c>
      <c r="J20" s="24">
        <v>1</v>
      </c>
      <c r="K20" s="24">
        <v>40</v>
      </c>
      <c r="L20" s="25" t="s">
        <v>344</v>
      </c>
      <c r="M20" s="43">
        <v>0.79166666666666696</v>
      </c>
      <c r="N20" s="43">
        <v>0.95833333333333404</v>
      </c>
      <c r="X20" s="25">
        <v>2</v>
      </c>
      <c r="Y20" s="25" t="s">
        <v>78</v>
      </c>
      <c r="AI20" s="25">
        <v>2</v>
      </c>
      <c r="AJ20" s="25" t="s">
        <v>60</v>
      </c>
      <c r="AL20" s="24"/>
    </row>
    <row r="21" spans="1:38" ht="30">
      <c r="A21" s="24" t="s">
        <v>226</v>
      </c>
      <c r="B21" s="11" t="str">
        <f>IFERROR(VLOOKUP($A21,Disciplinas[],5,FALSE),"-")</f>
        <v>NHZ2057-11</v>
      </c>
      <c r="C21" s="11">
        <f>IFERROR(VLOOKUP($A21,Disciplinas[],2,FALSE),"-")</f>
        <v>4</v>
      </c>
      <c r="D21" s="11">
        <f>IFERROR(VLOOKUP($A21,Disciplinas[],3,FALSE),"-")</f>
        <v>0</v>
      </c>
      <c r="E21" s="11">
        <f>IFERROR(VLOOKUP($A21,Disciplinas[],4,FALSE),"-")</f>
        <v>4</v>
      </c>
      <c r="F21" s="11" t="str">
        <f>IFERROR(VLOOKUP($A21,Disciplinas[],6,FALSE),"-")</f>
        <v>OL</v>
      </c>
      <c r="G21" s="11" t="str">
        <f>IFERROR(VLOOKUP($A21,Disciplinas[],7,FALSE),"-")</f>
        <v>BFIL</v>
      </c>
      <c r="H21" s="24" t="s">
        <v>379</v>
      </c>
      <c r="I21" s="24" t="s">
        <v>349</v>
      </c>
      <c r="J21" s="24">
        <v>1</v>
      </c>
      <c r="K21" s="24">
        <v>40</v>
      </c>
      <c r="L21" s="25" t="s">
        <v>342</v>
      </c>
      <c r="M21" s="43">
        <v>0.79166666666666696</v>
      </c>
      <c r="N21" s="43">
        <v>0.95833333333333404</v>
      </c>
      <c r="X21" s="25">
        <v>4</v>
      </c>
      <c r="Y21" s="25" t="s">
        <v>73</v>
      </c>
      <c r="AL21" s="24"/>
    </row>
    <row r="22" spans="1:38" ht="30">
      <c r="A22" s="24" t="s">
        <v>242</v>
      </c>
      <c r="B22" s="11" t="str">
        <f>IFERROR(VLOOKUP($A22,Disciplinas[],5,FALSE),"-")</f>
        <v>NHZ2066-11</v>
      </c>
      <c r="C22" s="11">
        <f>IFERROR(VLOOKUP($A22,Disciplinas[],2,FALSE),"-")</f>
        <v>4</v>
      </c>
      <c r="D22" s="11">
        <f>IFERROR(VLOOKUP($A22,Disciplinas[],3,FALSE),"-")</f>
        <v>0</v>
      </c>
      <c r="E22" s="11">
        <f>IFERROR(VLOOKUP($A22,Disciplinas[],4,FALSE),"-")</f>
        <v>4</v>
      </c>
      <c r="F22" s="11" t="str">
        <f>IFERROR(VLOOKUP($A22,Disciplinas[],6,FALSE),"-")</f>
        <v>OL</v>
      </c>
      <c r="G22" s="11" t="str">
        <f>IFERROR(VLOOKUP($A22,Disciplinas[],7,FALSE),"-")</f>
        <v>BFIL</v>
      </c>
      <c r="H22" s="24" t="s">
        <v>379</v>
      </c>
      <c r="I22" s="24" t="s">
        <v>349</v>
      </c>
      <c r="J22" s="24">
        <v>1</v>
      </c>
      <c r="K22" s="24">
        <v>40</v>
      </c>
      <c r="L22" s="25" t="s">
        <v>346</v>
      </c>
      <c r="M22" s="43">
        <v>0.79166666666666696</v>
      </c>
      <c r="N22" s="43">
        <v>0.95833333333333404</v>
      </c>
      <c r="X22" s="25">
        <v>4</v>
      </c>
      <c r="Y22" s="25" t="s">
        <v>64</v>
      </c>
      <c r="AL22" s="24"/>
    </row>
    <row r="23" spans="1:38">
      <c r="A23" s="24" t="s">
        <v>89</v>
      </c>
      <c r="B23" s="11" t="str">
        <f>IFERROR(VLOOKUP($A23,Disciplinas[],5,FALSE),"-")</f>
        <v xml:space="preserve">BIR0004-15 </v>
      </c>
      <c r="C23" s="11">
        <f>IFERROR(VLOOKUP($A23,Disciplinas[],2,FALSE),"-")</f>
        <v>3</v>
      </c>
      <c r="D23" s="11">
        <f>IFERROR(VLOOKUP($A23,Disciplinas[],3,FALSE),"-")</f>
        <v>0</v>
      </c>
      <c r="E23" s="11">
        <f>IFERROR(VLOOKUP($A23,Disciplinas[],4,FALSE),"-")</f>
        <v>4</v>
      </c>
      <c r="F23" s="11" t="str">
        <f>IFERROR(VLOOKUP($A23,Disciplinas[],6,FALSE),"-")</f>
        <v>BI</v>
      </c>
      <c r="G23" s="11" t="str">
        <f>IFERROR(VLOOKUP($A23,Disciplinas[],7,FALSE),"-")</f>
        <v>BI</v>
      </c>
      <c r="H23" s="24" t="s">
        <v>380</v>
      </c>
      <c r="I23" s="24" t="s">
        <v>381</v>
      </c>
      <c r="J23" s="24">
        <v>1</v>
      </c>
      <c r="K23" s="24">
        <v>100</v>
      </c>
      <c r="L23" s="25" t="s">
        <v>340</v>
      </c>
      <c r="M23" s="43">
        <v>0.33333333333333331</v>
      </c>
      <c r="N23" s="43">
        <v>0.41666666666666702</v>
      </c>
      <c r="O23" s="25" t="s">
        <v>341</v>
      </c>
      <c r="P23" s="25" t="s">
        <v>342</v>
      </c>
      <c r="Q23" s="43">
        <v>0.41666666666666702</v>
      </c>
      <c r="R23" s="43">
        <v>0.5</v>
      </c>
      <c r="S23" s="25" t="s">
        <v>343</v>
      </c>
      <c r="X23" s="25">
        <v>3</v>
      </c>
      <c r="Y23" s="25" t="s">
        <v>56</v>
      </c>
      <c r="AL23" s="24"/>
    </row>
    <row r="24" spans="1:38" ht="30">
      <c r="A24" s="24" t="s">
        <v>89</v>
      </c>
      <c r="B24" s="11" t="str">
        <f>IFERROR(VLOOKUP($A24,Disciplinas[],5,FALSE),"-")</f>
        <v xml:space="preserve">BIR0004-15 </v>
      </c>
      <c r="C24" s="11">
        <f>IFERROR(VLOOKUP($A24,Disciplinas[],2,FALSE),"-")</f>
        <v>3</v>
      </c>
      <c r="D24" s="11">
        <f>IFERROR(VLOOKUP($A24,Disciplinas[],3,FALSE),"-")</f>
        <v>0</v>
      </c>
      <c r="E24" s="11">
        <f>IFERROR(VLOOKUP($A24,Disciplinas[],4,FALSE),"-")</f>
        <v>4</v>
      </c>
      <c r="F24" s="11" t="str">
        <f>IFERROR(VLOOKUP($A24,Disciplinas[],6,FALSE),"-")</f>
        <v>BI</v>
      </c>
      <c r="G24" s="11" t="str">
        <f>IFERROR(VLOOKUP($A24,Disciplinas[],7,FALSE),"-")</f>
        <v>BI</v>
      </c>
      <c r="H24" s="24" t="s">
        <v>380</v>
      </c>
      <c r="I24" s="24" t="s">
        <v>381</v>
      </c>
      <c r="J24" s="24">
        <v>1</v>
      </c>
      <c r="K24" s="24">
        <v>100</v>
      </c>
      <c r="L24" s="25" t="s">
        <v>340</v>
      </c>
      <c r="M24" s="43">
        <v>0.33333333333333331</v>
      </c>
      <c r="N24" s="43">
        <v>0.41666666666666702</v>
      </c>
      <c r="O24" s="25" t="s">
        <v>341</v>
      </c>
      <c r="P24" s="25" t="s">
        <v>342</v>
      </c>
      <c r="Q24" s="43">
        <v>0.41666666666666702</v>
      </c>
      <c r="R24" s="43">
        <v>0.5</v>
      </c>
      <c r="S24" s="25" t="s">
        <v>343</v>
      </c>
      <c r="X24" s="25">
        <v>3</v>
      </c>
      <c r="Y24" s="25" t="s">
        <v>77</v>
      </c>
      <c r="AL24" s="24"/>
    </row>
    <row r="25" spans="1:38" ht="30">
      <c r="A25" s="24" t="s">
        <v>89</v>
      </c>
      <c r="B25" s="11" t="str">
        <f>IFERROR(VLOOKUP($A25,Disciplinas[],5,FALSE),"-")</f>
        <v xml:space="preserve">BIR0004-15 </v>
      </c>
      <c r="C25" s="11">
        <f>IFERROR(VLOOKUP($A25,Disciplinas[],2,FALSE),"-")</f>
        <v>3</v>
      </c>
      <c r="D25" s="11">
        <f>IFERROR(VLOOKUP($A25,Disciplinas[],3,FALSE),"-")</f>
        <v>0</v>
      </c>
      <c r="E25" s="11">
        <f>IFERROR(VLOOKUP($A25,Disciplinas[],4,FALSE),"-")</f>
        <v>4</v>
      </c>
      <c r="F25" s="11" t="str">
        <f>IFERROR(VLOOKUP($A25,Disciplinas[],6,FALSE),"-")</f>
        <v>BI</v>
      </c>
      <c r="G25" s="11" t="str">
        <f>IFERROR(VLOOKUP($A25,Disciplinas[],7,FALSE),"-")</f>
        <v>BI</v>
      </c>
      <c r="H25" s="24" t="s">
        <v>379</v>
      </c>
      <c r="I25" s="24" t="s">
        <v>381</v>
      </c>
      <c r="J25" s="24">
        <v>1</v>
      </c>
      <c r="K25" s="24">
        <v>100</v>
      </c>
      <c r="L25" s="25" t="s">
        <v>340</v>
      </c>
      <c r="M25" s="43">
        <v>0.33333333333333331</v>
      </c>
      <c r="N25" s="43">
        <v>0.41666666666666702</v>
      </c>
      <c r="O25" s="25" t="s">
        <v>341</v>
      </c>
      <c r="P25" s="25" t="s">
        <v>342</v>
      </c>
      <c r="Q25" s="43">
        <v>0.41666666666666702</v>
      </c>
      <c r="R25" s="43">
        <v>0.5</v>
      </c>
      <c r="S25" s="25" t="s">
        <v>343</v>
      </c>
      <c r="X25" s="25">
        <v>3</v>
      </c>
      <c r="Y25" s="25" t="s">
        <v>62</v>
      </c>
      <c r="AL25" s="24"/>
    </row>
    <row r="26" spans="1:38" ht="30">
      <c r="A26" s="24" t="s">
        <v>89</v>
      </c>
      <c r="B26" s="11" t="str">
        <f>IFERROR(VLOOKUP($A26,Disciplinas[],5,FALSE),"-")</f>
        <v xml:space="preserve">BIR0004-15 </v>
      </c>
      <c r="C26" s="11">
        <f>IFERROR(VLOOKUP($A26,Disciplinas[],2,FALSE),"-")</f>
        <v>3</v>
      </c>
      <c r="D26" s="11">
        <f>IFERROR(VLOOKUP($A26,Disciplinas[],3,FALSE),"-")</f>
        <v>0</v>
      </c>
      <c r="E26" s="11">
        <f>IFERROR(VLOOKUP($A26,Disciplinas[],4,FALSE),"-")</f>
        <v>4</v>
      </c>
      <c r="F26" s="11" t="str">
        <f>IFERROR(VLOOKUP($A26,Disciplinas[],6,FALSE),"-")</f>
        <v>BI</v>
      </c>
      <c r="G26" s="11" t="str">
        <f>IFERROR(VLOOKUP($A26,Disciplinas[],7,FALSE),"-")</f>
        <v>BI</v>
      </c>
      <c r="H26" s="24" t="s">
        <v>379</v>
      </c>
      <c r="I26" s="24" t="s">
        <v>381</v>
      </c>
      <c r="J26" s="24">
        <v>1</v>
      </c>
      <c r="K26" s="24">
        <v>100</v>
      </c>
      <c r="L26" s="25" t="s">
        <v>340</v>
      </c>
      <c r="M26" s="43">
        <v>0.33333333333333331</v>
      </c>
      <c r="N26" s="43">
        <v>0.41666666666666702</v>
      </c>
      <c r="O26" s="25" t="s">
        <v>341</v>
      </c>
      <c r="P26" s="25" t="s">
        <v>342</v>
      </c>
      <c r="Q26" s="43">
        <v>0.41666666666666702</v>
      </c>
      <c r="R26" s="43">
        <v>0.5</v>
      </c>
      <c r="S26" s="25" t="s">
        <v>343</v>
      </c>
      <c r="X26" s="25">
        <v>3</v>
      </c>
      <c r="Y26" s="25" t="s">
        <v>54</v>
      </c>
      <c r="AL26" s="24"/>
    </row>
    <row r="27" spans="1:38" ht="30">
      <c r="A27" s="24" t="s">
        <v>89</v>
      </c>
      <c r="B27" s="11" t="str">
        <f>IFERROR(VLOOKUP($A27,Disciplinas[],5,FALSE),"-")</f>
        <v xml:space="preserve">BIR0004-15 </v>
      </c>
      <c r="C27" s="11">
        <f>IFERROR(VLOOKUP($A27,Disciplinas[],2,FALSE),"-")</f>
        <v>3</v>
      </c>
      <c r="D27" s="11">
        <f>IFERROR(VLOOKUP($A27,Disciplinas[],3,FALSE),"-")</f>
        <v>0</v>
      </c>
      <c r="E27" s="11">
        <f>IFERROR(VLOOKUP($A27,Disciplinas[],4,FALSE),"-")</f>
        <v>4</v>
      </c>
      <c r="F27" s="11" t="str">
        <f>IFERROR(VLOOKUP($A27,Disciplinas[],6,FALSE),"-")</f>
        <v>BI</v>
      </c>
      <c r="G27" s="11" t="str">
        <f>IFERROR(VLOOKUP($A27,Disciplinas[],7,FALSE),"-")</f>
        <v>BI</v>
      </c>
      <c r="H27" s="24" t="s">
        <v>380</v>
      </c>
      <c r="I27" s="24" t="s">
        <v>381</v>
      </c>
      <c r="J27" s="24">
        <v>1</v>
      </c>
      <c r="K27" s="24">
        <v>100</v>
      </c>
      <c r="L27" s="25" t="s">
        <v>340</v>
      </c>
      <c r="M27" s="43">
        <v>0.41666666666666702</v>
      </c>
      <c r="N27" s="43">
        <v>0.5</v>
      </c>
      <c r="O27" s="25" t="s">
        <v>341</v>
      </c>
      <c r="P27" s="25" t="s">
        <v>342</v>
      </c>
      <c r="Q27" s="43">
        <v>0.33333333333333331</v>
      </c>
      <c r="R27" s="43">
        <v>0.41666666666666702</v>
      </c>
      <c r="S27" s="25" t="s">
        <v>343</v>
      </c>
      <c r="X27" s="25">
        <v>3</v>
      </c>
      <c r="Y27" s="25" t="s">
        <v>77</v>
      </c>
      <c r="AL27" s="24"/>
    </row>
    <row r="28" spans="1:38" ht="30">
      <c r="A28" s="24" t="s">
        <v>210</v>
      </c>
      <c r="B28" s="11" t="str">
        <f>IFERROR(VLOOKUP($A28,Disciplinas[],5,FALSE),"-")</f>
        <v xml:space="preserve">BHP0202-15 </v>
      </c>
      <c r="C28" s="11">
        <f>IFERROR(VLOOKUP($A28,Disciplinas[],2,FALSE),"-")</f>
        <v>4</v>
      </c>
      <c r="D28" s="11">
        <f>IFERROR(VLOOKUP($A28,Disciplinas[],3,FALSE),"-")</f>
        <v>0</v>
      </c>
      <c r="E28" s="11">
        <f>IFERROR(VLOOKUP($A28,Disciplinas[],4,FALSE),"-")</f>
        <v>4</v>
      </c>
      <c r="F28" s="11" t="str">
        <f>IFERROR(VLOOKUP($A28,Disciplinas[],6,FALSE),"-")</f>
        <v>BI</v>
      </c>
      <c r="G28" s="11" t="str">
        <f>IFERROR(VLOOKUP($A28,Disciplinas[],7,FALSE),"-")</f>
        <v>BI</v>
      </c>
      <c r="H28" s="24" t="s">
        <v>379</v>
      </c>
      <c r="I28" s="24" t="s">
        <v>381</v>
      </c>
      <c r="J28" s="24">
        <v>1</v>
      </c>
      <c r="K28" s="24">
        <v>100</v>
      </c>
      <c r="L28" s="25" t="s">
        <v>340</v>
      </c>
      <c r="M28" s="43">
        <v>0.33333333333333331</v>
      </c>
      <c r="N28" s="43">
        <v>0.41666666666666702</v>
      </c>
      <c r="P28" s="25" t="s">
        <v>344</v>
      </c>
      <c r="Q28" s="43">
        <v>0.41666666666666702</v>
      </c>
      <c r="R28" s="43">
        <v>0.5</v>
      </c>
      <c r="X28" s="25">
        <v>4</v>
      </c>
      <c r="Y28" s="25" t="s">
        <v>79</v>
      </c>
      <c r="AL28" s="24"/>
    </row>
    <row r="29" spans="1:38" ht="30">
      <c r="A29" s="24" t="s">
        <v>210</v>
      </c>
      <c r="B29" s="11" t="str">
        <f>IFERROR(VLOOKUP($A29,Disciplinas[],5,FALSE),"-")</f>
        <v xml:space="preserve">BHP0202-15 </v>
      </c>
      <c r="C29" s="11">
        <f>IFERROR(VLOOKUP($A29,Disciplinas[],2,FALSE),"-")</f>
        <v>4</v>
      </c>
      <c r="D29" s="11">
        <f>IFERROR(VLOOKUP($A29,Disciplinas[],3,FALSE),"-")</f>
        <v>0</v>
      </c>
      <c r="E29" s="11">
        <f>IFERROR(VLOOKUP($A29,Disciplinas[],4,FALSE),"-")</f>
        <v>4</v>
      </c>
      <c r="F29" s="11" t="str">
        <f>IFERROR(VLOOKUP($A29,Disciplinas[],6,FALSE),"-")</f>
        <v>BI</v>
      </c>
      <c r="G29" s="11" t="str">
        <f>IFERROR(VLOOKUP($A29,Disciplinas[],7,FALSE),"-")</f>
        <v>BI</v>
      </c>
      <c r="H29" s="24" t="s">
        <v>379</v>
      </c>
      <c r="I29" s="24" t="s">
        <v>381</v>
      </c>
      <c r="J29" s="24">
        <v>1</v>
      </c>
      <c r="K29" s="24">
        <v>100</v>
      </c>
      <c r="L29" s="25" t="s">
        <v>340</v>
      </c>
      <c r="M29" s="43">
        <v>0.41666666666666702</v>
      </c>
      <c r="N29" s="43">
        <v>0.5</v>
      </c>
      <c r="P29" s="25" t="s">
        <v>344</v>
      </c>
      <c r="Q29" s="43">
        <v>0.33333333333333331</v>
      </c>
      <c r="R29" s="43">
        <v>0.41666666666666702</v>
      </c>
      <c r="X29" s="25">
        <v>4</v>
      </c>
      <c r="Y29" s="25" t="s">
        <v>79</v>
      </c>
      <c r="AL29" s="24"/>
    </row>
    <row r="30" spans="1:38" ht="30">
      <c r="A30" s="24" t="s">
        <v>89</v>
      </c>
      <c r="B30" s="11" t="str">
        <f>IFERROR(VLOOKUP($A30,Disciplinas[],5,FALSE),"-")</f>
        <v xml:space="preserve">BIR0004-15 </v>
      </c>
      <c r="C30" s="11">
        <f>IFERROR(VLOOKUP($A30,Disciplinas[],2,FALSE),"-")</f>
        <v>3</v>
      </c>
      <c r="D30" s="11">
        <f>IFERROR(VLOOKUP($A30,Disciplinas[],3,FALSE),"-")</f>
        <v>0</v>
      </c>
      <c r="E30" s="11">
        <f>IFERROR(VLOOKUP($A30,Disciplinas[],4,FALSE),"-")</f>
        <v>4</v>
      </c>
      <c r="F30" s="11" t="str">
        <f>IFERROR(VLOOKUP($A30,Disciplinas[],6,FALSE),"-")</f>
        <v>BI</v>
      </c>
      <c r="G30" s="11" t="str">
        <f>IFERROR(VLOOKUP($A30,Disciplinas[],7,FALSE),"-")</f>
        <v>BI</v>
      </c>
      <c r="H30" s="24" t="s">
        <v>380</v>
      </c>
      <c r="I30" s="24" t="s">
        <v>349</v>
      </c>
      <c r="J30" s="24">
        <v>1</v>
      </c>
      <c r="K30" s="24">
        <v>100</v>
      </c>
      <c r="L30" s="25" t="s">
        <v>340</v>
      </c>
      <c r="M30" s="43">
        <v>0.79166666666666696</v>
      </c>
      <c r="N30" s="43">
        <v>0.875000000000001</v>
      </c>
      <c r="O30" s="25" t="s">
        <v>341</v>
      </c>
      <c r="P30" s="25" t="s">
        <v>342</v>
      </c>
      <c r="Q30" s="43">
        <v>0.875000000000001</v>
      </c>
      <c r="R30" s="43">
        <v>0.95833333333333404</v>
      </c>
      <c r="S30" s="25" t="s">
        <v>343</v>
      </c>
      <c r="X30" s="25">
        <v>3</v>
      </c>
      <c r="Y30" s="25" t="s">
        <v>78</v>
      </c>
      <c r="AL30" s="24"/>
    </row>
    <row r="31" spans="1:38">
      <c r="A31" s="24" t="s">
        <v>89</v>
      </c>
      <c r="B31" s="11" t="str">
        <f>IFERROR(VLOOKUP($A31,Disciplinas[],5,FALSE),"-")</f>
        <v xml:space="preserve">BIR0004-15 </v>
      </c>
      <c r="C31" s="11">
        <f>IFERROR(VLOOKUP($A31,Disciplinas[],2,FALSE),"-")</f>
        <v>3</v>
      </c>
      <c r="D31" s="11">
        <f>IFERROR(VLOOKUP($A31,Disciplinas[],3,FALSE),"-")</f>
        <v>0</v>
      </c>
      <c r="E31" s="11">
        <f>IFERROR(VLOOKUP($A31,Disciplinas[],4,FALSE),"-")</f>
        <v>4</v>
      </c>
      <c r="F31" s="11" t="str">
        <f>IFERROR(VLOOKUP($A31,Disciplinas[],6,FALSE),"-")</f>
        <v>BI</v>
      </c>
      <c r="G31" s="11" t="str">
        <f>IFERROR(VLOOKUP($A31,Disciplinas[],7,FALSE),"-")</f>
        <v>BI</v>
      </c>
      <c r="H31" s="24" t="s">
        <v>380</v>
      </c>
      <c r="I31" s="24" t="s">
        <v>349</v>
      </c>
      <c r="J31" s="24">
        <v>1</v>
      </c>
      <c r="K31" s="24">
        <v>100</v>
      </c>
      <c r="L31" s="25" t="s">
        <v>340</v>
      </c>
      <c r="M31" s="43">
        <v>0.79166666666666696</v>
      </c>
      <c r="N31" s="43">
        <v>0.875000000000001</v>
      </c>
      <c r="O31" s="25" t="s">
        <v>341</v>
      </c>
      <c r="P31" s="25" t="s">
        <v>342</v>
      </c>
      <c r="Q31" s="43">
        <v>0.875000000000001</v>
      </c>
      <c r="R31" s="43">
        <v>0.95833333333333404</v>
      </c>
      <c r="S31" s="25" t="s">
        <v>343</v>
      </c>
      <c r="X31" s="25">
        <v>3</v>
      </c>
      <c r="Y31" s="25" t="s">
        <v>63</v>
      </c>
      <c r="AL31" s="24"/>
    </row>
    <row r="32" spans="1:38" ht="30">
      <c r="A32" s="24" t="s">
        <v>89</v>
      </c>
      <c r="B32" s="11" t="str">
        <f>IFERROR(VLOOKUP($A32,Disciplinas[],5,FALSE),"-")</f>
        <v xml:space="preserve">BIR0004-15 </v>
      </c>
      <c r="C32" s="11">
        <f>IFERROR(VLOOKUP($A32,Disciplinas[],2,FALSE),"-")</f>
        <v>3</v>
      </c>
      <c r="D32" s="11">
        <f>IFERROR(VLOOKUP($A32,Disciplinas[],3,FALSE),"-")</f>
        <v>0</v>
      </c>
      <c r="E32" s="11">
        <f>IFERROR(VLOOKUP($A32,Disciplinas[],4,FALSE),"-")</f>
        <v>4</v>
      </c>
      <c r="F32" s="11" t="str">
        <f>IFERROR(VLOOKUP($A32,Disciplinas[],6,FALSE),"-")</f>
        <v>BI</v>
      </c>
      <c r="G32" s="11" t="str">
        <f>IFERROR(VLOOKUP($A32,Disciplinas[],7,FALSE),"-")</f>
        <v>BI</v>
      </c>
      <c r="H32" s="24" t="s">
        <v>379</v>
      </c>
      <c r="I32" s="24" t="s">
        <v>349</v>
      </c>
      <c r="J32" s="24">
        <v>1</v>
      </c>
      <c r="K32" s="24">
        <v>100</v>
      </c>
      <c r="L32" s="25" t="s">
        <v>340</v>
      </c>
      <c r="M32" s="43">
        <v>0.79166666666666696</v>
      </c>
      <c r="N32" s="43">
        <v>0.875000000000001</v>
      </c>
      <c r="O32" s="25" t="s">
        <v>341</v>
      </c>
      <c r="P32" s="25" t="s">
        <v>342</v>
      </c>
      <c r="Q32" s="43">
        <v>0.875000000000001</v>
      </c>
      <c r="R32" s="43">
        <v>0.95833333333333404</v>
      </c>
      <c r="S32" s="25" t="s">
        <v>343</v>
      </c>
      <c r="X32" s="25">
        <v>3</v>
      </c>
      <c r="Y32" s="25" t="s">
        <v>75</v>
      </c>
      <c r="AL32" s="24"/>
    </row>
    <row r="33" spans="1:38">
      <c r="A33" s="24" t="s">
        <v>89</v>
      </c>
      <c r="B33" s="11" t="str">
        <f>IFERROR(VLOOKUP($A33,Disciplinas[],5,FALSE),"-")</f>
        <v xml:space="preserve">BIR0004-15 </v>
      </c>
      <c r="C33" s="11">
        <f>IFERROR(VLOOKUP($A33,Disciplinas[],2,FALSE),"-")</f>
        <v>3</v>
      </c>
      <c r="D33" s="11">
        <f>IFERROR(VLOOKUP($A33,Disciplinas[],3,FALSE),"-")</f>
        <v>0</v>
      </c>
      <c r="E33" s="11">
        <f>IFERROR(VLOOKUP($A33,Disciplinas[],4,FALSE),"-")</f>
        <v>4</v>
      </c>
      <c r="F33" s="11" t="str">
        <f>IFERROR(VLOOKUP($A33,Disciplinas[],6,FALSE),"-")</f>
        <v>BI</v>
      </c>
      <c r="G33" s="11" t="str">
        <f>IFERROR(VLOOKUP($A33,Disciplinas[],7,FALSE),"-")</f>
        <v>BI</v>
      </c>
      <c r="H33" s="24" t="s">
        <v>380</v>
      </c>
      <c r="I33" s="24" t="s">
        <v>349</v>
      </c>
      <c r="J33" s="24">
        <v>1</v>
      </c>
      <c r="K33" s="24">
        <v>100</v>
      </c>
      <c r="L33" s="25" t="s">
        <v>340</v>
      </c>
      <c r="M33" s="43">
        <v>0.875000000000001</v>
      </c>
      <c r="N33" s="43">
        <v>0.95833333333333404</v>
      </c>
      <c r="O33" s="25" t="s">
        <v>341</v>
      </c>
      <c r="P33" s="25" t="s">
        <v>342</v>
      </c>
      <c r="Q33" s="43">
        <v>0.79166666666666696</v>
      </c>
      <c r="R33" s="43">
        <v>0.875000000000001</v>
      </c>
      <c r="S33" s="25" t="s">
        <v>343</v>
      </c>
      <c r="X33" s="25">
        <v>3</v>
      </c>
      <c r="Y33" s="25" t="s">
        <v>63</v>
      </c>
      <c r="AL33" s="24"/>
    </row>
    <row r="34" spans="1:38" ht="30">
      <c r="A34" s="24" t="s">
        <v>89</v>
      </c>
      <c r="B34" s="11" t="str">
        <f>IFERROR(VLOOKUP($A34,Disciplinas[],5,FALSE),"-")</f>
        <v xml:space="preserve">BIR0004-15 </v>
      </c>
      <c r="C34" s="11">
        <f>IFERROR(VLOOKUP($A34,Disciplinas[],2,FALSE),"-")</f>
        <v>3</v>
      </c>
      <c r="D34" s="11">
        <f>IFERROR(VLOOKUP($A34,Disciplinas[],3,FALSE),"-")</f>
        <v>0</v>
      </c>
      <c r="E34" s="11">
        <f>IFERROR(VLOOKUP($A34,Disciplinas[],4,FALSE),"-")</f>
        <v>4</v>
      </c>
      <c r="F34" s="11" t="str">
        <f>IFERROR(VLOOKUP($A34,Disciplinas[],6,FALSE),"-")</f>
        <v>BI</v>
      </c>
      <c r="G34" s="11" t="str">
        <f>IFERROR(VLOOKUP($A34,Disciplinas[],7,FALSE),"-")</f>
        <v>BI</v>
      </c>
      <c r="H34" s="24" t="s">
        <v>379</v>
      </c>
      <c r="I34" s="24" t="s">
        <v>349</v>
      </c>
      <c r="J34" s="24">
        <v>1</v>
      </c>
      <c r="K34" s="24">
        <v>100</v>
      </c>
      <c r="L34" s="25" t="s">
        <v>340</v>
      </c>
      <c r="M34" s="43">
        <v>0.875000000000001</v>
      </c>
      <c r="N34" s="43">
        <v>0.95833333333333404</v>
      </c>
      <c r="O34" s="25" t="s">
        <v>341</v>
      </c>
      <c r="P34" s="25" t="s">
        <v>342</v>
      </c>
      <c r="Q34" s="43">
        <v>0.79166666666666696</v>
      </c>
      <c r="R34" s="43">
        <v>0.875000000000001</v>
      </c>
      <c r="S34" s="25" t="s">
        <v>343</v>
      </c>
      <c r="X34" s="25">
        <v>3</v>
      </c>
      <c r="Y34" s="25" t="s">
        <v>75</v>
      </c>
    </row>
    <row r="35" spans="1:38" ht="30">
      <c r="A35" s="24" t="s">
        <v>210</v>
      </c>
      <c r="B35" s="11" t="str">
        <f>IFERROR(VLOOKUP($A35,Disciplinas[],5,FALSE),"-")</f>
        <v xml:space="preserve">BHP0202-15 </v>
      </c>
      <c r="C35" s="11">
        <f>IFERROR(VLOOKUP($A35,Disciplinas[],2,FALSE),"-")</f>
        <v>4</v>
      </c>
      <c r="D35" s="11">
        <f>IFERROR(VLOOKUP($A35,Disciplinas[],3,FALSE),"-")</f>
        <v>0</v>
      </c>
      <c r="E35" s="11">
        <f>IFERROR(VLOOKUP($A35,Disciplinas[],4,FALSE),"-")</f>
        <v>4</v>
      </c>
      <c r="F35" s="11" t="str">
        <f>IFERROR(VLOOKUP($A35,Disciplinas[],6,FALSE),"-")</f>
        <v>BI</v>
      </c>
      <c r="G35" s="11" t="str">
        <f>IFERROR(VLOOKUP($A35,Disciplinas[],7,FALSE),"-")</f>
        <v>BI</v>
      </c>
      <c r="H35" s="24" t="s">
        <v>379</v>
      </c>
      <c r="I35" s="24" t="s">
        <v>349</v>
      </c>
      <c r="J35" s="24">
        <v>1</v>
      </c>
      <c r="K35" s="24">
        <v>100</v>
      </c>
      <c r="L35" s="25" t="s">
        <v>340</v>
      </c>
      <c r="M35" s="43">
        <v>0.79166666666666696</v>
      </c>
      <c r="N35" s="43">
        <v>0.875000000000001</v>
      </c>
      <c r="P35" s="25" t="s">
        <v>344</v>
      </c>
      <c r="Q35" s="43">
        <v>0.875000000000001</v>
      </c>
      <c r="R35" s="43">
        <v>0.95833333333333404</v>
      </c>
      <c r="X35" s="25">
        <v>4</v>
      </c>
      <c r="Y35" s="25" t="s">
        <v>55</v>
      </c>
    </row>
    <row r="36" spans="1:38" ht="30">
      <c r="A36" s="24" t="s">
        <v>210</v>
      </c>
      <c r="B36" s="11" t="str">
        <f>IFERROR(VLOOKUP($A36,Disciplinas[],5,FALSE),"-")</f>
        <v xml:space="preserve">BHP0202-15 </v>
      </c>
      <c r="C36" s="11">
        <f>IFERROR(VLOOKUP($A36,Disciplinas[],2,FALSE),"-")</f>
        <v>4</v>
      </c>
      <c r="D36" s="11">
        <f>IFERROR(VLOOKUP($A36,Disciplinas[],3,FALSE),"-")</f>
        <v>0</v>
      </c>
      <c r="E36" s="11">
        <f>IFERROR(VLOOKUP($A36,Disciplinas[],4,FALSE),"-")</f>
        <v>4</v>
      </c>
      <c r="F36" s="11" t="str">
        <f>IFERROR(VLOOKUP($A36,Disciplinas[],6,FALSE),"-")</f>
        <v>BI</v>
      </c>
      <c r="G36" s="11" t="str">
        <f>IFERROR(VLOOKUP($A36,Disciplinas[],7,FALSE),"-")</f>
        <v>BI</v>
      </c>
      <c r="H36" s="24" t="s">
        <v>379</v>
      </c>
      <c r="I36" s="24" t="s">
        <v>349</v>
      </c>
      <c r="J36" s="24">
        <v>1</v>
      </c>
      <c r="K36" s="24">
        <v>100</v>
      </c>
      <c r="L36" s="25" t="s">
        <v>340</v>
      </c>
      <c r="M36" s="43">
        <v>0.875000000000001</v>
      </c>
      <c r="N36" s="43">
        <v>0.95833333333333404</v>
      </c>
      <c r="P36" s="25" t="s">
        <v>344</v>
      </c>
      <c r="Q36" s="43">
        <v>0.79166666666666696</v>
      </c>
      <c r="R36" s="43">
        <v>0.875000000000001</v>
      </c>
      <c r="X36" s="25">
        <v>4</v>
      </c>
      <c r="Y36" s="25" t="s">
        <v>64</v>
      </c>
    </row>
    <row r="37" spans="1:38">
      <c r="A37" s="24" t="s">
        <v>256</v>
      </c>
      <c r="B37" s="11" t="str">
        <f>IFERROR(VLOOKUP($A37,Disciplinas[],5,FALSE),"-")</f>
        <v>NHH2072-13</v>
      </c>
      <c r="C37" s="11">
        <f>IFERROR(VLOOKUP($A37,Disciplinas[],2,FALSE),"-")</f>
        <v>4</v>
      </c>
      <c r="D37" s="11">
        <f>IFERROR(VLOOKUP($A37,Disciplinas[],3,FALSE),"-")</f>
        <v>0</v>
      </c>
      <c r="E37" s="11">
        <f>IFERROR(VLOOKUP($A37,Disciplinas[],4,FALSE),"-")</f>
        <v>4</v>
      </c>
      <c r="F37" s="11" t="str">
        <f>IFERROR(VLOOKUP($A37,Disciplinas[],6,FALSE),"-")</f>
        <v>OBR</v>
      </c>
      <c r="G37" s="11" t="str">
        <f>IFERROR(VLOOKUP($A37,Disciplinas[],7,FALSE),"-")</f>
        <v>BFIL</v>
      </c>
      <c r="H37" s="24" t="s">
        <v>379</v>
      </c>
      <c r="I37" s="24" t="s">
        <v>381</v>
      </c>
      <c r="J37" s="24">
        <v>1</v>
      </c>
      <c r="K37" s="24">
        <v>40</v>
      </c>
      <c r="L37" s="25" t="s">
        <v>344</v>
      </c>
      <c r="M37" s="43">
        <v>0.41666666666666702</v>
      </c>
      <c r="N37" s="43">
        <v>0.5</v>
      </c>
      <c r="P37" s="25" t="s">
        <v>347</v>
      </c>
      <c r="Q37" s="43">
        <v>0.33333333333333331</v>
      </c>
      <c r="R37" s="43">
        <v>0.41666666666666702</v>
      </c>
      <c r="X37" s="25">
        <v>4</v>
      </c>
      <c r="Y37" s="25" t="s">
        <v>63</v>
      </c>
    </row>
    <row r="38" spans="1:38" ht="30">
      <c r="A38" s="24" t="s">
        <v>256</v>
      </c>
      <c r="B38" s="11" t="str">
        <f>IFERROR(VLOOKUP($A38,Disciplinas[],5,FALSE),"-")</f>
        <v>NHH2072-13</v>
      </c>
      <c r="C38" s="11">
        <f>IFERROR(VLOOKUP($A38,Disciplinas[],2,FALSE),"-")</f>
        <v>4</v>
      </c>
      <c r="D38" s="11">
        <f>IFERROR(VLOOKUP($A38,Disciplinas[],3,FALSE),"-")</f>
        <v>0</v>
      </c>
      <c r="E38" s="11">
        <f>IFERROR(VLOOKUP($A38,Disciplinas[],4,FALSE),"-")</f>
        <v>4</v>
      </c>
      <c r="F38" s="11" t="str">
        <f>IFERROR(VLOOKUP($A38,Disciplinas[],6,FALSE),"-")</f>
        <v>OBR</v>
      </c>
      <c r="G38" s="11" t="str">
        <f>IFERROR(VLOOKUP($A38,Disciplinas[],7,FALSE),"-")</f>
        <v>BFIL</v>
      </c>
      <c r="H38" s="24" t="s">
        <v>379</v>
      </c>
      <c r="I38" s="24" t="s">
        <v>349</v>
      </c>
      <c r="J38" s="24">
        <v>1</v>
      </c>
      <c r="K38" s="24">
        <v>40</v>
      </c>
      <c r="L38" s="25" t="s">
        <v>340</v>
      </c>
      <c r="M38" s="43">
        <v>0.79166666666666696</v>
      </c>
      <c r="N38" s="43">
        <v>0.875000000000001</v>
      </c>
      <c r="P38" s="25" t="s">
        <v>344</v>
      </c>
      <c r="Q38" s="43">
        <v>0.875000000000001</v>
      </c>
      <c r="R38" s="43">
        <v>0.95833333333333404</v>
      </c>
      <c r="X38" s="25">
        <v>4</v>
      </c>
      <c r="Y38" s="25" t="s">
        <v>79</v>
      </c>
    </row>
    <row r="39" spans="1:38" ht="30">
      <c r="A39" s="24" t="s">
        <v>271</v>
      </c>
      <c r="B39" s="11" t="str">
        <f>IFERROR(VLOOKUP($A39,Disciplinas[],5,FALSE),"-")</f>
        <v>NHH2016-13</v>
      </c>
      <c r="C39" s="11">
        <f>IFERROR(VLOOKUP($A39,Disciplinas[],2,FALSE),"-")</f>
        <v>4</v>
      </c>
      <c r="D39" s="11">
        <f>IFERROR(VLOOKUP($A39,Disciplinas[],3,FALSE),"-")</f>
        <v>0</v>
      </c>
      <c r="E39" s="11">
        <f>IFERROR(VLOOKUP($A39,Disciplinas[],4,FALSE),"-")</f>
        <v>4</v>
      </c>
      <c r="F39" s="11" t="str">
        <f>IFERROR(VLOOKUP($A39,Disciplinas[],6,FALSE),"-")</f>
        <v>OBR</v>
      </c>
      <c r="G39" s="11" t="str">
        <f>IFERROR(VLOOKUP($A39,Disciplinas[],7,FALSE),"-")</f>
        <v>BFIL</v>
      </c>
      <c r="H39" s="24" t="s">
        <v>379</v>
      </c>
      <c r="I39" s="24" t="s">
        <v>381</v>
      </c>
      <c r="J39" s="24">
        <v>1</v>
      </c>
      <c r="K39" s="24">
        <v>40</v>
      </c>
      <c r="L39" s="25" t="s">
        <v>344</v>
      </c>
      <c r="M39" s="43">
        <v>0.41666666666666702</v>
      </c>
      <c r="N39" s="43">
        <v>0.5</v>
      </c>
      <c r="P39" s="25" t="s">
        <v>347</v>
      </c>
      <c r="Q39" s="43">
        <v>0.33333333333333331</v>
      </c>
      <c r="R39" s="43">
        <v>0.41666666666666702</v>
      </c>
      <c r="X39" s="25">
        <v>4</v>
      </c>
      <c r="Y39" s="25" t="s">
        <v>54</v>
      </c>
    </row>
    <row r="40" spans="1:38" ht="30">
      <c r="A40" s="24" t="s">
        <v>271</v>
      </c>
      <c r="B40" s="11" t="str">
        <f>IFERROR(VLOOKUP($A40,Disciplinas[],5,FALSE),"-")</f>
        <v>NHH2016-13</v>
      </c>
      <c r="C40" s="11">
        <f>IFERROR(VLOOKUP($A40,Disciplinas[],2,FALSE),"-")</f>
        <v>4</v>
      </c>
      <c r="D40" s="11">
        <f>IFERROR(VLOOKUP($A40,Disciplinas[],3,FALSE),"-")</f>
        <v>0</v>
      </c>
      <c r="E40" s="11">
        <f>IFERROR(VLOOKUP($A40,Disciplinas[],4,FALSE),"-")</f>
        <v>4</v>
      </c>
      <c r="F40" s="11" t="str">
        <f>IFERROR(VLOOKUP($A40,Disciplinas[],6,FALSE),"-")</f>
        <v>OBR</v>
      </c>
      <c r="G40" s="11" t="str">
        <f>IFERROR(VLOOKUP($A40,Disciplinas[],7,FALSE),"-")</f>
        <v>BFIL</v>
      </c>
      <c r="H40" s="24" t="s">
        <v>379</v>
      </c>
      <c r="I40" s="24" t="s">
        <v>349</v>
      </c>
      <c r="J40" s="24">
        <v>1</v>
      </c>
      <c r="K40" s="24">
        <v>40</v>
      </c>
      <c r="L40" s="25" t="s">
        <v>344</v>
      </c>
      <c r="M40" s="43">
        <v>0.875000000000001</v>
      </c>
      <c r="N40" s="43">
        <v>0.95833333333333404</v>
      </c>
      <c r="P40" s="25" t="s">
        <v>347</v>
      </c>
      <c r="Q40" s="43">
        <v>0.79166666666666696</v>
      </c>
      <c r="R40" s="43">
        <v>0.875000000000001</v>
      </c>
      <c r="X40" s="25">
        <v>4</v>
      </c>
      <c r="Y40" s="25" t="s">
        <v>78</v>
      </c>
    </row>
    <row r="41" spans="1:38" ht="30">
      <c r="A41" s="24" t="s">
        <v>210</v>
      </c>
      <c r="B41" s="11" t="str">
        <f>IFERROR(VLOOKUP($A41,Disciplinas[],5,FALSE),"-")</f>
        <v xml:space="preserve">BHP0202-15 </v>
      </c>
      <c r="C41" s="11">
        <f>IFERROR(VLOOKUP($A41,Disciplinas[],2,FALSE),"-")</f>
        <v>4</v>
      </c>
      <c r="D41" s="11">
        <f>IFERROR(VLOOKUP($A41,Disciplinas[],3,FALSE),"-")</f>
        <v>0</v>
      </c>
      <c r="E41" s="11">
        <f>IFERROR(VLOOKUP($A41,Disciplinas[],4,FALSE),"-")</f>
        <v>4</v>
      </c>
      <c r="F41" s="11" t="str">
        <f>IFERROR(VLOOKUP($A41,Disciplinas[],6,FALSE),"-")</f>
        <v>BI</v>
      </c>
      <c r="G41" s="11" t="str">
        <f>IFERROR(VLOOKUP($A41,Disciplinas[],7,FALSE),"-")</f>
        <v>BI</v>
      </c>
      <c r="H41" s="24" t="s">
        <v>379</v>
      </c>
      <c r="I41" s="24" t="s">
        <v>381</v>
      </c>
      <c r="J41" s="24">
        <v>1</v>
      </c>
      <c r="K41" s="24">
        <v>90</v>
      </c>
      <c r="L41" s="25" t="s">
        <v>340</v>
      </c>
      <c r="M41" s="43">
        <v>0.70833333333333304</v>
      </c>
      <c r="N41" s="43">
        <v>0.79166666666666596</v>
      </c>
      <c r="P41" s="25" t="s">
        <v>344</v>
      </c>
      <c r="Q41" s="43">
        <v>0.70833333333333304</v>
      </c>
      <c r="R41" s="43">
        <v>0.874999999999999</v>
      </c>
      <c r="X41" s="25">
        <v>4</v>
      </c>
      <c r="Y41" s="25" t="s">
        <v>64</v>
      </c>
    </row>
    <row r="42" spans="1:38">
      <c r="B42" s="11" t="str">
        <f>IFERROR(VLOOKUP($A42,Disciplinas[],5,FALSE),"-")</f>
        <v>-</v>
      </c>
      <c r="C42" s="11" t="str">
        <f>IFERROR(VLOOKUP($A42,Disciplinas[],2,FALSE),"-")</f>
        <v>-</v>
      </c>
      <c r="D42" s="11" t="str">
        <f>IFERROR(VLOOKUP($A42,Disciplinas[],3,FALSE),"-")</f>
        <v>-</v>
      </c>
      <c r="E42" s="11" t="str">
        <f>IFERROR(VLOOKUP($A42,Disciplinas[],4,FALSE),"-")</f>
        <v>-</v>
      </c>
      <c r="F42" s="11" t="str">
        <f>IFERROR(VLOOKUP($A42,Disciplinas[],6,FALSE),"-")</f>
        <v>-</v>
      </c>
      <c r="G42" s="11" t="str">
        <f>IFERROR(VLOOKUP($A42,Disciplinas[],7,FALSE),"-")</f>
        <v>-</v>
      </c>
    </row>
    <row r="43" spans="1:38">
      <c r="B43" s="11" t="str">
        <f>IFERROR(VLOOKUP($A43,Disciplinas[],5,FALSE),"-")</f>
        <v>-</v>
      </c>
      <c r="C43" s="11" t="str">
        <f>IFERROR(VLOOKUP($A43,Disciplinas[],2,FALSE),"-")</f>
        <v>-</v>
      </c>
      <c r="D43" s="11" t="str">
        <f>IFERROR(VLOOKUP($A43,Disciplinas[],3,FALSE),"-")</f>
        <v>-</v>
      </c>
      <c r="E43" s="11" t="str">
        <f>IFERROR(VLOOKUP($A43,Disciplinas[],4,FALSE),"-")</f>
        <v>-</v>
      </c>
      <c r="F43" s="11" t="str">
        <f>IFERROR(VLOOKUP($A43,Disciplinas[],6,FALSE),"-")</f>
        <v>-</v>
      </c>
      <c r="G43" s="11" t="str">
        <f>IFERROR(VLOOKUP($A43,Disciplinas[],7,FALSE),"-")</f>
        <v>-</v>
      </c>
    </row>
    <row r="44" spans="1:38">
      <c r="B44" s="11" t="str">
        <f>IFERROR(VLOOKUP($A44,Disciplinas[],5,FALSE),"-")</f>
        <v>-</v>
      </c>
      <c r="C44" s="11" t="str">
        <f>IFERROR(VLOOKUP($A44,Disciplinas[],2,FALSE),"-")</f>
        <v>-</v>
      </c>
      <c r="D44" s="11" t="str">
        <f>IFERROR(VLOOKUP($A44,Disciplinas[],3,FALSE),"-")</f>
        <v>-</v>
      </c>
      <c r="E44" s="11" t="str">
        <f>IFERROR(VLOOKUP($A44,Disciplinas[],4,FALSE),"-")</f>
        <v>-</v>
      </c>
      <c r="F44" s="11" t="str">
        <f>IFERROR(VLOOKUP($A44,Disciplinas[],6,FALSE),"-")</f>
        <v>-</v>
      </c>
      <c r="G44" s="11" t="str">
        <f>IFERROR(VLOOKUP($A44,Disciplinas[],7,FALSE),"-")</f>
        <v>-</v>
      </c>
    </row>
    <row r="45" spans="1:38">
      <c r="B45" s="11" t="str">
        <f>IFERROR(VLOOKUP($A45,Disciplinas[],5,FALSE),"-")</f>
        <v>-</v>
      </c>
      <c r="C45" s="11" t="str">
        <f>IFERROR(VLOOKUP($A45,Disciplinas[],2,FALSE),"-")</f>
        <v>-</v>
      </c>
      <c r="D45" s="11" t="str">
        <f>IFERROR(VLOOKUP($A45,Disciplinas[],3,FALSE),"-")</f>
        <v>-</v>
      </c>
      <c r="E45" s="11" t="str">
        <f>IFERROR(VLOOKUP($A45,Disciplinas[],4,FALSE),"-")</f>
        <v>-</v>
      </c>
      <c r="F45" s="11" t="str">
        <f>IFERROR(VLOOKUP($A45,Disciplinas[],6,FALSE),"-")</f>
        <v>-</v>
      </c>
      <c r="G45" s="11" t="str">
        <f>IFERROR(VLOOKUP($A45,Disciplinas[],7,FALSE),"-")</f>
        <v>-</v>
      </c>
    </row>
    <row r="46" spans="1:38">
      <c r="B46" s="11" t="str">
        <f>IFERROR(VLOOKUP($A46,Disciplinas[],5,FALSE),"-")</f>
        <v>-</v>
      </c>
      <c r="C46" s="11" t="str">
        <f>IFERROR(VLOOKUP($A46,Disciplinas[],2,FALSE),"-")</f>
        <v>-</v>
      </c>
      <c r="D46" s="11" t="str">
        <f>IFERROR(VLOOKUP($A46,Disciplinas[],3,FALSE),"-")</f>
        <v>-</v>
      </c>
      <c r="E46" s="11" t="str">
        <f>IFERROR(VLOOKUP($A46,Disciplinas[],4,FALSE),"-")</f>
        <v>-</v>
      </c>
      <c r="F46" s="11" t="str">
        <f>IFERROR(VLOOKUP($A46,Disciplinas[],6,FALSE),"-")</f>
        <v>-</v>
      </c>
      <c r="G46" s="11" t="str">
        <f>IFERROR(VLOOKUP($A46,Disciplinas[],7,FALSE),"-")</f>
        <v>-</v>
      </c>
    </row>
    <row r="47" spans="1:38">
      <c r="B47" s="11" t="str">
        <f>IFERROR(VLOOKUP($A47,Disciplinas[],5,FALSE),"-")</f>
        <v>-</v>
      </c>
      <c r="C47" s="11" t="str">
        <f>IFERROR(VLOOKUP($A47,Disciplinas[],2,FALSE),"-")</f>
        <v>-</v>
      </c>
      <c r="D47" s="11" t="str">
        <f>IFERROR(VLOOKUP($A47,Disciplinas[],3,FALSE),"-")</f>
        <v>-</v>
      </c>
      <c r="E47" s="11" t="str">
        <f>IFERROR(VLOOKUP($A47,Disciplinas[],4,FALSE),"-")</f>
        <v>-</v>
      </c>
      <c r="F47" s="11" t="str">
        <f>IFERROR(VLOOKUP($A47,Disciplinas[],6,FALSE),"-")</f>
        <v>-</v>
      </c>
      <c r="G47" s="11" t="str">
        <f>IFERROR(VLOOKUP($A47,Disciplinas[],7,FALSE),"-")</f>
        <v>-</v>
      </c>
    </row>
    <row r="48" spans="1:38">
      <c r="B48" s="11" t="str">
        <f>IFERROR(VLOOKUP($A48,Disciplinas[],5,FALSE),"-")</f>
        <v>-</v>
      </c>
      <c r="C48" s="11" t="str">
        <f>IFERROR(VLOOKUP($A48,Disciplinas[],2,FALSE),"-")</f>
        <v>-</v>
      </c>
      <c r="D48" s="11" t="str">
        <f>IFERROR(VLOOKUP($A48,Disciplinas[],3,FALSE),"-")</f>
        <v>-</v>
      </c>
      <c r="E48" s="11" t="str">
        <f>IFERROR(VLOOKUP($A48,Disciplinas[],4,FALSE),"-")</f>
        <v>-</v>
      </c>
      <c r="F48" s="11" t="str">
        <f>IFERROR(VLOOKUP($A48,Disciplinas[],6,FALSE),"-")</f>
        <v>-</v>
      </c>
      <c r="G48" s="11" t="str">
        <f>IFERROR(VLOOKUP($A48,Disciplinas[],7,FALSE),"-")</f>
        <v>-</v>
      </c>
    </row>
    <row r="49" spans="2:7">
      <c r="B49" s="11" t="str">
        <f>IFERROR(VLOOKUP($A49,Disciplinas[],5,FALSE),"-")</f>
        <v>-</v>
      </c>
      <c r="C49" s="11" t="str">
        <f>IFERROR(VLOOKUP($A49,Disciplinas[],2,FALSE),"-")</f>
        <v>-</v>
      </c>
      <c r="D49" s="11" t="str">
        <f>IFERROR(VLOOKUP($A49,Disciplinas[],3,FALSE),"-")</f>
        <v>-</v>
      </c>
      <c r="E49" s="11" t="str">
        <f>IFERROR(VLOOKUP($A49,Disciplinas[],4,FALSE),"-")</f>
        <v>-</v>
      </c>
      <c r="F49" s="11" t="str">
        <f>IFERROR(VLOOKUP($A49,Disciplinas[],6,FALSE),"-")</f>
        <v>-</v>
      </c>
      <c r="G49" s="11" t="str">
        <f>IFERROR(VLOOKUP($A49,Disciplinas[],7,FALSE),"-")</f>
        <v>-</v>
      </c>
    </row>
    <row r="50" spans="2:7">
      <c r="B50" s="11" t="str">
        <f>IFERROR(VLOOKUP($A50,Disciplinas[],5,FALSE),"-")</f>
        <v>-</v>
      </c>
      <c r="C50" s="11" t="str">
        <f>IFERROR(VLOOKUP($A50,Disciplinas[],2,FALSE),"-")</f>
        <v>-</v>
      </c>
      <c r="D50" s="11" t="str">
        <f>IFERROR(VLOOKUP($A50,Disciplinas[],3,FALSE),"-")</f>
        <v>-</v>
      </c>
      <c r="E50" s="11" t="str">
        <f>IFERROR(VLOOKUP($A50,Disciplinas[],4,FALSE),"-")</f>
        <v>-</v>
      </c>
      <c r="F50" s="11" t="str">
        <f>IFERROR(VLOOKUP($A50,Disciplinas[],6,FALSE),"-")</f>
        <v>-</v>
      </c>
      <c r="G50" s="11" t="str">
        <f>IFERROR(VLOOKUP($A50,Disciplinas[],7,FALSE),"-")</f>
        <v>-</v>
      </c>
    </row>
    <row r="51" spans="2:7">
      <c r="B51" s="11" t="str">
        <f>IFERROR(VLOOKUP($A51,Disciplinas[],5,FALSE),"-")</f>
        <v>-</v>
      </c>
      <c r="C51" s="11" t="str">
        <f>IFERROR(VLOOKUP($A51,Disciplinas[],2,FALSE),"-")</f>
        <v>-</v>
      </c>
      <c r="D51" s="11" t="str">
        <f>IFERROR(VLOOKUP($A51,Disciplinas[],3,FALSE),"-")</f>
        <v>-</v>
      </c>
      <c r="E51" s="11" t="str">
        <f>IFERROR(VLOOKUP($A51,Disciplinas[],4,FALSE),"-")</f>
        <v>-</v>
      </c>
      <c r="F51" s="11" t="str">
        <f>IFERROR(VLOOKUP($A51,Disciplinas[],6,FALSE),"-")</f>
        <v>-</v>
      </c>
      <c r="G51" s="11" t="str">
        <f>IFERROR(VLOOKUP($A51,Disciplinas[],7,FALSE),"-")</f>
        <v>-</v>
      </c>
    </row>
    <row r="52" spans="2:7">
      <c r="B52" s="11" t="str">
        <f>IFERROR(VLOOKUP($A52,Disciplinas[],5,FALSE),"-")</f>
        <v>-</v>
      </c>
      <c r="C52" s="11" t="str">
        <f>IFERROR(VLOOKUP($A52,Disciplinas[],2,FALSE),"-")</f>
        <v>-</v>
      </c>
      <c r="D52" s="11" t="str">
        <f>IFERROR(VLOOKUP($A52,Disciplinas[],3,FALSE),"-")</f>
        <v>-</v>
      </c>
      <c r="E52" s="11" t="str">
        <f>IFERROR(VLOOKUP($A52,Disciplinas[],4,FALSE),"-")</f>
        <v>-</v>
      </c>
      <c r="F52" s="11" t="str">
        <f>IFERROR(VLOOKUP($A52,Disciplinas[],6,FALSE),"-")</f>
        <v>-</v>
      </c>
      <c r="G52" s="11" t="str">
        <f>IFERROR(VLOOKUP($A52,Disciplinas[],7,FALSE),"-")</f>
        <v>-</v>
      </c>
    </row>
    <row r="53" spans="2:7">
      <c r="B53" s="11" t="str">
        <f>IFERROR(VLOOKUP($A53,Disciplinas[],5,FALSE),"-")</f>
        <v>-</v>
      </c>
      <c r="C53" s="11" t="str">
        <f>IFERROR(VLOOKUP($A53,Disciplinas[],2,FALSE),"-")</f>
        <v>-</v>
      </c>
      <c r="D53" s="11" t="str">
        <f>IFERROR(VLOOKUP($A53,Disciplinas[],3,FALSE),"-")</f>
        <v>-</v>
      </c>
      <c r="E53" s="11" t="str">
        <f>IFERROR(VLOOKUP($A53,Disciplinas[],4,FALSE),"-")</f>
        <v>-</v>
      </c>
      <c r="F53" s="11" t="str">
        <f>IFERROR(VLOOKUP($A53,Disciplinas[],6,FALSE),"-")</f>
        <v>-</v>
      </c>
      <c r="G53" s="11" t="str">
        <f>IFERROR(VLOOKUP($A53,Disciplinas[],7,FALSE),"-")</f>
        <v>-</v>
      </c>
    </row>
    <row r="54" spans="2:7">
      <c r="B54" s="11" t="str">
        <f>IFERROR(VLOOKUP($A54,Disciplinas[],5,FALSE),"-")</f>
        <v>-</v>
      </c>
      <c r="C54" s="11" t="str">
        <f>IFERROR(VLOOKUP($A54,Disciplinas[],2,FALSE),"-")</f>
        <v>-</v>
      </c>
      <c r="D54" s="11" t="str">
        <f>IFERROR(VLOOKUP($A54,Disciplinas[],3,FALSE),"-")</f>
        <v>-</v>
      </c>
      <c r="E54" s="11" t="str">
        <f>IFERROR(VLOOKUP($A54,Disciplinas[],4,FALSE),"-")</f>
        <v>-</v>
      </c>
      <c r="F54" s="11" t="str">
        <f>IFERROR(VLOOKUP($A54,Disciplinas[],6,FALSE),"-")</f>
        <v>-</v>
      </c>
      <c r="G54" s="11" t="str">
        <f>IFERROR(VLOOKUP($A54,Disciplinas[],7,FALSE),"-")</f>
        <v>-</v>
      </c>
    </row>
    <row r="55" spans="2:7">
      <c r="B55" s="11" t="str">
        <f>IFERROR(VLOOKUP($A55,Disciplinas[],5,FALSE),"-")</f>
        <v>-</v>
      </c>
      <c r="C55" s="11" t="str">
        <f>IFERROR(VLOOKUP($A55,Disciplinas[],2,FALSE),"-")</f>
        <v>-</v>
      </c>
      <c r="D55" s="11" t="str">
        <f>IFERROR(VLOOKUP($A55,Disciplinas[],3,FALSE),"-")</f>
        <v>-</v>
      </c>
      <c r="E55" s="11" t="str">
        <f>IFERROR(VLOOKUP($A55,Disciplinas[],4,FALSE),"-")</f>
        <v>-</v>
      </c>
      <c r="F55" s="11" t="str">
        <f>IFERROR(VLOOKUP($A55,Disciplinas[],6,FALSE),"-")</f>
        <v>-</v>
      </c>
      <c r="G55" s="11" t="str">
        <f>IFERROR(VLOOKUP($A55,Disciplinas[],7,FALSE),"-")</f>
        <v>-</v>
      </c>
    </row>
    <row r="56" spans="2:7">
      <c r="B56" s="11" t="str">
        <f>IFERROR(VLOOKUP($A56,Disciplinas[],5,FALSE),"-")</f>
        <v>-</v>
      </c>
      <c r="C56" s="11" t="str">
        <f>IFERROR(VLOOKUP($A56,Disciplinas[],2,FALSE),"-")</f>
        <v>-</v>
      </c>
      <c r="D56" s="11" t="str">
        <f>IFERROR(VLOOKUP($A56,Disciplinas[],3,FALSE),"-")</f>
        <v>-</v>
      </c>
      <c r="E56" s="11" t="str">
        <f>IFERROR(VLOOKUP($A56,Disciplinas[],4,FALSE),"-")</f>
        <v>-</v>
      </c>
      <c r="F56" s="11" t="str">
        <f>IFERROR(VLOOKUP($A56,Disciplinas[],6,FALSE),"-")</f>
        <v>-</v>
      </c>
      <c r="G56" s="11" t="str">
        <f>IFERROR(VLOOKUP($A56,Disciplinas[],7,FALSE),"-")</f>
        <v>-</v>
      </c>
    </row>
    <row r="57" spans="2:7">
      <c r="B57" s="11" t="str">
        <f>IFERROR(VLOOKUP($A57,Disciplinas[],5,FALSE),"-")</f>
        <v>-</v>
      </c>
      <c r="C57" s="11" t="str">
        <f>IFERROR(VLOOKUP($A57,Disciplinas[],2,FALSE),"-")</f>
        <v>-</v>
      </c>
      <c r="D57" s="11" t="str">
        <f>IFERROR(VLOOKUP($A57,Disciplinas[],3,FALSE),"-")</f>
        <v>-</v>
      </c>
      <c r="E57" s="11" t="str">
        <f>IFERROR(VLOOKUP($A57,Disciplinas[],4,FALSE),"-")</f>
        <v>-</v>
      </c>
      <c r="F57" s="11" t="str">
        <f>IFERROR(VLOOKUP($A57,Disciplinas[],6,FALSE),"-")</f>
        <v>-</v>
      </c>
      <c r="G57" s="11" t="str">
        <f>IFERROR(VLOOKUP($A57,Disciplinas[],7,FALSE),"-")</f>
        <v>-</v>
      </c>
    </row>
    <row r="58" spans="2:7">
      <c r="B58" s="11" t="str">
        <f>IFERROR(VLOOKUP($A58,Disciplinas[],5,FALSE),"-")</f>
        <v>-</v>
      </c>
      <c r="C58" s="11" t="str">
        <f>IFERROR(VLOOKUP($A58,Disciplinas[],2,FALSE),"-")</f>
        <v>-</v>
      </c>
      <c r="D58" s="11" t="str">
        <f>IFERROR(VLOOKUP($A58,Disciplinas[],3,FALSE),"-")</f>
        <v>-</v>
      </c>
      <c r="E58" s="11" t="str">
        <f>IFERROR(VLOOKUP($A58,Disciplinas[],4,FALSE),"-")</f>
        <v>-</v>
      </c>
      <c r="F58" s="11" t="str">
        <f>IFERROR(VLOOKUP($A58,Disciplinas[],6,FALSE),"-")</f>
        <v>-</v>
      </c>
      <c r="G58" s="11" t="str">
        <f>IFERROR(VLOOKUP($A58,Disciplinas[],7,FALSE),"-")</f>
        <v>-</v>
      </c>
    </row>
    <row r="59" spans="2:7">
      <c r="B59" s="11" t="str">
        <f>IFERROR(VLOOKUP($A59,Disciplinas[],5,FALSE),"-")</f>
        <v>-</v>
      </c>
      <c r="C59" s="11" t="str">
        <f>IFERROR(VLOOKUP($A59,Disciplinas[],2,FALSE),"-")</f>
        <v>-</v>
      </c>
      <c r="D59" s="11" t="str">
        <f>IFERROR(VLOOKUP($A59,Disciplinas[],3,FALSE),"-")</f>
        <v>-</v>
      </c>
      <c r="E59" s="11" t="str">
        <f>IFERROR(VLOOKUP($A59,Disciplinas[],4,FALSE),"-")</f>
        <v>-</v>
      </c>
      <c r="F59" s="11" t="str">
        <f>IFERROR(VLOOKUP($A59,Disciplinas[],6,FALSE),"-")</f>
        <v>-</v>
      </c>
      <c r="G59" s="11" t="str">
        <f>IFERROR(VLOOKUP($A59,Disciplinas[],7,FALSE),"-")</f>
        <v>-</v>
      </c>
    </row>
    <row r="60" spans="2:7">
      <c r="B60" s="11" t="str">
        <f>IFERROR(VLOOKUP($A60,Disciplinas[],5,FALSE),"-")</f>
        <v>-</v>
      </c>
      <c r="C60" s="11" t="str">
        <f>IFERROR(VLOOKUP($A60,Disciplinas[],2,FALSE),"-")</f>
        <v>-</v>
      </c>
      <c r="D60" s="11" t="str">
        <f>IFERROR(VLOOKUP($A60,Disciplinas[],3,FALSE),"-")</f>
        <v>-</v>
      </c>
      <c r="E60" s="11" t="str">
        <f>IFERROR(VLOOKUP($A60,Disciplinas[],4,FALSE),"-")</f>
        <v>-</v>
      </c>
      <c r="F60" s="11" t="str">
        <f>IFERROR(VLOOKUP($A60,Disciplinas[],6,FALSE),"-")</f>
        <v>-</v>
      </c>
      <c r="G60" s="11" t="str">
        <f>IFERROR(VLOOKUP($A60,Disciplinas[],7,FALSE),"-")</f>
        <v>-</v>
      </c>
    </row>
    <row r="61" spans="2:7">
      <c r="B61" s="11" t="str">
        <f>IFERROR(VLOOKUP($A61,Disciplinas[],5,FALSE),"-")</f>
        <v>-</v>
      </c>
      <c r="C61" s="11" t="str">
        <f>IFERROR(VLOOKUP($A61,Disciplinas[],2,FALSE),"-")</f>
        <v>-</v>
      </c>
      <c r="D61" s="11" t="str">
        <f>IFERROR(VLOOKUP($A61,Disciplinas[],3,FALSE),"-")</f>
        <v>-</v>
      </c>
      <c r="E61" s="11" t="str">
        <f>IFERROR(VLOOKUP($A61,Disciplinas[],4,FALSE),"-")</f>
        <v>-</v>
      </c>
      <c r="F61" s="11" t="str">
        <f>IFERROR(VLOOKUP($A61,Disciplinas[],6,FALSE),"-")</f>
        <v>-</v>
      </c>
      <c r="G61" s="11" t="str">
        <f>IFERROR(VLOOKUP($A61,Disciplinas[],7,FALSE),"-")</f>
        <v>-</v>
      </c>
    </row>
    <row r="62" spans="2:7">
      <c r="B62" s="11" t="str">
        <f>IFERROR(VLOOKUP($A62,Disciplinas[],5,FALSE),"-")</f>
        <v>-</v>
      </c>
      <c r="C62" s="11" t="str">
        <f>IFERROR(VLOOKUP($A62,Disciplinas[],2,FALSE),"-")</f>
        <v>-</v>
      </c>
      <c r="D62" s="11" t="str">
        <f>IFERROR(VLOOKUP($A62,Disciplinas[],3,FALSE),"-")</f>
        <v>-</v>
      </c>
      <c r="E62" s="11" t="str">
        <f>IFERROR(VLOOKUP($A62,Disciplinas[],4,FALSE),"-")</f>
        <v>-</v>
      </c>
      <c r="F62" s="11" t="str">
        <f>IFERROR(VLOOKUP($A62,Disciplinas[],6,FALSE),"-")</f>
        <v>-</v>
      </c>
      <c r="G62" s="11" t="str">
        <f>IFERROR(VLOOKUP($A62,Disciplinas[],7,FALSE),"-")</f>
        <v>-</v>
      </c>
    </row>
    <row r="63" spans="2:7">
      <c r="B63" s="11" t="str">
        <f>IFERROR(VLOOKUP($A63,Disciplinas[],5,FALSE),"-")</f>
        <v>-</v>
      </c>
      <c r="C63" s="11" t="str">
        <f>IFERROR(VLOOKUP($A63,Disciplinas[],2,FALSE),"-")</f>
        <v>-</v>
      </c>
      <c r="D63" s="11" t="str">
        <f>IFERROR(VLOOKUP($A63,Disciplinas[],3,FALSE),"-")</f>
        <v>-</v>
      </c>
      <c r="E63" s="11" t="str">
        <f>IFERROR(VLOOKUP($A63,Disciplinas[],4,FALSE),"-")</f>
        <v>-</v>
      </c>
      <c r="F63" s="11" t="str">
        <f>IFERROR(VLOOKUP($A63,Disciplinas[],6,FALSE),"-")</f>
        <v>-</v>
      </c>
      <c r="G63" s="11" t="str">
        <f>IFERROR(VLOOKUP($A63,Disciplinas[],7,FALSE),"-")</f>
        <v>-</v>
      </c>
    </row>
    <row r="64" spans="2:7">
      <c r="B64" s="11" t="str">
        <f>IFERROR(VLOOKUP($A64,Disciplinas[],5,FALSE),"-")</f>
        <v>-</v>
      </c>
      <c r="C64" s="11" t="str">
        <f>IFERROR(VLOOKUP($A64,Disciplinas[],2,FALSE),"-")</f>
        <v>-</v>
      </c>
      <c r="D64" s="11" t="str">
        <f>IFERROR(VLOOKUP($A64,Disciplinas[],3,FALSE),"-")</f>
        <v>-</v>
      </c>
      <c r="E64" s="11" t="str">
        <f>IFERROR(VLOOKUP($A64,Disciplinas[],4,FALSE),"-")</f>
        <v>-</v>
      </c>
      <c r="F64" s="11" t="str">
        <f>IFERROR(VLOOKUP($A64,Disciplinas[],6,FALSE),"-")</f>
        <v>-</v>
      </c>
      <c r="G64" s="11" t="str">
        <f>IFERROR(VLOOKUP($A64,Disciplinas[],7,FALSE),"-")</f>
        <v>-</v>
      </c>
    </row>
    <row r="65" spans="2:7">
      <c r="B65" s="11" t="str">
        <f>IFERROR(VLOOKUP($A65,Disciplinas[],5,FALSE),"-")</f>
        <v>-</v>
      </c>
      <c r="C65" s="11" t="str">
        <f>IFERROR(VLOOKUP($A65,Disciplinas[],2,FALSE),"-")</f>
        <v>-</v>
      </c>
      <c r="D65" s="11" t="str">
        <f>IFERROR(VLOOKUP($A65,Disciplinas[],3,FALSE),"-")</f>
        <v>-</v>
      </c>
      <c r="E65" s="11" t="str">
        <f>IFERROR(VLOOKUP($A65,Disciplinas[],4,FALSE),"-")</f>
        <v>-</v>
      </c>
      <c r="F65" s="11" t="str">
        <f>IFERROR(VLOOKUP($A65,Disciplinas[],6,FALSE),"-")</f>
        <v>-</v>
      </c>
      <c r="G65" s="11" t="str">
        <f>IFERROR(VLOOKUP($A65,Disciplinas[],7,FALSE),"-")</f>
        <v>-</v>
      </c>
    </row>
    <row r="66" spans="2:7">
      <c r="B66" s="11" t="str">
        <f>IFERROR(VLOOKUP($A66,Disciplinas[],5,FALSE),"-")</f>
        <v>-</v>
      </c>
      <c r="C66" s="11" t="str">
        <f>IFERROR(VLOOKUP($A66,Disciplinas[],2,FALSE),"-")</f>
        <v>-</v>
      </c>
      <c r="D66" s="11" t="str">
        <f>IFERROR(VLOOKUP($A66,Disciplinas[],3,FALSE),"-")</f>
        <v>-</v>
      </c>
      <c r="E66" s="11" t="str">
        <f>IFERROR(VLOOKUP($A66,Disciplinas[],4,FALSE),"-")</f>
        <v>-</v>
      </c>
      <c r="F66" s="11" t="str">
        <f>IFERROR(VLOOKUP($A66,Disciplinas[],6,FALSE),"-")</f>
        <v>-</v>
      </c>
      <c r="G66" s="11" t="str">
        <f>IFERROR(VLOOKUP($A66,Disciplinas[],7,FALSE),"-")</f>
        <v>-</v>
      </c>
    </row>
    <row r="67" spans="2:7">
      <c r="B67" s="11" t="str">
        <f>IFERROR(VLOOKUP($A67,Disciplinas[],5,FALSE),"-")</f>
        <v>-</v>
      </c>
      <c r="C67" s="11" t="str">
        <f>IFERROR(VLOOKUP($A67,Disciplinas[],2,FALSE),"-")</f>
        <v>-</v>
      </c>
      <c r="D67" s="11" t="str">
        <f>IFERROR(VLOOKUP($A67,Disciplinas[],3,FALSE),"-")</f>
        <v>-</v>
      </c>
      <c r="E67" s="11" t="str">
        <f>IFERROR(VLOOKUP($A67,Disciplinas[],4,FALSE),"-")</f>
        <v>-</v>
      </c>
      <c r="F67" s="11" t="str">
        <f>IFERROR(VLOOKUP($A67,Disciplinas[],6,FALSE),"-")</f>
        <v>-</v>
      </c>
      <c r="G67" s="11" t="str">
        <f>IFERROR(VLOOKUP($A67,Disciplinas[],7,FALSE),"-")</f>
        <v>-</v>
      </c>
    </row>
    <row r="68" spans="2:7">
      <c r="B68" s="11" t="str">
        <f>IFERROR(VLOOKUP($A68,Disciplinas[],5,FALSE),"-")</f>
        <v>-</v>
      </c>
      <c r="C68" s="11" t="str">
        <f>IFERROR(VLOOKUP($A68,Disciplinas[],2,FALSE),"-")</f>
        <v>-</v>
      </c>
      <c r="D68" s="11" t="str">
        <f>IFERROR(VLOOKUP($A68,Disciplinas[],3,FALSE),"-")</f>
        <v>-</v>
      </c>
      <c r="E68" s="11" t="str">
        <f>IFERROR(VLOOKUP($A68,Disciplinas[],4,FALSE),"-")</f>
        <v>-</v>
      </c>
      <c r="F68" s="11" t="str">
        <f>IFERROR(VLOOKUP($A68,Disciplinas[],6,FALSE),"-")</f>
        <v>-</v>
      </c>
      <c r="G68" s="11" t="str">
        <f>IFERROR(VLOOKUP($A68,Disciplinas[],7,FALSE),"-")</f>
        <v>-</v>
      </c>
    </row>
    <row r="69" spans="2:7">
      <c r="B69" s="11" t="str">
        <f>IFERROR(VLOOKUP($A69,Disciplinas[],5,FALSE),"-")</f>
        <v>-</v>
      </c>
      <c r="C69" s="11" t="str">
        <f>IFERROR(VLOOKUP($A69,Disciplinas[],2,FALSE),"-")</f>
        <v>-</v>
      </c>
      <c r="D69" s="11" t="str">
        <f>IFERROR(VLOOKUP($A69,Disciplinas[],3,FALSE),"-")</f>
        <v>-</v>
      </c>
      <c r="E69" s="11" t="str">
        <f>IFERROR(VLOOKUP($A69,Disciplinas[],4,FALSE),"-")</f>
        <v>-</v>
      </c>
      <c r="F69" s="11" t="str">
        <f>IFERROR(VLOOKUP($A69,Disciplinas[],6,FALSE),"-")</f>
        <v>-</v>
      </c>
      <c r="G69" s="11" t="str">
        <f>IFERROR(VLOOKUP($A69,Disciplinas[],7,FALSE),"-")</f>
        <v>-</v>
      </c>
    </row>
    <row r="70" spans="2:7">
      <c r="B70" s="11" t="str">
        <f>IFERROR(VLOOKUP($A70,Disciplinas[],5,FALSE),"-")</f>
        <v>-</v>
      </c>
      <c r="C70" s="11" t="str">
        <f>IFERROR(VLOOKUP($A70,Disciplinas[],2,FALSE),"-")</f>
        <v>-</v>
      </c>
      <c r="D70" s="11" t="str">
        <f>IFERROR(VLOOKUP($A70,Disciplinas[],3,FALSE),"-")</f>
        <v>-</v>
      </c>
      <c r="E70" s="11" t="str">
        <f>IFERROR(VLOOKUP($A70,Disciplinas[],4,FALSE),"-")</f>
        <v>-</v>
      </c>
      <c r="F70" s="11" t="str">
        <f>IFERROR(VLOOKUP($A70,Disciplinas[],6,FALSE),"-")</f>
        <v>-</v>
      </c>
      <c r="G70" s="11" t="str">
        <f>IFERROR(VLOOKUP($A70,Disciplinas[],7,FALSE),"-")</f>
        <v>-</v>
      </c>
    </row>
    <row r="71" spans="2:7">
      <c r="B71" s="11" t="str">
        <f>IFERROR(VLOOKUP($A71,Disciplinas[],5,FALSE),"-")</f>
        <v>-</v>
      </c>
      <c r="C71" s="11" t="str">
        <f>IFERROR(VLOOKUP($A71,Disciplinas[],2,FALSE),"-")</f>
        <v>-</v>
      </c>
      <c r="D71" s="11" t="str">
        <f>IFERROR(VLOOKUP($A71,Disciplinas[],3,FALSE),"-")</f>
        <v>-</v>
      </c>
      <c r="E71" s="11" t="str">
        <f>IFERROR(VLOOKUP($A71,Disciplinas[],4,FALSE),"-")</f>
        <v>-</v>
      </c>
      <c r="F71" s="11" t="str">
        <f>IFERROR(VLOOKUP($A71,Disciplinas[],6,FALSE),"-")</f>
        <v>-</v>
      </c>
      <c r="G71" s="11" t="str">
        <f>IFERROR(VLOOKUP($A71,Disciplinas[],7,FALSE),"-")</f>
        <v>-</v>
      </c>
    </row>
    <row r="72" spans="2:7">
      <c r="B72" s="11" t="str">
        <f>IFERROR(VLOOKUP($A72,Disciplinas[],5,FALSE),"-")</f>
        <v>-</v>
      </c>
      <c r="C72" s="11" t="str">
        <f>IFERROR(VLOOKUP($A72,Disciplinas[],2,FALSE),"-")</f>
        <v>-</v>
      </c>
      <c r="D72" s="11" t="str">
        <f>IFERROR(VLOOKUP($A72,Disciplinas[],3,FALSE),"-")</f>
        <v>-</v>
      </c>
      <c r="E72" s="11" t="str">
        <f>IFERROR(VLOOKUP($A72,Disciplinas[],4,FALSE),"-")</f>
        <v>-</v>
      </c>
      <c r="F72" s="11" t="str">
        <f>IFERROR(VLOOKUP($A72,Disciplinas[],6,FALSE),"-")</f>
        <v>-</v>
      </c>
      <c r="G72" s="11" t="str">
        <f>IFERROR(VLOOKUP($A72,Disciplinas[],7,FALSE),"-")</f>
        <v>-</v>
      </c>
    </row>
    <row r="73" spans="2:7">
      <c r="B73" s="11" t="str">
        <f>IFERROR(VLOOKUP($A73,Disciplinas[],5,FALSE),"-")</f>
        <v>-</v>
      </c>
      <c r="C73" s="11" t="str">
        <f>IFERROR(VLOOKUP($A73,Disciplinas[],2,FALSE),"-")</f>
        <v>-</v>
      </c>
      <c r="D73" s="11" t="str">
        <f>IFERROR(VLOOKUP($A73,Disciplinas[],3,FALSE),"-")</f>
        <v>-</v>
      </c>
      <c r="E73" s="11" t="str">
        <f>IFERROR(VLOOKUP($A73,Disciplinas[],4,FALSE),"-")</f>
        <v>-</v>
      </c>
      <c r="F73" s="11" t="str">
        <f>IFERROR(VLOOKUP($A73,Disciplinas[],6,FALSE),"-")</f>
        <v>-</v>
      </c>
      <c r="G73" s="11" t="str">
        <f>IFERROR(VLOOKUP($A73,Disciplinas[],7,FALSE),"-")</f>
        <v>-</v>
      </c>
    </row>
    <row r="74" spans="2:7">
      <c r="B74" s="11" t="str">
        <f>IFERROR(VLOOKUP($A74,Disciplinas[],5,FALSE),"-")</f>
        <v>-</v>
      </c>
      <c r="C74" s="11" t="str">
        <f>IFERROR(VLOOKUP($A74,Disciplinas[],2,FALSE),"-")</f>
        <v>-</v>
      </c>
      <c r="D74" s="11" t="str">
        <f>IFERROR(VLOOKUP($A74,Disciplinas[],3,FALSE),"-")</f>
        <v>-</v>
      </c>
      <c r="E74" s="11" t="str">
        <f>IFERROR(VLOOKUP($A74,Disciplinas[],4,FALSE),"-")</f>
        <v>-</v>
      </c>
      <c r="F74" s="11" t="str">
        <f>IFERROR(VLOOKUP($A74,Disciplinas[],6,FALSE),"-")</f>
        <v>-</v>
      </c>
      <c r="G74" s="11" t="str">
        <f>IFERROR(VLOOKUP($A74,Disciplinas[],7,FALSE),"-")</f>
        <v>-</v>
      </c>
    </row>
    <row r="75" spans="2:7">
      <c r="B75" s="11" t="str">
        <f>IFERROR(VLOOKUP($A75,Disciplinas[],5,FALSE),"-")</f>
        <v>-</v>
      </c>
      <c r="C75" s="11" t="str">
        <f>IFERROR(VLOOKUP($A75,Disciplinas[],2,FALSE),"-")</f>
        <v>-</v>
      </c>
      <c r="D75" s="11" t="str">
        <f>IFERROR(VLOOKUP($A75,Disciplinas[],3,FALSE),"-")</f>
        <v>-</v>
      </c>
      <c r="E75" s="11" t="str">
        <f>IFERROR(VLOOKUP($A75,Disciplinas[],4,FALSE),"-")</f>
        <v>-</v>
      </c>
      <c r="F75" s="11" t="str">
        <f>IFERROR(VLOOKUP($A75,Disciplinas[],6,FALSE),"-")</f>
        <v>-</v>
      </c>
      <c r="G75" s="11" t="str">
        <f>IFERROR(VLOOKUP($A75,Disciplinas[],7,FALSE),"-")</f>
        <v>-</v>
      </c>
    </row>
    <row r="76" spans="2:7">
      <c r="B76" s="11" t="str">
        <f>IFERROR(VLOOKUP($A76,Disciplinas[],5,FALSE),"-")</f>
        <v>-</v>
      </c>
      <c r="C76" s="11" t="str">
        <f>IFERROR(VLOOKUP($A76,Disciplinas[],2,FALSE),"-")</f>
        <v>-</v>
      </c>
      <c r="D76" s="11" t="str">
        <f>IFERROR(VLOOKUP($A76,Disciplinas[],3,FALSE),"-")</f>
        <v>-</v>
      </c>
      <c r="E76" s="11" t="str">
        <f>IFERROR(VLOOKUP($A76,Disciplinas[],4,FALSE),"-")</f>
        <v>-</v>
      </c>
      <c r="F76" s="11" t="str">
        <f>IFERROR(VLOOKUP($A76,Disciplinas[],6,FALSE),"-")</f>
        <v>-</v>
      </c>
      <c r="G76" s="11" t="str">
        <f>IFERROR(VLOOKUP($A76,Disciplinas[],7,FALSE),"-")</f>
        <v>-</v>
      </c>
    </row>
    <row r="77" spans="2:7">
      <c r="B77" s="11" t="str">
        <f>IFERROR(VLOOKUP($A77,Disciplinas[],5,FALSE),"-")</f>
        <v>-</v>
      </c>
      <c r="C77" s="11" t="str">
        <f>IFERROR(VLOOKUP($A77,Disciplinas[],2,FALSE),"-")</f>
        <v>-</v>
      </c>
      <c r="D77" s="11" t="str">
        <f>IFERROR(VLOOKUP($A77,Disciplinas[],3,FALSE),"-")</f>
        <v>-</v>
      </c>
      <c r="E77" s="11" t="str">
        <f>IFERROR(VLOOKUP($A77,Disciplinas[],4,FALSE),"-")</f>
        <v>-</v>
      </c>
      <c r="F77" s="11" t="str">
        <f>IFERROR(VLOOKUP($A77,Disciplinas[],6,FALSE),"-")</f>
        <v>-</v>
      </c>
      <c r="G77" s="11" t="str">
        <f>IFERROR(VLOOKUP($A77,Disciplinas[],7,FALSE),"-")</f>
        <v>-</v>
      </c>
    </row>
    <row r="78" spans="2:7">
      <c r="B78" s="11" t="str">
        <f>IFERROR(VLOOKUP($A78,Disciplinas[],5,FALSE),"-")</f>
        <v>-</v>
      </c>
      <c r="C78" s="11" t="str">
        <f>IFERROR(VLOOKUP($A78,Disciplinas[],2,FALSE),"-")</f>
        <v>-</v>
      </c>
      <c r="D78" s="11" t="str">
        <f>IFERROR(VLOOKUP($A78,Disciplinas[],3,FALSE),"-")</f>
        <v>-</v>
      </c>
      <c r="E78" s="11" t="str">
        <f>IFERROR(VLOOKUP($A78,Disciplinas[],4,FALSE),"-")</f>
        <v>-</v>
      </c>
      <c r="F78" s="11" t="str">
        <f>IFERROR(VLOOKUP($A78,Disciplinas[],6,FALSE),"-")</f>
        <v>-</v>
      </c>
      <c r="G78" s="11" t="str">
        <f>IFERROR(VLOOKUP($A78,Disciplinas[],7,FALSE),"-")</f>
        <v>-</v>
      </c>
    </row>
    <row r="79" spans="2:7">
      <c r="B79" s="11" t="str">
        <f>IFERROR(VLOOKUP($A79,Disciplinas[],5,FALSE),"-")</f>
        <v>-</v>
      </c>
      <c r="C79" s="11" t="str">
        <f>IFERROR(VLOOKUP($A79,Disciplinas[],2,FALSE),"-")</f>
        <v>-</v>
      </c>
      <c r="D79" s="11" t="str">
        <f>IFERROR(VLOOKUP($A79,Disciplinas[],3,FALSE),"-")</f>
        <v>-</v>
      </c>
      <c r="E79" s="11" t="str">
        <f>IFERROR(VLOOKUP($A79,Disciplinas[],4,FALSE),"-")</f>
        <v>-</v>
      </c>
      <c r="F79" s="11" t="str">
        <f>IFERROR(VLOOKUP($A79,Disciplinas[],6,FALSE),"-")</f>
        <v>-</v>
      </c>
      <c r="G79" s="11" t="str">
        <f>IFERROR(VLOOKUP($A79,Disciplinas[],7,FALSE),"-")</f>
        <v>-</v>
      </c>
    </row>
    <row r="80" spans="2:7">
      <c r="B80" s="11" t="str">
        <f>IFERROR(VLOOKUP($A80,Disciplinas[],5,FALSE),"-")</f>
        <v>-</v>
      </c>
      <c r="C80" s="11" t="str">
        <f>IFERROR(VLOOKUP($A80,Disciplinas[],2,FALSE),"-")</f>
        <v>-</v>
      </c>
      <c r="D80" s="11" t="str">
        <f>IFERROR(VLOOKUP($A80,Disciplinas[],3,FALSE),"-")</f>
        <v>-</v>
      </c>
      <c r="E80" s="11" t="str">
        <f>IFERROR(VLOOKUP($A80,Disciplinas[],4,FALSE),"-")</f>
        <v>-</v>
      </c>
      <c r="F80" s="11" t="str">
        <f>IFERROR(VLOOKUP($A80,Disciplinas[],6,FALSE),"-")</f>
        <v>-</v>
      </c>
      <c r="G80" s="11" t="str">
        <f>IFERROR(VLOOKUP($A80,Disciplinas[],7,FALSE),"-")</f>
        <v>-</v>
      </c>
    </row>
    <row r="81" spans="2:7">
      <c r="B81" s="11" t="str">
        <f>IFERROR(VLOOKUP($A81,Disciplinas[],5,FALSE),"-")</f>
        <v>-</v>
      </c>
      <c r="C81" s="11" t="str">
        <f>IFERROR(VLOOKUP($A81,Disciplinas[],2,FALSE),"-")</f>
        <v>-</v>
      </c>
      <c r="D81" s="11" t="str">
        <f>IFERROR(VLOOKUP($A81,Disciplinas[],3,FALSE),"-")</f>
        <v>-</v>
      </c>
      <c r="E81" s="11" t="str">
        <f>IFERROR(VLOOKUP($A81,Disciplinas[],4,FALSE),"-")</f>
        <v>-</v>
      </c>
      <c r="F81" s="11" t="str">
        <f>IFERROR(VLOOKUP($A81,Disciplinas[],6,FALSE),"-")</f>
        <v>-</v>
      </c>
      <c r="G81" s="11" t="str">
        <f>IFERROR(VLOOKUP($A81,Disciplinas[],7,FALSE),"-")</f>
        <v>-</v>
      </c>
    </row>
    <row r="82" spans="2:7">
      <c r="B82" s="11" t="str">
        <f>IFERROR(VLOOKUP($A82,Disciplinas[],5,FALSE),"-")</f>
        <v>-</v>
      </c>
      <c r="C82" s="11" t="str">
        <f>IFERROR(VLOOKUP($A82,Disciplinas[],2,FALSE),"-")</f>
        <v>-</v>
      </c>
      <c r="D82" s="11" t="str">
        <f>IFERROR(VLOOKUP($A82,Disciplinas[],3,FALSE),"-")</f>
        <v>-</v>
      </c>
      <c r="E82" s="11" t="str">
        <f>IFERROR(VLOOKUP($A82,Disciplinas[],4,FALSE),"-")</f>
        <v>-</v>
      </c>
      <c r="F82" s="11" t="str">
        <f>IFERROR(VLOOKUP($A82,Disciplinas[],6,FALSE),"-")</f>
        <v>-</v>
      </c>
      <c r="G82" s="11" t="str">
        <f>IFERROR(VLOOKUP($A82,Disciplinas[],7,FALSE),"-")</f>
        <v>-</v>
      </c>
    </row>
    <row r="83" spans="2:7">
      <c r="B83" s="11" t="str">
        <f>IFERROR(VLOOKUP($A83,Disciplinas[],5,FALSE),"-")</f>
        <v>-</v>
      </c>
      <c r="C83" s="11" t="str">
        <f>IFERROR(VLOOKUP($A83,Disciplinas[],2,FALSE),"-")</f>
        <v>-</v>
      </c>
      <c r="D83" s="11" t="str">
        <f>IFERROR(VLOOKUP($A83,Disciplinas[],3,FALSE),"-")</f>
        <v>-</v>
      </c>
      <c r="E83" s="11" t="str">
        <f>IFERROR(VLOOKUP($A83,Disciplinas[],4,FALSE),"-")</f>
        <v>-</v>
      </c>
      <c r="F83" s="11" t="str">
        <f>IFERROR(VLOOKUP($A83,Disciplinas[],6,FALSE),"-")</f>
        <v>-</v>
      </c>
      <c r="G83" s="11" t="str">
        <f>IFERROR(VLOOKUP($A83,Disciplinas[],7,FALSE),"-")</f>
        <v>-</v>
      </c>
    </row>
    <row r="84" spans="2:7">
      <c r="B84" s="11" t="str">
        <f>IFERROR(VLOOKUP($A84,Disciplinas[],5,FALSE),"-")</f>
        <v>-</v>
      </c>
      <c r="C84" s="11" t="str">
        <f>IFERROR(VLOOKUP($A84,Disciplinas[],2,FALSE),"-")</f>
        <v>-</v>
      </c>
      <c r="D84" s="11" t="str">
        <f>IFERROR(VLOOKUP($A84,Disciplinas[],3,FALSE),"-")</f>
        <v>-</v>
      </c>
      <c r="E84" s="11" t="str">
        <f>IFERROR(VLOOKUP($A84,Disciplinas[],4,FALSE),"-")</f>
        <v>-</v>
      </c>
      <c r="F84" s="11" t="str">
        <f>IFERROR(VLOOKUP($A84,Disciplinas[],6,FALSE),"-")</f>
        <v>-</v>
      </c>
      <c r="G84" s="11" t="str">
        <f>IFERROR(VLOOKUP($A84,Disciplinas[],7,FALSE),"-")</f>
        <v>-</v>
      </c>
    </row>
    <row r="85" spans="2:7">
      <c r="B85" s="11" t="str">
        <f>IFERROR(VLOOKUP($A85,Disciplinas[],5,FALSE),"-")</f>
        <v>-</v>
      </c>
      <c r="C85" s="11" t="str">
        <f>IFERROR(VLOOKUP($A85,Disciplinas[],2,FALSE),"-")</f>
        <v>-</v>
      </c>
      <c r="D85" s="11" t="str">
        <f>IFERROR(VLOOKUP($A85,Disciplinas[],3,FALSE),"-")</f>
        <v>-</v>
      </c>
      <c r="E85" s="11" t="str">
        <f>IFERROR(VLOOKUP($A85,Disciplinas[],4,FALSE),"-")</f>
        <v>-</v>
      </c>
      <c r="F85" s="11" t="str">
        <f>IFERROR(VLOOKUP($A85,Disciplinas[],6,FALSE),"-")</f>
        <v>-</v>
      </c>
      <c r="G85" s="11" t="str">
        <f>IFERROR(VLOOKUP($A85,Disciplinas[],7,FALSE),"-")</f>
        <v>-</v>
      </c>
    </row>
    <row r="86" spans="2:7">
      <c r="B86" s="11" t="str">
        <f>IFERROR(VLOOKUP($A86,Disciplinas[],5,FALSE),"-")</f>
        <v>-</v>
      </c>
      <c r="C86" s="11" t="str">
        <f>IFERROR(VLOOKUP($A86,Disciplinas[],2,FALSE),"-")</f>
        <v>-</v>
      </c>
      <c r="D86" s="11" t="str">
        <f>IFERROR(VLOOKUP($A86,Disciplinas[],3,FALSE),"-")</f>
        <v>-</v>
      </c>
      <c r="E86" s="11" t="str">
        <f>IFERROR(VLOOKUP($A86,Disciplinas[],4,FALSE),"-")</f>
        <v>-</v>
      </c>
      <c r="F86" s="11" t="str">
        <f>IFERROR(VLOOKUP($A86,Disciplinas[],6,FALSE),"-")</f>
        <v>-</v>
      </c>
      <c r="G86" s="11" t="str">
        <f>IFERROR(VLOOKUP($A86,Disciplinas[],7,FALSE),"-")</f>
        <v>-</v>
      </c>
    </row>
    <row r="87" spans="2:7">
      <c r="B87" s="11" t="str">
        <f>IFERROR(VLOOKUP($A87,Disciplinas[],5,FALSE),"-")</f>
        <v>-</v>
      </c>
      <c r="C87" s="11" t="str">
        <f>IFERROR(VLOOKUP($A87,Disciplinas[],2,FALSE),"-")</f>
        <v>-</v>
      </c>
      <c r="D87" s="11" t="str">
        <f>IFERROR(VLOOKUP($A87,Disciplinas[],3,FALSE),"-")</f>
        <v>-</v>
      </c>
      <c r="E87" s="11" t="str">
        <f>IFERROR(VLOOKUP($A87,Disciplinas[],4,FALSE),"-")</f>
        <v>-</v>
      </c>
      <c r="F87" s="11" t="str">
        <f>IFERROR(VLOOKUP($A87,Disciplinas[],6,FALSE),"-")</f>
        <v>-</v>
      </c>
      <c r="G87" s="11" t="str">
        <f>IFERROR(VLOOKUP($A87,Disciplinas[],7,FALSE),"-")</f>
        <v>-</v>
      </c>
    </row>
    <row r="88" spans="2:7">
      <c r="B88" s="11" t="str">
        <f>IFERROR(VLOOKUP($A88,Disciplinas[],5,FALSE),"-")</f>
        <v>-</v>
      </c>
      <c r="C88" s="11" t="str">
        <f>IFERROR(VLOOKUP($A88,Disciplinas[],2,FALSE),"-")</f>
        <v>-</v>
      </c>
      <c r="D88" s="11" t="str">
        <f>IFERROR(VLOOKUP($A88,Disciplinas[],3,FALSE),"-")</f>
        <v>-</v>
      </c>
      <c r="E88" s="11" t="str">
        <f>IFERROR(VLOOKUP($A88,Disciplinas[],4,FALSE),"-")</f>
        <v>-</v>
      </c>
      <c r="F88" s="11" t="str">
        <f>IFERROR(VLOOKUP($A88,Disciplinas[],6,FALSE),"-")</f>
        <v>-</v>
      </c>
      <c r="G88" s="11" t="str">
        <f>IFERROR(VLOOKUP($A88,Disciplinas[],7,FALSE),"-")</f>
        <v>-</v>
      </c>
    </row>
    <row r="89" spans="2:7">
      <c r="B89" s="11" t="str">
        <f>IFERROR(VLOOKUP($A89,Disciplinas[],5,FALSE),"-")</f>
        <v>-</v>
      </c>
      <c r="C89" s="11" t="str">
        <f>IFERROR(VLOOKUP($A89,Disciplinas[],2,FALSE),"-")</f>
        <v>-</v>
      </c>
      <c r="D89" s="11" t="str">
        <f>IFERROR(VLOOKUP($A89,Disciplinas[],3,FALSE),"-")</f>
        <v>-</v>
      </c>
      <c r="E89" s="11" t="str">
        <f>IFERROR(VLOOKUP($A89,Disciplinas[],4,FALSE),"-")</f>
        <v>-</v>
      </c>
      <c r="F89" s="11" t="str">
        <f>IFERROR(VLOOKUP($A89,Disciplinas[],6,FALSE),"-")</f>
        <v>-</v>
      </c>
      <c r="G89" s="11" t="str">
        <f>IFERROR(VLOOKUP($A89,Disciplinas[],7,FALSE),"-")</f>
        <v>-</v>
      </c>
    </row>
    <row r="90" spans="2:7">
      <c r="B90" s="11" t="str">
        <f>IFERROR(VLOOKUP($A90,Disciplinas[],5,FALSE),"-")</f>
        <v>-</v>
      </c>
      <c r="C90" s="11" t="str">
        <f>IFERROR(VLOOKUP($A90,Disciplinas[],2,FALSE),"-")</f>
        <v>-</v>
      </c>
      <c r="D90" s="11" t="str">
        <f>IFERROR(VLOOKUP($A90,Disciplinas[],3,FALSE),"-")</f>
        <v>-</v>
      </c>
      <c r="E90" s="11" t="str">
        <f>IFERROR(VLOOKUP($A90,Disciplinas[],4,FALSE),"-")</f>
        <v>-</v>
      </c>
      <c r="F90" s="11" t="str">
        <f>IFERROR(VLOOKUP($A90,Disciplinas[],6,FALSE),"-")</f>
        <v>-</v>
      </c>
      <c r="G90" s="11" t="str">
        <f>IFERROR(VLOOKUP($A90,Disciplinas[],7,FALSE),"-")</f>
        <v>-</v>
      </c>
    </row>
    <row r="91" spans="2:7">
      <c r="B91" s="11" t="str">
        <f>IFERROR(VLOOKUP($A91,Disciplinas[],5,FALSE),"-")</f>
        <v>-</v>
      </c>
      <c r="C91" s="11" t="str">
        <f>IFERROR(VLOOKUP($A91,Disciplinas[],2,FALSE),"-")</f>
        <v>-</v>
      </c>
      <c r="D91" s="11" t="str">
        <f>IFERROR(VLOOKUP($A91,Disciplinas[],3,FALSE),"-")</f>
        <v>-</v>
      </c>
      <c r="E91" s="11" t="str">
        <f>IFERROR(VLOOKUP($A91,Disciplinas[],4,FALSE),"-")</f>
        <v>-</v>
      </c>
      <c r="F91" s="11" t="str">
        <f>IFERROR(VLOOKUP($A91,Disciplinas[],6,FALSE),"-")</f>
        <v>-</v>
      </c>
      <c r="G91" s="11" t="str">
        <f>IFERROR(VLOOKUP($A91,Disciplinas[],7,FALSE),"-")</f>
        <v>-</v>
      </c>
    </row>
    <row r="92" spans="2:7">
      <c r="B92" s="11" t="str">
        <f>IFERROR(VLOOKUP($A92,Disciplinas[],5,FALSE),"-")</f>
        <v>-</v>
      </c>
      <c r="C92" s="11" t="str">
        <f>IFERROR(VLOOKUP($A92,Disciplinas[],2,FALSE),"-")</f>
        <v>-</v>
      </c>
      <c r="D92" s="11" t="str">
        <f>IFERROR(VLOOKUP($A92,Disciplinas[],3,FALSE),"-")</f>
        <v>-</v>
      </c>
      <c r="E92" s="11" t="str">
        <f>IFERROR(VLOOKUP($A92,Disciplinas[],4,FALSE),"-")</f>
        <v>-</v>
      </c>
      <c r="F92" s="11" t="str">
        <f>IFERROR(VLOOKUP($A92,Disciplinas[],6,FALSE),"-")</f>
        <v>-</v>
      </c>
      <c r="G92" s="11" t="str">
        <f>IFERROR(VLOOKUP($A92,Disciplinas[],7,FALSE),"-")</f>
        <v>-</v>
      </c>
    </row>
    <row r="93" spans="2:7">
      <c r="B93" s="11" t="str">
        <f>IFERROR(VLOOKUP($A93,Disciplinas[],5,FALSE),"-")</f>
        <v>-</v>
      </c>
      <c r="C93" s="11" t="str">
        <f>IFERROR(VLOOKUP($A93,Disciplinas[],2,FALSE),"-")</f>
        <v>-</v>
      </c>
      <c r="D93" s="11" t="str">
        <f>IFERROR(VLOOKUP($A93,Disciplinas[],3,FALSE),"-")</f>
        <v>-</v>
      </c>
      <c r="E93" s="11" t="str">
        <f>IFERROR(VLOOKUP($A93,Disciplinas[],4,FALSE),"-")</f>
        <v>-</v>
      </c>
      <c r="F93" s="11" t="str">
        <f>IFERROR(VLOOKUP($A93,Disciplinas[],6,FALSE),"-")</f>
        <v>-</v>
      </c>
      <c r="G93" s="11" t="str">
        <f>IFERROR(VLOOKUP($A93,Disciplinas[],7,FALSE),"-")</f>
        <v>-</v>
      </c>
    </row>
    <row r="94" spans="2:7">
      <c r="B94" s="11" t="str">
        <f>IFERROR(VLOOKUP($A94,Disciplinas[],5,FALSE),"-")</f>
        <v>-</v>
      </c>
      <c r="C94" s="11" t="str">
        <f>IFERROR(VLOOKUP($A94,Disciplinas[],2,FALSE),"-")</f>
        <v>-</v>
      </c>
      <c r="D94" s="11" t="str">
        <f>IFERROR(VLOOKUP($A94,Disciplinas[],3,FALSE),"-")</f>
        <v>-</v>
      </c>
      <c r="E94" s="11" t="str">
        <f>IFERROR(VLOOKUP($A94,Disciplinas[],4,FALSE),"-")</f>
        <v>-</v>
      </c>
      <c r="F94" s="11" t="str">
        <f>IFERROR(VLOOKUP($A94,Disciplinas[],6,FALSE),"-")</f>
        <v>-</v>
      </c>
      <c r="G94" s="11" t="str">
        <f>IFERROR(VLOOKUP($A94,Disciplinas[],7,FALSE),"-")</f>
        <v>-</v>
      </c>
    </row>
    <row r="95" spans="2:7">
      <c r="B95" s="11" t="str">
        <f>IFERROR(VLOOKUP($A95,Disciplinas[],5,FALSE),"-")</f>
        <v>-</v>
      </c>
      <c r="C95" s="11" t="str">
        <f>IFERROR(VLOOKUP($A95,Disciplinas[],2,FALSE),"-")</f>
        <v>-</v>
      </c>
      <c r="D95" s="11" t="str">
        <f>IFERROR(VLOOKUP($A95,Disciplinas[],3,FALSE),"-")</f>
        <v>-</v>
      </c>
      <c r="E95" s="11" t="str">
        <f>IFERROR(VLOOKUP($A95,Disciplinas[],4,FALSE),"-")</f>
        <v>-</v>
      </c>
      <c r="F95" s="11" t="str">
        <f>IFERROR(VLOOKUP($A95,Disciplinas[],6,FALSE),"-")</f>
        <v>-</v>
      </c>
      <c r="G95" s="11" t="str">
        <f>IFERROR(VLOOKUP($A95,Disciplinas[],7,FALSE),"-")</f>
        <v>-</v>
      </c>
    </row>
    <row r="96" spans="2:7">
      <c r="B96" s="11" t="str">
        <f>IFERROR(VLOOKUP($A96,Disciplinas[],5,FALSE),"-")</f>
        <v>-</v>
      </c>
      <c r="C96" s="11" t="str">
        <f>IFERROR(VLOOKUP($A96,Disciplinas[],2,FALSE),"-")</f>
        <v>-</v>
      </c>
      <c r="D96" s="11" t="str">
        <f>IFERROR(VLOOKUP($A96,Disciplinas[],3,FALSE),"-")</f>
        <v>-</v>
      </c>
      <c r="E96" s="11" t="str">
        <f>IFERROR(VLOOKUP($A96,Disciplinas[],4,FALSE),"-")</f>
        <v>-</v>
      </c>
      <c r="F96" s="11" t="str">
        <f>IFERROR(VLOOKUP($A96,Disciplinas[],6,FALSE),"-")</f>
        <v>-</v>
      </c>
      <c r="G96" s="11" t="str">
        <f>IFERROR(VLOOKUP($A96,Disciplinas[],7,FALSE),"-")</f>
        <v>-</v>
      </c>
    </row>
    <row r="97" spans="2:7">
      <c r="B97" s="11" t="str">
        <f>IFERROR(VLOOKUP($A97,Disciplinas[],5,FALSE),"-")</f>
        <v>-</v>
      </c>
      <c r="C97" s="11" t="str">
        <f>IFERROR(VLOOKUP($A97,Disciplinas[],2,FALSE),"-")</f>
        <v>-</v>
      </c>
      <c r="D97" s="11" t="str">
        <f>IFERROR(VLOOKUP($A97,Disciplinas[],3,FALSE),"-")</f>
        <v>-</v>
      </c>
      <c r="E97" s="11" t="str">
        <f>IFERROR(VLOOKUP($A97,Disciplinas[],4,FALSE),"-")</f>
        <v>-</v>
      </c>
      <c r="F97" s="11" t="str">
        <f>IFERROR(VLOOKUP($A97,Disciplinas[],6,FALSE),"-")</f>
        <v>-</v>
      </c>
      <c r="G97" s="11" t="str">
        <f>IFERROR(VLOOKUP($A97,Disciplinas[],7,FALSE),"-")</f>
        <v>-</v>
      </c>
    </row>
    <row r="98" spans="2:7">
      <c r="B98" s="11" t="str">
        <f>IFERROR(VLOOKUP($A98,Disciplinas[],5,FALSE),"-")</f>
        <v>-</v>
      </c>
      <c r="C98" s="11" t="str">
        <f>IFERROR(VLOOKUP($A98,Disciplinas[],2,FALSE),"-")</f>
        <v>-</v>
      </c>
      <c r="D98" s="11" t="str">
        <f>IFERROR(VLOOKUP($A98,Disciplinas[],3,FALSE),"-")</f>
        <v>-</v>
      </c>
      <c r="E98" s="11" t="str">
        <f>IFERROR(VLOOKUP($A98,Disciplinas[],4,FALSE),"-")</f>
        <v>-</v>
      </c>
      <c r="F98" s="11" t="str">
        <f>IFERROR(VLOOKUP($A98,Disciplinas[],6,FALSE),"-")</f>
        <v>-</v>
      </c>
      <c r="G98" s="11" t="str">
        <f>IFERROR(VLOOKUP($A98,Disciplinas[],7,FALSE),"-")</f>
        <v>-</v>
      </c>
    </row>
    <row r="99" spans="2:7">
      <c r="B99" s="11" t="str">
        <f>IFERROR(VLOOKUP($A99,Disciplinas[],5,FALSE),"-")</f>
        <v>-</v>
      </c>
      <c r="C99" s="11" t="str">
        <f>IFERROR(VLOOKUP($A99,Disciplinas[],2,FALSE),"-")</f>
        <v>-</v>
      </c>
      <c r="D99" s="11" t="str">
        <f>IFERROR(VLOOKUP($A99,Disciplinas[],3,FALSE),"-")</f>
        <v>-</v>
      </c>
      <c r="E99" s="11" t="str">
        <f>IFERROR(VLOOKUP($A99,Disciplinas[],4,FALSE),"-")</f>
        <v>-</v>
      </c>
      <c r="F99" s="11" t="str">
        <f>IFERROR(VLOOKUP($A99,Disciplinas[],6,FALSE),"-")</f>
        <v>-</v>
      </c>
      <c r="G99" s="11" t="str">
        <f>IFERROR(VLOOKUP($A99,Disciplinas[],7,FALSE),"-")</f>
        <v>-</v>
      </c>
    </row>
    <row r="100" spans="2:7">
      <c r="B100" s="11" t="str">
        <f>IFERROR(VLOOKUP($A100,Disciplinas[],5,FALSE),"-")</f>
        <v>-</v>
      </c>
      <c r="C100" s="11" t="str">
        <f>IFERROR(VLOOKUP($A100,Disciplinas[],2,FALSE),"-")</f>
        <v>-</v>
      </c>
      <c r="D100" s="11" t="str">
        <f>IFERROR(VLOOKUP($A100,Disciplinas[],3,FALSE),"-")</f>
        <v>-</v>
      </c>
      <c r="E100" s="11" t="str">
        <f>IFERROR(VLOOKUP($A100,Disciplinas[],4,FALSE),"-")</f>
        <v>-</v>
      </c>
      <c r="F100" s="11" t="str">
        <f>IFERROR(VLOOKUP($A100,Disciplinas[],6,FALSE),"-")</f>
        <v>-</v>
      </c>
      <c r="G100" s="11" t="str">
        <f>IFERROR(VLOOKUP($A100,Disciplinas[],7,FALSE),"-")</f>
        <v>-</v>
      </c>
    </row>
    <row r="101" spans="2:7">
      <c r="B101" s="11" t="str">
        <f>IFERROR(VLOOKUP($A101,Disciplinas[],5,FALSE),"-")</f>
        <v>-</v>
      </c>
      <c r="C101" s="11" t="str">
        <f>IFERROR(VLOOKUP($A101,Disciplinas[],2,FALSE),"-")</f>
        <v>-</v>
      </c>
      <c r="D101" s="11" t="str">
        <f>IFERROR(VLOOKUP($A101,Disciplinas[],3,FALSE),"-")</f>
        <v>-</v>
      </c>
      <c r="E101" s="11" t="str">
        <f>IFERROR(VLOOKUP($A101,Disciplinas[],4,FALSE),"-")</f>
        <v>-</v>
      </c>
      <c r="F101" s="11" t="str">
        <f>IFERROR(VLOOKUP($A101,Disciplinas[],6,FALSE),"-")</f>
        <v>-</v>
      </c>
      <c r="G101" s="11" t="str">
        <f>IFERROR(VLOOKUP($A101,Disciplinas[],7,FALSE),"-")</f>
        <v>-</v>
      </c>
    </row>
    <row r="102" spans="2:7">
      <c r="B102" s="11" t="str">
        <f>IFERROR(VLOOKUP($A102,Disciplinas[],5,FALSE),"-")</f>
        <v>-</v>
      </c>
      <c r="C102" s="11" t="str">
        <f>IFERROR(VLOOKUP($A102,Disciplinas[],2,FALSE),"-")</f>
        <v>-</v>
      </c>
      <c r="D102" s="11" t="str">
        <f>IFERROR(VLOOKUP($A102,Disciplinas[],3,FALSE),"-")</f>
        <v>-</v>
      </c>
      <c r="E102" s="11" t="str">
        <f>IFERROR(VLOOKUP($A102,Disciplinas[],4,FALSE),"-")</f>
        <v>-</v>
      </c>
      <c r="F102" s="11" t="str">
        <f>IFERROR(VLOOKUP($A102,Disciplinas[],6,FALSE),"-")</f>
        <v>-</v>
      </c>
      <c r="G102" s="11" t="str">
        <f>IFERROR(VLOOKUP($A102,Disciplinas[],7,FALSE),"-")</f>
        <v>-</v>
      </c>
    </row>
    <row r="103" spans="2:7">
      <c r="B103" s="11" t="str">
        <f>IFERROR(VLOOKUP($A103,Disciplinas[],5,FALSE),"-")</f>
        <v>-</v>
      </c>
      <c r="C103" s="11" t="str">
        <f>IFERROR(VLOOKUP($A103,Disciplinas[],2,FALSE),"-")</f>
        <v>-</v>
      </c>
      <c r="D103" s="11" t="str">
        <f>IFERROR(VLOOKUP($A103,Disciplinas[],3,FALSE),"-")</f>
        <v>-</v>
      </c>
      <c r="E103" s="11" t="str">
        <f>IFERROR(VLOOKUP($A103,Disciplinas[],4,FALSE),"-")</f>
        <v>-</v>
      </c>
      <c r="F103" s="11" t="str">
        <f>IFERROR(VLOOKUP($A103,Disciplinas[],6,FALSE),"-")</f>
        <v>-</v>
      </c>
      <c r="G103" s="11" t="str">
        <f>IFERROR(VLOOKUP($A103,Disciplinas[],7,FALSE),"-")</f>
        <v>-</v>
      </c>
    </row>
    <row r="104" spans="2:7">
      <c r="B104" s="11" t="str">
        <f>IFERROR(VLOOKUP($A104,Disciplinas[],5,FALSE),"-")</f>
        <v>-</v>
      </c>
      <c r="C104" s="11" t="str">
        <f>IFERROR(VLOOKUP($A104,Disciplinas[],2,FALSE),"-")</f>
        <v>-</v>
      </c>
      <c r="D104" s="11" t="str">
        <f>IFERROR(VLOOKUP($A104,Disciplinas[],3,FALSE),"-")</f>
        <v>-</v>
      </c>
      <c r="E104" s="11" t="str">
        <f>IFERROR(VLOOKUP($A104,Disciplinas[],4,FALSE),"-")</f>
        <v>-</v>
      </c>
      <c r="F104" s="11" t="str">
        <f>IFERROR(VLOOKUP($A104,Disciplinas[],6,FALSE),"-")</f>
        <v>-</v>
      </c>
      <c r="G104" s="11" t="str">
        <f>IFERROR(VLOOKUP($A104,Disciplinas[],7,FALSE),"-")</f>
        <v>-</v>
      </c>
    </row>
    <row r="105" spans="2:7">
      <c r="B105" s="11" t="str">
        <f>IFERROR(VLOOKUP($A105,Disciplinas[],5,FALSE),"-")</f>
        <v>-</v>
      </c>
      <c r="C105" s="11" t="str">
        <f>IFERROR(VLOOKUP($A105,Disciplinas[],2,FALSE),"-")</f>
        <v>-</v>
      </c>
      <c r="D105" s="11" t="str">
        <f>IFERROR(VLOOKUP($A105,Disciplinas[],3,FALSE),"-")</f>
        <v>-</v>
      </c>
      <c r="E105" s="11" t="str">
        <f>IFERROR(VLOOKUP($A105,Disciplinas[],4,FALSE),"-")</f>
        <v>-</v>
      </c>
      <c r="F105" s="11" t="str">
        <f>IFERROR(VLOOKUP($A105,Disciplinas[],6,FALSE),"-")</f>
        <v>-</v>
      </c>
      <c r="G105" s="11" t="str">
        <f>IFERROR(VLOOKUP($A105,Disciplinas[],7,FALSE),"-")</f>
        <v>-</v>
      </c>
    </row>
    <row r="106" spans="2:7">
      <c r="B106" s="11" t="str">
        <f>IFERROR(VLOOKUP($A106,Disciplinas[],5,FALSE),"-")</f>
        <v>-</v>
      </c>
      <c r="C106" s="11" t="str">
        <f>IFERROR(VLOOKUP($A106,Disciplinas[],2,FALSE),"-")</f>
        <v>-</v>
      </c>
      <c r="D106" s="11" t="str">
        <f>IFERROR(VLOOKUP($A106,Disciplinas[],3,FALSE),"-")</f>
        <v>-</v>
      </c>
      <c r="E106" s="11" t="str">
        <f>IFERROR(VLOOKUP($A106,Disciplinas[],4,FALSE),"-")</f>
        <v>-</v>
      </c>
      <c r="F106" s="11" t="str">
        <f>IFERROR(VLOOKUP($A106,Disciplinas[],6,FALSE),"-")</f>
        <v>-</v>
      </c>
      <c r="G106" s="11" t="str">
        <f>IFERROR(VLOOKUP($A106,Disciplinas[],7,FALSE),"-")</f>
        <v>-</v>
      </c>
    </row>
    <row r="107" spans="2:7">
      <c r="B107" s="11" t="str">
        <f>IFERROR(VLOOKUP($A107,Disciplinas[],5,FALSE),"-")</f>
        <v>-</v>
      </c>
      <c r="C107" s="11" t="str">
        <f>IFERROR(VLOOKUP($A107,Disciplinas[],2,FALSE),"-")</f>
        <v>-</v>
      </c>
      <c r="D107" s="11" t="str">
        <f>IFERROR(VLOOKUP($A107,Disciplinas[],3,FALSE),"-")</f>
        <v>-</v>
      </c>
      <c r="E107" s="11" t="str">
        <f>IFERROR(VLOOKUP($A107,Disciplinas[],4,FALSE),"-")</f>
        <v>-</v>
      </c>
      <c r="F107" s="11" t="str">
        <f>IFERROR(VLOOKUP($A107,Disciplinas[],6,FALSE),"-")</f>
        <v>-</v>
      </c>
      <c r="G107" s="11" t="str">
        <f>IFERROR(VLOOKUP($A107,Disciplinas[],7,FALSE),"-")</f>
        <v>-</v>
      </c>
    </row>
    <row r="108" spans="2:7">
      <c r="B108" s="11" t="str">
        <f>IFERROR(VLOOKUP($A108,Disciplinas[],5,FALSE),"-")</f>
        <v>-</v>
      </c>
      <c r="C108" s="11" t="str">
        <f>IFERROR(VLOOKUP($A108,Disciplinas[],2,FALSE),"-")</f>
        <v>-</v>
      </c>
      <c r="D108" s="11" t="str">
        <f>IFERROR(VLOOKUP($A108,Disciplinas[],3,FALSE),"-")</f>
        <v>-</v>
      </c>
      <c r="E108" s="11" t="str">
        <f>IFERROR(VLOOKUP($A108,Disciplinas[],4,FALSE),"-")</f>
        <v>-</v>
      </c>
      <c r="F108" s="11" t="str">
        <f>IFERROR(VLOOKUP($A108,Disciplinas[],6,FALSE),"-")</f>
        <v>-</v>
      </c>
      <c r="G108" s="11" t="str">
        <f>IFERROR(VLOOKUP($A108,Disciplinas[],7,FALSE),"-")</f>
        <v>-</v>
      </c>
    </row>
    <row r="109" spans="2:7">
      <c r="B109" s="11" t="str">
        <f>IFERROR(VLOOKUP($A109,Disciplinas[],5,FALSE),"-")</f>
        <v>-</v>
      </c>
      <c r="C109" s="11" t="str">
        <f>IFERROR(VLOOKUP($A109,Disciplinas[],2,FALSE),"-")</f>
        <v>-</v>
      </c>
      <c r="D109" s="11" t="str">
        <f>IFERROR(VLOOKUP($A109,Disciplinas[],3,FALSE),"-")</f>
        <v>-</v>
      </c>
      <c r="E109" s="11" t="str">
        <f>IFERROR(VLOOKUP($A109,Disciplinas[],4,FALSE),"-")</f>
        <v>-</v>
      </c>
      <c r="F109" s="11" t="str">
        <f>IFERROR(VLOOKUP($A109,Disciplinas[],6,FALSE),"-")</f>
        <v>-</v>
      </c>
      <c r="G109" s="11" t="str">
        <f>IFERROR(VLOOKUP($A109,Disciplinas[],7,FALSE),"-")</f>
        <v>-</v>
      </c>
    </row>
    <row r="110" spans="2:7">
      <c r="B110" s="11" t="str">
        <f>IFERROR(VLOOKUP($A110,Disciplinas[],5,FALSE),"-")</f>
        <v>-</v>
      </c>
      <c r="C110" s="11" t="str">
        <f>IFERROR(VLOOKUP($A110,Disciplinas[],2,FALSE),"-")</f>
        <v>-</v>
      </c>
      <c r="D110" s="11" t="str">
        <f>IFERROR(VLOOKUP($A110,Disciplinas[],3,FALSE),"-")</f>
        <v>-</v>
      </c>
      <c r="E110" s="11" t="str">
        <f>IFERROR(VLOOKUP($A110,Disciplinas[],4,FALSE),"-")</f>
        <v>-</v>
      </c>
      <c r="F110" s="11" t="str">
        <f>IFERROR(VLOOKUP($A110,Disciplinas[],6,FALSE),"-")</f>
        <v>-</v>
      </c>
      <c r="G110" s="11" t="str">
        <f>IFERROR(VLOOKUP($A110,Disciplinas[],7,FALSE),"-")</f>
        <v>-</v>
      </c>
    </row>
    <row r="111" spans="2:7">
      <c r="B111" s="11" t="str">
        <f>IFERROR(VLOOKUP($A111,Disciplinas[],5,FALSE),"-")</f>
        <v>-</v>
      </c>
      <c r="C111" s="11" t="str">
        <f>IFERROR(VLOOKUP($A111,Disciplinas[],2,FALSE),"-")</f>
        <v>-</v>
      </c>
      <c r="D111" s="11" t="str">
        <f>IFERROR(VLOOKUP($A111,Disciplinas[],3,FALSE),"-")</f>
        <v>-</v>
      </c>
      <c r="E111" s="11" t="str">
        <f>IFERROR(VLOOKUP($A111,Disciplinas[],4,FALSE),"-")</f>
        <v>-</v>
      </c>
      <c r="F111" s="11" t="str">
        <f>IFERROR(VLOOKUP($A111,Disciplinas[],6,FALSE),"-")</f>
        <v>-</v>
      </c>
      <c r="G111" s="11" t="str">
        <f>IFERROR(VLOOKUP($A111,Disciplinas[],7,FALSE),"-")</f>
        <v>-</v>
      </c>
    </row>
    <row r="112" spans="2:7">
      <c r="B112" s="11" t="str">
        <f>IFERROR(VLOOKUP($A112,Disciplinas[],5,FALSE),"-")</f>
        <v>-</v>
      </c>
      <c r="C112" s="11" t="str">
        <f>IFERROR(VLOOKUP($A112,Disciplinas[],2,FALSE),"-")</f>
        <v>-</v>
      </c>
      <c r="D112" s="11" t="str">
        <f>IFERROR(VLOOKUP($A112,Disciplinas[],3,FALSE),"-")</f>
        <v>-</v>
      </c>
      <c r="E112" s="11" t="str">
        <f>IFERROR(VLOOKUP($A112,Disciplinas[],4,FALSE),"-")</f>
        <v>-</v>
      </c>
      <c r="F112" s="11" t="str">
        <f>IFERROR(VLOOKUP($A112,Disciplinas[],6,FALSE),"-")</f>
        <v>-</v>
      </c>
      <c r="G112" s="11" t="str">
        <f>IFERROR(VLOOKUP($A112,Disciplinas[],7,FALSE),"-")</f>
        <v>-</v>
      </c>
    </row>
    <row r="113" spans="2:7">
      <c r="B113" s="11" t="str">
        <f>IFERROR(VLOOKUP($A113,Disciplinas[],5,FALSE),"-")</f>
        <v>-</v>
      </c>
      <c r="C113" s="11" t="str">
        <f>IFERROR(VLOOKUP($A113,Disciplinas[],2,FALSE),"-")</f>
        <v>-</v>
      </c>
      <c r="D113" s="11" t="str">
        <f>IFERROR(VLOOKUP($A113,Disciplinas[],3,FALSE),"-")</f>
        <v>-</v>
      </c>
      <c r="E113" s="11" t="str">
        <f>IFERROR(VLOOKUP($A113,Disciplinas[],4,FALSE),"-")</f>
        <v>-</v>
      </c>
      <c r="F113" s="11" t="str">
        <f>IFERROR(VLOOKUP($A113,Disciplinas[],6,FALSE),"-")</f>
        <v>-</v>
      </c>
      <c r="G113" s="11" t="str">
        <f>IFERROR(VLOOKUP($A113,Disciplinas[],7,FALSE),"-")</f>
        <v>-</v>
      </c>
    </row>
    <row r="114" spans="2:7">
      <c r="B114" s="11" t="str">
        <f>IFERROR(VLOOKUP($A114,Disciplinas[],5,FALSE),"-")</f>
        <v>-</v>
      </c>
      <c r="C114" s="11" t="str">
        <f>IFERROR(VLOOKUP($A114,Disciplinas[],2,FALSE),"-")</f>
        <v>-</v>
      </c>
      <c r="D114" s="11" t="str">
        <f>IFERROR(VLOOKUP($A114,Disciplinas[],3,FALSE),"-")</f>
        <v>-</v>
      </c>
      <c r="E114" s="11" t="str">
        <f>IFERROR(VLOOKUP($A114,Disciplinas[],4,FALSE),"-")</f>
        <v>-</v>
      </c>
      <c r="F114" s="11" t="str">
        <f>IFERROR(VLOOKUP($A114,Disciplinas[],6,FALSE),"-")</f>
        <v>-</v>
      </c>
      <c r="G114" s="11" t="str">
        <f>IFERROR(VLOOKUP($A114,Disciplinas[],7,FALSE),"-")</f>
        <v>-</v>
      </c>
    </row>
    <row r="115" spans="2:7">
      <c r="B115" s="11" t="str">
        <f>IFERROR(VLOOKUP($A115,Disciplinas[],5,FALSE),"-")</f>
        <v>-</v>
      </c>
      <c r="C115" s="11" t="str">
        <f>IFERROR(VLOOKUP($A115,Disciplinas[],2,FALSE),"-")</f>
        <v>-</v>
      </c>
      <c r="D115" s="11" t="str">
        <f>IFERROR(VLOOKUP($A115,Disciplinas[],3,FALSE),"-")</f>
        <v>-</v>
      </c>
      <c r="E115" s="11" t="str">
        <f>IFERROR(VLOOKUP($A115,Disciplinas[],4,FALSE),"-")</f>
        <v>-</v>
      </c>
      <c r="F115" s="11" t="str">
        <f>IFERROR(VLOOKUP($A115,Disciplinas[],6,FALSE),"-")</f>
        <v>-</v>
      </c>
      <c r="G115" s="11" t="str">
        <f>IFERROR(VLOOKUP($A115,Disciplinas[],7,FALSE),"-")</f>
        <v>-</v>
      </c>
    </row>
    <row r="116" spans="2:7">
      <c r="B116" s="11" t="str">
        <f>IFERROR(VLOOKUP($A116,Disciplinas[],5,FALSE),"-")</f>
        <v>-</v>
      </c>
      <c r="C116" s="11" t="str">
        <f>IFERROR(VLOOKUP($A116,Disciplinas[],2,FALSE),"-")</f>
        <v>-</v>
      </c>
      <c r="D116" s="11" t="str">
        <f>IFERROR(VLOOKUP($A116,Disciplinas[],3,FALSE),"-")</f>
        <v>-</v>
      </c>
      <c r="E116" s="11" t="str">
        <f>IFERROR(VLOOKUP($A116,Disciplinas[],4,FALSE),"-")</f>
        <v>-</v>
      </c>
      <c r="F116" s="11" t="str">
        <f>IFERROR(VLOOKUP($A116,Disciplinas[],6,FALSE),"-")</f>
        <v>-</v>
      </c>
      <c r="G116" s="11" t="str">
        <f>IFERROR(VLOOKUP($A116,Disciplinas[],7,FALSE),"-")</f>
        <v>-</v>
      </c>
    </row>
    <row r="117" spans="2:7">
      <c r="B117" s="11" t="str">
        <f>IFERROR(VLOOKUP($A117,Disciplinas[],5,FALSE),"-")</f>
        <v>-</v>
      </c>
      <c r="C117" s="11" t="str">
        <f>IFERROR(VLOOKUP($A117,Disciplinas[],2,FALSE),"-")</f>
        <v>-</v>
      </c>
      <c r="D117" s="11" t="str">
        <f>IFERROR(VLOOKUP($A117,Disciplinas[],3,FALSE),"-")</f>
        <v>-</v>
      </c>
      <c r="E117" s="11" t="str">
        <f>IFERROR(VLOOKUP($A117,Disciplinas[],4,FALSE),"-")</f>
        <v>-</v>
      </c>
      <c r="F117" s="11" t="str">
        <f>IFERROR(VLOOKUP($A117,Disciplinas[],6,FALSE),"-")</f>
        <v>-</v>
      </c>
      <c r="G117" s="11" t="str">
        <f>IFERROR(VLOOKUP($A117,Disciplinas[],7,FALSE),"-")</f>
        <v>-</v>
      </c>
    </row>
    <row r="118" spans="2:7">
      <c r="B118" s="11" t="str">
        <f>IFERROR(VLOOKUP($A118,Disciplinas[],5,FALSE),"-")</f>
        <v>-</v>
      </c>
      <c r="C118" s="11" t="str">
        <f>IFERROR(VLOOKUP($A118,Disciplinas[],2,FALSE),"-")</f>
        <v>-</v>
      </c>
      <c r="D118" s="11" t="str">
        <f>IFERROR(VLOOKUP($A118,Disciplinas[],3,FALSE),"-")</f>
        <v>-</v>
      </c>
      <c r="E118" s="11" t="str">
        <f>IFERROR(VLOOKUP($A118,Disciplinas[],4,FALSE),"-")</f>
        <v>-</v>
      </c>
      <c r="F118" s="11" t="str">
        <f>IFERROR(VLOOKUP($A118,Disciplinas[],6,FALSE),"-")</f>
        <v>-</v>
      </c>
      <c r="G118" s="11" t="str">
        <f>IFERROR(VLOOKUP($A118,Disciplinas[],7,FALSE),"-")</f>
        <v>-</v>
      </c>
    </row>
    <row r="119" spans="2:7">
      <c r="B119" s="11" t="str">
        <f>IFERROR(VLOOKUP($A119,Disciplinas[],5,FALSE),"-")</f>
        <v>-</v>
      </c>
      <c r="C119" s="11" t="str">
        <f>IFERROR(VLOOKUP($A119,Disciplinas[],2,FALSE),"-")</f>
        <v>-</v>
      </c>
      <c r="D119" s="11" t="str">
        <f>IFERROR(VLOOKUP($A119,Disciplinas[],3,FALSE),"-")</f>
        <v>-</v>
      </c>
      <c r="E119" s="11" t="str">
        <f>IFERROR(VLOOKUP($A119,Disciplinas[],4,FALSE),"-")</f>
        <v>-</v>
      </c>
      <c r="F119" s="11" t="str">
        <f>IFERROR(VLOOKUP($A119,Disciplinas[],6,FALSE),"-")</f>
        <v>-</v>
      </c>
      <c r="G119" s="11" t="str">
        <f>IFERROR(VLOOKUP($A119,Disciplinas[],7,FALSE),"-")</f>
        <v>-</v>
      </c>
    </row>
    <row r="120" spans="2:7">
      <c r="B120" s="11" t="str">
        <f>IFERROR(VLOOKUP($A120,Disciplinas[],5,FALSE),"-")</f>
        <v>-</v>
      </c>
      <c r="C120" s="11" t="str">
        <f>IFERROR(VLOOKUP($A120,Disciplinas[],2,FALSE),"-")</f>
        <v>-</v>
      </c>
      <c r="D120" s="11" t="str">
        <f>IFERROR(VLOOKUP($A120,Disciplinas[],3,FALSE),"-")</f>
        <v>-</v>
      </c>
      <c r="E120" s="11" t="str">
        <f>IFERROR(VLOOKUP($A120,Disciplinas[],4,FALSE),"-")</f>
        <v>-</v>
      </c>
      <c r="F120" s="11" t="str">
        <f>IFERROR(VLOOKUP($A120,Disciplinas[],6,FALSE),"-")</f>
        <v>-</v>
      </c>
      <c r="G120" s="11" t="str">
        <f>IFERROR(VLOOKUP($A120,Disciplinas[],7,FALSE),"-")</f>
        <v>-</v>
      </c>
    </row>
    <row r="121" spans="2:7">
      <c r="B121" s="11" t="str">
        <f>IFERROR(VLOOKUP($A121,Disciplinas[],5,FALSE),"-")</f>
        <v>-</v>
      </c>
      <c r="C121" s="11" t="str">
        <f>IFERROR(VLOOKUP($A121,Disciplinas[],2,FALSE),"-")</f>
        <v>-</v>
      </c>
      <c r="D121" s="11" t="str">
        <f>IFERROR(VLOOKUP($A121,Disciplinas[],3,FALSE),"-")</f>
        <v>-</v>
      </c>
      <c r="E121" s="11" t="str">
        <f>IFERROR(VLOOKUP($A121,Disciplinas[],4,FALSE),"-")</f>
        <v>-</v>
      </c>
      <c r="F121" s="11" t="str">
        <f>IFERROR(VLOOKUP($A121,Disciplinas[],6,FALSE),"-")</f>
        <v>-</v>
      </c>
      <c r="G121" s="11" t="str">
        <f>IFERROR(VLOOKUP($A121,Disciplinas[],7,FALSE),"-")</f>
        <v>-</v>
      </c>
    </row>
    <row r="122" spans="2:7">
      <c r="B122" s="11" t="str">
        <f>IFERROR(VLOOKUP($A122,Disciplinas[],5,FALSE),"-")</f>
        <v>-</v>
      </c>
      <c r="C122" s="11" t="str">
        <f>IFERROR(VLOOKUP($A122,Disciplinas[],2,FALSE),"-")</f>
        <v>-</v>
      </c>
      <c r="D122" s="11" t="str">
        <f>IFERROR(VLOOKUP($A122,Disciplinas[],3,FALSE),"-")</f>
        <v>-</v>
      </c>
      <c r="E122" s="11" t="str">
        <f>IFERROR(VLOOKUP($A122,Disciplinas[],4,FALSE),"-")</f>
        <v>-</v>
      </c>
      <c r="F122" s="11" t="str">
        <f>IFERROR(VLOOKUP($A122,Disciplinas[],6,FALSE),"-")</f>
        <v>-</v>
      </c>
      <c r="G122" s="11" t="str">
        <f>IFERROR(VLOOKUP($A122,Disciplinas[],7,FALSE),"-")</f>
        <v>-</v>
      </c>
    </row>
    <row r="123" spans="2:7">
      <c r="B123" s="11" t="str">
        <f>IFERROR(VLOOKUP($A123,Disciplinas[],5,FALSE),"-")</f>
        <v>-</v>
      </c>
      <c r="C123" s="11" t="str">
        <f>IFERROR(VLOOKUP($A123,Disciplinas[],2,FALSE),"-")</f>
        <v>-</v>
      </c>
      <c r="D123" s="11" t="str">
        <f>IFERROR(VLOOKUP($A123,Disciplinas[],3,FALSE),"-")</f>
        <v>-</v>
      </c>
      <c r="E123" s="11" t="str">
        <f>IFERROR(VLOOKUP($A123,Disciplinas[],4,FALSE),"-")</f>
        <v>-</v>
      </c>
      <c r="F123" s="11" t="str">
        <f>IFERROR(VLOOKUP($A123,Disciplinas[],6,FALSE),"-")</f>
        <v>-</v>
      </c>
      <c r="G123" s="11" t="str">
        <f>IFERROR(VLOOKUP($A123,Disciplinas[],7,FALSE),"-")</f>
        <v>-</v>
      </c>
    </row>
    <row r="124" spans="2:7">
      <c r="B124" s="11" t="str">
        <f>IFERROR(VLOOKUP($A124,Disciplinas[],5,FALSE),"-")</f>
        <v>-</v>
      </c>
      <c r="C124" s="11" t="str">
        <f>IFERROR(VLOOKUP($A124,Disciplinas[],2,FALSE),"-")</f>
        <v>-</v>
      </c>
      <c r="D124" s="11" t="str">
        <f>IFERROR(VLOOKUP($A124,Disciplinas[],3,FALSE),"-")</f>
        <v>-</v>
      </c>
      <c r="E124" s="11" t="str">
        <f>IFERROR(VLOOKUP($A124,Disciplinas[],4,FALSE),"-")</f>
        <v>-</v>
      </c>
      <c r="F124" s="11" t="str">
        <f>IFERROR(VLOOKUP($A124,Disciplinas[],6,FALSE),"-")</f>
        <v>-</v>
      </c>
      <c r="G124" s="11" t="str">
        <f>IFERROR(VLOOKUP($A124,Disciplinas[],7,FALSE),"-")</f>
        <v>-</v>
      </c>
    </row>
    <row r="125" spans="2:7">
      <c r="B125" s="11" t="str">
        <f>IFERROR(VLOOKUP($A125,Disciplinas[],5,FALSE),"-")</f>
        <v>-</v>
      </c>
      <c r="C125" s="11" t="str">
        <f>IFERROR(VLOOKUP($A125,Disciplinas[],2,FALSE),"-")</f>
        <v>-</v>
      </c>
      <c r="D125" s="11" t="str">
        <f>IFERROR(VLOOKUP($A125,Disciplinas[],3,FALSE),"-")</f>
        <v>-</v>
      </c>
      <c r="E125" s="11" t="str">
        <f>IFERROR(VLOOKUP($A125,Disciplinas[],4,FALSE),"-")</f>
        <v>-</v>
      </c>
      <c r="F125" s="11" t="str">
        <f>IFERROR(VLOOKUP($A125,Disciplinas[],6,FALSE),"-")</f>
        <v>-</v>
      </c>
      <c r="G125" s="11" t="str">
        <f>IFERROR(VLOOKUP($A125,Disciplinas[],7,FALSE),"-")</f>
        <v>-</v>
      </c>
    </row>
    <row r="126" spans="2:7">
      <c r="B126" s="11" t="str">
        <f>IFERROR(VLOOKUP($A126,Disciplinas[],5,FALSE),"-")</f>
        <v>-</v>
      </c>
      <c r="C126" s="11" t="str">
        <f>IFERROR(VLOOKUP($A126,Disciplinas[],2,FALSE),"-")</f>
        <v>-</v>
      </c>
      <c r="D126" s="11" t="str">
        <f>IFERROR(VLOOKUP($A126,Disciplinas[],3,FALSE),"-")</f>
        <v>-</v>
      </c>
      <c r="E126" s="11" t="str">
        <f>IFERROR(VLOOKUP($A126,Disciplinas[],4,FALSE),"-")</f>
        <v>-</v>
      </c>
      <c r="F126" s="11" t="str">
        <f>IFERROR(VLOOKUP($A126,Disciplinas[],6,FALSE),"-")</f>
        <v>-</v>
      </c>
      <c r="G126" s="11" t="str">
        <f>IFERROR(VLOOKUP($A126,Disciplinas[],7,FALSE),"-")</f>
        <v>-</v>
      </c>
    </row>
    <row r="127" spans="2:7">
      <c r="B127" s="11" t="str">
        <f>IFERROR(VLOOKUP($A127,Disciplinas[],5,FALSE),"-")</f>
        <v>-</v>
      </c>
      <c r="C127" s="11" t="str">
        <f>IFERROR(VLOOKUP($A127,Disciplinas[],2,FALSE),"-")</f>
        <v>-</v>
      </c>
      <c r="D127" s="11" t="str">
        <f>IFERROR(VLOOKUP($A127,Disciplinas[],3,FALSE),"-")</f>
        <v>-</v>
      </c>
      <c r="E127" s="11" t="str">
        <f>IFERROR(VLOOKUP($A127,Disciplinas[],4,FALSE),"-")</f>
        <v>-</v>
      </c>
      <c r="F127" s="11" t="str">
        <f>IFERROR(VLOOKUP($A127,Disciplinas[],6,FALSE),"-")</f>
        <v>-</v>
      </c>
      <c r="G127" s="11" t="str">
        <f>IFERROR(VLOOKUP($A127,Disciplinas[],7,FALSE),"-")</f>
        <v>-</v>
      </c>
    </row>
    <row r="128" spans="2:7">
      <c r="B128" s="11" t="str">
        <f>IFERROR(VLOOKUP($A128,Disciplinas[],5,FALSE),"-")</f>
        <v>-</v>
      </c>
      <c r="C128" s="11" t="str">
        <f>IFERROR(VLOOKUP($A128,Disciplinas[],2,FALSE),"-")</f>
        <v>-</v>
      </c>
      <c r="D128" s="11" t="str">
        <f>IFERROR(VLOOKUP($A128,Disciplinas[],3,FALSE),"-")</f>
        <v>-</v>
      </c>
      <c r="E128" s="11" t="str">
        <f>IFERROR(VLOOKUP($A128,Disciplinas[],4,FALSE),"-")</f>
        <v>-</v>
      </c>
      <c r="F128" s="11" t="str">
        <f>IFERROR(VLOOKUP($A128,Disciplinas[],6,FALSE),"-")</f>
        <v>-</v>
      </c>
      <c r="G128" s="11" t="str">
        <f>IFERROR(VLOOKUP($A128,Disciplinas[],7,FALSE),"-")</f>
        <v>-</v>
      </c>
    </row>
    <row r="129" spans="2:7">
      <c r="B129" s="11" t="str">
        <f>IFERROR(VLOOKUP($A129,Disciplinas[],5,FALSE),"-")</f>
        <v>-</v>
      </c>
      <c r="C129" s="11" t="str">
        <f>IFERROR(VLOOKUP($A129,Disciplinas[],2,FALSE),"-")</f>
        <v>-</v>
      </c>
      <c r="D129" s="11" t="str">
        <f>IFERROR(VLOOKUP($A129,Disciplinas[],3,FALSE),"-")</f>
        <v>-</v>
      </c>
      <c r="E129" s="11" t="str">
        <f>IFERROR(VLOOKUP($A129,Disciplinas[],4,FALSE),"-")</f>
        <v>-</v>
      </c>
      <c r="F129" s="11" t="str">
        <f>IFERROR(VLOOKUP($A129,Disciplinas[],6,FALSE),"-")</f>
        <v>-</v>
      </c>
      <c r="G129" s="11" t="str">
        <f>IFERROR(VLOOKUP($A129,Disciplinas[],7,FALSE),"-")</f>
        <v>-</v>
      </c>
    </row>
    <row r="130" spans="2:7">
      <c r="B130" s="11" t="str">
        <f>IFERROR(VLOOKUP($A130,Disciplinas[],5,FALSE),"-")</f>
        <v>-</v>
      </c>
      <c r="C130" s="11" t="str">
        <f>IFERROR(VLOOKUP($A130,Disciplinas[],2,FALSE),"-")</f>
        <v>-</v>
      </c>
      <c r="D130" s="11" t="str">
        <f>IFERROR(VLOOKUP($A130,Disciplinas[],3,FALSE),"-")</f>
        <v>-</v>
      </c>
      <c r="E130" s="11" t="str">
        <f>IFERROR(VLOOKUP($A130,Disciplinas[],4,FALSE),"-")</f>
        <v>-</v>
      </c>
      <c r="F130" s="11" t="str">
        <f>IFERROR(VLOOKUP($A130,Disciplinas[],6,FALSE),"-")</f>
        <v>-</v>
      </c>
      <c r="G130" s="11" t="str">
        <f>IFERROR(VLOOKUP($A130,Disciplinas[],7,FALSE),"-")</f>
        <v>-</v>
      </c>
    </row>
    <row r="131" spans="2:7">
      <c r="B131" s="11" t="str">
        <f>IFERROR(VLOOKUP($A131,Disciplinas[],5,FALSE),"-")</f>
        <v>-</v>
      </c>
      <c r="C131" s="11" t="str">
        <f>IFERROR(VLOOKUP($A131,Disciplinas[],2,FALSE),"-")</f>
        <v>-</v>
      </c>
      <c r="D131" s="11" t="str">
        <f>IFERROR(VLOOKUP($A131,Disciplinas[],3,FALSE),"-")</f>
        <v>-</v>
      </c>
      <c r="E131" s="11" t="str">
        <f>IFERROR(VLOOKUP($A131,Disciplinas[],4,FALSE),"-")</f>
        <v>-</v>
      </c>
      <c r="F131" s="11" t="str">
        <f>IFERROR(VLOOKUP($A131,Disciplinas[],6,FALSE),"-")</f>
        <v>-</v>
      </c>
      <c r="G131" s="11" t="str">
        <f>IFERROR(VLOOKUP($A131,Disciplinas[],7,FALSE),"-")</f>
        <v>-</v>
      </c>
    </row>
    <row r="132" spans="2:7">
      <c r="B132" s="11" t="str">
        <f>IFERROR(VLOOKUP($A132,Disciplinas[],5,FALSE),"-")</f>
        <v>-</v>
      </c>
      <c r="C132" s="11" t="str">
        <f>IFERROR(VLOOKUP($A132,Disciplinas[],2,FALSE),"-")</f>
        <v>-</v>
      </c>
      <c r="D132" s="11" t="str">
        <f>IFERROR(VLOOKUP($A132,Disciplinas[],3,FALSE),"-")</f>
        <v>-</v>
      </c>
      <c r="E132" s="11" t="str">
        <f>IFERROR(VLOOKUP($A132,Disciplinas[],4,FALSE),"-")</f>
        <v>-</v>
      </c>
      <c r="F132" s="11" t="str">
        <f>IFERROR(VLOOKUP($A132,Disciplinas[],6,FALSE),"-")</f>
        <v>-</v>
      </c>
      <c r="G132" s="11" t="str">
        <f>IFERROR(VLOOKUP($A132,Disciplinas[],7,FALSE),"-")</f>
        <v>-</v>
      </c>
    </row>
    <row r="133" spans="2:7">
      <c r="B133" s="11" t="str">
        <f>IFERROR(VLOOKUP($A133,Disciplinas[],5,FALSE),"-")</f>
        <v>-</v>
      </c>
      <c r="C133" s="11" t="str">
        <f>IFERROR(VLOOKUP($A133,Disciplinas[],2,FALSE),"-")</f>
        <v>-</v>
      </c>
      <c r="D133" s="11" t="str">
        <f>IFERROR(VLOOKUP($A133,Disciplinas[],3,FALSE),"-")</f>
        <v>-</v>
      </c>
      <c r="E133" s="11" t="str">
        <f>IFERROR(VLOOKUP($A133,Disciplinas[],4,FALSE),"-")</f>
        <v>-</v>
      </c>
      <c r="F133" s="11" t="str">
        <f>IFERROR(VLOOKUP($A133,Disciplinas[],6,FALSE),"-")</f>
        <v>-</v>
      </c>
      <c r="G133" s="11" t="str">
        <f>IFERROR(VLOOKUP($A133,Disciplinas[],7,FALSE),"-")</f>
        <v>-</v>
      </c>
    </row>
    <row r="134" spans="2:7">
      <c r="B134" s="11" t="str">
        <f>IFERROR(VLOOKUP($A134,Disciplinas[],5,FALSE),"-")</f>
        <v>-</v>
      </c>
      <c r="C134" s="11" t="str">
        <f>IFERROR(VLOOKUP($A134,Disciplinas[],2,FALSE),"-")</f>
        <v>-</v>
      </c>
      <c r="D134" s="11" t="str">
        <f>IFERROR(VLOOKUP($A134,Disciplinas[],3,FALSE),"-")</f>
        <v>-</v>
      </c>
      <c r="E134" s="11" t="str">
        <f>IFERROR(VLOOKUP($A134,Disciplinas[],4,FALSE),"-")</f>
        <v>-</v>
      </c>
      <c r="F134" s="11" t="str">
        <f>IFERROR(VLOOKUP($A134,Disciplinas[],6,FALSE),"-")</f>
        <v>-</v>
      </c>
      <c r="G134" s="11" t="str">
        <f>IFERROR(VLOOKUP($A134,Disciplinas[],7,FALSE),"-")</f>
        <v>-</v>
      </c>
    </row>
    <row r="135" spans="2:7">
      <c r="B135" s="11" t="str">
        <f>IFERROR(VLOOKUP($A135,Disciplinas[],5,FALSE),"-")</f>
        <v>-</v>
      </c>
      <c r="C135" s="11" t="str">
        <f>IFERROR(VLOOKUP($A135,Disciplinas[],2,FALSE),"-")</f>
        <v>-</v>
      </c>
      <c r="D135" s="11" t="str">
        <f>IFERROR(VLOOKUP($A135,Disciplinas[],3,FALSE),"-")</f>
        <v>-</v>
      </c>
      <c r="E135" s="11" t="str">
        <f>IFERROR(VLOOKUP($A135,Disciplinas[],4,FALSE),"-")</f>
        <v>-</v>
      </c>
      <c r="F135" s="11" t="str">
        <f>IFERROR(VLOOKUP($A135,Disciplinas[],6,FALSE),"-")</f>
        <v>-</v>
      </c>
      <c r="G135" s="11" t="str">
        <f>IFERROR(VLOOKUP($A135,Disciplinas[],7,FALSE),"-")</f>
        <v>-</v>
      </c>
    </row>
    <row r="136" spans="2:7">
      <c r="B136" s="11" t="str">
        <f>IFERROR(VLOOKUP($A136,Disciplinas[],5,FALSE),"-")</f>
        <v>-</v>
      </c>
      <c r="C136" s="11" t="str">
        <f>IFERROR(VLOOKUP($A136,Disciplinas[],2,FALSE),"-")</f>
        <v>-</v>
      </c>
      <c r="D136" s="11" t="str">
        <f>IFERROR(VLOOKUP($A136,Disciplinas[],3,FALSE),"-")</f>
        <v>-</v>
      </c>
      <c r="E136" s="11" t="str">
        <f>IFERROR(VLOOKUP($A136,Disciplinas[],4,FALSE),"-")</f>
        <v>-</v>
      </c>
      <c r="F136" s="11" t="str">
        <f>IFERROR(VLOOKUP($A136,Disciplinas[],6,FALSE),"-")</f>
        <v>-</v>
      </c>
      <c r="G136" s="11" t="str">
        <f>IFERROR(VLOOKUP($A136,Disciplinas[],7,FALSE),"-")</f>
        <v>-</v>
      </c>
    </row>
    <row r="137" spans="2:7">
      <c r="B137" s="11" t="str">
        <f>IFERROR(VLOOKUP($A137,Disciplinas[],5,FALSE),"-")</f>
        <v>-</v>
      </c>
      <c r="C137" s="11" t="str">
        <f>IFERROR(VLOOKUP($A137,Disciplinas[],2,FALSE),"-")</f>
        <v>-</v>
      </c>
      <c r="D137" s="11" t="str">
        <f>IFERROR(VLOOKUP($A137,Disciplinas[],3,FALSE),"-")</f>
        <v>-</v>
      </c>
      <c r="E137" s="11" t="str">
        <f>IFERROR(VLOOKUP($A137,Disciplinas[],4,FALSE),"-")</f>
        <v>-</v>
      </c>
      <c r="F137" s="11" t="str">
        <f>IFERROR(VLOOKUP($A137,Disciplinas[],6,FALSE),"-")</f>
        <v>-</v>
      </c>
      <c r="G137" s="11" t="str">
        <f>IFERROR(VLOOKUP($A137,Disciplinas[],7,FALSE),"-")</f>
        <v>-</v>
      </c>
    </row>
    <row r="138" spans="2:7">
      <c r="B138" s="11" t="str">
        <f>IFERROR(VLOOKUP($A138,Disciplinas[],5,FALSE),"-")</f>
        <v>-</v>
      </c>
      <c r="C138" s="11" t="str">
        <f>IFERROR(VLOOKUP($A138,Disciplinas[],2,FALSE),"-")</f>
        <v>-</v>
      </c>
      <c r="D138" s="11" t="str">
        <f>IFERROR(VLOOKUP($A138,Disciplinas[],3,FALSE),"-")</f>
        <v>-</v>
      </c>
      <c r="E138" s="11" t="str">
        <f>IFERROR(VLOOKUP($A138,Disciplinas[],4,FALSE),"-")</f>
        <v>-</v>
      </c>
      <c r="F138" s="11" t="str">
        <f>IFERROR(VLOOKUP($A138,Disciplinas[],6,FALSE),"-")</f>
        <v>-</v>
      </c>
      <c r="G138" s="11" t="str">
        <f>IFERROR(VLOOKUP($A138,Disciplinas[],7,FALSE),"-")</f>
        <v>-</v>
      </c>
    </row>
    <row r="139" spans="2:7">
      <c r="B139" s="11" t="str">
        <f>IFERROR(VLOOKUP($A139,Disciplinas[],5,FALSE),"-")</f>
        <v>-</v>
      </c>
      <c r="C139" s="11" t="str">
        <f>IFERROR(VLOOKUP($A139,Disciplinas[],2,FALSE),"-")</f>
        <v>-</v>
      </c>
      <c r="D139" s="11" t="str">
        <f>IFERROR(VLOOKUP($A139,Disciplinas[],3,FALSE),"-")</f>
        <v>-</v>
      </c>
      <c r="E139" s="11" t="str">
        <f>IFERROR(VLOOKUP($A139,Disciplinas[],4,FALSE),"-")</f>
        <v>-</v>
      </c>
      <c r="F139" s="11" t="str">
        <f>IFERROR(VLOOKUP($A139,Disciplinas[],6,FALSE),"-")</f>
        <v>-</v>
      </c>
      <c r="G139" s="11" t="str">
        <f>IFERROR(VLOOKUP($A139,Disciplinas[],7,FALSE),"-")</f>
        <v>-</v>
      </c>
    </row>
    <row r="140" spans="2:7">
      <c r="B140" s="11" t="str">
        <f>IFERROR(VLOOKUP($A140,Disciplinas[],5,FALSE),"-")</f>
        <v>-</v>
      </c>
      <c r="C140" s="11" t="str">
        <f>IFERROR(VLOOKUP($A140,Disciplinas[],2,FALSE),"-")</f>
        <v>-</v>
      </c>
      <c r="D140" s="11" t="str">
        <f>IFERROR(VLOOKUP($A140,Disciplinas[],3,FALSE),"-")</f>
        <v>-</v>
      </c>
      <c r="E140" s="11" t="str">
        <f>IFERROR(VLOOKUP($A140,Disciplinas[],4,FALSE),"-")</f>
        <v>-</v>
      </c>
      <c r="F140" s="11" t="str">
        <f>IFERROR(VLOOKUP($A140,Disciplinas[],6,FALSE),"-")</f>
        <v>-</v>
      </c>
      <c r="G140" s="11" t="str">
        <f>IFERROR(VLOOKUP($A140,Disciplinas[],7,FALSE),"-")</f>
        <v>-</v>
      </c>
    </row>
    <row r="141" spans="2:7">
      <c r="B141" s="11" t="str">
        <f>IFERROR(VLOOKUP($A141,Disciplinas[],5,FALSE),"-")</f>
        <v>-</v>
      </c>
      <c r="C141" s="11" t="str">
        <f>IFERROR(VLOOKUP($A141,Disciplinas[],2,FALSE),"-")</f>
        <v>-</v>
      </c>
      <c r="D141" s="11" t="str">
        <f>IFERROR(VLOOKUP($A141,Disciplinas[],3,FALSE),"-")</f>
        <v>-</v>
      </c>
      <c r="E141" s="11" t="str">
        <f>IFERROR(VLOOKUP($A141,Disciplinas[],4,FALSE),"-")</f>
        <v>-</v>
      </c>
      <c r="F141" s="11" t="str">
        <f>IFERROR(VLOOKUP($A141,Disciplinas[],6,FALSE),"-")</f>
        <v>-</v>
      </c>
      <c r="G141" s="11" t="str">
        <f>IFERROR(VLOOKUP($A141,Disciplinas[],7,FALSE),"-")</f>
        <v>-</v>
      </c>
    </row>
    <row r="142" spans="2:7">
      <c r="B142" s="11" t="str">
        <f>IFERROR(VLOOKUP($A142,Disciplinas[],5,FALSE),"-")</f>
        <v>-</v>
      </c>
      <c r="C142" s="11" t="str">
        <f>IFERROR(VLOOKUP($A142,Disciplinas[],2,FALSE),"-")</f>
        <v>-</v>
      </c>
      <c r="D142" s="11" t="str">
        <f>IFERROR(VLOOKUP($A142,Disciplinas[],3,FALSE),"-")</f>
        <v>-</v>
      </c>
      <c r="E142" s="11" t="str">
        <f>IFERROR(VLOOKUP($A142,Disciplinas[],4,FALSE),"-")</f>
        <v>-</v>
      </c>
      <c r="F142" s="11" t="str">
        <f>IFERROR(VLOOKUP($A142,Disciplinas[],6,FALSE),"-")</f>
        <v>-</v>
      </c>
      <c r="G142" s="11" t="str">
        <f>IFERROR(VLOOKUP($A142,Disciplinas[],7,FALSE),"-")</f>
        <v>-</v>
      </c>
    </row>
    <row r="143" spans="2:7">
      <c r="B143" s="11" t="str">
        <f>IFERROR(VLOOKUP($A143,Disciplinas[],5,FALSE),"-")</f>
        <v>-</v>
      </c>
      <c r="C143" s="11" t="str">
        <f>IFERROR(VLOOKUP($A143,Disciplinas[],2,FALSE),"-")</f>
        <v>-</v>
      </c>
      <c r="D143" s="11" t="str">
        <f>IFERROR(VLOOKUP($A143,Disciplinas[],3,FALSE),"-")</f>
        <v>-</v>
      </c>
      <c r="E143" s="11" t="str">
        <f>IFERROR(VLOOKUP($A143,Disciplinas[],4,FALSE),"-")</f>
        <v>-</v>
      </c>
      <c r="F143" s="11" t="str">
        <f>IFERROR(VLOOKUP($A143,Disciplinas[],6,FALSE),"-")</f>
        <v>-</v>
      </c>
      <c r="G143" s="11" t="str">
        <f>IFERROR(VLOOKUP($A143,Disciplinas[],7,FALSE),"-")</f>
        <v>-</v>
      </c>
    </row>
    <row r="144" spans="2:7">
      <c r="B144" s="11" t="str">
        <f>IFERROR(VLOOKUP($A144,Disciplinas[],5,FALSE),"-")</f>
        <v>-</v>
      </c>
      <c r="C144" s="11" t="str">
        <f>IFERROR(VLOOKUP($A144,Disciplinas[],2,FALSE),"-")</f>
        <v>-</v>
      </c>
      <c r="D144" s="11" t="str">
        <f>IFERROR(VLOOKUP($A144,Disciplinas[],3,FALSE),"-")</f>
        <v>-</v>
      </c>
      <c r="E144" s="11" t="str">
        <f>IFERROR(VLOOKUP($A144,Disciplinas[],4,FALSE),"-")</f>
        <v>-</v>
      </c>
      <c r="F144" s="11" t="str">
        <f>IFERROR(VLOOKUP($A144,Disciplinas[],6,FALSE),"-")</f>
        <v>-</v>
      </c>
      <c r="G144" s="11" t="str">
        <f>IFERROR(VLOOKUP($A144,Disciplinas[],7,FALSE),"-")</f>
        <v>-</v>
      </c>
    </row>
    <row r="145" spans="2:7">
      <c r="B145" s="11" t="str">
        <f>IFERROR(VLOOKUP($A145,Disciplinas[],5,FALSE),"-")</f>
        <v>-</v>
      </c>
      <c r="C145" s="11" t="str">
        <f>IFERROR(VLOOKUP($A145,Disciplinas[],2,FALSE),"-")</f>
        <v>-</v>
      </c>
      <c r="D145" s="11" t="str">
        <f>IFERROR(VLOOKUP($A145,Disciplinas[],3,FALSE),"-")</f>
        <v>-</v>
      </c>
      <c r="E145" s="11" t="str">
        <f>IFERROR(VLOOKUP($A145,Disciplinas[],4,FALSE),"-")</f>
        <v>-</v>
      </c>
      <c r="F145" s="11" t="str">
        <f>IFERROR(VLOOKUP($A145,Disciplinas[],6,FALSE),"-")</f>
        <v>-</v>
      </c>
      <c r="G145" s="11" t="str">
        <f>IFERROR(VLOOKUP($A145,Disciplinas[],7,FALSE),"-")</f>
        <v>-</v>
      </c>
    </row>
    <row r="146" spans="2:7">
      <c r="B146" s="11" t="str">
        <f>IFERROR(VLOOKUP($A146,Disciplinas[],5,FALSE),"-")</f>
        <v>-</v>
      </c>
      <c r="C146" s="11" t="str">
        <f>IFERROR(VLOOKUP($A146,Disciplinas[],2,FALSE),"-")</f>
        <v>-</v>
      </c>
      <c r="D146" s="11" t="str">
        <f>IFERROR(VLOOKUP($A146,Disciplinas[],3,FALSE),"-")</f>
        <v>-</v>
      </c>
      <c r="E146" s="11" t="str">
        <f>IFERROR(VLOOKUP($A146,Disciplinas[],4,FALSE),"-")</f>
        <v>-</v>
      </c>
      <c r="F146" s="11" t="str">
        <f>IFERROR(VLOOKUP($A146,Disciplinas[],6,FALSE),"-")</f>
        <v>-</v>
      </c>
      <c r="G146" s="11" t="str">
        <f>IFERROR(VLOOKUP($A146,Disciplinas[],7,FALSE),"-")</f>
        <v>-</v>
      </c>
    </row>
    <row r="147" spans="2:7">
      <c r="B147" s="11" t="str">
        <f>IFERROR(VLOOKUP($A147,Disciplinas[],5,FALSE),"-")</f>
        <v>-</v>
      </c>
      <c r="C147" s="11" t="str">
        <f>IFERROR(VLOOKUP($A147,Disciplinas[],2,FALSE),"-")</f>
        <v>-</v>
      </c>
      <c r="D147" s="11" t="str">
        <f>IFERROR(VLOOKUP($A147,Disciplinas[],3,FALSE),"-")</f>
        <v>-</v>
      </c>
      <c r="E147" s="11" t="str">
        <f>IFERROR(VLOOKUP($A147,Disciplinas[],4,FALSE),"-")</f>
        <v>-</v>
      </c>
      <c r="F147" s="11" t="str">
        <f>IFERROR(VLOOKUP($A147,Disciplinas[],6,FALSE),"-")</f>
        <v>-</v>
      </c>
      <c r="G147" s="11" t="str">
        <f>IFERROR(VLOOKUP($A147,Disciplinas[],7,FALSE),"-")</f>
        <v>-</v>
      </c>
    </row>
    <row r="148" spans="2:7">
      <c r="B148" s="11" t="str">
        <f>IFERROR(VLOOKUP($A148,Disciplinas[],5,FALSE),"-")</f>
        <v>-</v>
      </c>
      <c r="C148" s="11" t="str">
        <f>IFERROR(VLOOKUP($A148,Disciplinas[],2,FALSE),"-")</f>
        <v>-</v>
      </c>
      <c r="D148" s="11" t="str">
        <f>IFERROR(VLOOKUP($A148,Disciplinas[],3,FALSE),"-")</f>
        <v>-</v>
      </c>
      <c r="E148" s="11" t="str">
        <f>IFERROR(VLOOKUP($A148,Disciplinas[],4,FALSE),"-")</f>
        <v>-</v>
      </c>
      <c r="F148" s="11" t="str">
        <f>IFERROR(VLOOKUP($A148,Disciplinas[],6,FALSE),"-")</f>
        <v>-</v>
      </c>
      <c r="G148" s="11" t="str">
        <f>IFERROR(VLOOKUP($A148,Disciplinas[],7,FALSE),"-")</f>
        <v>-</v>
      </c>
    </row>
    <row r="149" spans="2:7">
      <c r="B149" s="11" t="str">
        <f>IFERROR(VLOOKUP($A149,Disciplinas[],5,FALSE),"-")</f>
        <v>-</v>
      </c>
      <c r="C149" s="11" t="str">
        <f>IFERROR(VLOOKUP($A149,Disciplinas[],2,FALSE),"-")</f>
        <v>-</v>
      </c>
      <c r="D149" s="11" t="str">
        <f>IFERROR(VLOOKUP($A149,Disciplinas[],3,FALSE),"-")</f>
        <v>-</v>
      </c>
      <c r="E149" s="11" t="str">
        <f>IFERROR(VLOOKUP($A149,Disciplinas[],4,FALSE),"-")</f>
        <v>-</v>
      </c>
      <c r="F149" s="11" t="str">
        <f>IFERROR(VLOOKUP($A149,Disciplinas[],6,FALSE),"-")</f>
        <v>-</v>
      </c>
      <c r="G149" s="11" t="str">
        <f>IFERROR(VLOOKUP($A149,Disciplinas[],7,FALSE),"-")</f>
        <v>-</v>
      </c>
    </row>
    <row r="150" spans="2:7">
      <c r="B150" s="11" t="str">
        <f>IFERROR(VLOOKUP($A150,Disciplinas[],5,FALSE),"-")</f>
        <v>-</v>
      </c>
      <c r="C150" s="11" t="str">
        <f>IFERROR(VLOOKUP($A150,Disciplinas[],2,FALSE),"-")</f>
        <v>-</v>
      </c>
      <c r="D150" s="11" t="str">
        <f>IFERROR(VLOOKUP($A150,Disciplinas[],3,FALSE),"-")</f>
        <v>-</v>
      </c>
      <c r="E150" s="11" t="str">
        <f>IFERROR(VLOOKUP($A150,Disciplinas[],4,FALSE),"-")</f>
        <v>-</v>
      </c>
      <c r="F150" s="11" t="str">
        <f>IFERROR(VLOOKUP($A150,Disciplinas[],6,FALSE),"-")</f>
        <v>-</v>
      </c>
      <c r="G150" s="11" t="str">
        <f>IFERROR(VLOOKUP($A150,Disciplinas[],7,FALSE),"-")</f>
        <v>-</v>
      </c>
    </row>
    <row r="151" spans="2:7">
      <c r="B151" s="11"/>
      <c r="C151" s="11"/>
      <c r="D151" s="11"/>
      <c r="E151" s="11"/>
      <c r="F151" s="11"/>
      <c r="G151" s="11"/>
    </row>
  </sheetData>
  <sheetProtection password="C589" sheet="1" objects="1" scenarios="1" formatColumns="0" formatRows="0" insertRows="0" autoFilter="0" pivotTables="0"/>
  <dataValidations count="7">
    <dataValidation type="list" errorStyle="warning" allowBlank="1" showInputMessage="1" showErrorMessage="1" sqref="Q2:R150 AG2 O2 AA2:AB150 AE2:AF150 M2:N150 U2:V150">
      <formula1>horas</formula1>
    </dataValidation>
    <dataValidation type="list" errorStyle="warning" allowBlank="1" showInputMessage="1" showErrorMessage="1" sqref="P2:P150 T2:T150 Z2:Z150 AD2:AD150 L2:L150">
      <formula1>dias</formula1>
    </dataValidation>
    <dataValidation type="list" errorStyle="warning" allowBlank="1" showInputMessage="1" showErrorMessage="1" sqref="S2:S150 AC2:AC150 O3:O150 AG3:AG150 W2:W150">
      <formula1>sq</formula1>
    </dataValidation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I1:I1048576">
      <formula1>"Matutino,Noturno"</formula1>
    </dataValidation>
    <dataValidation type="list" allowBlank="1" showInputMessage="1" showErrorMessage="1" sqref="H1:H1048576">
      <formula1>"SA,SBC"</formula1>
    </dataValidation>
  </dataValidations>
  <pageMargins left="0.511811024" right="0.511811024" top="0.78740157499999996" bottom="0.78740157499999996" header="0.31496062000000002" footer="0.31496062000000002"/>
  <pageSetup paperSize="9" orientation="portrait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3"/>
  <sheetViews>
    <sheetView topLeftCell="B1" workbookViewId="0">
      <selection activeCell="K12" sqref="K12"/>
    </sheetView>
  </sheetViews>
  <sheetFormatPr defaultColWidth="8.85546875" defaultRowHeight="15"/>
  <cols>
    <col min="1" max="1" width="31.42578125" style="51" customWidth="1"/>
    <col min="2" max="2" width="16.28515625" style="51" bestFit="1" customWidth="1"/>
    <col min="3" max="3" width="48.42578125" style="51" bestFit="1" customWidth="1"/>
    <col min="4" max="11" width="8.85546875" style="51"/>
    <col min="12" max="12" width="9.85546875" style="51" bestFit="1" customWidth="1"/>
    <col min="13" max="13" width="8.85546875" style="81"/>
    <col min="14" max="14" width="7.140625" style="81" customWidth="1"/>
    <col min="15" max="15" width="18.7109375" style="51" bestFit="1" customWidth="1"/>
    <col min="16" max="19" width="8.85546875" style="51"/>
    <col min="20" max="20" width="18.7109375" style="51" bestFit="1" customWidth="1"/>
    <col min="21" max="26" width="8.85546875" style="51"/>
    <col min="27" max="27" width="36.85546875" style="51" bestFit="1" customWidth="1"/>
    <col min="28" max="28" width="11.42578125" style="51" customWidth="1"/>
    <col min="29" max="30" width="8.85546875" style="51"/>
    <col min="31" max="31" width="18.7109375" style="51" bestFit="1" customWidth="1"/>
    <col min="32" max="33" width="8.85546875" style="51"/>
    <col min="34" max="34" width="11.28515625" style="51" customWidth="1"/>
    <col min="35" max="39" width="8.85546875" style="51"/>
    <col min="40" max="40" width="32.42578125" style="51" bestFit="1" customWidth="1"/>
    <col min="41" max="41" width="26.42578125" style="51" bestFit="1" customWidth="1"/>
    <col min="42" max="16384" width="8.85546875" style="51"/>
  </cols>
  <sheetData>
    <row r="1" spans="1:46" ht="15.75" thickBot="1">
      <c r="A1" s="48"/>
      <c r="B1" s="49"/>
      <c r="C1" s="49"/>
      <c r="D1" s="50"/>
      <c r="E1" s="50"/>
      <c r="F1" s="50"/>
      <c r="G1" s="50"/>
      <c r="H1" s="49"/>
      <c r="I1" s="49"/>
      <c r="J1" s="49"/>
      <c r="K1" s="49"/>
      <c r="L1" s="125" t="s">
        <v>353</v>
      </c>
      <c r="M1" s="125"/>
      <c r="N1" s="125"/>
      <c r="O1" s="125"/>
      <c r="P1" s="125"/>
      <c r="Q1" s="125" t="s">
        <v>354</v>
      </c>
      <c r="R1" s="125"/>
      <c r="S1" s="125"/>
      <c r="T1" s="125"/>
      <c r="U1" s="125"/>
      <c r="V1" s="125" t="s">
        <v>355</v>
      </c>
      <c r="W1" s="125"/>
      <c r="X1" s="125"/>
      <c r="Y1" s="125"/>
      <c r="Z1" s="125"/>
      <c r="AA1" s="49"/>
      <c r="AB1" s="126" t="s">
        <v>356</v>
      </c>
      <c r="AC1" s="127"/>
      <c r="AD1" s="127"/>
      <c r="AE1" s="127"/>
      <c r="AF1" s="127"/>
      <c r="AG1" s="128"/>
      <c r="AH1" s="122" t="s">
        <v>357</v>
      </c>
      <c r="AI1" s="123"/>
      <c r="AJ1" s="123"/>
      <c r="AK1" s="123"/>
      <c r="AL1" s="123"/>
      <c r="AM1" s="124"/>
      <c r="AN1" s="49"/>
      <c r="AO1" s="122" t="s">
        <v>358</v>
      </c>
      <c r="AP1" s="123"/>
      <c r="AQ1" s="123"/>
      <c r="AR1" s="123"/>
      <c r="AS1" s="124"/>
      <c r="AT1" s="49"/>
    </row>
    <row r="2" spans="1:46" ht="15.75" thickBot="1">
      <c r="A2" s="52" t="s">
        <v>6</v>
      </c>
      <c r="B2" s="53" t="s">
        <v>359</v>
      </c>
      <c r="C2" s="54" t="s">
        <v>360</v>
      </c>
      <c r="D2" s="54" t="s">
        <v>361</v>
      </c>
      <c r="E2" s="54" t="s">
        <v>2</v>
      </c>
      <c r="F2" s="54" t="s">
        <v>3</v>
      </c>
      <c r="G2" s="54" t="s">
        <v>362</v>
      </c>
      <c r="H2" s="53" t="s">
        <v>15</v>
      </c>
      <c r="I2" s="53" t="s">
        <v>9</v>
      </c>
      <c r="J2" s="53" t="s">
        <v>8</v>
      </c>
      <c r="K2" s="53" t="s">
        <v>52</v>
      </c>
      <c r="L2" s="53" t="s">
        <v>363</v>
      </c>
      <c r="M2" s="121" t="s">
        <v>364</v>
      </c>
      <c r="N2" s="121"/>
      <c r="O2" s="53" t="s">
        <v>365</v>
      </c>
      <c r="P2" s="54" t="s">
        <v>366</v>
      </c>
      <c r="Q2" s="53" t="s">
        <v>363</v>
      </c>
      <c r="R2" s="121" t="s">
        <v>364</v>
      </c>
      <c r="S2" s="121"/>
      <c r="T2" s="53" t="s">
        <v>365</v>
      </c>
      <c r="U2" s="54" t="s">
        <v>366</v>
      </c>
      <c r="V2" s="53" t="s">
        <v>363</v>
      </c>
      <c r="W2" s="121" t="s">
        <v>364</v>
      </c>
      <c r="X2" s="121"/>
      <c r="Y2" s="53" t="s">
        <v>365</v>
      </c>
      <c r="Z2" s="54" t="s">
        <v>366</v>
      </c>
      <c r="AA2" s="53" t="s">
        <v>367</v>
      </c>
      <c r="AB2" s="53" t="s">
        <v>368</v>
      </c>
      <c r="AC2" s="121" t="s">
        <v>369</v>
      </c>
      <c r="AD2" s="121"/>
      <c r="AE2" s="53" t="s">
        <v>365</v>
      </c>
      <c r="AF2" s="119" t="s">
        <v>370</v>
      </c>
      <c r="AG2" s="120"/>
      <c r="AH2" s="53" t="s">
        <v>368</v>
      </c>
      <c r="AI2" s="121" t="s">
        <v>369</v>
      </c>
      <c r="AJ2" s="121"/>
      <c r="AK2" s="53" t="s">
        <v>365</v>
      </c>
      <c r="AL2" s="119" t="s">
        <v>370</v>
      </c>
      <c r="AM2" s="120"/>
      <c r="AN2" s="55" t="s">
        <v>371</v>
      </c>
      <c r="AO2" s="56" t="s">
        <v>372</v>
      </c>
      <c r="AP2" s="57" t="s">
        <v>362</v>
      </c>
      <c r="AQ2" s="58" t="s">
        <v>373</v>
      </c>
      <c r="AR2" s="58" t="s">
        <v>374</v>
      </c>
      <c r="AS2" s="59" t="s">
        <v>375</v>
      </c>
    </row>
    <row r="3" spans="1:46">
      <c r="A3" s="60" t="s">
        <v>376</v>
      </c>
      <c r="B3" s="61"/>
      <c r="C3" s="62" t="str">
        <f>IF($B3="","",VLOOKUP($B3,TabeladisciplinasF,MATCH(C$2,'[1]Banco de Dados'!$L$1:$Q$1,0)))</f>
        <v/>
      </c>
      <c r="D3" s="63" t="str">
        <f>IF($B3="","",VLOOKUP($B3,TabeladisciplinasF,MATCH(D$2,'[1]Banco de Dados'!$L$1:$Q$1,0)))</f>
        <v/>
      </c>
      <c r="E3" s="63" t="str">
        <f>IF($B3="","",VLOOKUP($B3,TabeladisciplinasF,MATCH(E$2,'[1]Banco de Dados'!$L$1:$Q$1,0)))</f>
        <v/>
      </c>
      <c r="F3" s="63" t="str">
        <f>IF($B3="","",VLOOKUP($B3,TabeladisciplinasF,MATCH(F$2,'[1]Banco de Dados'!$L$1:$Q$1,0)))</f>
        <v/>
      </c>
      <c r="G3" s="64" t="str">
        <f>IF($B3="","",VLOOKUP($B3,TabeladisciplinasF,MATCH(G$2,'[1]Banco de Dados'!$L$1:$Q$1,0)))</f>
        <v/>
      </c>
      <c r="H3" s="61"/>
      <c r="I3" s="61"/>
      <c r="J3" s="61"/>
      <c r="K3" s="61"/>
      <c r="L3" s="61"/>
      <c r="M3" s="65"/>
      <c r="N3" s="65"/>
      <c r="O3" s="61"/>
      <c r="P3" s="62"/>
      <c r="Q3" s="61"/>
      <c r="R3" s="65"/>
      <c r="S3" s="65"/>
      <c r="T3" s="61"/>
      <c r="U3" s="62"/>
      <c r="V3" s="61"/>
      <c r="W3" s="65"/>
      <c r="X3" s="65"/>
      <c r="Y3" s="61"/>
      <c r="Z3" s="62"/>
      <c r="AA3" s="66"/>
      <c r="AB3" s="61"/>
      <c r="AC3" s="65"/>
      <c r="AD3" s="65"/>
      <c r="AE3" s="61"/>
      <c r="AF3" s="62"/>
      <c r="AG3" s="67"/>
      <c r="AH3" s="61"/>
      <c r="AI3" s="65"/>
      <c r="AJ3" s="65"/>
      <c r="AK3" s="61"/>
      <c r="AL3" s="67"/>
      <c r="AM3" s="67"/>
      <c r="AN3" s="68"/>
      <c r="AO3" s="69" t="str">
        <f t="shared" ref="AO3:AO4" si="0">IF(AP3="0","",IF(AP3=AS3,"CORRETO",IF(AP3&gt;AS3,"HORAS A MENOS ALOCADAS","HORAS A MAIS ALOCADAS")))</f>
        <v/>
      </c>
      <c r="AP3" s="69" t="str">
        <f>IF(G3="","0",G3/24)</f>
        <v>0</v>
      </c>
      <c r="AQ3" s="69">
        <f>(IF(M3="",0,IF(O3="SEMANAL",N3-M3,(N3-M3)/2)))+(IF(R3="",0,IF(T3="SEMANAL",S3-R3,(S3-R3)/2)))+(IF(W3="",0,IF(Y3="SEMANAL",X3-W3,(X3-W3)/2)))</f>
        <v>0</v>
      </c>
      <c r="AR3" s="69">
        <f>(IF(AD3="",0,IF(AE3="SEMANAL",AD3-AC3,(AD3-AC3)/2)))+(IF(AJ3="",0,IF(AK3="SEMANAL",AJ3-AI3,(AJ3-AI3)/2)))</f>
        <v>0</v>
      </c>
      <c r="AS3" s="70">
        <f>AQ3+AR3</f>
        <v>0</v>
      </c>
      <c r="AT3" s="71"/>
    </row>
    <row r="4" spans="1:46">
      <c r="A4" s="60" t="s">
        <v>376</v>
      </c>
      <c r="B4" s="72"/>
      <c r="C4" s="73" t="str">
        <f>IF($B4="","",VLOOKUP($B4,TabeladisciplinasF,MATCH(C$2,'[1]Banco de Dados'!$L$1:$Q$1,0)))</f>
        <v/>
      </c>
      <c r="D4" s="74" t="str">
        <f>IF($B4="","",VLOOKUP($B4,TabeladisciplinasF,MATCH(D$2,'[1]Banco de Dados'!$L$1:$Q$1,0)))</f>
        <v/>
      </c>
      <c r="E4" s="74" t="str">
        <f>IF($B4="","",VLOOKUP($B4,TabeladisciplinasF,MATCH(E$2,'[1]Banco de Dados'!$L$1:$Q$1,0)))</f>
        <v/>
      </c>
      <c r="F4" s="74" t="str">
        <f>IF($B4="","",VLOOKUP($B4,TabeladisciplinasF,MATCH(F$2,'[1]Banco de Dados'!$L$1:$Q$1,0)))</f>
        <v/>
      </c>
      <c r="G4" s="74" t="str">
        <f>IF($B4="","",VLOOKUP($B4,TabeladisciplinasF,MATCH(G$2,'[1]Banco de Dados'!$L$1:$Q$1,0)))</f>
        <v/>
      </c>
      <c r="H4" s="72"/>
      <c r="I4" s="72"/>
      <c r="J4" s="72"/>
      <c r="K4" s="72"/>
      <c r="L4" s="72"/>
      <c r="M4" s="75"/>
      <c r="N4" s="75"/>
      <c r="O4" s="72"/>
      <c r="P4" s="73"/>
      <c r="Q4" s="72"/>
      <c r="R4" s="75"/>
      <c r="S4" s="75"/>
      <c r="T4" s="72"/>
      <c r="U4" s="73"/>
      <c r="V4" s="72"/>
      <c r="W4" s="75"/>
      <c r="X4" s="75"/>
      <c r="Y4" s="72"/>
      <c r="Z4" s="73"/>
      <c r="AA4" s="72"/>
      <c r="AB4" s="72"/>
      <c r="AC4" s="75"/>
      <c r="AD4" s="75"/>
      <c r="AE4" s="72"/>
      <c r="AF4" s="73"/>
      <c r="AG4" s="73"/>
      <c r="AH4" s="72"/>
      <c r="AI4" s="75"/>
      <c r="AJ4" s="75"/>
      <c r="AK4" s="72"/>
      <c r="AL4" s="73"/>
      <c r="AM4" s="73"/>
      <c r="AN4" s="76"/>
      <c r="AO4" s="77" t="str">
        <f t="shared" si="0"/>
        <v/>
      </c>
      <c r="AP4" s="77" t="str">
        <f t="shared" ref="AP4:AP67" si="1">IF(G4="","0",G4/24)</f>
        <v>0</v>
      </c>
      <c r="AQ4" s="77">
        <f t="shared" ref="AQ4:AQ67" si="2">(IF(M4="",0,IF(O4="SEMANAL",N4-M4,(N4-M4)/2)))+(IF(R4="",0,IF(T4="SEMANAL",S4-R4,(S4-R4)/2)))+(IF(W4="",0,IF(Y4="SEMANAL",X4-W4,(X4-W4)/2)))</f>
        <v>0</v>
      </c>
      <c r="AR4" s="77">
        <f t="shared" ref="AR4:AR67" si="3">(IF(AD4="",0,IF(AE4="SEMANAL",AD4-AC4,(AD4-AC4)/2)))+(IF(AJ4="",0,IF(AK4="SEMANAL",AJ4-AI4,(AJ4-AI4)/2)))</f>
        <v>0</v>
      </c>
      <c r="AS4" s="78">
        <f t="shared" ref="AS4:AS67" si="4">AQ4+AR4</f>
        <v>0</v>
      </c>
    </row>
    <row r="5" spans="1:46">
      <c r="A5" s="60" t="s">
        <v>376</v>
      </c>
      <c r="B5" s="72"/>
      <c r="C5" s="73" t="str">
        <f>IF($B5="","",VLOOKUP($B5,TabeladisciplinasF,MATCH(C$2,'[1]Banco de Dados'!$L$1:$Q$1,0)))</f>
        <v/>
      </c>
      <c r="D5" s="74" t="str">
        <f>IF($B5="","",VLOOKUP($B5,TabeladisciplinasF,MATCH(D$2,'[1]Banco de Dados'!$L$1:$Q$1,0)))</f>
        <v/>
      </c>
      <c r="E5" s="74" t="str">
        <f>IF($B5="","",VLOOKUP($B5,TabeladisciplinasF,MATCH(E$2,'[1]Banco de Dados'!$L$1:$Q$1,0)))</f>
        <v/>
      </c>
      <c r="F5" s="74" t="str">
        <f>IF($B5="","",VLOOKUP($B5,TabeladisciplinasF,MATCH(F$2,'[1]Banco de Dados'!$L$1:$Q$1,0)))</f>
        <v/>
      </c>
      <c r="G5" s="74" t="str">
        <f>IF($B5="","",VLOOKUP($B5,TabeladisciplinasF,MATCH(G$2,'[1]Banco de Dados'!$L$1:$Q$1,0)))</f>
        <v/>
      </c>
      <c r="H5" s="72"/>
      <c r="I5" s="72"/>
      <c r="J5" s="72"/>
      <c r="K5" s="72"/>
      <c r="L5" s="72"/>
      <c r="M5" s="75"/>
      <c r="N5" s="75"/>
      <c r="O5" s="72"/>
      <c r="P5" s="73"/>
      <c r="Q5" s="72"/>
      <c r="R5" s="75"/>
      <c r="S5" s="75"/>
      <c r="T5" s="72"/>
      <c r="U5" s="73"/>
      <c r="V5" s="72"/>
      <c r="W5" s="75"/>
      <c r="X5" s="75"/>
      <c r="Y5" s="72"/>
      <c r="Z5" s="73"/>
      <c r="AA5" s="72"/>
      <c r="AB5" s="72"/>
      <c r="AC5" s="75"/>
      <c r="AD5" s="75"/>
      <c r="AE5" s="72"/>
      <c r="AF5" s="73"/>
      <c r="AG5" s="73"/>
      <c r="AH5" s="72"/>
      <c r="AI5" s="75"/>
      <c r="AJ5" s="75"/>
      <c r="AK5" s="72"/>
      <c r="AL5" s="73"/>
      <c r="AM5" s="73"/>
      <c r="AN5" s="76"/>
      <c r="AO5" s="77" t="str">
        <f>IF(AP5="0","",IF(AP5=AS5,"CORRETO",IF(AP5&gt;AS5,"HORAS A MENOS ALOCADAS","HORAS A MAIS ALOCADAS")))</f>
        <v/>
      </c>
      <c r="AP5" s="77" t="str">
        <f t="shared" si="1"/>
        <v>0</v>
      </c>
      <c r="AQ5" s="77">
        <f t="shared" si="2"/>
        <v>0</v>
      </c>
      <c r="AR5" s="77">
        <f t="shared" si="3"/>
        <v>0</v>
      </c>
      <c r="AS5" s="78">
        <f t="shared" si="4"/>
        <v>0</v>
      </c>
    </row>
    <row r="6" spans="1:46">
      <c r="A6" s="60" t="s">
        <v>376</v>
      </c>
      <c r="B6" s="79"/>
      <c r="C6" s="73" t="str">
        <f>IF($B6="","",VLOOKUP($B6,TabeladisciplinasF,MATCH(C$2,'[1]Banco de Dados'!$L$1:$Q$1,0)))</f>
        <v/>
      </c>
      <c r="D6" s="74" t="str">
        <f>IF($B6="","",VLOOKUP($B6,TabeladisciplinasF,MATCH(D$2,'[1]Banco de Dados'!$L$1:$Q$1,0)))</f>
        <v/>
      </c>
      <c r="E6" s="74" t="str">
        <f>IF($B6="","",VLOOKUP($B6,TabeladisciplinasF,MATCH(E$2,'[1]Banco de Dados'!$L$1:$Q$1,0)))</f>
        <v/>
      </c>
      <c r="F6" s="74" t="str">
        <f>IF($B6="","",VLOOKUP($B6,TabeladisciplinasF,MATCH(F$2,'[1]Banco de Dados'!$L$1:$Q$1,0)))</f>
        <v/>
      </c>
      <c r="G6" s="74" t="str">
        <f>IF($B6="","",VLOOKUP($B6,TabeladisciplinasF,MATCH(G$2,'[1]Banco de Dados'!$L$1:$Q$1,0)))</f>
        <v/>
      </c>
      <c r="H6" s="72"/>
      <c r="I6" s="72"/>
      <c r="J6" s="72"/>
      <c r="K6" s="72"/>
      <c r="L6" s="72"/>
      <c r="M6" s="75"/>
      <c r="N6" s="75"/>
      <c r="O6" s="72"/>
      <c r="P6" s="73"/>
      <c r="Q6" s="72"/>
      <c r="R6" s="75"/>
      <c r="S6" s="75"/>
      <c r="T6" s="72"/>
      <c r="U6" s="73"/>
      <c r="V6" s="72"/>
      <c r="W6" s="75"/>
      <c r="X6" s="75"/>
      <c r="Y6" s="72"/>
      <c r="Z6" s="73"/>
      <c r="AA6" s="72"/>
      <c r="AB6" s="72"/>
      <c r="AC6" s="75"/>
      <c r="AD6" s="75"/>
      <c r="AE6" s="72"/>
      <c r="AF6" s="73"/>
      <c r="AG6" s="73"/>
      <c r="AH6" s="72"/>
      <c r="AI6" s="75"/>
      <c r="AJ6" s="75"/>
      <c r="AK6" s="72"/>
      <c r="AL6" s="73"/>
      <c r="AM6" s="73"/>
      <c r="AN6" s="76"/>
      <c r="AO6" s="77" t="str">
        <f t="shared" ref="AO6:AO69" si="5">IF(AP6="0","",IF(AP6=AS6,"CORRETO",IF(AP6&gt;AS6,"HORAS A MENOS ALOCADAS","HORAS A MAIS ALOCADAS")))</f>
        <v/>
      </c>
      <c r="AP6" s="77" t="str">
        <f t="shared" si="1"/>
        <v>0</v>
      </c>
      <c r="AQ6" s="77">
        <f t="shared" si="2"/>
        <v>0</v>
      </c>
      <c r="AR6" s="77">
        <f t="shared" si="3"/>
        <v>0</v>
      </c>
      <c r="AS6" s="78">
        <f t="shared" si="4"/>
        <v>0</v>
      </c>
    </row>
    <row r="7" spans="1:46">
      <c r="A7" s="60" t="s">
        <v>376</v>
      </c>
      <c r="B7" s="80"/>
      <c r="C7" s="73" t="str">
        <f>IF($B7="","",VLOOKUP($B7,TabeladisciplinasF,MATCH(C$2,'[1]Banco de Dados'!$L$1:$Q$1,0)))</f>
        <v/>
      </c>
      <c r="D7" s="74" t="str">
        <f>IF($B7="","",VLOOKUP($B7,TabeladisciplinasF,MATCH(D$2,'[1]Banco de Dados'!$L$1:$Q$1,0)))</f>
        <v/>
      </c>
      <c r="E7" s="74" t="str">
        <f>IF($B7="","",VLOOKUP($B7,TabeladisciplinasF,MATCH(E$2,'[1]Banco de Dados'!$L$1:$Q$1,0)))</f>
        <v/>
      </c>
      <c r="F7" s="74" t="str">
        <f>IF($B7="","",VLOOKUP($B7,TabeladisciplinasF,MATCH(F$2,'[1]Banco de Dados'!$L$1:$Q$1,0)))</f>
        <v/>
      </c>
      <c r="G7" s="74" t="str">
        <f>IF($B7="","",VLOOKUP($B7,TabeladisciplinasF,MATCH(G$2,'[1]Banco de Dados'!$L$1:$Q$1,0)))</f>
        <v/>
      </c>
      <c r="H7" s="72"/>
      <c r="I7" s="72"/>
      <c r="J7" s="72"/>
      <c r="K7" s="72"/>
      <c r="L7" s="72"/>
      <c r="M7" s="75"/>
      <c r="N7" s="75"/>
      <c r="O7" s="72"/>
      <c r="P7" s="73"/>
      <c r="Q7" s="72"/>
      <c r="R7" s="75"/>
      <c r="S7" s="75"/>
      <c r="T7" s="72"/>
      <c r="U7" s="73"/>
      <c r="V7" s="72"/>
      <c r="W7" s="75"/>
      <c r="X7" s="75"/>
      <c r="Y7" s="72"/>
      <c r="Z7" s="73"/>
      <c r="AA7" s="72"/>
      <c r="AB7" s="72"/>
      <c r="AC7" s="75"/>
      <c r="AD7" s="75"/>
      <c r="AE7" s="72"/>
      <c r="AF7" s="73"/>
      <c r="AG7" s="73"/>
      <c r="AH7" s="72"/>
      <c r="AI7" s="75"/>
      <c r="AJ7" s="75"/>
      <c r="AK7" s="72"/>
      <c r="AL7" s="73"/>
      <c r="AM7" s="73"/>
      <c r="AN7" s="76"/>
      <c r="AO7" s="77" t="str">
        <f t="shared" si="5"/>
        <v/>
      </c>
      <c r="AP7" s="77" t="str">
        <f t="shared" si="1"/>
        <v>0</v>
      </c>
      <c r="AQ7" s="77">
        <f t="shared" si="2"/>
        <v>0</v>
      </c>
      <c r="AR7" s="77">
        <f t="shared" si="3"/>
        <v>0</v>
      </c>
      <c r="AS7" s="78">
        <f t="shared" si="4"/>
        <v>0</v>
      </c>
    </row>
    <row r="8" spans="1:46">
      <c r="A8" s="60" t="s">
        <v>376</v>
      </c>
      <c r="B8" s="72"/>
      <c r="C8" s="73" t="str">
        <f>IF($B8="","",VLOOKUP($B8,TabeladisciplinasF,MATCH(C$2,'[1]Banco de Dados'!$L$1:$Q$1,0)))</f>
        <v/>
      </c>
      <c r="D8" s="74" t="str">
        <f>IF($B8="","",VLOOKUP($B8,TabeladisciplinasF,MATCH(D$2,'[1]Banco de Dados'!$L$1:$Q$1,0)))</f>
        <v/>
      </c>
      <c r="E8" s="74" t="str">
        <f>IF($B8="","",VLOOKUP($B8,TabeladisciplinasF,MATCH(E$2,'[1]Banco de Dados'!$L$1:$Q$1,0)))</f>
        <v/>
      </c>
      <c r="F8" s="74" t="str">
        <f>IF($B8="","",VLOOKUP($B8,TabeladisciplinasF,MATCH(F$2,'[1]Banco de Dados'!$L$1:$Q$1,0)))</f>
        <v/>
      </c>
      <c r="G8" s="74" t="str">
        <f>IF($B8="","",VLOOKUP($B8,TabeladisciplinasF,MATCH(G$2,'[1]Banco de Dados'!$L$1:$Q$1,0)))</f>
        <v/>
      </c>
      <c r="H8" s="72"/>
      <c r="I8" s="72"/>
      <c r="J8" s="72"/>
      <c r="K8" s="72"/>
      <c r="L8" s="72"/>
      <c r="M8" s="75"/>
      <c r="N8" s="75"/>
      <c r="O8" s="72"/>
      <c r="P8" s="73"/>
      <c r="Q8" s="72"/>
      <c r="R8" s="75"/>
      <c r="S8" s="75"/>
      <c r="T8" s="72"/>
      <c r="U8" s="73"/>
      <c r="V8" s="72"/>
      <c r="W8" s="75"/>
      <c r="X8" s="75"/>
      <c r="Y8" s="72"/>
      <c r="Z8" s="73"/>
      <c r="AA8" s="72"/>
      <c r="AB8" s="72"/>
      <c r="AC8" s="75"/>
      <c r="AD8" s="75"/>
      <c r="AE8" s="72"/>
      <c r="AF8" s="73"/>
      <c r="AG8" s="73"/>
      <c r="AH8" s="72"/>
      <c r="AI8" s="75"/>
      <c r="AJ8" s="75"/>
      <c r="AK8" s="72"/>
      <c r="AL8" s="73"/>
      <c r="AM8" s="73"/>
      <c r="AN8" s="76"/>
      <c r="AO8" s="77" t="str">
        <f t="shared" si="5"/>
        <v/>
      </c>
      <c r="AP8" s="77" t="str">
        <f t="shared" si="1"/>
        <v>0</v>
      </c>
      <c r="AQ8" s="77">
        <f t="shared" si="2"/>
        <v>0</v>
      </c>
      <c r="AR8" s="77">
        <f t="shared" si="3"/>
        <v>0</v>
      </c>
      <c r="AS8" s="78">
        <f t="shared" si="4"/>
        <v>0</v>
      </c>
    </row>
    <row r="9" spans="1:46">
      <c r="A9" s="60" t="s">
        <v>376</v>
      </c>
      <c r="B9" s="72"/>
      <c r="C9" s="73" t="str">
        <f>IF($B9="","",VLOOKUP($B9,TabeladisciplinasF,MATCH(C$2,'[1]Banco de Dados'!$L$1:$Q$1,0)))</f>
        <v/>
      </c>
      <c r="D9" s="74" t="str">
        <f>IF($B9="","",VLOOKUP($B9,TabeladisciplinasF,MATCH(D$2,'[1]Banco de Dados'!$L$1:$Q$1,0)))</f>
        <v/>
      </c>
      <c r="E9" s="74" t="str">
        <f>IF($B9="","",VLOOKUP($B9,TabeladisciplinasF,MATCH(E$2,'[1]Banco de Dados'!$L$1:$Q$1,0)))</f>
        <v/>
      </c>
      <c r="F9" s="74" t="str">
        <f>IF($B9="","",VLOOKUP($B9,TabeladisciplinasF,MATCH(F$2,'[1]Banco de Dados'!$L$1:$Q$1,0)))</f>
        <v/>
      </c>
      <c r="G9" s="74" t="str">
        <f>IF($B9="","",VLOOKUP($B9,TabeladisciplinasF,MATCH(G$2,'[1]Banco de Dados'!$L$1:$Q$1,0)))</f>
        <v/>
      </c>
      <c r="H9" s="72"/>
      <c r="I9" s="72"/>
      <c r="J9" s="72"/>
      <c r="K9" s="72"/>
      <c r="L9" s="72"/>
      <c r="M9" s="75"/>
      <c r="N9" s="75"/>
      <c r="O9" s="72"/>
      <c r="P9" s="73"/>
      <c r="Q9" s="72"/>
      <c r="R9" s="75"/>
      <c r="S9" s="75"/>
      <c r="T9" s="72"/>
      <c r="U9" s="73"/>
      <c r="V9" s="72"/>
      <c r="W9" s="75"/>
      <c r="X9" s="75"/>
      <c r="Y9" s="72"/>
      <c r="Z9" s="73"/>
      <c r="AA9" s="72"/>
      <c r="AB9" s="72"/>
      <c r="AC9" s="75"/>
      <c r="AD9" s="75"/>
      <c r="AE9" s="72"/>
      <c r="AF9" s="73"/>
      <c r="AG9" s="73"/>
      <c r="AH9" s="72"/>
      <c r="AI9" s="75"/>
      <c r="AJ9" s="75"/>
      <c r="AK9" s="72"/>
      <c r="AL9" s="73"/>
      <c r="AM9" s="73"/>
      <c r="AN9" s="76"/>
      <c r="AO9" s="77" t="str">
        <f t="shared" si="5"/>
        <v/>
      </c>
      <c r="AP9" s="77" t="str">
        <f t="shared" si="1"/>
        <v>0</v>
      </c>
      <c r="AQ9" s="77">
        <f t="shared" si="2"/>
        <v>0</v>
      </c>
      <c r="AR9" s="77">
        <f t="shared" si="3"/>
        <v>0</v>
      </c>
      <c r="AS9" s="78">
        <f t="shared" si="4"/>
        <v>0</v>
      </c>
    </row>
    <row r="10" spans="1:46">
      <c r="A10" s="60" t="s">
        <v>376</v>
      </c>
      <c r="B10" s="72"/>
      <c r="C10" s="73" t="str">
        <f>IF($B10="","",VLOOKUP($B10,TabeladisciplinasF,MATCH(C$2,'[1]Banco de Dados'!$L$1:$Q$1,0)))</f>
        <v/>
      </c>
      <c r="D10" s="74" t="str">
        <f>IF($B10="","",VLOOKUP($B10,TabeladisciplinasF,MATCH(D$2,'[1]Banco de Dados'!$L$1:$Q$1,0)))</f>
        <v/>
      </c>
      <c r="E10" s="74" t="str">
        <f>IF($B10="","",VLOOKUP($B10,TabeladisciplinasF,MATCH(E$2,'[1]Banco de Dados'!$L$1:$Q$1,0)))</f>
        <v/>
      </c>
      <c r="F10" s="74" t="str">
        <f>IF($B10="","",VLOOKUP($B10,TabeladisciplinasF,MATCH(F$2,'[1]Banco de Dados'!$L$1:$Q$1,0)))</f>
        <v/>
      </c>
      <c r="G10" s="74" t="str">
        <f>IF($B10="","",VLOOKUP($B10,TabeladisciplinasF,MATCH(G$2,'[1]Banco de Dados'!$L$1:$Q$1,0)))</f>
        <v/>
      </c>
      <c r="H10" s="72"/>
      <c r="I10" s="72"/>
      <c r="J10" s="72"/>
      <c r="K10" s="72"/>
      <c r="L10" s="72"/>
      <c r="M10" s="75"/>
      <c r="N10" s="75"/>
      <c r="O10" s="72"/>
      <c r="P10" s="73"/>
      <c r="Q10" s="72"/>
      <c r="R10" s="75"/>
      <c r="S10" s="75"/>
      <c r="T10" s="72"/>
      <c r="U10" s="73"/>
      <c r="V10" s="72"/>
      <c r="W10" s="75"/>
      <c r="X10" s="75"/>
      <c r="Y10" s="72"/>
      <c r="Z10" s="73"/>
      <c r="AA10" s="72"/>
      <c r="AB10" s="72"/>
      <c r="AC10" s="75"/>
      <c r="AD10" s="75"/>
      <c r="AE10" s="72"/>
      <c r="AF10" s="73"/>
      <c r="AG10" s="73"/>
      <c r="AH10" s="72"/>
      <c r="AI10" s="75"/>
      <c r="AJ10" s="75"/>
      <c r="AK10" s="72"/>
      <c r="AL10" s="73"/>
      <c r="AM10" s="73"/>
      <c r="AN10" s="76"/>
      <c r="AO10" s="77" t="str">
        <f t="shared" si="5"/>
        <v/>
      </c>
      <c r="AP10" s="77" t="str">
        <f t="shared" si="1"/>
        <v>0</v>
      </c>
      <c r="AQ10" s="77">
        <f t="shared" si="2"/>
        <v>0</v>
      </c>
      <c r="AR10" s="77">
        <f t="shared" si="3"/>
        <v>0</v>
      </c>
      <c r="AS10" s="78">
        <f t="shared" si="4"/>
        <v>0</v>
      </c>
    </row>
    <row r="11" spans="1:46">
      <c r="A11" s="60" t="s">
        <v>376</v>
      </c>
      <c r="B11" s="72"/>
      <c r="C11" s="73" t="str">
        <f>IF($B11="","",VLOOKUP($B11,TabeladisciplinasF,MATCH(C$2,'[1]Banco de Dados'!$L$1:$Q$1,0)))</f>
        <v/>
      </c>
      <c r="D11" s="74" t="str">
        <f>IF($B11="","",VLOOKUP($B11,TabeladisciplinasF,MATCH(D$2,'[1]Banco de Dados'!$L$1:$Q$1,0)))</f>
        <v/>
      </c>
      <c r="E11" s="74" t="str">
        <f>IF($B11="","",VLOOKUP($B11,TabeladisciplinasF,MATCH(E$2,'[1]Banco de Dados'!$L$1:$Q$1,0)))</f>
        <v/>
      </c>
      <c r="F11" s="74" t="str">
        <f>IF($B11="","",VLOOKUP($B11,TabeladisciplinasF,MATCH(F$2,'[1]Banco de Dados'!$L$1:$Q$1,0)))</f>
        <v/>
      </c>
      <c r="G11" s="74" t="str">
        <f>IF($B11="","",VLOOKUP($B11,TabeladisciplinasF,MATCH(G$2,'[1]Banco de Dados'!$L$1:$Q$1,0)))</f>
        <v/>
      </c>
      <c r="H11" s="72"/>
      <c r="I11" s="72"/>
      <c r="J11" s="72"/>
      <c r="K11" s="72"/>
      <c r="L11" s="72"/>
      <c r="M11" s="75"/>
      <c r="N11" s="75"/>
      <c r="O11" s="72"/>
      <c r="P11" s="73"/>
      <c r="Q11" s="72"/>
      <c r="R11" s="75"/>
      <c r="S11" s="75"/>
      <c r="T11" s="72"/>
      <c r="U11" s="73"/>
      <c r="V11" s="72"/>
      <c r="W11" s="75"/>
      <c r="X11" s="75"/>
      <c r="Y11" s="72"/>
      <c r="Z11" s="73"/>
      <c r="AA11" s="72"/>
      <c r="AB11" s="72"/>
      <c r="AC11" s="75"/>
      <c r="AD11" s="75"/>
      <c r="AE11" s="72"/>
      <c r="AF11" s="73"/>
      <c r="AG11" s="73"/>
      <c r="AH11" s="72"/>
      <c r="AI11" s="75"/>
      <c r="AJ11" s="75"/>
      <c r="AK11" s="72"/>
      <c r="AL11" s="73"/>
      <c r="AM11" s="73"/>
      <c r="AN11" s="76"/>
      <c r="AO11" s="77" t="str">
        <f t="shared" si="5"/>
        <v/>
      </c>
      <c r="AP11" s="77" t="str">
        <f t="shared" si="1"/>
        <v>0</v>
      </c>
      <c r="AQ11" s="77">
        <f t="shared" si="2"/>
        <v>0</v>
      </c>
      <c r="AR11" s="77">
        <f t="shared" si="3"/>
        <v>0</v>
      </c>
      <c r="AS11" s="78">
        <f t="shared" si="4"/>
        <v>0</v>
      </c>
    </row>
    <row r="12" spans="1:46">
      <c r="A12" s="60" t="s">
        <v>376</v>
      </c>
      <c r="B12" s="72"/>
      <c r="C12" s="73" t="str">
        <f>IF($B12="","",VLOOKUP($B12,TabeladisciplinasF,MATCH(C$2,'[1]Banco de Dados'!$L$1:$Q$1,0)))</f>
        <v/>
      </c>
      <c r="D12" s="74" t="str">
        <f>IF($B12="","",VLOOKUP($B12,TabeladisciplinasF,MATCH(D$2,'[1]Banco de Dados'!$L$1:$Q$1,0)))</f>
        <v/>
      </c>
      <c r="E12" s="74" t="str">
        <f>IF($B12="","",VLOOKUP($B12,TabeladisciplinasF,MATCH(E$2,'[1]Banco de Dados'!$L$1:$Q$1,0)))</f>
        <v/>
      </c>
      <c r="F12" s="74" t="str">
        <f>IF($B12="","",VLOOKUP($B12,TabeladisciplinasF,MATCH(F$2,'[1]Banco de Dados'!$L$1:$Q$1,0)))</f>
        <v/>
      </c>
      <c r="G12" s="74" t="str">
        <f>IF($B12="","",VLOOKUP($B12,TabeladisciplinasF,MATCH(G$2,'[1]Banco de Dados'!$L$1:$Q$1,0)))</f>
        <v/>
      </c>
      <c r="H12" s="72"/>
      <c r="I12" s="72"/>
      <c r="J12" s="72"/>
      <c r="K12" s="72"/>
      <c r="L12" s="72"/>
      <c r="M12" s="75"/>
      <c r="N12" s="75"/>
      <c r="O12" s="72"/>
      <c r="P12" s="73"/>
      <c r="Q12" s="72"/>
      <c r="R12" s="75"/>
      <c r="S12" s="75"/>
      <c r="T12" s="72"/>
      <c r="U12" s="73"/>
      <c r="V12" s="72"/>
      <c r="W12" s="75"/>
      <c r="X12" s="75"/>
      <c r="Y12" s="72"/>
      <c r="Z12" s="73"/>
      <c r="AA12" s="72"/>
      <c r="AB12" s="72"/>
      <c r="AC12" s="75"/>
      <c r="AD12" s="75"/>
      <c r="AE12" s="72"/>
      <c r="AF12" s="73"/>
      <c r="AG12" s="73"/>
      <c r="AH12" s="72"/>
      <c r="AI12" s="75"/>
      <c r="AJ12" s="75"/>
      <c r="AK12" s="72"/>
      <c r="AL12" s="73"/>
      <c r="AM12" s="73"/>
      <c r="AN12" s="76"/>
      <c r="AO12" s="77" t="str">
        <f t="shared" si="5"/>
        <v/>
      </c>
      <c r="AP12" s="77" t="str">
        <f t="shared" si="1"/>
        <v>0</v>
      </c>
      <c r="AQ12" s="77">
        <f t="shared" si="2"/>
        <v>0</v>
      </c>
      <c r="AR12" s="77">
        <f t="shared" si="3"/>
        <v>0</v>
      </c>
      <c r="AS12" s="78">
        <f t="shared" si="4"/>
        <v>0</v>
      </c>
    </row>
    <row r="13" spans="1:46">
      <c r="A13" s="60" t="s">
        <v>376</v>
      </c>
      <c r="B13" s="72"/>
      <c r="C13" s="73" t="str">
        <f>IF($B13="","",VLOOKUP($B13,TabeladisciplinasF,MATCH(C$2,'[1]Banco de Dados'!$L$1:$Q$1,0)))</f>
        <v/>
      </c>
      <c r="D13" s="74" t="str">
        <f>IF($B13="","",VLOOKUP($B13,TabeladisciplinasF,MATCH(D$2,'[1]Banco de Dados'!$L$1:$Q$1,0)))</f>
        <v/>
      </c>
      <c r="E13" s="74" t="str">
        <f>IF($B13="","",VLOOKUP($B13,TabeladisciplinasF,MATCH(E$2,'[1]Banco de Dados'!$L$1:$Q$1,0)))</f>
        <v/>
      </c>
      <c r="F13" s="74" t="str">
        <f>IF($B13="","",VLOOKUP($B13,TabeladisciplinasF,MATCH(F$2,'[1]Banco de Dados'!$L$1:$Q$1,0)))</f>
        <v/>
      </c>
      <c r="G13" s="74" t="str">
        <f>IF($B13="","",VLOOKUP($B13,TabeladisciplinasF,MATCH(G$2,'[1]Banco de Dados'!$L$1:$Q$1,0)))</f>
        <v/>
      </c>
      <c r="H13" s="72"/>
      <c r="I13" s="72"/>
      <c r="J13" s="72"/>
      <c r="K13" s="72"/>
      <c r="L13" s="72"/>
      <c r="M13" s="75"/>
      <c r="N13" s="75"/>
      <c r="O13" s="72"/>
      <c r="P13" s="73"/>
      <c r="Q13" s="72"/>
      <c r="R13" s="75"/>
      <c r="S13" s="75"/>
      <c r="T13" s="72"/>
      <c r="U13" s="73"/>
      <c r="V13" s="72"/>
      <c r="W13" s="75"/>
      <c r="X13" s="75"/>
      <c r="Y13" s="72"/>
      <c r="Z13" s="73"/>
      <c r="AA13" s="72"/>
      <c r="AB13" s="72"/>
      <c r="AC13" s="75"/>
      <c r="AD13" s="75"/>
      <c r="AE13" s="72"/>
      <c r="AF13" s="73"/>
      <c r="AG13" s="73"/>
      <c r="AH13" s="72"/>
      <c r="AI13" s="75"/>
      <c r="AJ13" s="75"/>
      <c r="AK13" s="72"/>
      <c r="AL13" s="73"/>
      <c r="AM13" s="73"/>
      <c r="AN13" s="76"/>
      <c r="AO13" s="77" t="str">
        <f t="shared" si="5"/>
        <v/>
      </c>
      <c r="AP13" s="77" t="str">
        <f t="shared" si="1"/>
        <v>0</v>
      </c>
      <c r="AQ13" s="77">
        <f t="shared" si="2"/>
        <v>0</v>
      </c>
      <c r="AR13" s="77">
        <f t="shared" si="3"/>
        <v>0</v>
      </c>
      <c r="AS13" s="78">
        <f t="shared" si="4"/>
        <v>0</v>
      </c>
    </row>
    <row r="14" spans="1:46">
      <c r="A14" s="60" t="s">
        <v>376</v>
      </c>
      <c r="B14" s="72"/>
      <c r="C14" s="73" t="str">
        <f>IF($B14="","",VLOOKUP($B14,TabeladisciplinasF,MATCH(C$2,'[1]Banco de Dados'!$L$1:$Q$1,0)))</f>
        <v/>
      </c>
      <c r="D14" s="74" t="str">
        <f>IF($B14="","",VLOOKUP($B14,TabeladisciplinasF,MATCH(D$2,'[1]Banco de Dados'!$L$1:$Q$1,0)))</f>
        <v/>
      </c>
      <c r="E14" s="74" t="str">
        <f>IF($B14="","",VLOOKUP($B14,TabeladisciplinasF,MATCH(E$2,'[1]Banco de Dados'!$L$1:$Q$1,0)))</f>
        <v/>
      </c>
      <c r="F14" s="74" t="str">
        <f>IF($B14="","",VLOOKUP($B14,TabeladisciplinasF,MATCH(F$2,'[1]Banco de Dados'!$L$1:$Q$1,0)))</f>
        <v/>
      </c>
      <c r="G14" s="74" t="str">
        <f>IF($B14="","",VLOOKUP($B14,TabeladisciplinasF,MATCH(G$2,'[1]Banco de Dados'!$L$1:$Q$1,0)))</f>
        <v/>
      </c>
      <c r="H14" s="72"/>
      <c r="I14" s="72"/>
      <c r="J14" s="72"/>
      <c r="K14" s="72"/>
      <c r="L14" s="72"/>
      <c r="M14" s="75"/>
      <c r="N14" s="75"/>
      <c r="O14" s="72"/>
      <c r="P14" s="73"/>
      <c r="Q14" s="72"/>
      <c r="R14" s="75"/>
      <c r="S14" s="75"/>
      <c r="T14" s="72"/>
      <c r="U14" s="73"/>
      <c r="V14" s="72"/>
      <c r="W14" s="75"/>
      <c r="X14" s="75"/>
      <c r="Y14" s="72"/>
      <c r="Z14" s="73"/>
      <c r="AA14" s="72"/>
      <c r="AB14" s="72"/>
      <c r="AC14" s="75"/>
      <c r="AD14" s="75"/>
      <c r="AE14" s="72"/>
      <c r="AF14" s="73"/>
      <c r="AG14" s="73"/>
      <c r="AH14" s="72"/>
      <c r="AI14" s="75"/>
      <c r="AJ14" s="75"/>
      <c r="AK14" s="72"/>
      <c r="AL14" s="73"/>
      <c r="AM14" s="73"/>
      <c r="AN14" s="76"/>
      <c r="AO14" s="77" t="str">
        <f t="shared" si="5"/>
        <v/>
      </c>
      <c r="AP14" s="77" t="str">
        <f t="shared" si="1"/>
        <v>0</v>
      </c>
      <c r="AQ14" s="77">
        <f t="shared" si="2"/>
        <v>0</v>
      </c>
      <c r="AR14" s="77">
        <f t="shared" si="3"/>
        <v>0</v>
      </c>
      <c r="AS14" s="78">
        <f t="shared" si="4"/>
        <v>0</v>
      </c>
    </row>
    <row r="15" spans="1:46">
      <c r="A15" s="60" t="s">
        <v>376</v>
      </c>
      <c r="B15" s="80"/>
      <c r="C15" s="73" t="str">
        <f>IF($B15="","",VLOOKUP($B15,TabeladisciplinasF,MATCH(C$2,'[1]Banco de Dados'!$L$1:$Q$1,0)))</f>
        <v/>
      </c>
      <c r="D15" s="74" t="str">
        <f>IF($B15="","",VLOOKUP($B15,TabeladisciplinasF,MATCH(D$2,'[1]Banco de Dados'!$L$1:$Q$1,0)))</f>
        <v/>
      </c>
      <c r="E15" s="74" t="str">
        <f>IF($B15="","",VLOOKUP($B15,TabeladisciplinasF,MATCH(E$2,'[1]Banco de Dados'!$L$1:$Q$1,0)))</f>
        <v/>
      </c>
      <c r="F15" s="74" t="str">
        <f>IF($B15="","",VLOOKUP($B15,TabeladisciplinasF,MATCH(F$2,'[1]Banco de Dados'!$L$1:$Q$1,0)))</f>
        <v/>
      </c>
      <c r="G15" s="74" t="str">
        <f>IF($B15="","",VLOOKUP($B15,TabeladisciplinasF,MATCH(G$2,'[1]Banco de Dados'!$L$1:$Q$1,0)))</f>
        <v/>
      </c>
      <c r="H15" s="72"/>
      <c r="I15" s="72"/>
      <c r="J15" s="72"/>
      <c r="K15" s="72"/>
      <c r="L15" s="72"/>
      <c r="M15" s="75"/>
      <c r="N15" s="75"/>
      <c r="O15" s="72"/>
      <c r="P15" s="73"/>
      <c r="Q15" s="72"/>
      <c r="R15" s="75"/>
      <c r="S15" s="75"/>
      <c r="T15" s="72"/>
      <c r="U15" s="73"/>
      <c r="V15" s="72"/>
      <c r="W15" s="75"/>
      <c r="X15" s="75"/>
      <c r="Y15" s="72"/>
      <c r="Z15" s="73"/>
      <c r="AA15" s="72"/>
      <c r="AB15" s="72"/>
      <c r="AC15" s="75"/>
      <c r="AD15" s="75"/>
      <c r="AE15" s="72"/>
      <c r="AF15" s="73"/>
      <c r="AG15" s="73"/>
      <c r="AH15" s="72"/>
      <c r="AI15" s="75"/>
      <c r="AJ15" s="75"/>
      <c r="AK15" s="72"/>
      <c r="AL15" s="73"/>
      <c r="AM15" s="73"/>
      <c r="AN15" s="76"/>
      <c r="AO15" s="77" t="str">
        <f t="shared" si="5"/>
        <v/>
      </c>
      <c r="AP15" s="77" t="str">
        <f t="shared" si="1"/>
        <v>0</v>
      </c>
      <c r="AQ15" s="77">
        <f t="shared" si="2"/>
        <v>0</v>
      </c>
      <c r="AR15" s="77">
        <f t="shared" si="3"/>
        <v>0</v>
      </c>
      <c r="AS15" s="78">
        <f t="shared" si="4"/>
        <v>0</v>
      </c>
    </row>
    <row r="16" spans="1:46">
      <c r="A16" s="60" t="s">
        <v>376</v>
      </c>
      <c r="B16" s="72"/>
      <c r="C16" s="73" t="str">
        <f>IF($B16="","",VLOOKUP($B16,TabeladisciplinasF,MATCH(C$2,'[1]Banco de Dados'!$L$1:$Q$1,0)))</f>
        <v/>
      </c>
      <c r="D16" s="74" t="str">
        <f>IF($B16="","",VLOOKUP($B16,TabeladisciplinasF,MATCH(D$2,'[1]Banco de Dados'!$L$1:$Q$1,0)))</f>
        <v/>
      </c>
      <c r="E16" s="74" t="str">
        <f>IF($B16="","",VLOOKUP($B16,TabeladisciplinasF,MATCH(E$2,'[1]Banco de Dados'!$L$1:$Q$1,0)))</f>
        <v/>
      </c>
      <c r="F16" s="74" t="str">
        <f>IF($B16="","",VLOOKUP($B16,TabeladisciplinasF,MATCH(F$2,'[1]Banco de Dados'!$L$1:$Q$1,0)))</f>
        <v/>
      </c>
      <c r="G16" s="74" t="str">
        <f>IF($B16="","",VLOOKUP($B16,TabeladisciplinasF,MATCH(G$2,'[1]Banco de Dados'!$L$1:$Q$1,0)))</f>
        <v/>
      </c>
      <c r="H16" s="72"/>
      <c r="I16" s="72"/>
      <c r="J16" s="72"/>
      <c r="K16" s="72"/>
      <c r="L16" s="72"/>
      <c r="M16" s="75"/>
      <c r="N16" s="75"/>
      <c r="O16" s="72"/>
      <c r="P16" s="73"/>
      <c r="Q16" s="72"/>
      <c r="R16" s="75"/>
      <c r="S16" s="75"/>
      <c r="T16" s="72"/>
      <c r="U16" s="73"/>
      <c r="V16" s="72"/>
      <c r="W16" s="75"/>
      <c r="X16" s="75"/>
      <c r="Y16" s="72"/>
      <c r="Z16" s="73"/>
      <c r="AA16" s="72"/>
      <c r="AB16" s="72"/>
      <c r="AC16" s="75"/>
      <c r="AD16" s="75"/>
      <c r="AE16" s="72"/>
      <c r="AF16" s="73"/>
      <c r="AG16" s="73"/>
      <c r="AH16" s="72"/>
      <c r="AI16" s="75"/>
      <c r="AJ16" s="75"/>
      <c r="AK16" s="72"/>
      <c r="AL16" s="73"/>
      <c r="AM16" s="73"/>
      <c r="AN16" s="76"/>
      <c r="AO16" s="77" t="str">
        <f t="shared" si="5"/>
        <v/>
      </c>
      <c r="AP16" s="77" t="str">
        <f t="shared" si="1"/>
        <v>0</v>
      </c>
      <c r="AQ16" s="77">
        <f t="shared" si="2"/>
        <v>0</v>
      </c>
      <c r="AR16" s="77">
        <f t="shared" si="3"/>
        <v>0</v>
      </c>
      <c r="AS16" s="78">
        <f t="shared" si="4"/>
        <v>0</v>
      </c>
    </row>
    <row r="17" spans="1:45">
      <c r="A17" s="60" t="s">
        <v>376</v>
      </c>
      <c r="B17" s="72"/>
      <c r="C17" s="73" t="str">
        <f>IF($B17="","",VLOOKUP($B17,TabeladisciplinasF,MATCH(C$2,'[1]Banco de Dados'!$L$1:$Q$1,0)))</f>
        <v/>
      </c>
      <c r="D17" s="74" t="str">
        <f>IF($B17="","",VLOOKUP($B17,TabeladisciplinasF,MATCH(D$2,'[1]Banco de Dados'!$L$1:$Q$1,0)))</f>
        <v/>
      </c>
      <c r="E17" s="74" t="str">
        <f>IF($B17="","",VLOOKUP($B17,TabeladisciplinasF,MATCH(E$2,'[1]Banco de Dados'!$L$1:$Q$1,0)))</f>
        <v/>
      </c>
      <c r="F17" s="74" t="str">
        <f>IF($B17="","",VLOOKUP($B17,TabeladisciplinasF,MATCH(F$2,'[1]Banco de Dados'!$L$1:$Q$1,0)))</f>
        <v/>
      </c>
      <c r="G17" s="74" t="str">
        <f>IF($B17="","",VLOOKUP($B17,TabeladisciplinasF,MATCH(G$2,'[1]Banco de Dados'!$L$1:$Q$1,0)))</f>
        <v/>
      </c>
      <c r="H17" s="72"/>
      <c r="I17" s="72"/>
      <c r="J17" s="72"/>
      <c r="K17" s="72"/>
      <c r="L17" s="72"/>
      <c r="M17" s="75"/>
      <c r="N17" s="75"/>
      <c r="O17" s="72"/>
      <c r="P17" s="73"/>
      <c r="Q17" s="72"/>
      <c r="R17" s="75"/>
      <c r="S17" s="75"/>
      <c r="T17" s="72"/>
      <c r="U17" s="73"/>
      <c r="V17" s="72"/>
      <c r="W17" s="75"/>
      <c r="X17" s="75"/>
      <c r="Y17" s="72"/>
      <c r="Z17" s="73"/>
      <c r="AA17" s="72"/>
      <c r="AB17" s="72"/>
      <c r="AC17" s="75"/>
      <c r="AD17" s="75"/>
      <c r="AE17" s="72"/>
      <c r="AF17" s="73"/>
      <c r="AG17" s="73"/>
      <c r="AH17" s="72"/>
      <c r="AI17" s="75"/>
      <c r="AJ17" s="75"/>
      <c r="AK17" s="72"/>
      <c r="AL17" s="73"/>
      <c r="AM17" s="73"/>
      <c r="AN17" s="76"/>
      <c r="AO17" s="77" t="str">
        <f t="shared" si="5"/>
        <v/>
      </c>
      <c r="AP17" s="77" t="str">
        <f t="shared" si="1"/>
        <v>0</v>
      </c>
      <c r="AQ17" s="77">
        <f t="shared" si="2"/>
        <v>0</v>
      </c>
      <c r="AR17" s="77">
        <f t="shared" si="3"/>
        <v>0</v>
      </c>
      <c r="AS17" s="78">
        <f t="shared" si="4"/>
        <v>0</v>
      </c>
    </row>
    <row r="18" spans="1:45">
      <c r="A18" s="60" t="s">
        <v>376</v>
      </c>
      <c r="B18" s="72"/>
      <c r="C18" s="73" t="str">
        <f>IF($B18="","",VLOOKUP($B18,TabeladisciplinasF,MATCH(C$2,'[1]Banco de Dados'!$L$1:$Q$1,0)))</f>
        <v/>
      </c>
      <c r="D18" s="74" t="str">
        <f>IF($B18="","",VLOOKUP($B18,TabeladisciplinasF,MATCH(D$2,'[1]Banco de Dados'!$L$1:$Q$1,0)))</f>
        <v/>
      </c>
      <c r="E18" s="74" t="str">
        <f>IF($B18="","",VLOOKUP($B18,TabeladisciplinasF,MATCH(E$2,'[1]Banco de Dados'!$L$1:$Q$1,0)))</f>
        <v/>
      </c>
      <c r="F18" s="74" t="str">
        <f>IF($B18="","",VLOOKUP($B18,TabeladisciplinasF,MATCH(F$2,'[1]Banco de Dados'!$L$1:$Q$1,0)))</f>
        <v/>
      </c>
      <c r="G18" s="74" t="str">
        <f>IF($B18="","",VLOOKUP($B18,TabeladisciplinasF,MATCH(G$2,'[1]Banco de Dados'!$L$1:$Q$1,0)))</f>
        <v/>
      </c>
      <c r="H18" s="72"/>
      <c r="I18" s="72"/>
      <c r="J18" s="72"/>
      <c r="K18" s="72"/>
      <c r="L18" s="72"/>
      <c r="M18" s="75"/>
      <c r="N18" s="75"/>
      <c r="O18" s="72"/>
      <c r="P18" s="73"/>
      <c r="Q18" s="72"/>
      <c r="R18" s="75"/>
      <c r="S18" s="75"/>
      <c r="T18" s="72"/>
      <c r="U18" s="73"/>
      <c r="V18" s="72"/>
      <c r="W18" s="75"/>
      <c r="X18" s="75"/>
      <c r="Y18" s="72"/>
      <c r="Z18" s="73"/>
      <c r="AA18" s="72"/>
      <c r="AB18" s="72"/>
      <c r="AC18" s="75"/>
      <c r="AD18" s="75"/>
      <c r="AE18" s="72"/>
      <c r="AF18" s="73"/>
      <c r="AG18" s="73"/>
      <c r="AH18" s="72"/>
      <c r="AI18" s="75"/>
      <c r="AJ18" s="75"/>
      <c r="AK18" s="72"/>
      <c r="AL18" s="73"/>
      <c r="AM18" s="73"/>
      <c r="AN18" s="76"/>
      <c r="AO18" s="77" t="str">
        <f t="shared" si="5"/>
        <v/>
      </c>
      <c r="AP18" s="77" t="str">
        <f t="shared" si="1"/>
        <v>0</v>
      </c>
      <c r="AQ18" s="77">
        <f t="shared" si="2"/>
        <v>0</v>
      </c>
      <c r="AR18" s="77">
        <f t="shared" si="3"/>
        <v>0</v>
      </c>
      <c r="AS18" s="78">
        <f t="shared" si="4"/>
        <v>0</v>
      </c>
    </row>
    <row r="19" spans="1:45">
      <c r="A19" s="60" t="s">
        <v>376</v>
      </c>
      <c r="B19" s="72"/>
      <c r="C19" s="73" t="str">
        <f>IF($B19="","",VLOOKUP($B19,TabeladisciplinasF,MATCH(C$2,'[1]Banco de Dados'!$L$1:$Q$1,0)))</f>
        <v/>
      </c>
      <c r="D19" s="74" t="str">
        <f>IF($B19="","",VLOOKUP($B19,TabeladisciplinasF,MATCH(D$2,'[1]Banco de Dados'!$L$1:$Q$1,0)))</f>
        <v/>
      </c>
      <c r="E19" s="74" t="str">
        <f>IF($B19="","",VLOOKUP($B19,TabeladisciplinasF,MATCH(E$2,'[1]Banco de Dados'!$L$1:$Q$1,0)))</f>
        <v/>
      </c>
      <c r="F19" s="74" t="str">
        <f>IF($B19="","",VLOOKUP($B19,TabeladisciplinasF,MATCH(F$2,'[1]Banco de Dados'!$L$1:$Q$1,0)))</f>
        <v/>
      </c>
      <c r="G19" s="74" t="str">
        <f>IF($B19="","",VLOOKUP($B19,TabeladisciplinasF,MATCH(G$2,'[1]Banco de Dados'!$L$1:$Q$1,0)))</f>
        <v/>
      </c>
      <c r="H19" s="72"/>
      <c r="I19" s="72"/>
      <c r="J19" s="72"/>
      <c r="K19" s="72"/>
      <c r="L19" s="72"/>
      <c r="M19" s="75"/>
      <c r="N19" s="75"/>
      <c r="O19" s="72"/>
      <c r="P19" s="73"/>
      <c r="Q19" s="72"/>
      <c r="R19" s="75"/>
      <c r="S19" s="75"/>
      <c r="T19" s="72"/>
      <c r="U19" s="73"/>
      <c r="V19" s="72"/>
      <c r="W19" s="75"/>
      <c r="X19" s="75"/>
      <c r="Y19" s="72"/>
      <c r="Z19" s="73"/>
      <c r="AA19" s="72"/>
      <c r="AB19" s="72"/>
      <c r="AC19" s="75"/>
      <c r="AD19" s="75"/>
      <c r="AE19" s="72"/>
      <c r="AF19" s="73"/>
      <c r="AG19" s="73"/>
      <c r="AH19" s="72"/>
      <c r="AI19" s="75"/>
      <c r="AJ19" s="75"/>
      <c r="AK19" s="72"/>
      <c r="AL19" s="73"/>
      <c r="AM19" s="73"/>
      <c r="AN19" s="76"/>
      <c r="AO19" s="77" t="str">
        <f t="shared" si="5"/>
        <v/>
      </c>
      <c r="AP19" s="77" t="str">
        <f t="shared" si="1"/>
        <v>0</v>
      </c>
      <c r="AQ19" s="77">
        <f t="shared" si="2"/>
        <v>0</v>
      </c>
      <c r="AR19" s="77">
        <f t="shared" si="3"/>
        <v>0</v>
      </c>
      <c r="AS19" s="78">
        <f t="shared" si="4"/>
        <v>0</v>
      </c>
    </row>
    <row r="20" spans="1:45">
      <c r="A20" s="60" t="s">
        <v>376</v>
      </c>
      <c r="B20" s="72"/>
      <c r="C20" s="73" t="str">
        <f>IF($B20="","",VLOOKUP($B20,TabeladisciplinasF,MATCH(C$2,'[1]Banco de Dados'!$L$1:$Q$1,0)))</f>
        <v/>
      </c>
      <c r="D20" s="74" t="str">
        <f>IF($B20="","",VLOOKUP($B20,TabeladisciplinasF,MATCH(D$2,'[1]Banco de Dados'!$L$1:$Q$1,0)))</f>
        <v/>
      </c>
      <c r="E20" s="74" t="str">
        <f>IF($B20="","",VLOOKUP($B20,TabeladisciplinasF,MATCH(E$2,'[1]Banco de Dados'!$L$1:$Q$1,0)))</f>
        <v/>
      </c>
      <c r="F20" s="74" t="str">
        <f>IF($B20="","",VLOOKUP($B20,TabeladisciplinasF,MATCH(F$2,'[1]Banco de Dados'!$L$1:$Q$1,0)))</f>
        <v/>
      </c>
      <c r="G20" s="74" t="str">
        <f>IF($B20="","",VLOOKUP($B20,TabeladisciplinasF,MATCH(G$2,'[1]Banco de Dados'!$L$1:$Q$1,0)))</f>
        <v/>
      </c>
      <c r="H20" s="72"/>
      <c r="I20" s="72"/>
      <c r="J20" s="72"/>
      <c r="K20" s="72"/>
      <c r="L20" s="72"/>
      <c r="M20" s="75"/>
      <c r="N20" s="75"/>
      <c r="O20" s="72"/>
      <c r="P20" s="73"/>
      <c r="Q20" s="72"/>
      <c r="R20" s="75"/>
      <c r="S20" s="75"/>
      <c r="T20" s="72"/>
      <c r="U20" s="73"/>
      <c r="V20" s="72"/>
      <c r="W20" s="75"/>
      <c r="X20" s="75"/>
      <c r="Y20" s="72"/>
      <c r="Z20" s="73"/>
      <c r="AA20" s="72"/>
      <c r="AB20" s="72"/>
      <c r="AC20" s="75"/>
      <c r="AD20" s="75"/>
      <c r="AE20" s="72"/>
      <c r="AF20" s="73"/>
      <c r="AG20" s="73"/>
      <c r="AH20" s="72"/>
      <c r="AI20" s="75"/>
      <c r="AJ20" s="75"/>
      <c r="AK20" s="72"/>
      <c r="AL20" s="73"/>
      <c r="AM20" s="73"/>
      <c r="AN20" s="76"/>
      <c r="AO20" s="77" t="str">
        <f t="shared" si="5"/>
        <v/>
      </c>
      <c r="AP20" s="77" t="str">
        <f t="shared" si="1"/>
        <v>0</v>
      </c>
      <c r="AQ20" s="77">
        <f t="shared" si="2"/>
        <v>0</v>
      </c>
      <c r="AR20" s="77">
        <f t="shared" si="3"/>
        <v>0</v>
      </c>
      <c r="AS20" s="78">
        <f t="shared" si="4"/>
        <v>0</v>
      </c>
    </row>
    <row r="21" spans="1:45">
      <c r="A21" s="60" t="s">
        <v>376</v>
      </c>
      <c r="B21" s="72"/>
      <c r="C21" s="73" t="str">
        <f>IF($B21="","",VLOOKUP($B21,TabeladisciplinasF,MATCH(C$2,'[1]Banco de Dados'!$L$1:$Q$1,0)))</f>
        <v/>
      </c>
      <c r="D21" s="74" t="str">
        <f>IF($B21="","",VLOOKUP($B21,TabeladisciplinasF,MATCH(D$2,'[1]Banco de Dados'!$L$1:$Q$1,0)))</f>
        <v/>
      </c>
      <c r="E21" s="74" t="str">
        <f>IF($B21="","",VLOOKUP($B21,TabeladisciplinasF,MATCH(E$2,'[1]Banco de Dados'!$L$1:$Q$1,0)))</f>
        <v/>
      </c>
      <c r="F21" s="74" t="str">
        <f>IF($B21="","",VLOOKUP($B21,TabeladisciplinasF,MATCH(F$2,'[1]Banco de Dados'!$L$1:$Q$1,0)))</f>
        <v/>
      </c>
      <c r="G21" s="74" t="str">
        <f>IF($B21="","",VLOOKUP($B21,TabeladisciplinasF,MATCH(G$2,'[1]Banco de Dados'!$L$1:$Q$1,0)))</f>
        <v/>
      </c>
      <c r="H21" s="72"/>
      <c r="I21" s="72"/>
      <c r="J21" s="72"/>
      <c r="K21" s="72"/>
      <c r="L21" s="72"/>
      <c r="M21" s="75"/>
      <c r="N21" s="75"/>
      <c r="O21" s="72"/>
      <c r="P21" s="73"/>
      <c r="Q21" s="72"/>
      <c r="R21" s="75"/>
      <c r="S21" s="75"/>
      <c r="T21" s="72"/>
      <c r="U21" s="73"/>
      <c r="V21" s="72"/>
      <c r="W21" s="75"/>
      <c r="X21" s="75"/>
      <c r="Y21" s="72"/>
      <c r="Z21" s="73"/>
      <c r="AA21" s="72"/>
      <c r="AB21" s="72"/>
      <c r="AC21" s="75"/>
      <c r="AD21" s="75"/>
      <c r="AE21" s="72"/>
      <c r="AF21" s="73"/>
      <c r="AG21" s="73"/>
      <c r="AH21" s="72"/>
      <c r="AI21" s="75"/>
      <c r="AJ21" s="75"/>
      <c r="AK21" s="72"/>
      <c r="AL21" s="73"/>
      <c r="AM21" s="73"/>
      <c r="AN21" s="76"/>
      <c r="AO21" s="77" t="str">
        <f t="shared" si="5"/>
        <v/>
      </c>
      <c r="AP21" s="77" t="str">
        <f t="shared" si="1"/>
        <v>0</v>
      </c>
      <c r="AQ21" s="77">
        <f t="shared" si="2"/>
        <v>0</v>
      </c>
      <c r="AR21" s="77">
        <f t="shared" si="3"/>
        <v>0</v>
      </c>
      <c r="AS21" s="78">
        <f t="shared" si="4"/>
        <v>0</v>
      </c>
    </row>
    <row r="22" spans="1:45">
      <c r="A22" s="60" t="s">
        <v>376</v>
      </c>
      <c r="B22" s="72"/>
      <c r="C22" s="73" t="str">
        <f>IF($B22="","",VLOOKUP($B22,TabeladisciplinasF,MATCH(C$2,'[1]Banco de Dados'!$L$1:$Q$1,0)))</f>
        <v/>
      </c>
      <c r="D22" s="74" t="str">
        <f>IF($B22="","",VLOOKUP($B22,TabeladisciplinasF,MATCH(D$2,'[1]Banco de Dados'!$L$1:$Q$1,0)))</f>
        <v/>
      </c>
      <c r="E22" s="74" t="str">
        <f>IF($B22="","",VLOOKUP($B22,TabeladisciplinasF,MATCH(E$2,'[1]Banco de Dados'!$L$1:$Q$1,0)))</f>
        <v/>
      </c>
      <c r="F22" s="74" t="str">
        <f>IF($B22="","",VLOOKUP($B22,TabeladisciplinasF,MATCH(F$2,'[1]Banco de Dados'!$L$1:$Q$1,0)))</f>
        <v/>
      </c>
      <c r="G22" s="74" t="str">
        <f>IF($B22="","",VLOOKUP($B22,TabeladisciplinasF,MATCH(G$2,'[1]Banco de Dados'!$L$1:$Q$1,0)))</f>
        <v/>
      </c>
      <c r="H22" s="72"/>
      <c r="I22" s="72"/>
      <c r="J22" s="72"/>
      <c r="K22" s="72"/>
      <c r="L22" s="72"/>
      <c r="M22" s="75"/>
      <c r="N22" s="75"/>
      <c r="O22" s="72"/>
      <c r="P22" s="73"/>
      <c r="Q22" s="72"/>
      <c r="R22" s="75"/>
      <c r="S22" s="75"/>
      <c r="T22" s="72"/>
      <c r="U22" s="73"/>
      <c r="V22" s="72"/>
      <c r="W22" s="75"/>
      <c r="X22" s="75"/>
      <c r="Y22" s="72"/>
      <c r="Z22" s="73"/>
      <c r="AA22" s="72"/>
      <c r="AB22" s="72"/>
      <c r="AC22" s="75"/>
      <c r="AD22" s="75"/>
      <c r="AE22" s="72"/>
      <c r="AF22" s="73"/>
      <c r="AG22" s="73"/>
      <c r="AH22" s="72"/>
      <c r="AI22" s="75"/>
      <c r="AJ22" s="75"/>
      <c r="AK22" s="72"/>
      <c r="AL22" s="73"/>
      <c r="AM22" s="73"/>
      <c r="AN22" s="76"/>
      <c r="AO22" s="77" t="str">
        <f t="shared" si="5"/>
        <v/>
      </c>
      <c r="AP22" s="77" t="str">
        <f t="shared" si="1"/>
        <v>0</v>
      </c>
      <c r="AQ22" s="77">
        <f t="shared" si="2"/>
        <v>0</v>
      </c>
      <c r="AR22" s="77">
        <f t="shared" si="3"/>
        <v>0</v>
      </c>
      <c r="AS22" s="78">
        <f t="shared" si="4"/>
        <v>0</v>
      </c>
    </row>
    <row r="23" spans="1:45">
      <c r="A23" s="60" t="s">
        <v>376</v>
      </c>
      <c r="B23" s="72"/>
      <c r="C23" s="73" t="str">
        <f>IF($B23="","",VLOOKUP($B23,TabeladisciplinasF,MATCH(C$2,'[1]Banco de Dados'!$L$1:$Q$1,0)))</f>
        <v/>
      </c>
      <c r="D23" s="74" t="str">
        <f>IF($B23="","",VLOOKUP($B23,TabeladisciplinasF,MATCH(D$2,'[1]Banco de Dados'!$L$1:$Q$1,0)))</f>
        <v/>
      </c>
      <c r="E23" s="74" t="str">
        <f>IF($B23="","",VLOOKUP($B23,TabeladisciplinasF,MATCH(E$2,'[1]Banco de Dados'!$L$1:$Q$1,0)))</f>
        <v/>
      </c>
      <c r="F23" s="74" t="str">
        <f>IF($B23="","",VLOOKUP($B23,TabeladisciplinasF,MATCH(F$2,'[1]Banco de Dados'!$L$1:$Q$1,0)))</f>
        <v/>
      </c>
      <c r="G23" s="74" t="str">
        <f>IF($B23="","",VLOOKUP($B23,TabeladisciplinasF,MATCH(G$2,'[1]Banco de Dados'!$L$1:$Q$1,0)))</f>
        <v/>
      </c>
      <c r="H23" s="72"/>
      <c r="I23" s="72"/>
      <c r="J23" s="72"/>
      <c r="K23" s="72"/>
      <c r="L23" s="72"/>
      <c r="M23" s="75"/>
      <c r="N23" s="75"/>
      <c r="O23" s="72"/>
      <c r="P23" s="73"/>
      <c r="Q23" s="72"/>
      <c r="R23" s="75"/>
      <c r="S23" s="75"/>
      <c r="T23" s="72"/>
      <c r="U23" s="73"/>
      <c r="V23" s="72"/>
      <c r="W23" s="75"/>
      <c r="X23" s="75"/>
      <c r="Y23" s="72"/>
      <c r="Z23" s="73"/>
      <c r="AA23" s="72"/>
      <c r="AB23" s="72"/>
      <c r="AC23" s="75"/>
      <c r="AD23" s="75"/>
      <c r="AE23" s="72"/>
      <c r="AF23" s="73"/>
      <c r="AG23" s="73"/>
      <c r="AH23" s="72"/>
      <c r="AI23" s="75"/>
      <c r="AJ23" s="75"/>
      <c r="AK23" s="72"/>
      <c r="AL23" s="73"/>
      <c r="AM23" s="73"/>
      <c r="AN23" s="76"/>
      <c r="AO23" s="77" t="str">
        <f t="shared" si="5"/>
        <v/>
      </c>
      <c r="AP23" s="77" t="str">
        <f t="shared" si="1"/>
        <v>0</v>
      </c>
      <c r="AQ23" s="77">
        <f t="shared" si="2"/>
        <v>0</v>
      </c>
      <c r="AR23" s="77">
        <f t="shared" si="3"/>
        <v>0</v>
      </c>
      <c r="AS23" s="78">
        <f t="shared" si="4"/>
        <v>0</v>
      </c>
    </row>
    <row r="24" spans="1:45">
      <c r="A24" s="60" t="s">
        <v>376</v>
      </c>
      <c r="B24" s="72"/>
      <c r="C24" s="73" t="str">
        <f>IF($B24="","",VLOOKUP($B24,TabeladisciplinasF,MATCH(C$2,'[1]Banco de Dados'!$L$1:$Q$1,0)))</f>
        <v/>
      </c>
      <c r="D24" s="74" t="str">
        <f>IF($B24="","",VLOOKUP($B24,TabeladisciplinasF,MATCH(D$2,'[1]Banco de Dados'!$L$1:$Q$1,0)))</f>
        <v/>
      </c>
      <c r="E24" s="74" t="str">
        <f>IF($B24="","",VLOOKUP($B24,TabeladisciplinasF,MATCH(E$2,'[1]Banco de Dados'!$L$1:$Q$1,0)))</f>
        <v/>
      </c>
      <c r="F24" s="74" t="str">
        <f>IF($B24="","",VLOOKUP($B24,TabeladisciplinasF,MATCH(F$2,'[1]Banco de Dados'!$L$1:$Q$1,0)))</f>
        <v/>
      </c>
      <c r="G24" s="74" t="str">
        <f>IF($B24="","",VLOOKUP($B24,TabeladisciplinasF,MATCH(G$2,'[1]Banco de Dados'!$L$1:$Q$1,0)))</f>
        <v/>
      </c>
      <c r="H24" s="72"/>
      <c r="I24" s="72"/>
      <c r="J24" s="72"/>
      <c r="K24" s="72"/>
      <c r="L24" s="72"/>
      <c r="M24" s="75"/>
      <c r="N24" s="75"/>
      <c r="O24" s="72"/>
      <c r="P24" s="73"/>
      <c r="Q24" s="72"/>
      <c r="R24" s="75"/>
      <c r="S24" s="75"/>
      <c r="T24" s="72"/>
      <c r="U24" s="73"/>
      <c r="V24" s="72"/>
      <c r="W24" s="75"/>
      <c r="X24" s="75"/>
      <c r="Y24" s="72"/>
      <c r="Z24" s="73"/>
      <c r="AA24" s="72"/>
      <c r="AB24" s="72"/>
      <c r="AC24" s="75"/>
      <c r="AD24" s="75"/>
      <c r="AE24" s="72"/>
      <c r="AF24" s="73"/>
      <c r="AG24" s="73"/>
      <c r="AH24" s="72"/>
      <c r="AI24" s="75"/>
      <c r="AJ24" s="75"/>
      <c r="AK24" s="72"/>
      <c r="AL24" s="73"/>
      <c r="AM24" s="73"/>
      <c r="AN24" s="76"/>
      <c r="AO24" s="77" t="str">
        <f t="shared" si="5"/>
        <v/>
      </c>
      <c r="AP24" s="77" t="str">
        <f t="shared" si="1"/>
        <v>0</v>
      </c>
      <c r="AQ24" s="77">
        <f t="shared" si="2"/>
        <v>0</v>
      </c>
      <c r="AR24" s="77">
        <f t="shared" si="3"/>
        <v>0</v>
      </c>
      <c r="AS24" s="78">
        <f t="shared" si="4"/>
        <v>0</v>
      </c>
    </row>
    <row r="25" spans="1:45">
      <c r="A25" s="60" t="s">
        <v>376</v>
      </c>
      <c r="B25" s="72"/>
      <c r="C25" s="73" t="str">
        <f>IF($B25="","",VLOOKUP($B25,TabeladisciplinasF,MATCH(C$2,'[1]Banco de Dados'!$L$1:$Q$1,0)))</f>
        <v/>
      </c>
      <c r="D25" s="74" t="str">
        <f>IF($B25="","",VLOOKUP($B25,TabeladisciplinasF,MATCH(D$2,'[1]Banco de Dados'!$L$1:$Q$1,0)))</f>
        <v/>
      </c>
      <c r="E25" s="74" t="str">
        <f>IF($B25="","",VLOOKUP($B25,TabeladisciplinasF,MATCH(E$2,'[1]Banco de Dados'!$L$1:$Q$1,0)))</f>
        <v/>
      </c>
      <c r="F25" s="74" t="str">
        <f>IF($B25="","",VLOOKUP($B25,TabeladisciplinasF,MATCH(F$2,'[1]Banco de Dados'!$L$1:$Q$1,0)))</f>
        <v/>
      </c>
      <c r="G25" s="74" t="str">
        <f>IF($B25="","",VLOOKUP($B25,TabeladisciplinasF,MATCH(G$2,'[1]Banco de Dados'!$L$1:$Q$1,0)))</f>
        <v/>
      </c>
      <c r="H25" s="72"/>
      <c r="I25" s="72"/>
      <c r="J25" s="72"/>
      <c r="K25" s="72"/>
      <c r="L25" s="72"/>
      <c r="M25" s="75"/>
      <c r="N25" s="75"/>
      <c r="O25" s="72"/>
      <c r="P25" s="73"/>
      <c r="Q25" s="72"/>
      <c r="R25" s="72"/>
      <c r="S25" s="72"/>
      <c r="T25" s="72"/>
      <c r="U25" s="73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3"/>
      <c r="AG25" s="73"/>
      <c r="AH25" s="72"/>
      <c r="AI25" s="72"/>
      <c r="AJ25" s="72"/>
      <c r="AK25" s="72"/>
      <c r="AL25" s="73"/>
      <c r="AM25" s="73"/>
      <c r="AN25" s="76"/>
      <c r="AO25" s="77" t="str">
        <f t="shared" si="5"/>
        <v/>
      </c>
      <c r="AP25" s="77" t="str">
        <f t="shared" si="1"/>
        <v>0</v>
      </c>
      <c r="AQ25" s="77">
        <f t="shared" si="2"/>
        <v>0</v>
      </c>
      <c r="AR25" s="77">
        <f t="shared" si="3"/>
        <v>0</v>
      </c>
      <c r="AS25" s="78">
        <f t="shared" si="4"/>
        <v>0</v>
      </c>
    </row>
    <row r="26" spans="1:45">
      <c r="A26" s="60" t="s">
        <v>376</v>
      </c>
      <c r="B26" s="72"/>
      <c r="C26" s="73" t="str">
        <f>IF($B26="","",VLOOKUP($B26,TabeladisciplinasF,MATCH(C$2,'[1]Banco de Dados'!$L$1:$Q$1,0)))</f>
        <v/>
      </c>
      <c r="D26" s="74" t="str">
        <f>IF($B26="","",VLOOKUP($B26,TabeladisciplinasF,MATCH(D$2,'[1]Banco de Dados'!$L$1:$Q$1,0)))</f>
        <v/>
      </c>
      <c r="E26" s="74" t="str">
        <f>IF($B26="","",VLOOKUP($B26,TabeladisciplinasF,MATCH(E$2,'[1]Banco de Dados'!$L$1:$Q$1,0)))</f>
        <v/>
      </c>
      <c r="F26" s="74" t="str">
        <f>IF($B26="","",VLOOKUP($B26,TabeladisciplinasF,MATCH(F$2,'[1]Banco de Dados'!$L$1:$Q$1,0)))</f>
        <v/>
      </c>
      <c r="G26" s="74" t="str">
        <f>IF($B26="","",VLOOKUP($B26,TabeladisciplinasF,MATCH(G$2,'[1]Banco de Dados'!$L$1:$Q$1,0)))</f>
        <v/>
      </c>
      <c r="H26" s="72"/>
      <c r="I26" s="72"/>
      <c r="J26" s="72"/>
      <c r="K26" s="72"/>
      <c r="L26" s="72"/>
      <c r="M26" s="75"/>
      <c r="N26" s="75"/>
      <c r="O26" s="72"/>
      <c r="P26" s="73"/>
      <c r="Q26" s="72"/>
      <c r="R26" s="72"/>
      <c r="S26" s="72"/>
      <c r="T26" s="72"/>
      <c r="U26" s="73"/>
      <c r="V26" s="72"/>
      <c r="W26" s="72"/>
      <c r="X26" s="72"/>
      <c r="Y26" s="72"/>
      <c r="Z26" s="73"/>
      <c r="AA26" s="72"/>
      <c r="AB26" s="72"/>
      <c r="AC26" s="72"/>
      <c r="AD26" s="72"/>
      <c r="AE26" s="72"/>
      <c r="AF26" s="73"/>
      <c r="AG26" s="73"/>
      <c r="AH26" s="72"/>
      <c r="AI26" s="72"/>
      <c r="AJ26" s="72"/>
      <c r="AK26" s="72"/>
      <c r="AL26" s="73"/>
      <c r="AM26" s="73"/>
      <c r="AN26" s="76"/>
      <c r="AO26" s="77" t="str">
        <f t="shared" si="5"/>
        <v/>
      </c>
      <c r="AP26" s="77" t="str">
        <f t="shared" si="1"/>
        <v>0</v>
      </c>
      <c r="AQ26" s="77">
        <f t="shared" si="2"/>
        <v>0</v>
      </c>
      <c r="AR26" s="77">
        <f t="shared" si="3"/>
        <v>0</v>
      </c>
      <c r="AS26" s="78">
        <f t="shared" si="4"/>
        <v>0</v>
      </c>
    </row>
    <row r="27" spans="1:45">
      <c r="A27" s="60" t="s">
        <v>376</v>
      </c>
      <c r="B27" s="72"/>
      <c r="C27" s="73" t="str">
        <f>IF($B27="","",VLOOKUP($B27,TabeladisciplinasF,MATCH(C$2,'[1]Banco de Dados'!$L$1:$Q$1,0)))</f>
        <v/>
      </c>
      <c r="D27" s="74" t="str">
        <f>IF($B27="","",VLOOKUP($B27,TabeladisciplinasF,MATCH(D$2,'[1]Banco de Dados'!$L$1:$Q$1,0)))</f>
        <v/>
      </c>
      <c r="E27" s="74" t="str">
        <f>IF($B27="","",VLOOKUP($B27,TabeladisciplinasF,MATCH(E$2,'[1]Banco de Dados'!$L$1:$Q$1,0)))</f>
        <v/>
      </c>
      <c r="F27" s="74" t="str">
        <f>IF($B27="","",VLOOKUP($B27,TabeladisciplinasF,MATCH(F$2,'[1]Banco de Dados'!$L$1:$Q$1,0)))</f>
        <v/>
      </c>
      <c r="G27" s="74" t="str">
        <f>IF($B27="","",VLOOKUP($B27,TabeladisciplinasF,MATCH(G$2,'[1]Banco de Dados'!$L$1:$Q$1,0)))</f>
        <v/>
      </c>
      <c r="H27" s="72"/>
      <c r="I27" s="72"/>
      <c r="J27" s="72"/>
      <c r="K27" s="72"/>
      <c r="L27" s="72"/>
      <c r="M27" s="75"/>
      <c r="N27" s="75"/>
      <c r="O27" s="72"/>
      <c r="P27" s="73"/>
      <c r="Q27" s="72"/>
      <c r="R27" s="72"/>
      <c r="S27" s="72"/>
      <c r="T27" s="72"/>
      <c r="U27" s="73"/>
      <c r="V27" s="72"/>
      <c r="W27" s="72"/>
      <c r="X27" s="72"/>
      <c r="Y27" s="72"/>
      <c r="Z27" s="73"/>
      <c r="AA27" s="72"/>
      <c r="AB27" s="72"/>
      <c r="AC27" s="72"/>
      <c r="AD27" s="72"/>
      <c r="AE27" s="72"/>
      <c r="AF27" s="73"/>
      <c r="AG27" s="73"/>
      <c r="AH27" s="72"/>
      <c r="AI27" s="72"/>
      <c r="AJ27" s="72"/>
      <c r="AK27" s="72"/>
      <c r="AL27" s="73"/>
      <c r="AM27" s="73"/>
      <c r="AN27" s="76"/>
      <c r="AO27" s="77" t="str">
        <f t="shared" si="5"/>
        <v/>
      </c>
      <c r="AP27" s="77" t="str">
        <f t="shared" si="1"/>
        <v>0</v>
      </c>
      <c r="AQ27" s="77">
        <f t="shared" si="2"/>
        <v>0</v>
      </c>
      <c r="AR27" s="77">
        <f t="shared" si="3"/>
        <v>0</v>
      </c>
      <c r="AS27" s="78">
        <f t="shared" si="4"/>
        <v>0</v>
      </c>
    </row>
    <row r="28" spans="1:45">
      <c r="A28" s="60" t="s">
        <v>376</v>
      </c>
      <c r="B28" s="72"/>
      <c r="C28" s="73" t="str">
        <f>IF($B28="","",VLOOKUP($B28,TabeladisciplinasF,MATCH(C$2,'[1]Banco de Dados'!$L$1:$Q$1,0)))</f>
        <v/>
      </c>
      <c r="D28" s="74" t="str">
        <f>IF($B28="","",VLOOKUP($B28,TabeladisciplinasF,MATCH(D$2,'[1]Banco de Dados'!$L$1:$Q$1,0)))</f>
        <v/>
      </c>
      <c r="E28" s="74" t="str">
        <f>IF($B28="","",VLOOKUP($B28,TabeladisciplinasF,MATCH(E$2,'[1]Banco de Dados'!$L$1:$Q$1,0)))</f>
        <v/>
      </c>
      <c r="F28" s="74" t="str">
        <f>IF($B28="","",VLOOKUP($B28,TabeladisciplinasF,MATCH(F$2,'[1]Banco de Dados'!$L$1:$Q$1,0)))</f>
        <v/>
      </c>
      <c r="G28" s="74" t="str">
        <f>IF($B28="","",VLOOKUP($B28,TabeladisciplinasF,MATCH(G$2,'[1]Banco de Dados'!$L$1:$Q$1,0)))</f>
        <v/>
      </c>
      <c r="H28" s="72"/>
      <c r="I28" s="72"/>
      <c r="J28" s="72"/>
      <c r="K28" s="72"/>
      <c r="L28" s="72"/>
      <c r="M28" s="75"/>
      <c r="N28" s="75"/>
      <c r="O28" s="72"/>
      <c r="P28" s="73"/>
      <c r="Q28" s="72"/>
      <c r="R28" s="72"/>
      <c r="S28" s="72"/>
      <c r="T28" s="72"/>
      <c r="U28" s="73"/>
      <c r="V28" s="72"/>
      <c r="W28" s="72"/>
      <c r="X28" s="72"/>
      <c r="Y28" s="72"/>
      <c r="Z28" s="73"/>
      <c r="AA28" s="72"/>
      <c r="AB28" s="72"/>
      <c r="AC28" s="72"/>
      <c r="AD28" s="72"/>
      <c r="AE28" s="72"/>
      <c r="AF28" s="73"/>
      <c r="AG28" s="73"/>
      <c r="AH28" s="72"/>
      <c r="AI28" s="72"/>
      <c r="AJ28" s="72"/>
      <c r="AK28" s="72"/>
      <c r="AL28" s="73"/>
      <c r="AM28" s="73"/>
      <c r="AN28" s="76"/>
      <c r="AO28" s="77" t="str">
        <f t="shared" si="5"/>
        <v/>
      </c>
      <c r="AP28" s="77" t="str">
        <f t="shared" si="1"/>
        <v>0</v>
      </c>
      <c r="AQ28" s="77">
        <f t="shared" si="2"/>
        <v>0</v>
      </c>
      <c r="AR28" s="77">
        <f t="shared" si="3"/>
        <v>0</v>
      </c>
      <c r="AS28" s="78">
        <f t="shared" si="4"/>
        <v>0</v>
      </c>
    </row>
    <row r="29" spans="1:45">
      <c r="A29" s="60" t="s">
        <v>376</v>
      </c>
      <c r="B29" s="72"/>
      <c r="C29" s="73" t="str">
        <f>IF($B29="","",VLOOKUP($B29,TabeladisciplinasF,MATCH(C$2,'[1]Banco de Dados'!$L$1:$Q$1,0)))</f>
        <v/>
      </c>
      <c r="D29" s="74" t="str">
        <f>IF($B29="","",VLOOKUP($B29,TabeladisciplinasF,MATCH(D$2,'[1]Banco de Dados'!$L$1:$Q$1,0)))</f>
        <v/>
      </c>
      <c r="E29" s="74" t="str">
        <f>IF($B29="","",VLOOKUP($B29,TabeladisciplinasF,MATCH(E$2,'[1]Banco de Dados'!$L$1:$Q$1,0)))</f>
        <v/>
      </c>
      <c r="F29" s="74" t="str">
        <f>IF($B29="","",VLOOKUP($B29,TabeladisciplinasF,MATCH(F$2,'[1]Banco de Dados'!$L$1:$Q$1,0)))</f>
        <v/>
      </c>
      <c r="G29" s="74" t="str">
        <f>IF($B29="","",VLOOKUP($B29,TabeladisciplinasF,MATCH(G$2,'[1]Banco de Dados'!$L$1:$Q$1,0)))</f>
        <v/>
      </c>
      <c r="H29" s="72"/>
      <c r="I29" s="72"/>
      <c r="J29" s="72"/>
      <c r="K29" s="72"/>
      <c r="L29" s="72"/>
      <c r="M29" s="75"/>
      <c r="N29" s="75"/>
      <c r="O29" s="72"/>
      <c r="P29" s="73"/>
      <c r="Q29" s="72"/>
      <c r="R29" s="72"/>
      <c r="S29" s="72"/>
      <c r="T29" s="72"/>
      <c r="U29" s="73"/>
      <c r="V29" s="72"/>
      <c r="W29" s="72"/>
      <c r="X29" s="72"/>
      <c r="Y29" s="72"/>
      <c r="Z29" s="73"/>
      <c r="AA29" s="72"/>
      <c r="AB29" s="72"/>
      <c r="AC29" s="72"/>
      <c r="AD29" s="72"/>
      <c r="AE29" s="72"/>
      <c r="AF29" s="73"/>
      <c r="AG29" s="73"/>
      <c r="AH29" s="72"/>
      <c r="AI29" s="72"/>
      <c r="AJ29" s="72"/>
      <c r="AK29" s="72"/>
      <c r="AL29" s="73"/>
      <c r="AM29" s="73"/>
      <c r="AN29" s="76"/>
      <c r="AO29" s="77" t="str">
        <f t="shared" si="5"/>
        <v/>
      </c>
      <c r="AP29" s="77" t="str">
        <f t="shared" si="1"/>
        <v>0</v>
      </c>
      <c r="AQ29" s="77">
        <f t="shared" si="2"/>
        <v>0</v>
      </c>
      <c r="AR29" s="77">
        <f t="shared" si="3"/>
        <v>0</v>
      </c>
      <c r="AS29" s="78">
        <f t="shared" si="4"/>
        <v>0</v>
      </c>
    </row>
    <row r="30" spans="1:45">
      <c r="A30" s="60" t="s">
        <v>376</v>
      </c>
      <c r="B30" s="72"/>
      <c r="C30" s="73" t="str">
        <f>IF($B30="","",VLOOKUP($B30,TabeladisciplinasF,MATCH(C$2,'[1]Banco de Dados'!$L$1:$Q$1,0)))</f>
        <v/>
      </c>
      <c r="D30" s="74" t="str">
        <f>IF($B30="","",VLOOKUP($B30,TabeladisciplinasF,MATCH(D$2,'[1]Banco de Dados'!$L$1:$Q$1,0)))</f>
        <v/>
      </c>
      <c r="E30" s="74" t="str">
        <f>IF($B30="","",VLOOKUP($B30,TabeladisciplinasF,MATCH(E$2,'[1]Banco de Dados'!$L$1:$Q$1,0)))</f>
        <v/>
      </c>
      <c r="F30" s="74" t="str">
        <f>IF($B30="","",VLOOKUP($B30,TabeladisciplinasF,MATCH(F$2,'[1]Banco de Dados'!$L$1:$Q$1,0)))</f>
        <v/>
      </c>
      <c r="G30" s="74" t="str">
        <f>IF($B30="","",VLOOKUP($B30,TabeladisciplinasF,MATCH(G$2,'[1]Banco de Dados'!$L$1:$Q$1,0)))</f>
        <v/>
      </c>
      <c r="H30" s="72"/>
      <c r="I30" s="72"/>
      <c r="J30" s="72"/>
      <c r="K30" s="72"/>
      <c r="L30" s="72"/>
      <c r="M30" s="75"/>
      <c r="N30" s="75"/>
      <c r="O30" s="72"/>
      <c r="P30" s="73"/>
      <c r="Q30" s="72"/>
      <c r="R30" s="72"/>
      <c r="S30" s="72"/>
      <c r="T30" s="72"/>
      <c r="U30" s="73"/>
      <c r="V30" s="72"/>
      <c r="W30" s="72"/>
      <c r="X30" s="72"/>
      <c r="Y30" s="72"/>
      <c r="Z30" s="73"/>
      <c r="AA30" s="72"/>
      <c r="AB30" s="72"/>
      <c r="AC30" s="72"/>
      <c r="AD30" s="72"/>
      <c r="AE30" s="72"/>
      <c r="AF30" s="73"/>
      <c r="AG30" s="73"/>
      <c r="AH30" s="72"/>
      <c r="AI30" s="72"/>
      <c r="AJ30" s="72"/>
      <c r="AK30" s="72"/>
      <c r="AL30" s="73"/>
      <c r="AM30" s="73"/>
      <c r="AN30" s="76"/>
      <c r="AO30" s="77" t="str">
        <f t="shared" si="5"/>
        <v/>
      </c>
      <c r="AP30" s="77" t="str">
        <f t="shared" si="1"/>
        <v>0</v>
      </c>
      <c r="AQ30" s="77">
        <f t="shared" si="2"/>
        <v>0</v>
      </c>
      <c r="AR30" s="77">
        <f t="shared" si="3"/>
        <v>0</v>
      </c>
      <c r="AS30" s="78">
        <f t="shared" si="4"/>
        <v>0</v>
      </c>
    </row>
    <row r="31" spans="1:45">
      <c r="A31" s="60" t="s">
        <v>376</v>
      </c>
      <c r="B31" s="72"/>
      <c r="C31" s="73" t="str">
        <f>IF($B31="","",VLOOKUP($B31,TabeladisciplinasF,MATCH(C$2,'[1]Banco de Dados'!$L$1:$Q$1,0)))</f>
        <v/>
      </c>
      <c r="D31" s="74" t="str">
        <f>IF($B31="","",VLOOKUP($B31,TabeladisciplinasF,MATCH(D$2,'[1]Banco de Dados'!$L$1:$Q$1,0)))</f>
        <v/>
      </c>
      <c r="E31" s="74" t="str">
        <f>IF($B31="","",VLOOKUP($B31,TabeladisciplinasF,MATCH(E$2,'[1]Banco de Dados'!$L$1:$Q$1,0)))</f>
        <v/>
      </c>
      <c r="F31" s="74" t="str">
        <f>IF($B31="","",VLOOKUP($B31,TabeladisciplinasF,MATCH(F$2,'[1]Banco de Dados'!$L$1:$Q$1,0)))</f>
        <v/>
      </c>
      <c r="G31" s="74" t="str">
        <f>IF($B31="","",VLOOKUP($B31,TabeladisciplinasF,MATCH(G$2,'[1]Banco de Dados'!$L$1:$Q$1,0)))</f>
        <v/>
      </c>
      <c r="H31" s="72"/>
      <c r="I31" s="72"/>
      <c r="J31" s="72"/>
      <c r="K31" s="72"/>
      <c r="L31" s="72"/>
      <c r="M31" s="75"/>
      <c r="N31" s="75"/>
      <c r="O31" s="72"/>
      <c r="P31" s="73"/>
      <c r="Q31" s="72"/>
      <c r="R31" s="72"/>
      <c r="S31" s="72"/>
      <c r="T31" s="72"/>
      <c r="U31" s="73"/>
      <c r="V31" s="72"/>
      <c r="W31" s="72"/>
      <c r="X31" s="72"/>
      <c r="Y31" s="72"/>
      <c r="Z31" s="73"/>
      <c r="AA31" s="72"/>
      <c r="AB31" s="72"/>
      <c r="AC31" s="72"/>
      <c r="AD31" s="72"/>
      <c r="AE31" s="72"/>
      <c r="AF31" s="73"/>
      <c r="AG31" s="73"/>
      <c r="AH31" s="72"/>
      <c r="AI31" s="72"/>
      <c r="AJ31" s="72"/>
      <c r="AK31" s="72"/>
      <c r="AL31" s="73"/>
      <c r="AM31" s="73"/>
      <c r="AN31" s="76"/>
      <c r="AO31" s="77" t="str">
        <f t="shared" si="5"/>
        <v/>
      </c>
      <c r="AP31" s="77" t="str">
        <f t="shared" si="1"/>
        <v>0</v>
      </c>
      <c r="AQ31" s="77">
        <f t="shared" si="2"/>
        <v>0</v>
      </c>
      <c r="AR31" s="77">
        <f t="shared" si="3"/>
        <v>0</v>
      </c>
      <c r="AS31" s="78">
        <f t="shared" si="4"/>
        <v>0</v>
      </c>
    </row>
    <row r="32" spans="1:45">
      <c r="A32" s="60" t="s">
        <v>376</v>
      </c>
      <c r="B32" s="72"/>
      <c r="C32" s="73" t="str">
        <f>IF($B32="","",VLOOKUP($B32,TabeladisciplinasF,MATCH(C$2,'[1]Banco de Dados'!$L$1:$Q$1,0)))</f>
        <v/>
      </c>
      <c r="D32" s="74" t="str">
        <f>IF($B32="","",VLOOKUP($B32,TabeladisciplinasF,MATCH(D$2,'[1]Banco de Dados'!$L$1:$Q$1,0)))</f>
        <v/>
      </c>
      <c r="E32" s="74" t="str">
        <f>IF($B32="","",VLOOKUP($B32,TabeladisciplinasF,MATCH(E$2,'[1]Banco de Dados'!$L$1:$Q$1,0)))</f>
        <v/>
      </c>
      <c r="F32" s="74" t="str">
        <f>IF($B32="","",VLOOKUP($B32,TabeladisciplinasF,MATCH(F$2,'[1]Banco de Dados'!$L$1:$Q$1,0)))</f>
        <v/>
      </c>
      <c r="G32" s="74" t="str">
        <f>IF($B32="","",VLOOKUP($B32,TabeladisciplinasF,MATCH(G$2,'[1]Banco de Dados'!$L$1:$Q$1,0)))</f>
        <v/>
      </c>
      <c r="H32" s="72"/>
      <c r="I32" s="72"/>
      <c r="J32" s="72"/>
      <c r="K32" s="72"/>
      <c r="L32" s="72"/>
      <c r="M32" s="75"/>
      <c r="N32" s="75"/>
      <c r="O32" s="72"/>
      <c r="P32" s="73"/>
      <c r="Q32" s="72"/>
      <c r="R32" s="72"/>
      <c r="S32" s="72"/>
      <c r="T32" s="72"/>
      <c r="U32" s="73"/>
      <c r="V32" s="72"/>
      <c r="W32" s="72"/>
      <c r="X32" s="72"/>
      <c r="Y32" s="72"/>
      <c r="Z32" s="73"/>
      <c r="AA32" s="72"/>
      <c r="AB32" s="72"/>
      <c r="AC32" s="72"/>
      <c r="AD32" s="72"/>
      <c r="AE32" s="72"/>
      <c r="AF32" s="73"/>
      <c r="AG32" s="73"/>
      <c r="AH32" s="72"/>
      <c r="AI32" s="72"/>
      <c r="AJ32" s="72"/>
      <c r="AK32" s="72"/>
      <c r="AL32" s="73"/>
      <c r="AM32" s="73"/>
      <c r="AN32" s="76"/>
      <c r="AO32" s="77" t="str">
        <f t="shared" si="5"/>
        <v/>
      </c>
      <c r="AP32" s="77" t="str">
        <f t="shared" si="1"/>
        <v>0</v>
      </c>
      <c r="AQ32" s="77">
        <f t="shared" si="2"/>
        <v>0</v>
      </c>
      <c r="AR32" s="77">
        <f t="shared" si="3"/>
        <v>0</v>
      </c>
      <c r="AS32" s="78">
        <f t="shared" si="4"/>
        <v>0</v>
      </c>
    </row>
    <row r="33" spans="1:45">
      <c r="A33" s="60" t="s">
        <v>376</v>
      </c>
      <c r="B33" s="72"/>
      <c r="C33" s="73" t="str">
        <f>IF($B33="","",VLOOKUP($B33,TabeladisciplinasF,MATCH(C$2,'[1]Banco de Dados'!$L$1:$Q$1,0)))</f>
        <v/>
      </c>
      <c r="D33" s="74" t="str">
        <f>IF($B33="","",VLOOKUP($B33,TabeladisciplinasF,MATCH(D$2,'[1]Banco de Dados'!$L$1:$Q$1,0)))</f>
        <v/>
      </c>
      <c r="E33" s="74" t="str">
        <f>IF($B33="","",VLOOKUP($B33,TabeladisciplinasF,MATCH(E$2,'[1]Banco de Dados'!$L$1:$Q$1,0)))</f>
        <v/>
      </c>
      <c r="F33" s="74" t="str">
        <f>IF($B33="","",VLOOKUP($B33,TabeladisciplinasF,MATCH(F$2,'[1]Banco de Dados'!$L$1:$Q$1,0)))</f>
        <v/>
      </c>
      <c r="G33" s="74" t="str">
        <f>IF($B33="","",VLOOKUP($B33,TabeladisciplinasF,MATCH(G$2,'[1]Banco de Dados'!$L$1:$Q$1,0)))</f>
        <v/>
      </c>
      <c r="H33" s="72"/>
      <c r="I33" s="72"/>
      <c r="J33" s="72"/>
      <c r="K33" s="72"/>
      <c r="L33" s="72"/>
      <c r="M33" s="75"/>
      <c r="N33" s="75"/>
      <c r="O33" s="72"/>
      <c r="P33" s="73"/>
      <c r="Q33" s="72"/>
      <c r="R33" s="72"/>
      <c r="S33" s="72"/>
      <c r="T33" s="72"/>
      <c r="U33" s="73"/>
      <c r="V33" s="72"/>
      <c r="W33" s="72"/>
      <c r="X33" s="72"/>
      <c r="Y33" s="72"/>
      <c r="Z33" s="73"/>
      <c r="AA33" s="72"/>
      <c r="AB33" s="72"/>
      <c r="AC33" s="72"/>
      <c r="AD33" s="72"/>
      <c r="AE33" s="72"/>
      <c r="AF33" s="73"/>
      <c r="AG33" s="73"/>
      <c r="AH33" s="72"/>
      <c r="AI33" s="72"/>
      <c r="AJ33" s="72"/>
      <c r="AK33" s="72"/>
      <c r="AL33" s="73"/>
      <c r="AM33" s="73"/>
      <c r="AN33" s="76"/>
      <c r="AO33" s="77" t="str">
        <f t="shared" si="5"/>
        <v/>
      </c>
      <c r="AP33" s="77" t="str">
        <f t="shared" si="1"/>
        <v>0</v>
      </c>
      <c r="AQ33" s="77">
        <f t="shared" si="2"/>
        <v>0</v>
      </c>
      <c r="AR33" s="77">
        <f t="shared" si="3"/>
        <v>0</v>
      </c>
      <c r="AS33" s="78">
        <f t="shared" si="4"/>
        <v>0</v>
      </c>
    </row>
    <row r="34" spans="1:45">
      <c r="A34" s="60" t="s">
        <v>376</v>
      </c>
      <c r="B34" s="72"/>
      <c r="C34" s="73" t="str">
        <f>IF($B34="","",VLOOKUP($B34,TabeladisciplinasF,MATCH(C$2,'[1]Banco de Dados'!$L$1:$Q$1,0)))</f>
        <v/>
      </c>
      <c r="D34" s="74" t="str">
        <f>IF($B34="","",VLOOKUP($B34,TabeladisciplinasF,MATCH(D$2,'[1]Banco de Dados'!$L$1:$Q$1,0)))</f>
        <v/>
      </c>
      <c r="E34" s="74" t="str">
        <f>IF($B34="","",VLOOKUP($B34,TabeladisciplinasF,MATCH(E$2,'[1]Banco de Dados'!$L$1:$Q$1,0)))</f>
        <v/>
      </c>
      <c r="F34" s="74" t="str">
        <f>IF($B34="","",VLOOKUP($B34,TabeladisciplinasF,MATCH(F$2,'[1]Banco de Dados'!$L$1:$Q$1,0)))</f>
        <v/>
      </c>
      <c r="G34" s="74" t="str">
        <f>IF($B34="","",VLOOKUP($B34,TabeladisciplinasF,MATCH(G$2,'[1]Banco de Dados'!$L$1:$Q$1,0)))</f>
        <v/>
      </c>
      <c r="H34" s="72"/>
      <c r="I34" s="72"/>
      <c r="J34" s="72"/>
      <c r="K34" s="72"/>
      <c r="L34" s="72"/>
      <c r="M34" s="75"/>
      <c r="N34" s="75"/>
      <c r="O34" s="72"/>
      <c r="P34" s="73"/>
      <c r="Q34" s="72"/>
      <c r="R34" s="72"/>
      <c r="S34" s="72"/>
      <c r="T34" s="72"/>
      <c r="U34" s="73"/>
      <c r="V34" s="72"/>
      <c r="W34" s="72"/>
      <c r="X34" s="72"/>
      <c r="Y34" s="72"/>
      <c r="Z34" s="73"/>
      <c r="AA34" s="72"/>
      <c r="AB34" s="72"/>
      <c r="AC34" s="72"/>
      <c r="AD34" s="72"/>
      <c r="AE34" s="72"/>
      <c r="AF34" s="73"/>
      <c r="AG34" s="73"/>
      <c r="AH34" s="72"/>
      <c r="AI34" s="72"/>
      <c r="AJ34" s="72"/>
      <c r="AK34" s="72"/>
      <c r="AL34" s="73"/>
      <c r="AM34" s="73"/>
      <c r="AN34" s="76"/>
      <c r="AO34" s="77" t="str">
        <f t="shared" si="5"/>
        <v/>
      </c>
      <c r="AP34" s="77" t="str">
        <f t="shared" si="1"/>
        <v>0</v>
      </c>
      <c r="AQ34" s="77">
        <f t="shared" si="2"/>
        <v>0</v>
      </c>
      <c r="AR34" s="77">
        <f t="shared" si="3"/>
        <v>0</v>
      </c>
      <c r="AS34" s="78">
        <f t="shared" si="4"/>
        <v>0</v>
      </c>
    </row>
    <row r="35" spans="1:45">
      <c r="A35" s="60" t="s">
        <v>376</v>
      </c>
      <c r="B35" s="72"/>
      <c r="C35" s="73" t="str">
        <f>IF($B35="","",VLOOKUP($B35,TabeladisciplinasF,MATCH(C$2,'[1]Banco de Dados'!$L$1:$Q$1,0)))</f>
        <v/>
      </c>
      <c r="D35" s="74" t="str">
        <f>IF($B35="","",VLOOKUP($B35,TabeladisciplinasF,MATCH(D$2,'[1]Banco de Dados'!$L$1:$Q$1,0)))</f>
        <v/>
      </c>
      <c r="E35" s="74" t="str">
        <f>IF($B35="","",VLOOKUP($B35,TabeladisciplinasF,MATCH(E$2,'[1]Banco de Dados'!$L$1:$Q$1,0)))</f>
        <v/>
      </c>
      <c r="F35" s="74" t="str">
        <f>IF($B35="","",VLOOKUP($B35,TabeladisciplinasF,MATCH(F$2,'[1]Banco de Dados'!$L$1:$Q$1,0)))</f>
        <v/>
      </c>
      <c r="G35" s="74" t="str">
        <f>IF($B35="","",VLOOKUP($B35,TabeladisciplinasF,MATCH(G$2,'[1]Banco de Dados'!$L$1:$Q$1,0)))</f>
        <v/>
      </c>
      <c r="H35" s="72"/>
      <c r="I35" s="72"/>
      <c r="J35" s="72"/>
      <c r="K35" s="72"/>
      <c r="L35" s="72"/>
      <c r="M35" s="75"/>
      <c r="N35" s="75"/>
      <c r="O35" s="72"/>
      <c r="P35" s="73"/>
      <c r="Q35" s="72"/>
      <c r="R35" s="72"/>
      <c r="S35" s="72"/>
      <c r="T35" s="72"/>
      <c r="U35" s="73"/>
      <c r="V35" s="72"/>
      <c r="W35" s="72"/>
      <c r="X35" s="72"/>
      <c r="Y35" s="72"/>
      <c r="Z35" s="73"/>
      <c r="AA35" s="72"/>
      <c r="AB35" s="72"/>
      <c r="AC35" s="72"/>
      <c r="AD35" s="72"/>
      <c r="AE35" s="72"/>
      <c r="AF35" s="73"/>
      <c r="AG35" s="73"/>
      <c r="AH35" s="72"/>
      <c r="AI35" s="72"/>
      <c r="AJ35" s="72"/>
      <c r="AK35" s="72"/>
      <c r="AL35" s="73"/>
      <c r="AM35" s="73"/>
      <c r="AN35" s="76"/>
      <c r="AO35" s="77" t="str">
        <f t="shared" si="5"/>
        <v/>
      </c>
      <c r="AP35" s="77" t="str">
        <f t="shared" si="1"/>
        <v>0</v>
      </c>
      <c r="AQ35" s="77">
        <f t="shared" si="2"/>
        <v>0</v>
      </c>
      <c r="AR35" s="77">
        <f t="shared" si="3"/>
        <v>0</v>
      </c>
      <c r="AS35" s="78">
        <f t="shared" si="4"/>
        <v>0</v>
      </c>
    </row>
    <row r="36" spans="1:45">
      <c r="A36" s="60" t="s">
        <v>376</v>
      </c>
      <c r="B36" s="72"/>
      <c r="C36" s="73" t="str">
        <f>IF($B36="","",VLOOKUP($B36,TabeladisciplinasF,MATCH(C$2,'[1]Banco de Dados'!$L$1:$Q$1,0)))</f>
        <v/>
      </c>
      <c r="D36" s="74" t="str">
        <f>IF($B36="","",VLOOKUP($B36,TabeladisciplinasF,MATCH(D$2,'[1]Banco de Dados'!$L$1:$Q$1,0)))</f>
        <v/>
      </c>
      <c r="E36" s="74" t="str">
        <f>IF($B36="","",VLOOKUP($B36,TabeladisciplinasF,MATCH(E$2,'[1]Banco de Dados'!$L$1:$Q$1,0)))</f>
        <v/>
      </c>
      <c r="F36" s="74" t="str">
        <f>IF($B36="","",VLOOKUP($B36,TabeladisciplinasF,MATCH(F$2,'[1]Banco de Dados'!$L$1:$Q$1,0)))</f>
        <v/>
      </c>
      <c r="G36" s="74" t="str">
        <f>IF($B36="","",VLOOKUP($B36,TabeladisciplinasF,MATCH(G$2,'[1]Banco de Dados'!$L$1:$Q$1,0)))</f>
        <v/>
      </c>
      <c r="H36" s="72"/>
      <c r="I36" s="72"/>
      <c r="J36" s="72"/>
      <c r="K36" s="72"/>
      <c r="L36" s="72"/>
      <c r="M36" s="75"/>
      <c r="N36" s="75"/>
      <c r="O36" s="72"/>
      <c r="P36" s="73"/>
      <c r="Q36" s="72"/>
      <c r="R36" s="72"/>
      <c r="S36" s="72"/>
      <c r="T36" s="72"/>
      <c r="U36" s="73"/>
      <c r="V36" s="72"/>
      <c r="W36" s="72"/>
      <c r="X36" s="72"/>
      <c r="Y36" s="72"/>
      <c r="Z36" s="73"/>
      <c r="AA36" s="72"/>
      <c r="AB36" s="72"/>
      <c r="AC36" s="72"/>
      <c r="AD36" s="72"/>
      <c r="AE36" s="72"/>
      <c r="AF36" s="73"/>
      <c r="AG36" s="73"/>
      <c r="AH36" s="72"/>
      <c r="AI36" s="72"/>
      <c r="AJ36" s="72"/>
      <c r="AK36" s="72"/>
      <c r="AL36" s="73"/>
      <c r="AM36" s="73"/>
      <c r="AN36" s="76"/>
      <c r="AO36" s="77" t="str">
        <f t="shared" si="5"/>
        <v/>
      </c>
      <c r="AP36" s="77" t="str">
        <f t="shared" si="1"/>
        <v>0</v>
      </c>
      <c r="AQ36" s="77">
        <f t="shared" si="2"/>
        <v>0</v>
      </c>
      <c r="AR36" s="77">
        <f t="shared" si="3"/>
        <v>0</v>
      </c>
      <c r="AS36" s="78">
        <f t="shared" si="4"/>
        <v>0</v>
      </c>
    </row>
    <row r="37" spans="1:45">
      <c r="A37" s="60" t="s">
        <v>376</v>
      </c>
      <c r="B37" s="72"/>
      <c r="C37" s="73" t="str">
        <f>IF($B37="","",VLOOKUP($B37,TabeladisciplinasF,MATCH(C$2,'[1]Banco de Dados'!$L$1:$Q$1,0)))</f>
        <v/>
      </c>
      <c r="D37" s="74" t="str">
        <f>IF($B37="","",VLOOKUP($B37,TabeladisciplinasF,MATCH(D$2,'[1]Banco de Dados'!$L$1:$Q$1,0)))</f>
        <v/>
      </c>
      <c r="E37" s="74" t="str">
        <f>IF($B37="","",VLOOKUP($B37,TabeladisciplinasF,MATCH(E$2,'[1]Banco de Dados'!$L$1:$Q$1,0)))</f>
        <v/>
      </c>
      <c r="F37" s="74" t="str">
        <f>IF($B37="","",VLOOKUP($B37,TabeladisciplinasF,MATCH(F$2,'[1]Banco de Dados'!$L$1:$Q$1,0)))</f>
        <v/>
      </c>
      <c r="G37" s="74" t="str">
        <f>IF($B37="","",VLOOKUP($B37,TabeladisciplinasF,MATCH(G$2,'[1]Banco de Dados'!$L$1:$Q$1,0)))</f>
        <v/>
      </c>
      <c r="H37" s="72"/>
      <c r="I37" s="72"/>
      <c r="J37" s="72"/>
      <c r="K37" s="72"/>
      <c r="L37" s="72"/>
      <c r="M37" s="75"/>
      <c r="N37" s="75"/>
      <c r="O37" s="72"/>
      <c r="P37" s="73"/>
      <c r="Q37" s="72"/>
      <c r="R37" s="72"/>
      <c r="S37" s="72"/>
      <c r="T37" s="72"/>
      <c r="U37" s="73"/>
      <c r="V37" s="72"/>
      <c r="W37" s="72"/>
      <c r="X37" s="72"/>
      <c r="Y37" s="72"/>
      <c r="Z37" s="73"/>
      <c r="AA37" s="72"/>
      <c r="AB37" s="72"/>
      <c r="AC37" s="72"/>
      <c r="AD37" s="72"/>
      <c r="AE37" s="72"/>
      <c r="AF37" s="73"/>
      <c r="AG37" s="73"/>
      <c r="AH37" s="72"/>
      <c r="AI37" s="72"/>
      <c r="AJ37" s="72"/>
      <c r="AK37" s="72"/>
      <c r="AL37" s="73"/>
      <c r="AM37" s="73"/>
      <c r="AN37" s="76"/>
      <c r="AO37" s="77" t="str">
        <f t="shared" si="5"/>
        <v/>
      </c>
      <c r="AP37" s="77" t="str">
        <f t="shared" si="1"/>
        <v>0</v>
      </c>
      <c r="AQ37" s="77">
        <f t="shared" si="2"/>
        <v>0</v>
      </c>
      <c r="AR37" s="77">
        <f t="shared" si="3"/>
        <v>0</v>
      </c>
      <c r="AS37" s="78">
        <f t="shared" si="4"/>
        <v>0</v>
      </c>
    </row>
    <row r="38" spans="1:45">
      <c r="A38" s="60" t="s">
        <v>376</v>
      </c>
      <c r="B38" s="72"/>
      <c r="C38" s="73" t="str">
        <f>IF($B38="","",VLOOKUP($B38,TabeladisciplinasF,MATCH(C$2,'[1]Banco de Dados'!$L$1:$Q$1,0)))</f>
        <v/>
      </c>
      <c r="D38" s="74" t="str">
        <f>IF($B38="","",VLOOKUP($B38,TabeladisciplinasF,MATCH(D$2,'[1]Banco de Dados'!$L$1:$Q$1,0)))</f>
        <v/>
      </c>
      <c r="E38" s="74" t="str">
        <f>IF($B38="","",VLOOKUP($B38,TabeladisciplinasF,MATCH(E$2,'[1]Banco de Dados'!$L$1:$Q$1,0)))</f>
        <v/>
      </c>
      <c r="F38" s="74" t="str">
        <f>IF($B38="","",VLOOKUP($B38,TabeladisciplinasF,MATCH(F$2,'[1]Banco de Dados'!$L$1:$Q$1,0)))</f>
        <v/>
      </c>
      <c r="G38" s="74" t="str">
        <f>IF($B38="","",VLOOKUP($B38,TabeladisciplinasF,MATCH(G$2,'[1]Banco de Dados'!$L$1:$Q$1,0)))</f>
        <v/>
      </c>
      <c r="H38" s="72"/>
      <c r="I38" s="72"/>
      <c r="J38" s="72"/>
      <c r="K38" s="72"/>
      <c r="L38" s="72"/>
      <c r="M38" s="75"/>
      <c r="N38" s="75"/>
      <c r="O38" s="72"/>
      <c r="P38" s="73"/>
      <c r="Q38" s="72"/>
      <c r="R38" s="72"/>
      <c r="S38" s="72"/>
      <c r="T38" s="72"/>
      <c r="U38" s="73"/>
      <c r="V38" s="72"/>
      <c r="W38" s="72"/>
      <c r="X38" s="72"/>
      <c r="Y38" s="72"/>
      <c r="Z38" s="73"/>
      <c r="AA38" s="72"/>
      <c r="AB38" s="72"/>
      <c r="AC38" s="72"/>
      <c r="AD38" s="72"/>
      <c r="AE38" s="72"/>
      <c r="AF38" s="73"/>
      <c r="AG38" s="73"/>
      <c r="AH38" s="72"/>
      <c r="AI38" s="72"/>
      <c r="AJ38" s="72"/>
      <c r="AK38" s="72"/>
      <c r="AL38" s="73"/>
      <c r="AM38" s="73"/>
      <c r="AN38" s="76"/>
      <c r="AO38" s="77" t="str">
        <f t="shared" si="5"/>
        <v/>
      </c>
      <c r="AP38" s="77" t="str">
        <f t="shared" si="1"/>
        <v>0</v>
      </c>
      <c r="AQ38" s="77">
        <f t="shared" si="2"/>
        <v>0</v>
      </c>
      <c r="AR38" s="77">
        <f t="shared" si="3"/>
        <v>0</v>
      </c>
      <c r="AS38" s="78">
        <f t="shared" si="4"/>
        <v>0</v>
      </c>
    </row>
    <row r="39" spans="1:45">
      <c r="A39" s="60" t="s">
        <v>376</v>
      </c>
      <c r="B39" s="72"/>
      <c r="C39" s="73" t="str">
        <f>IF($B39="","",VLOOKUP($B39,TabeladisciplinasF,MATCH(C$2,'[1]Banco de Dados'!$L$1:$Q$1,0)))</f>
        <v/>
      </c>
      <c r="D39" s="74" t="str">
        <f>IF($B39="","",VLOOKUP($B39,TabeladisciplinasF,MATCH(D$2,'[1]Banco de Dados'!$L$1:$Q$1,0)))</f>
        <v/>
      </c>
      <c r="E39" s="74" t="str">
        <f>IF($B39="","",VLOOKUP($B39,TabeladisciplinasF,MATCH(E$2,'[1]Banco de Dados'!$L$1:$Q$1,0)))</f>
        <v/>
      </c>
      <c r="F39" s="74" t="str">
        <f>IF($B39="","",VLOOKUP($B39,TabeladisciplinasF,MATCH(F$2,'[1]Banco de Dados'!$L$1:$Q$1,0)))</f>
        <v/>
      </c>
      <c r="G39" s="74" t="str">
        <f>IF($B39="","",VLOOKUP($B39,TabeladisciplinasF,MATCH(G$2,'[1]Banco de Dados'!$L$1:$Q$1,0)))</f>
        <v/>
      </c>
      <c r="H39" s="72"/>
      <c r="I39" s="72"/>
      <c r="J39" s="72"/>
      <c r="K39" s="72"/>
      <c r="L39" s="72"/>
      <c r="M39" s="75"/>
      <c r="N39" s="75"/>
      <c r="O39" s="72"/>
      <c r="P39" s="73"/>
      <c r="Q39" s="72"/>
      <c r="R39" s="72"/>
      <c r="S39" s="72"/>
      <c r="T39" s="72"/>
      <c r="U39" s="73"/>
      <c r="V39" s="72"/>
      <c r="W39" s="72"/>
      <c r="X39" s="72"/>
      <c r="Y39" s="72"/>
      <c r="Z39" s="73"/>
      <c r="AA39" s="72"/>
      <c r="AB39" s="72"/>
      <c r="AC39" s="72"/>
      <c r="AD39" s="72"/>
      <c r="AE39" s="72"/>
      <c r="AF39" s="73"/>
      <c r="AG39" s="73"/>
      <c r="AH39" s="72"/>
      <c r="AI39" s="72"/>
      <c r="AJ39" s="72"/>
      <c r="AK39" s="72"/>
      <c r="AL39" s="73"/>
      <c r="AM39" s="73"/>
      <c r="AN39" s="76"/>
      <c r="AO39" s="77" t="str">
        <f t="shared" si="5"/>
        <v/>
      </c>
      <c r="AP39" s="77" t="str">
        <f t="shared" si="1"/>
        <v>0</v>
      </c>
      <c r="AQ39" s="77">
        <f t="shared" si="2"/>
        <v>0</v>
      </c>
      <c r="AR39" s="77">
        <f t="shared" si="3"/>
        <v>0</v>
      </c>
      <c r="AS39" s="78">
        <f t="shared" si="4"/>
        <v>0</v>
      </c>
    </row>
    <row r="40" spans="1:45">
      <c r="A40" s="60" t="s">
        <v>376</v>
      </c>
      <c r="B40" s="72"/>
      <c r="C40" s="73" t="str">
        <f>IF($B40="","",VLOOKUP($B40,TabeladisciplinasF,MATCH(C$2,'[1]Banco de Dados'!$L$1:$Q$1,0)))</f>
        <v/>
      </c>
      <c r="D40" s="74" t="str">
        <f>IF($B40="","",VLOOKUP($B40,TabeladisciplinasF,MATCH(D$2,'[1]Banco de Dados'!$L$1:$Q$1,0)))</f>
        <v/>
      </c>
      <c r="E40" s="74" t="str">
        <f>IF($B40="","",VLOOKUP($B40,TabeladisciplinasF,MATCH(E$2,'[1]Banco de Dados'!$L$1:$Q$1,0)))</f>
        <v/>
      </c>
      <c r="F40" s="74" t="str">
        <f>IF($B40="","",VLOOKUP($B40,TabeladisciplinasF,MATCH(F$2,'[1]Banco de Dados'!$L$1:$Q$1,0)))</f>
        <v/>
      </c>
      <c r="G40" s="74" t="str">
        <f>IF($B40="","",VLOOKUP($B40,TabeladisciplinasF,MATCH(G$2,'[1]Banco de Dados'!$L$1:$Q$1,0)))</f>
        <v/>
      </c>
      <c r="H40" s="72"/>
      <c r="I40" s="72"/>
      <c r="J40" s="72"/>
      <c r="K40" s="72"/>
      <c r="L40" s="72"/>
      <c r="M40" s="75"/>
      <c r="N40" s="75"/>
      <c r="O40" s="72"/>
      <c r="P40" s="73"/>
      <c r="Q40" s="72"/>
      <c r="R40" s="72"/>
      <c r="S40" s="72"/>
      <c r="T40" s="72"/>
      <c r="U40" s="73"/>
      <c r="V40" s="72"/>
      <c r="W40" s="72"/>
      <c r="X40" s="72"/>
      <c r="Y40" s="72"/>
      <c r="Z40" s="73"/>
      <c r="AA40" s="72"/>
      <c r="AB40" s="72"/>
      <c r="AC40" s="72"/>
      <c r="AD40" s="72"/>
      <c r="AE40" s="72"/>
      <c r="AF40" s="73"/>
      <c r="AG40" s="73"/>
      <c r="AH40" s="72"/>
      <c r="AI40" s="72"/>
      <c r="AJ40" s="72"/>
      <c r="AK40" s="72"/>
      <c r="AL40" s="73"/>
      <c r="AM40" s="73"/>
      <c r="AN40" s="76"/>
      <c r="AO40" s="77" t="str">
        <f t="shared" si="5"/>
        <v/>
      </c>
      <c r="AP40" s="77" t="str">
        <f t="shared" si="1"/>
        <v>0</v>
      </c>
      <c r="AQ40" s="77">
        <f t="shared" si="2"/>
        <v>0</v>
      </c>
      <c r="AR40" s="77">
        <f t="shared" si="3"/>
        <v>0</v>
      </c>
      <c r="AS40" s="78">
        <f t="shared" si="4"/>
        <v>0</v>
      </c>
    </row>
    <row r="41" spans="1:45">
      <c r="A41" s="60" t="s">
        <v>376</v>
      </c>
      <c r="B41" s="72"/>
      <c r="C41" s="73" t="str">
        <f>IF($B41="","",VLOOKUP($B41,TabeladisciplinasF,MATCH(C$2,'[1]Banco de Dados'!$L$1:$Q$1,0)))</f>
        <v/>
      </c>
      <c r="D41" s="74" t="str">
        <f>IF($B41="","",VLOOKUP($B41,TabeladisciplinasF,MATCH(D$2,'[1]Banco de Dados'!$L$1:$Q$1,0)))</f>
        <v/>
      </c>
      <c r="E41" s="74" t="str">
        <f>IF($B41="","",VLOOKUP($B41,TabeladisciplinasF,MATCH(E$2,'[1]Banco de Dados'!$L$1:$Q$1,0)))</f>
        <v/>
      </c>
      <c r="F41" s="74" t="str">
        <f>IF($B41="","",VLOOKUP($B41,TabeladisciplinasF,MATCH(F$2,'[1]Banco de Dados'!$L$1:$Q$1,0)))</f>
        <v/>
      </c>
      <c r="G41" s="74" t="str">
        <f>IF($B41="","",VLOOKUP($B41,TabeladisciplinasF,MATCH(G$2,'[1]Banco de Dados'!$L$1:$Q$1,0)))</f>
        <v/>
      </c>
      <c r="H41" s="72"/>
      <c r="I41" s="72"/>
      <c r="J41" s="72"/>
      <c r="K41" s="72"/>
      <c r="L41" s="72"/>
      <c r="M41" s="75"/>
      <c r="N41" s="75"/>
      <c r="O41" s="72"/>
      <c r="P41" s="73"/>
      <c r="Q41" s="72"/>
      <c r="R41" s="72"/>
      <c r="S41" s="72"/>
      <c r="T41" s="72"/>
      <c r="U41" s="73"/>
      <c r="V41" s="72"/>
      <c r="W41" s="72"/>
      <c r="X41" s="72"/>
      <c r="Y41" s="72"/>
      <c r="Z41" s="73"/>
      <c r="AA41" s="72"/>
      <c r="AB41" s="72"/>
      <c r="AC41" s="72"/>
      <c r="AD41" s="72"/>
      <c r="AE41" s="72"/>
      <c r="AF41" s="73"/>
      <c r="AG41" s="73"/>
      <c r="AH41" s="72"/>
      <c r="AI41" s="72"/>
      <c r="AJ41" s="72"/>
      <c r="AK41" s="72"/>
      <c r="AL41" s="73"/>
      <c r="AM41" s="73"/>
      <c r="AN41" s="76"/>
      <c r="AO41" s="77" t="str">
        <f t="shared" si="5"/>
        <v/>
      </c>
      <c r="AP41" s="77" t="str">
        <f t="shared" si="1"/>
        <v>0</v>
      </c>
      <c r="AQ41" s="77">
        <f t="shared" si="2"/>
        <v>0</v>
      </c>
      <c r="AR41" s="77">
        <f t="shared" si="3"/>
        <v>0</v>
      </c>
      <c r="AS41" s="78">
        <f t="shared" si="4"/>
        <v>0</v>
      </c>
    </row>
    <row r="42" spans="1:45">
      <c r="A42" s="60" t="s">
        <v>376</v>
      </c>
      <c r="B42" s="72"/>
      <c r="C42" s="73" t="str">
        <f>IF($B42="","",VLOOKUP($B42,TabeladisciplinasF,MATCH(C$2,'[1]Banco de Dados'!$L$1:$Q$1,0)))</f>
        <v/>
      </c>
      <c r="D42" s="74" t="str">
        <f>IF($B42="","",VLOOKUP($B42,TabeladisciplinasF,MATCH(D$2,'[1]Banco de Dados'!$L$1:$Q$1,0)))</f>
        <v/>
      </c>
      <c r="E42" s="74" t="str">
        <f>IF($B42="","",VLOOKUP($B42,TabeladisciplinasF,MATCH(E$2,'[1]Banco de Dados'!$L$1:$Q$1,0)))</f>
        <v/>
      </c>
      <c r="F42" s="74" t="str">
        <f>IF($B42="","",VLOOKUP($B42,TabeladisciplinasF,MATCH(F$2,'[1]Banco de Dados'!$L$1:$Q$1,0)))</f>
        <v/>
      </c>
      <c r="G42" s="74" t="str">
        <f>IF($B42="","",VLOOKUP($B42,TabeladisciplinasF,MATCH(G$2,'[1]Banco de Dados'!$L$1:$Q$1,0)))</f>
        <v/>
      </c>
      <c r="H42" s="72"/>
      <c r="I42" s="72"/>
      <c r="J42" s="72"/>
      <c r="K42" s="72"/>
      <c r="L42" s="72"/>
      <c r="M42" s="75"/>
      <c r="N42" s="75"/>
      <c r="O42" s="72"/>
      <c r="P42" s="73"/>
      <c r="Q42" s="72"/>
      <c r="R42" s="72"/>
      <c r="S42" s="72"/>
      <c r="T42" s="72"/>
      <c r="U42" s="73"/>
      <c r="V42" s="72"/>
      <c r="W42" s="72"/>
      <c r="X42" s="72"/>
      <c r="Y42" s="72"/>
      <c r="Z42" s="73"/>
      <c r="AA42" s="72"/>
      <c r="AB42" s="72"/>
      <c r="AC42" s="72"/>
      <c r="AD42" s="72"/>
      <c r="AE42" s="72"/>
      <c r="AF42" s="73"/>
      <c r="AG42" s="73"/>
      <c r="AH42" s="72"/>
      <c r="AI42" s="72"/>
      <c r="AJ42" s="72"/>
      <c r="AK42" s="72"/>
      <c r="AL42" s="73"/>
      <c r="AM42" s="73"/>
      <c r="AN42" s="76"/>
      <c r="AO42" s="77" t="str">
        <f t="shared" si="5"/>
        <v/>
      </c>
      <c r="AP42" s="77" t="str">
        <f t="shared" si="1"/>
        <v>0</v>
      </c>
      <c r="AQ42" s="77">
        <f t="shared" si="2"/>
        <v>0</v>
      </c>
      <c r="AR42" s="77">
        <f t="shared" si="3"/>
        <v>0</v>
      </c>
      <c r="AS42" s="78">
        <f t="shared" si="4"/>
        <v>0</v>
      </c>
    </row>
    <row r="43" spans="1:45">
      <c r="A43" s="60" t="s">
        <v>376</v>
      </c>
      <c r="B43" s="72"/>
      <c r="C43" s="73" t="str">
        <f>IF($B43="","",VLOOKUP($B43,TabeladisciplinasF,MATCH(C$2,'[1]Banco de Dados'!$L$1:$Q$1,0)))</f>
        <v/>
      </c>
      <c r="D43" s="74" t="str">
        <f>IF($B43="","",VLOOKUP($B43,TabeladisciplinasF,MATCH(D$2,'[1]Banco de Dados'!$L$1:$Q$1,0)))</f>
        <v/>
      </c>
      <c r="E43" s="74" t="str">
        <f>IF($B43="","",VLOOKUP($B43,TabeladisciplinasF,MATCH(E$2,'[1]Banco de Dados'!$L$1:$Q$1,0)))</f>
        <v/>
      </c>
      <c r="F43" s="74" t="str">
        <f>IF($B43="","",VLOOKUP($B43,TabeladisciplinasF,MATCH(F$2,'[1]Banco de Dados'!$L$1:$Q$1,0)))</f>
        <v/>
      </c>
      <c r="G43" s="74" t="str">
        <f>IF($B43="","",VLOOKUP($B43,TabeladisciplinasF,MATCH(G$2,'[1]Banco de Dados'!$L$1:$Q$1,0)))</f>
        <v/>
      </c>
      <c r="H43" s="72"/>
      <c r="I43" s="72"/>
      <c r="J43" s="72"/>
      <c r="K43" s="72"/>
      <c r="L43" s="72"/>
      <c r="M43" s="75"/>
      <c r="N43" s="75"/>
      <c r="O43" s="72"/>
      <c r="P43" s="73"/>
      <c r="Q43" s="72"/>
      <c r="R43" s="72"/>
      <c r="S43" s="72"/>
      <c r="T43" s="72"/>
      <c r="U43" s="73"/>
      <c r="V43" s="72"/>
      <c r="W43" s="72"/>
      <c r="X43" s="72"/>
      <c r="Y43" s="72"/>
      <c r="Z43" s="73"/>
      <c r="AA43" s="72"/>
      <c r="AB43" s="72"/>
      <c r="AC43" s="72"/>
      <c r="AD43" s="72"/>
      <c r="AE43" s="72"/>
      <c r="AF43" s="73"/>
      <c r="AG43" s="73"/>
      <c r="AH43" s="72"/>
      <c r="AI43" s="72"/>
      <c r="AJ43" s="72"/>
      <c r="AK43" s="72"/>
      <c r="AL43" s="73"/>
      <c r="AM43" s="73"/>
      <c r="AN43" s="76"/>
      <c r="AO43" s="77" t="str">
        <f t="shared" si="5"/>
        <v/>
      </c>
      <c r="AP43" s="77" t="str">
        <f t="shared" si="1"/>
        <v>0</v>
      </c>
      <c r="AQ43" s="77">
        <f t="shared" si="2"/>
        <v>0</v>
      </c>
      <c r="AR43" s="77">
        <f t="shared" si="3"/>
        <v>0</v>
      </c>
      <c r="AS43" s="78">
        <f t="shared" si="4"/>
        <v>0</v>
      </c>
    </row>
    <row r="44" spans="1:45">
      <c r="A44" s="60" t="s">
        <v>376</v>
      </c>
      <c r="B44" s="72"/>
      <c r="C44" s="73" t="str">
        <f>IF($B44="","",VLOOKUP($B44,TabeladisciplinasF,MATCH(C$2,'[1]Banco de Dados'!$L$1:$Q$1,0)))</f>
        <v/>
      </c>
      <c r="D44" s="74" t="str">
        <f>IF($B44="","",VLOOKUP($B44,TabeladisciplinasF,MATCH(D$2,'[1]Banco de Dados'!$L$1:$Q$1,0)))</f>
        <v/>
      </c>
      <c r="E44" s="74" t="str">
        <f>IF($B44="","",VLOOKUP($B44,TabeladisciplinasF,MATCH(E$2,'[1]Banco de Dados'!$L$1:$Q$1,0)))</f>
        <v/>
      </c>
      <c r="F44" s="74" t="str">
        <f>IF($B44="","",VLOOKUP($B44,TabeladisciplinasF,MATCH(F$2,'[1]Banco de Dados'!$L$1:$Q$1,0)))</f>
        <v/>
      </c>
      <c r="G44" s="74" t="str">
        <f>IF($B44="","",VLOOKUP($B44,TabeladisciplinasF,MATCH(G$2,'[1]Banco de Dados'!$L$1:$Q$1,0)))</f>
        <v/>
      </c>
      <c r="H44" s="72"/>
      <c r="I44" s="72"/>
      <c r="J44" s="72"/>
      <c r="K44" s="72"/>
      <c r="L44" s="72"/>
      <c r="M44" s="75"/>
      <c r="N44" s="75"/>
      <c r="O44" s="72"/>
      <c r="P44" s="73"/>
      <c r="Q44" s="72"/>
      <c r="R44" s="72"/>
      <c r="S44" s="72"/>
      <c r="T44" s="72"/>
      <c r="U44" s="73"/>
      <c r="V44" s="72"/>
      <c r="W44" s="72"/>
      <c r="X44" s="72"/>
      <c r="Y44" s="72"/>
      <c r="Z44" s="73"/>
      <c r="AA44" s="72"/>
      <c r="AB44" s="72"/>
      <c r="AC44" s="72"/>
      <c r="AD44" s="72"/>
      <c r="AE44" s="72"/>
      <c r="AF44" s="73"/>
      <c r="AG44" s="73"/>
      <c r="AH44" s="72"/>
      <c r="AI44" s="72"/>
      <c r="AJ44" s="72"/>
      <c r="AK44" s="72"/>
      <c r="AL44" s="73"/>
      <c r="AM44" s="73"/>
      <c r="AN44" s="76"/>
      <c r="AO44" s="77" t="str">
        <f t="shared" si="5"/>
        <v/>
      </c>
      <c r="AP44" s="77" t="str">
        <f t="shared" si="1"/>
        <v>0</v>
      </c>
      <c r="AQ44" s="77">
        <f t="shared" si="2"/>
        <v>0</v>
      </c>
      <c r="AR44" s="77">
        <f t="shared" si="3"/>
        <v>0</v>
      </c>
      <c r="AS44" s="78">
        <f t="shared" si="4"/>
        <v>0</v>
      </c>
    </row>
    <row r="45" spans="1:45">
      <c r="A45" s="60" t="s">
        <v>376</v>
      </c>
      <c r="B45" s="72"/>
      <c r="C45" s="73" t="str">
        <f>IF($B45="","",VLOOKUP($B45,TabeladisciplinasF,MATCH(C$2,'[1]Banco de Dados'!$L$1:$Q$1,0)))</f>
        <v/>
      </c>
      <c r="D45" s="74" t="str">
        <f>IF($B45="","",VLOOKUP($B45,TabeladisciplinasF,MATCH(D$2,'[1]Banco de Dados'!$L$1:$Q$1,0)))</f>
        <v/>
      </c>
      <c r="E45" s="74" t="str">
        <f>IF($B45="","",VLOOKUP($B45,TabeladisciplinasF,MATCH(E$2,'[1]Banco de Dados'!$L$1:$Q$1,0)))</f>
        <v/>
      </c>
      <c r="F45" s="74" t="str">
        <f>IF($B45="","",VLOOKUP($B45,TabeladisciplinasF,MATCH(F$2,'[1]Banco de Dados'!$L$1:$Q$1,0)))</f>
        <v/>
      </c>
      <c r="G45" s="74" t="str">
        <f>IF($B45="","",VLOOKUP($B45,TabeladisciplinasF,MATCH(G$2,'[1]Banco de Dados'!$L$1:$Q$1,0)))</f>
        <v/>
      </c>
      <c r="H45" s="72"/>
      <c r="I45" s="72"/>
      <c r="J45" s="72"/>
      <c r="K45" s="72"/>
      <c r="L45" s="72"/>
      <c r="M45" s="75"/>
      <c r="N45" s="75"/>
      <c r="O45" s="72"/>
      <c r="P45" s="73"/>
      <c r="Q45" s="72"/>
      <c r="R45" s="72"/>
      <c r="S45" s="72"/>
      <c r="T45" s="72"/>
      <c r="U45" s="73"/>
      <c r="V45" s="72"/>
      <c r="W45" s="72"/>
      <c r="X45" s="72"/>
      <c r="Y45" s="72"/>
      <c r="Z45" s="73"/>
      <c r="AA45" s="72"/>
      <c r="AB45" s="72"/>
      <c r="AC45" s="72"/>
      <c r="AD45" s="72"/>
      <c r="AE45" s="72"/>
      <c r="AF45" s="73"/>
      <c r="AG45" s="73"/>
      <c r="AH45" s="72"/>
      <c r="AI45" s="72"/>
      <c r="AJ45" s="72"/>
      <c r="AK45" s="72"/>
      <c r="AL45" s="73"/>
      <c r="AM45" s="73"/>
      <c r="AN45" s="76"/>
      <c r="AO45" s="77" t="str">
        <f t="shared" si="5"/>
        <v/>
      </c>
      <c r="AP45" s="77" t="str">
        <f t="shared" si="1"/>
        <v>0</v>
      </c>
      <c r="AQ45" s="77">
        <f t="shared" si="2"/>
        <v>0</v>
      </c>
      <c r="AR45" s="77">
        <f t="shared" si="3"/>
        <v>0</v>
      </c>
      <c r="AS45" s="78">
        <f t="shared" si="4"/>
        <v>0</v>
      </c>
    </row>
    <row r="46" spans="1:45">
      <c r="A46" s="60" t="s">
        <v>376</v>
      </c>
      <c r="B46" s="72"/>
      <c r="C46" s="73" t="str">
        <f>IF($B46="","",VLOOKUP($B46,TabeladisciplinasF,MATCH(C$2,'[1]Banco de Dados'!$L$1:$Q$1,0)))</f>
        <v/>
      </c>
      <c r="D46" s="74" t="str">
        <f>IF($B46="","",VLOOKUP($B46,TabeladisciplinasF,MATCH(D$2,'[1]Banco de Dados'!$L$1:$Q$1,0)))</f>
        <v/>
      </c>
      <c r="E46" s="74" t="str">
        <f>IF($B46="","",VLOOKUP($B46,TabeladisciplinasF,MATCH(E$2,'[1]Banco de Dados'!$L$1:$Q$1,0)))</f>
        <v/>
      </c>
      <c r="F46" s="74" t="str">
        <f>IF($B46="","",VLOOKUP($B46,TabeladisciplinasF,MATCH(F$2,'[1]Banco de Dados'!$L$1:$Q$1,0)))</f>
        <v/>
      </c>
      <c r="G46" s="74" t="str">
        <f>IF($B46="","",VLOOKUP($B46,TabeladisciplinasF,MATCH(G$2,'[1]Banco de Dados'!$L$1:$Q$1,0)))</f>
        <v/>
      </c>
      <c r="H46" s="72"/>
      <c r="I46" s="72"/>
      <c r="J46" s="72"/>
      <c r="K46" s="72"/>
      <c r="L46" s="72"/>
      <c r="M46" s="75"/>
      <c r="N46" s="75"/>
      <c r="O46" s="72"/>
      <c r="P46" s="73"/>
      <c r="Q46" s="72"/>
      <c r="R46" s="72"/>
      <c r="S46" s="72"/>
      <c r="T46" s="72"/>
      <c r="U46" s="73"/>
      <c r="V46" s="72"/>
      <c r="W46" s="72"/>
      <c r="X46" s="72"/>
      <c r="Y46" s="72"/>
      <c r="Z46" s="73"/>
      <c r="AA46" s="72"/>
      <c r="AB46" s="72"/>
      <c r="AC46" s="72"/>
      <c r="AD46" s="72"/>
      <c r="AE46" s="72"/>
      <c r="AF46" s="73"/>
      <c r="AG46" s="73"/>
      <c r="AH46" s="72"/>
      <c r="AI46" s="72"/>
      <c r="AJ46" s="72"/>
      <c r="AK46" s="72"/>
      <c r="AL46" s="73"/>
      <c r="AM46" s="73"/>
      <c r="AN46" s="76"/>
      <c r="AO46" s="77" t="str">
        <f t="shared" si="5"/>
        <v/>
      </c>
      <c r="AP46" s="77" t="str">
        <f t="shared" si="1"/>
        <v>0</v>
      </c>
      <c r="AQ46" s="77">
        <f t="shared" si="2"/>
        <v>0</v>
      </c>
      <c r="AR46" s="77">
        <f t="shared" si="3"/>
        <v>0</v>
      </c>
      <c r="AS46" s="78">
        <f t="shared" si="4"/>
        <v>0</v>
      </c>
    </row>
    <row r="47" spans="1:45">
      <c r="A47" s="60" t="s">
        <v>376</v>
      </c>
      <c r="B47" s="72"/>
      <c r="C47" s="73" t="str">
        <f>IF($B47="","",VLOOKUP($B47,TabeladisciplinasF,MATCH(C$2,'[1]Banco de Dados'!$L$1:$Q$1,0)))</f>
        <v/>
      </c>
      <c r="D47" s="74" t="str">
        <f>IF($B47="","",VLOOKUP($B47,TabeladisciplinasF,MATCH(D$2,'[1]Banco de Dados'!$L$1:$Q$1,0)))</f>
        <v/>
      </c>
      <c r="E47" s="74" t="str">
        <f>IF($B47="","",VLOOKUP($B47,TabeladisciplinasF,MATCH(E$2,'[1]Banco de Dados'!$L$1:$Q$1,0)))</f>
        <v/>
      </c>
      <c r="F47" s="74" t="str">
        <f>IF($B47="","",VLOOKUP($B47,TabeladisciplinasF,MATCH(F$2,'[1]Banco de Dados'!$L$1:$Q$1,0)))</f>
        <v/>
      </c>
      <c r="G47" s="74" t="str">
        <f>IF($B47="","",VLOOKUP($B47,TabeladisciplinasF,MATCH(G$2,'[1]Banco de Dados'!$L$1:$Q$1,0)))</f>
        <v/>
      </c>
      <c r="H47" s="72"/>
      <c r="I47" s="72"/>
      <c r="J47" s="72"/>
      <c r="K47" s="72"/>
      <c r="L47" s="72"/>
      <c r="M47" s="75"/>
      <c r="N47" s="75"/>
      <c r="O47" s="72"/>
      <c r="P47" s="73"/>
      <c r="Q47" s="72"/>
      <c r="R47" s="72"/>
      <c r="S47" s="72"/>
      <c r="T47" s="72"/>
      <c r="U47" s="73"/>
      <c r="V47" s="72"/>
      <c r="W47" s="72"/>
      <c r="X47" s="72"/>
      <c r="Y47" s="72"/>
      <c r="Z47" s="73"/>
      <c r="AA47" s="72"/>
      <c r="AB47" s="72"/>
      <c r="AC47" s="72"/>
      <c r="AD47" s="72"/>
      <c r="AE47" s="72"/>
      <c r="AF47" s="73"/>
      <c r="AG47" s="73"/>
      <c r="AH47" s="72"/>
      <c r="AI47" s="72"/>
      <c r="AJ47" s="72"/>
      <c r="AK47" s="72"/>
      <c r="AL47" s="73"/>
      <c r="AM47" s="73"/>
      <c r="AN47" s="76"/>
      <c r="AO47" s="77" t="str">
        <f t="shared" si="5"/>
        <v/>
      </c>
      <c r="AP47" s="77" t="str">
        <f t="shared" si="1"/>
        <v>0</v>
      </c>
      <c r="AQ47" s="77">
        <f t="shared" si="2"/>
        <v>0</v>
      </c>
      <c r="AR47" s="77">
        <f t="shared" si="3"/>
        <v>0</v>
      </c>
      <c r="AS47" s="78">
        <f t="shared" si="4"/>
        <v>0</v>
      </c>
    </row>
    <row r="48" spans="1:45">
      <c r="A48" s="60" t="s">
        <v>376</v>
      </c>
      <c r="B48" s="72"/>
      <c r="C48" s="73" t="str">
        <f>IF($B48="","",VLOOKUP($B48,TabeladisciplinasF,MATCH(C$2,'[1]Banco de Dados'!$L$1:$Q$1,0)))</f>
        <v/>
      </c>
      <c r="D48" s="74" t="str">
        <f>IF($B48="","",VLOOKUP($B48,TabeladisciplinasF,MATCH(D$2,'[1]Banco de Dados'!$L$1:$Q$1,0)))</f>
        <v/>
      </c>
      <c r="E48" s="74" t="str">
        <f>IF($B48="","",VLOOKUP($B48,TabeladisciplinasF,MATCH(E$2,'[1]Banco de Dados'!$L$1:$Q$1,0)))</f>
        <v/>
      </c>
      <c r="F48" s="74" t="str">
        <f>IF($B48="","",VLOOKUP($B48,TabeladisciplinasF,MATCH(F$2,'[1]Banco de Dados'!$L$1:$Q$1,0)))</f>
        <v/>
      </c>
      <c r="G48" s="74" t="str">
        <f>IF($B48="","",VLOOKUP($B48,TabeladisciplinasF,MATCH(G$2,'[1]Banco de Dados'!$L$1:$Q$1,0)))</f>
        <v/>
      </c>
      <c r="H48" s="72"/>
      <c r="I48" s="72"/>
      <c r="J48" s="72"/>
      <c r="K48" s="72"/>
      <c r="L48" s="72"/>
      <c r="M48" s="75"/>
      <c r="N48" s="75"/>
      <c r="O48" s="72"/>
      <c r="P48" s="73"/>
      <c r="Q48" s="72"/>
      <c r="R48" s="72"/>
      <c r="S48" s="72"/>
      <c r="T48" s="72"/>
      <c r="U48" s="73"/>
      <c r="V48" s="72"/>
      <c r="W48" s="72"/>
      <c r="X48" s="72"/>
      <c r="Y48" s="72"/>
      <c r="Z48" s="73"/>
      <c r="AA48" s="72"/>
      <c r="AB48" s="72"/>
      <c r="AC48" s="72"/>
      <c r="AD48" s="72"/>
      <c r="AE48" s="72"/>
      <c r="AF48" s="73"/>
      <c r="AG48" s="73"/>
      <c r="AH48" s="72"/>
      <c r="AI48" s="72"/>
      <c r="AJ48" s="72"/>
      <c r="AK48" s="72"/>
      <c r="AL48" s="73"/>
      <c r="AM48" s="73"/>
      <c r="AN48" s="76"/>
      <c r="AO48" s="77" t="str">
        <f t="shared" si="5"/>
        <v/>
      </c>
      <c r="AP48" s="77" t="str">
        <f t="shared" si="1"/>
        <v>0</v>
      </c>
      <c r="AQ48" s="77">
        <f t="shared" si="2"/>
        <v>0</v>
      </c>
      <c r="AR48" s="77">
        <f t="shared" si="3"/>
        <v>0</v>
      </c>
      <c r="AS48" s="78">
        <f t="shared" si="4"/>
        <v>0</v>
      </c>
    </row>
    <row r="49" spans="1:45">
      <c r="A49" s="60" t="s">
        <v>376</v>
      </c>
      <c r="B49" s="72"/>
      <c r="C49" s="73" t="str">
        <f>IF($B49="","",VLOOKUP($B49,TabeladisciplinasF,MATCH(C$2,'[1]Banco de Dados'!$L$1:$Q$1,0)))</f>
        <v/>
      </c>
      <c r="D49" s="74" t="str">
        <f>IF($B49="","",VLOOKUP($B49,TabeladisciplinasF,MATCH(D$2,'[1]Banco de Dados'!$L$1:$Q$1,0)))</f>
        <v/>
      </c>
      <c r="E49" s="74" t="str">
        <f>IF($B49="","",VLOOKUP($B49,TabeladisciplinasF,MATCH(E$2,'[1]Banco de Dados'!$L$1:$Q$1,0)))</f>
        <v/>
      </c>
      <c r="F49" s="74" t="str">
        <f>IF($B49="","",VLOOKUP($B49,TabeladisciplinasF,MATCH(F$2,'[1]Banco de Dados'!$L$1:$Q$1,0)))</f>
        <v/>
      </c>
      <c r="G49" s="74" t="str">
        <f>IF($B49="","",VLOOKUP($B49,TabeladisciplinasF,MATCH(G$2,'[1]Banco de Dados'!$L$1:$Q$1,0)))</f>
        <v/>
      </c>
      <c r="H49" s="72"/>
      <c r="I49" s="72"/>
      <c r="J49" s="72"/>
      <c r="K49" s="72"/>
      <c r="L49" s="72"/>
      <c r="M49" s="75"/>
      <c r="N49" s="75"/>
      <c r="O49" s="72"/>
      <c r="P49" s="73"/>
      <c r="Q49" s="72"/>
      <c r="R49" s="72"/>
      <c r="S49" s="72"/>
      <c r="T49" s="72"/>
      <c r="U49" s="73"/>
      <c r="V49" s="72"/>
      <c r="W49" s="72"/>
      <c r="X49" s="72"/>
      <c r="Y49" s="72"/>
      <c r="Z49" s="73"/>
      <c r="AA49" s="72"/>
      <c r="AB49" s="72"/>
      <c r="AC49" s="72"/>
      <c r="AD49" s="72"/>
      <c r="AE49" s="72"/>
      <c r="AF49" s="73"/>
      <c r="AG49" s="73"/>
      <c r="AH49" s="72"/>
      <c r="AI49" s="72"/>
      <c r="AJ49" s="72"/>
      <c r="AK49" s="72"/>
      <c r="AL49" s="73"/>
      <c r="AM49" s="73"/>
      <c r="AN49" s="76"/>
      <c r="AO49" s="77" t="str">
        <f t="shared" si="5"/>
        <v/>
      </c>
      <c r="AP49" s="77" t="str">
        <f t="shared" si="1"/>
        <v>0</v>
      </c>
      <c r="AQ49" s="77">
        <f t="shared" si="2"/>
        <v>0</v>
      </c>
      <c r="AR49" s="77">
        <f t="shared" si="3"/>
        <v>0</v>
      </c>
      <c r="AS49" s="78">
        <f t="shared" si="4"/>
        <v>0</v>
      </c>
    </row>
    <row r="50" spans="1:45">
      <c r="A50" s="60" t="s">
        <v>376</v>
      </c>
      <c r="B50" s="72"/>
      <c r="C50" s="73" t="str">
        <f>IF($B50="","",VLOOKUP($B50,TabeladisciplinasF,MATCH(C$2,'[1]Banco de Dados'!$L$1:$Q$1,0)))</f>
        <v/>
      </c>
      <c r="D50" s="74" t="str">
        <f>IF($B50="","",VLOOKUP($B50,TabeladisciplinasF,MATCH(D$2,'[1]Banco de Dados'!$L$1:$Q$1,0)))</f>
        <v/>
      </c>
      <c r="E50" s="74" t="str">
        <f>IF($B50="","",VLOOKUP($B50,TabeladisciplinasF,MATCH(E$2,'[1]Banco de Dados'!$L$1:$Q$1,0)))</f>
        <v/>
      </c>
      <c r="F50" s="74" t="str">
        <f>IF($B50="","",VLOOKUP($B50,TabeladisciplinasF,MATCH(F$2,'[1]Banco de Dados'!$L$1:$Q$1,0)))</f>
        <v/>
      </c>
      <c r="G50" s="74" t="str">
        <f>IF($B50="","",VLOOKUP($B50,TabeladisciplinasF,MATCH(G$2,'[1]Banco de Dados'!$L$1:$Q$1,0)))</f>
        <v/>
      </c>
      <c r="H50" s="72"/>
      <c r="I50" s="72"/>
      <c r="J50" s="72"/>
      <c r="K50" s="72"/>
      <c r="L50" s="72"/>
      <c r="M50" s="75"/>
      <c r="N50" s="75"/>
      <c r="O50" s="72"/>
      <c r="P50" s="73"/>
      <c r="Q50" s="72"/>
      <c r="R50" s="72"/>
      <c r="S50" s="72"/>
      <c r="T50" s="72"/>
      <c r="U50" s="73"/>
      <c r="V50" s="72"/>
      <c r="W50" s="72"/>
      <c r="X50" s="72"/>
      <c r="Y50" s="72"/>
      <c r="Z50" s="73"/>
      <c r="AA50" s="72"/>
      <c r="AB50" s="72"/>
      <c r="AC50" s="72"/>
      <c r="AD50" s="72"/>
      <c r="AE50" s="72"/>
      <c r="AF50" s="73"/>
      <c r="AG50" s="73"/>
      <c r="AH50" s="72"/>
      <c r="AI50" s="72"/>
      <c r="AJ50" s="72"/>
      <c r="AK50" s="72"/>
      <c r="AL50" s="73"/>
      <c r="AM50" s="73"/>
      <c r="AN50" s="76"/>
      <c r="AO50" s="77" t="str">
        <f t="shared" si="5"/>
        <v/>
      </c>
      <c r="AP50" s="77" t="str">
        <f t="shared" si="1"/>
        <v>0</v>
      </c>
      <c r="AQ50" s="77">
        <f t="shared" si="2"/>
        <v>0</v>
      </c>
      <c r="AR50" s="77">
        <f t="shared" si="3"/>
        <v>0</v>
      </c>
      <c r="AS50" s="78">
        <f t="shared" si="4"/>
        <v>0</v>
      </c>
    </row>
    <row r="51" spans="1:45">
      <c r="A51" s="60" t="s">
        <v>376</v>
      </c>
      <c r="B51" s="72"/>
      <c r="C51" s="73" t="str">
        <f>IF($B51="","",VLOOKUP($B51,TabeladisciplinasF,MATCH(C$2,'[1]Banco de Dados'!$L$1:$Q$1,0)))</f>
        <v/>
      </c>
      <c r="D51" s="74" t="str">
        <f>IF($B51="","",VLOOKUP($B51,TabeladisciplinasF,MATCH(D$2,'[1]Banco de Dados'!$L$1:$Q$1,0)))</f>
        <v/>
      </c>
      <c r="E51" s="74" t="str">
        <f>IF($B51="","",VLOOKUP($B51,TabeladisciplinasF,MATCH(E$2,'[1]Banco de Dados'!$L$1:$Q$1,0)))</f>
        <v/>
      </c>
      <c r="F51" s="74" t="str">
        <f>IF($B51="","",VLOOKUP($B51,TabeladisciplinasF,MATCH(F$2,'[1]Banco de Dados'!$L$1:$Q$1,0)))</f>
        <v/>
      </c>
      <c r="G51" s="74" t="str">
        <f>IF($B51="","",VLOOKUP($B51,TabeladisciplinasF,MATCH(G$2,'[1]Banco de Dados'!$L$1:$Q$1,0)))</f>
        <v/>
      </c>
      <c r="H51" s="72"/>
      <c r="I51" s="72"/>
      <c r="J51" s="72"/>
      <c r="K51" s="72"/>
      <c r="L51" s="72"/>
      <c r="M51" s="75"/>
      <c r="N51" s="75"/>
      <c r="O51" s="72"/>
      <c r="P51" s="73"/>
      <c r="Q51" s="72"/>
      <c r="R51" s="72"/>
      <c r="S51" s="72"/>
      <c r="T51" s="72"/>
      <c r="U51" s="73"/>
      <c r="V51" s="72"/>
      <c r="W51" s="72"/>
      <c r="X51" s="72"/>
      <c r="Y51" s="72"/>
      <c r="Z51" s="73"/>
      <c r="AA51" s="72"/>
      <c r="AB51" s="72"/>
      <c r="AC51" s="72"/>
      <c r="AD51" s="72"/>
      <c r="AE51" s="72"/>
      <c r="AF51" s="73"/>
      <c r="AG51" s="73"/>
      <c r="AH51" s="72"/>
      <c r="AI51" s="72"/>
      <c r="AJ51" s="72"/>
      <c r="AK51" s="72"/>
      <c r="AL51" s="73"/>
      <c r="AM51" s="73"/>
      <c r="AN51" s="76"/>
      <c r="AO51" s="77" t="str">
        <f t="shared" si="5"/>
        <v/>
      </c>
      <c r="AP51" s="77" t="str">
        <f t="shared" si="1"/>
        <v>0</v>
      </c>
      <c r="AQ51" s="77">
        <f t="shared" si="2"/>
        <v>0</v>
      </c>
      <c r="AR51" s="77">
        <f t="shared" si="3"/>
        <v>0</v>
      </c>
      <c r="AS51" s="78">
        <f t="shared" si="4"/>
        <v>0</v>
      </c>
    </row>
    <row r="52" spans="1:45">
      <c r="A52" s="60" t="s">
        <v>376</v>
      </c>
      <c r="B52" s="72"/>
      <c r="C52" s="73" t="str">
        <f>IF($B52="","",VLOOKUP($B52,TabeladisciplinasF,MATCH(C$2,'[1]Banco de Dados'!$L$1:$Q$1,0)))</f>
        <v/>
      </c>
      <c r="D52" s="74" t="str">
        <f>IF($B52="","",VLOOKUP($B52,TabeladisciplinasF,MATCH(D$2,'[1]Banco de Dados'!$L$1:$Q$1,0)))</f>
        <v/>
      </c>
      <c r="E52" s="74" t="str">
        <f>IF($B52="","",VLOOKUP($B52,TabeladisciplinasF,MATCH(E$2,'[1]Banco de Dados'!$L$1:$Q$1,0)))</f>
        <v/>
      </c>
      <c r="F52" s="74" t="str">
        <f>IF($B52="","",VLOOKUP($B52,TabeladisciplinasF,MATCH(F$2,'[1]Banco de Dados'!$L$1:$Q$1,0)))</f>
        <v/>
      </c>
      <c r="G52" s="74" t="str">
        <f>IF($B52="","",VLOOKUP($B52,TabeladisciplinasF,MATCH(G$2,'[1]Banco de Dados'!$L$1:$Q$1,0)))</f>
        <v/>
      </c>
      <c r="H52" s="72"/>
      <c r="I52" s="72"/>
      <c r="J52" s="72"/>
      <c r="K52" s="72"/>
      <c r="L52" s="72"/>
      <c r="M52" s="75"/>
      <c r="N52" s="75"/>
      <c r="O52" s="72"/>
      <c r="P52" s="73"/>
      <c r="Q52" s="72"/>
      <c r="R52" s="72"/>
      <c r="S52" s="72"/>
      <c r="T52" s="72"/>
      <c r="U52" s="73"/>
      <c r="V52" s="72"/>
      <c r="W52" s="72"/>
      <c r="X52" s="72"/>
      <c r="Y52" s="72"/>
      <c r="Z52" s="73"/>
      <c r="AA52" s="72"/>
      <c r="AB52" s="72"/>
      <c r="AC52" s="72"/>
      <c r="AD52" s="72"/>
      <c r="AE52" s="72"/>
      <c r="AF52" s="73"/>
      <c r="AG52" s="73"/>
      <c r="AH52" s="72"/>
      <c r="AI52" s="72"/>
      <c r="AJ52" s="72"/>
      <c r="AK52" s="72"/>
      <c r="AL52" s="73"/>
      <c r="AM52" s="73"/>
      <c r="AN52" s="76"/>
      <c r="AO52" s="77" t="str">
        <f t="shared" si="5"/>
        <v/>
      </c>
      <c r="AP52" s="77" t="str">
        <f t="shared" si="1"/>
        <v>0</v>
      </c>
      <c r="AQ52" s="77">
        <f t="shared" si="2"/>
        <v>0</v>
      </c>
      <c r="AR52" s="77">
        <f t="shared" si="3"/>
        <v>0</v>
      </c>
      <c r="AS52" s="78">
        <f t="shared" si="4"/>
        <v>0</v>
      </c>
    </row>
    <row r="53" spans="1:45">
      <c r="A53" s="60" t="s">
        <v>376</v>
      </c>
      <c r="B53" s="72"/>
      <c r="C53" s="73" t="str">
        <f>IF($B53="","",VLOOKUP($B53,TabeladisciplinasF,MATCH(C$2,'[1]Banco de Dados'!$L$1:$Q$1,0)))</f>
        <v/>
      </c>
      <c r="D53" s="74" t="str">
        <f>IF($B53="","",VLOOKUP($B53,TabeladisciplinasF,MATCH(D$2,'[1]Banco de Dados'!$L$1:$Q$1,0)))</f>
        <v/>
      </c>
      <c r="E53" s="74" t="str">
        <f>IF($B53="","",VLOOKUP($B53,TabeladisciplinasF,MATCH(E$2,'[1]Banco de Dados'!$L$1:$Q$1,0)))</f>
        <v/>
      </c>
      <c r="F53" s="74" t="str">
        <f>IF($B53="","",VLOOKUP($B53,TabeladisciplinasF,MATCH(F$2,'[1]Banco de Dados'!$L$1:$Q$1,0)))</f>
        <v/>
      </c>
      <c r="G53" s="74" t="str">
        <f>IF($B53="","",VLOOKUP($B53,TabeladisciplinasF,MATCH(G$2,'[1]Banco de Dados'!$L$1:$Q$1,0)))</f>
        <v/>
      </c>
      <c r="H53" s="72"/>
      <c r="I53" s="72"/>
      <c r="J53" s="72"/>
      <c r="K53" s="72"/>
      <c r="L53" s="72"/>
      <c r="M53" s="75"/>
      <c r="N53" s="75"/>
      <c r="O53" s="72"/>
      <c r="P53" s="73"/>
      <c r="Q53" s="72"/>
      <c r="R53" s="72"/>
      <c r="S53" s="72"/>
      <c r="T53" s="72"/>
      <c r="U53" s="73"/>
      <c r="V53" s="72"/>
      <c r="W53" s="72"/>
      <c r="X53" s="72"/>
      <c r="Y53" s="72"/>
      <c r="Z53" s="73"/>
      <c r="AA53" s="72"/>
      <c r="AB53" s="72"/>
      <c r="AC53" s="72"/>
      <c r="AD53" s="72"/>
      <c r="AE53" s="72"/>
      <c r="AF53" s="73"/>
      <c r="AG53" s="73"/>
      <c r="AH53" s="72"/>
      <c r="AI53" s="72"/>
      <c r="AJ53" s="72"/>
      <c r="AK53" s="72"/>
      <c r="AL53" s="73"/>
      <c r="AM53" s="73"/>
      <c r="AN53" s="76"/>
      <c r="AO53" s="77" t="str">
        <f t="shared" si="5"/>
        <v/>
      </c>
      <c r="AP53" s="77" t="str">
        <f t="shared" si="1"/>
        <v>0</v>
      </c>
      <c r="AQ53" s="77">
        <f t="shared" si="2"/>
        <v>0</v>
      </c>
      <c r="AR53" s="77">
        <f t="shared" si="3"/>
        <v>0</v>
      </c>
      <c r="AS53" s="78">
        <f t="shared" si="4"/>
        <v>0</v>
      </c>
    </row>
    <row r="54" spans="1:45">
      <c r="A54" s="60" t="s">
        <v>376</v>
      </c>
      <c r="B54" s="72"/>
      <c r="C54" s="73" t="str">
        <f>IF($B54="","",VLOOKUP($B54,TabeladisciplinasF,MATCH(C$2,'[1]Banco de Dados'!$L$1:$Q$1,0)))</f>
        <v/>
      </c>
      <c r="D54" s="74" t="str">
        <f>IF($B54="","",VLOOKUP($B54,TabeladisciplinasF,MATCH(D$2,'[1]Banco de Dados'!$L$1:$Q$1,0)))</f>
        <v/>
      </c>
      <c r="E54" s="74" t="str">
        <f>IF($B54="","",VLOOKUP($B54,TabeladisciplinasF,MATCH(E$2,'[1]Banco de Dados'!$L$1:$Q$1,0)))</f>
        <v/>
      </c>
      <c r="F54" s="74" t="str">
        <f>IF($B54="","",VLOOKUP($B54,TabeladisciplinasF,MATCH(F$2,'[1]Banco de Dados'!$L$1:$Q$1,0)))</f>
        <v/>
      </c>
      <c r="G54" s="74" t="str">
        <f>IF($B54="","",VLOOKUP($B54,TabeladisciplinasF,MATCH(G$2,'[1]Banco de Dados'!$L$1:$Q$1,0)))</f>
        <v/>
      </c>
      <c r="H54" s="72"/>
      <c r="I54" s="72"/>
      <c r="J54" s="72"/>
      <c r="K54" s="72"/>
      <c r="L54" s="72"/>
      <c r="M54" s="75"/>
      <c r="N54" s="75"/>
      <c r="O54" s="72"/>
      <c r="P54" s="73"/>
      <c r="Q54" s="72"/>
      <c r="R54" s="72"/>
      <c r="S54" s="72"/>
      <c r="T54" s="72"/>
      <c r="U54" s="73"/>
      <c r="V54" s="72"/>
      <c r="W54" s="72"/>
      <c r="X54" s="72"/>
      <c r="Y54" s="72"/>
      <c r="Z54" s="73"/>
      <c r="AA54" s="72"/>
      <c r="AB54" s="72"/>
      <c r="AC54" s="72"/>
      <c r="AD54" s="72"/>
      <c r="AE54" s="72"/>
      <c r="AF54" s="73"/>
      <c r="AG54" s="73"/>
      <c r="AH54" s="72"/>
      <c r="AI54" s="72"/>
      <c r="AJ54" s="72"/>
      <c r="AK54" s="72"/>
      <c r="AL54" s="73"/>
      <c r="AM54" s="73"/>
      <c r="AN54" s="76"/>
      <c r="AO54" s="77" t="str">
        <f t="shared" si="5"/>
        <v/>
      </c>
      <c r="AP54" s="77" t="str">
        <f t="shared" si="1"/>
        <v>0</v>
      </c>
      <c r="AQ54" s="77">
        <f t="shared" si="2"/>
        <v>0</v>
      </c>
      <c r="AR54" s="77">
        <f t="shared" si="3"/>
        <v>0</v>
      </c>
      <c r="AS54" s="78">
        <f t="shared" si="4"/>
        <v>0</v>
      </c>
    </row>
    <row r="55" spans="1:45">
      <c r="A55" s="60" t="s">
        <v>376</v>
      </c>
      <c r="B55" s="72"/>
      <c r="C55" s="73" t="str">
        <f>IF($B55="","",VLOOKUP($B55,TabeladisciplinasF,MATCH(C$2,'[1]Banco de Dados'!$L$1:$Q$1,0)))</f>
        <v/>
      </c>
      <c r="D55" s="74" t="str">
        <f>IF($B55="","",VLOOKUP($B55,TabeladisciplinasF,MATCH(D$2,'[1]Banco de Dados'!$L$1:$Q$1,0)))</f>
        <v/>
      </c>
      <c r="E55" s="74" t="str">
        <f>IF($B55="","",VLOOKUP($B55,TabeladisciplinasF,MATCH(E$2,'[1]Banco de Dados'!$L$1:$Q$1,0)))</f>
        <v/>
      </c>
      <c r="F55" s="74" t="str">
        <f>IF($B55="","",VLOOKUP($B55,TabeladisciplinasF,MATCH(F$2,'[1]Banco de Dados'!$L$1:$Q$1,0)))</f>
        <v/>
      </c>
      <c r="G55" s="74" t="str">
        <f>IF($B55="","",VLOOKUP($B55,TabeladisciplinasF,MATCH(G$2,'[1]Banco de Dados'!$L$1:$Q$1,0)))</f>
        <v/>
      </c>
      <c r="H55" s="72"/>
      <c r="I55" s="72"/>
      <c r="J55" s="72"/>
      <c r="K55" s="72"/>
      <c r="L55" s="72"/>
      <c r="M55" s="75"/>
      <c r="N55" s="75"/>
      <c r="O55" s="72"/>
      <c r="P55" s="73"/>
      <c r="Q55" s="72"/>
      <c r="R55" s="72"/>
      <c r="S55" s="72"/>
      <c r="T55" s="72"/>
      <c r="U55" s="73"/>
      <c r="V55" s="72"/>
      <c r="W55" s="72"/>
      <c r="X55" s="72"/>
      <c r="Y55" s="72"/>
      <c r="Z55" s="73"/>
      <c r="AA55" s="72"/>
      <c r="AB55" s="72"/>
      <c r="AC55" s="72"/>
      <c r="AD55" s="72"/>
      <c r="AE55" s="72"/>
      <c r="AF55" s="73"/>
      <c r="AG55" s="73"/>
      <c r="AH55" s="72"/>
      <c r="AI55" s="72"/>
      <c r="AJ55" s="72"/>
      <c r="AK55" s="72"/>
      <c r="AL55" s="73"/>
      <c r="AM55" s="73"/>
      <c r="AN55" s="76"/>
      <c r="AO55" s="77" t="str">
        <f t="shared" si="5"/>
        <v/>
      </c>
      <c r="AP55" s="77" t="str">
        <f t="shared" si="1"/>
        <v>0</v>
      </c>
      <c r="AQ55" s="77">
        <f t="shared" si="2"/>
        <v>0</v>
      </c>
      <c r="AR55" s="77">
        <f t="shared" si="3"/>
        <v>0</v>
      </c>
      <c r="AS55" s="78">
        <f t="shared" si="4"/>
        <v>0</v>
      </c>
    </row>
    <row r="56" spans="1:45">
      <c r="A56" s="60" t="s">
        <v>376</v>
      </c>
      <c r="B56" s="72"/>
      <c r="C56" s="73" t="str">
        <f>IF($B56="","",VLOOKUP($B56,TabeladisciplinasF,MATCH(C$2,'[1]Banco de Dados'!$L$1:$Q$1,0)))</f>
        <v/>
      </c>
      <c r="D56" s="74" t="str">
        <f>IF($B56="","",VLOOKUP($B56,TabeladisciplinasF,MATCH(D$2,'[1]Banco de Dados'!$L$1:$Q$1,0)))</f>
        <v/>
      </c>
      <c r="E56" s="74" t="str">
        <f>IF($B56="","",VLOOKUP($B56,TabeladisciplinasF,MATCH(E$2,'[1]Banco de Dados'!$L$1:$Q$1,0)))</f>
        <v/>
      </c>
      <c r="F56" s="74" t="str">
        <f>IF($B56="","",VLOOKUP($B56,TabeladisciplinasF,MATCH(F$2,'[1]Banco de Dados'!$L$1:$Q$1,0)))</f>
        <v/>
      </c>
      <c r="G56" s="74" t="str">
        <f>IF($B56="","",VLOOKUP($B56,TabeladisciplinasF,MATCH(G$2,'[1]Banco de Dados'!$L$1:$Q$1,0)))</f>
        <v/>
      </c>
      <c r="H56" s="72"/>
      <c r="I56" s="72"/>
      <c r="J56" s="72"/>
      <c r="K56" s="72"/>
      <c r="L56" s="72"/>
      <c r="M56" s="75"/>
      <c r="N56" s="75"/>
      <c r="O56" s="72"/>
      <c r="P56" s="73"/>
      <c r="Q56" s="72"/>
      <c r="R56" s="72"/>
      <c r="S56" s="72"/>
      <c r="T56" s="72"/>
      <c r="U56" s="73"/>
      <c r="V56" s="72"/>
      <c r="W56" s="72"/>
      <c r="X56" s="72"/>
      <c r="Y56" s="72"/>
      <c r="Z56" s="73"/>
      <c r="AA56" s="72"/>
      <c r="AB56" s="72"/>
      <c r="AC56" s="72"/>
      <c r="AD56" s="72"/>
      <c r="AE56" s="72"/>
      <c r="AF56" s="73"/>
      <c r="AG56" s="73"/>
      <c r="AH56" s="72"/>
      <c r="AI56" s="72"/>
      <c r="AJ56" s="72"/>
      <c r="AK56" s="72"/>
      <c r="AL56" s="73"/>
      <c r="AM56" s="73"/>
      <c r="AN56" s="76"/>
      <c r="AO56" s="77" t="str">
        <f t="shared" si="5"/>
        <v/>
      </c>
      <c r="AP56" s="77" t="str">
        <f t="shared" si="1"/>
        <v>0</v>
      </c>
      <c r="AQ56" s="77">
        <f t="shared" si="2"/>
        <v>0</v>
      </c>
      <c r="AR56" s="77">
        <f t="shared" si="3"/>
        <v>0</v>
      </c>
      <c r="AS56" s="78">
        <f t="shared" si="4"/>
        <v>0</v>
      </c>
    </row>
    <row r="57" spans="1:45">
      <c r="A57" s="60" t="s">
        <v>376</v>
      </c>
      <c r="B57" s="72"/>
      <c r="C57" s="73" t="str">
        <f>IF($B57="","",VLOOKUP($B57,TabeladisciplinasF,MATCH(C$2,'[1]Banco de Dados'!$L$1:$Q$1,0)))</f>
        <v/>
      </c>
      <c r="D57" s="74" t="str">
        <f>IF($B57="","",VLOOKUP($B57,TabeladisciplinasF,MATCH(D$2,'[1]Banco de Dados'!$L$1:$Q$1,0)))</f>
        <v/>
      </c>
      <c r="E57" s="74" t="str">
        <f>IF($B57="","",VLOOKUP($B57,TabeladisciplinasF,MATCH(E$2,'[1]Banco de Dados'!$L$1:$Q$1,0)))</f>
        <v/>
      </c>
      <c r="F57" s="74" t="str">
        <f>IF($B57="","",VLOOKUP($B57,TabeladisciplinasF,MATCH(F$2,'[1]Banco de Dados'!$L$1:$Q$1,0)))</f>
        <v/>
      </c>
      <c r="G57" s="74" t="str">
        <f>IF($B57="","",VLOOKUP($B57,TabeladisciplinasF,MATCH(G$2,'[1]Banco de Dados'!$L$1:$Q$1,0)))</f>
        <v/>
      </c>
      <c r="H57" s="72"/>
      <c r="I57" s="72"/>
      <c r="J57" s="72"/>
      <c r="K57" s="72"/>
      <c r="L57" s="72"/>
      <c r="M57" s="75"/>
      <c r="N57" s="75"/>
      <c r="O57" s="72"/>
      <c r="P57" s="73"/>
      <c r="Q57" s="72"/>
      <c r="R57" s="72"/>
      <c r="S57" s="72"/>
      <c r="T57" s="72"/>
      <c r="U57" s="73"/>
      <c r="V57" s="72"/>
      <c r="W57" s="72"/>
      <c r="X57" s="72"/>
      <c r="Y57" s="72"/>
      <c r="Z57" s="73"/>
      <c r="AA57" s="72"/>
      <c r="AB57" s="72"/>
      <c r="AC57" s="72"/>
      <c r="AD57" s="72"/>
      <c r="AE57" s="72"/>
      <c r="AF57" s="73"/>
      <c r="AG57" s="73"/>
      <c r="AH57" s="72"/>
      <c r="AI57" s="72"/>
      <c r="AJ57" s="72"/>
      <c r="AK57" s="72"/>
      <c r="AL57" s="73"/>
      <c r="AM57" s="73"/>
      <c r="AN57" s="76"/>
      <c r="AO57" s="77" t="str">
        <f t="shared" si="5"/>
        <v/>
      </c>
      <c r="AP57" s="77" t="str">
        <f t="shared" si="1"/>
        <v>0</v>
      </c>
      <c r="AQ57" s="77">
        <f t="shared" si="2"/>
        <v>0</v>
      </c>
      <c r="AR57" s="77">
        <f t="shared" si="3"/>
        <v>0</v>
      </c>
      <c r="AS57" s="78">
        <f t="shared" si="4"/>
        <v>0</v>
      </c>
    </row>
    <row r="58" spans="1:45">
      <c r="A58" s="60" t="s">
        <v>376</v>
      </c>
      <c r="B58" s="72"/>
      <c r="C58" s="73" t="str">
        <f>IF($B58="","",VLOOKUP($B58,TabeladisciplinasF,MATCH(C$2,'[1]Banco de Dados'!$L$1:$Q$1,0)))</f>
        <v/>
      </c>
      <c r="D58" s="74" t="str">
        <f>IF($B58="","",VLOOKUP($B58,TabeladisciplinasF,MATCH(D$2,'[1]Banco de Dados'!$L$1:$Q$1,0)))</f>
        <v/>
      </c>
      <c r="E58" s="74" t="str">
        <f>IF($B58="","",VLOOKUP($B58,TabeladisciplinasF,MATCH(E$2,'[1]Banco de Dados'!$L$1:$Q$1,0)))</f>
        <v/>
      </c>
      <c r="F58" s="74" t="str">
        <f>IF($B58="","",VLOOKUP($B58,TabeladisciplinasF,MATCH(F$2,'[1]Banco de Dados'!$L$1:$Q$1,0)))</f>
        <v/>
      </c>
      <c r="G58" s="74" t="str">
        <f>IF($B58="","",VLOOKUP($B58,TabeladisciplinasF,MATCH(G$2,'[1]Banco de Dados'!$L$1:$Q$1,0)))</f>
        <v/>
      </c>
      <c r="H58" s="72"/>
      <c r="I58" s="72"/>
      <c r="J58" s="72"/>
      <c r="K58" s="72"/>
      <c r="L58" s="72"/>
      <c r="M58" s="75"/>
      <c r="N58" s="75"/>
      <c r="O58" s="72"/>
      <c r="P58" s="73"/>
      <c r="Q58" s="72"/>
      <c r="R58" s="72"/>
      <c r="S58" s="72"/>
      <c r="T58" s="72"/>
      <c r="U58" s="73"/>
      <c r="V58" s="72"/>
      <c r="W58" s="72"/>
      <c r="X58" s="72"/>
      <c r="Y58" s="72"/>
      <c r="Z58" s="73"/>
      <c r="AA58" s="72"/>
      <c r="AB58" s="72"/>
      <c r="AC58" s="72"/>
      <c r="AD58" s="72"/>
      <c r="AE58" s="72"/>
      <c r="AF58" s="73"/>
      <c r="AG58" s="73"/>
      <c r="AH58" s="72"/>
      <c r="AI58" s="72"/>
      <c r="AJ58" s="72"/>
      <c r="AK58" s="72"/>
      <c r="AL58" s="73"/>
      <c r="AM58" s="73"/>
      <c r="AN58" s="76"/>
      <c r="AO58" s="77" t="str">
        <f t="shared" si="5"/>
        <v/>
      </c>
      <c r="AP58" s="77" t="str">
        <f t="shared" si="1"/>
        <v>0</v>
      </c>
      <c r="AQ58" s="77">
        <f t="shared" si="2"/>
        <v>0</v>
      </c>
      <c r="AR58" s="77">
        <f t="shared" si="3"/>
        <v>0</v>
      </c>
      <c r="AS58" s="78">
        <f t="shared" si="4"/>
        <v>0</v>
      </c>
    </row>
    <row r="59" spans="1:45">
      <c r="A59" s="60" t="s">
        <v>376</v>
      </c>
      <c r="B59" s="72"/>
      <c r="C59" s="73" t="str">
        <f>IF($B59="","",VLOOKUP($B59,TabeladisciplinasF,MATCH(C$2,'[1]Banco de Dados'!$L$1:$Q$1,0)))</f>
        <v/>
      </c>
      <c r="D59" s="74" t="str">
        <f>IF($B59="","",VLOOKUP($B59,TabeladisciplinasF,MATCH(D$2,'[1]Banco de Dados'!$L$1:$Q$1,0)))</f>
        <v/>
      </c>
      <c r="E59" s="74" t="str">
        <f>IF($B59="","",VLOOKUP($B59,TabeladisciplinasF,MATCH(E$2,'[1]Banco de Dados'!$L$1:$Q$1,0)))</f>
        <v/>
      </c>
      <c r="F59" s="74" t="str">
        <f>IF($B59="","",VLOOKUP($B59,TabeladisciplinasF,MATCH(F$2,'[1]Banco de Dados'!$L$1:$Q$1,0)))</f>
        <v/>
      </c>
      <c r="G59" s="74" t="str">
        <f>IF($B59="","",VLOOKUP($B59,TabeladisciplinasF,MATCH(G$2,'[1]Banco de Dados'!$L$1:$Q$1,0)))</f>
        <v/>
      </c>
      <c r="H59" s="72"/>
      <c r="I59" s="72"/>
      <c r="J59" s="72"/>
      <c r="K59" s="72"/>
      <c r="L59" s="72"/>
      <c r="M59" s="75"/>
      <c r="N59" s="75"/>
      <c r="O59" s="72"/>
      <c r="P59" s="73"/>
      <c r="Q59" s="72"/>
      <c r="R59" s="72"/>
      <c r="S59" s="72"/>
      <c r="T59" s="72"/>
      <c r="U59" s="73"/>
      <c r="V59" s="72"/>
      <c r="W59" s="72"/>
      <c r="X59" s="72"/>
      <c r="Y59" s="72"/>
      <c r="Z59" s="73"/>
      <c r="AA59" s="72"/>
      <c r="AB59" s="72"/>
      <c r="AC59" s="72"/>
      <c r="AD59" s="72"/>
      <c r="AE59" s="72"/>
      <c r="AF59" s="73"/>
      <c r="AG59" s="73"/>
      <c r="AH59" s="72"/>
      <c r="AI59" s="72"/>
      <c r="AJ59" s="72"/>
      <c r="AK59" s="72"/>
      <c r="AL59" s="73"/>
      <c r="AM59" s="73"/>
      <c r="AN59" s="76"/>
      <c r="AO59" s="77" t="str">
        <f t="shared" si="5"/>
        <v/>
      </c>
      <c r="AP59" s="77" t="str">
        <f t="shared" si="1"/>
        <v>0</v>
      </c>
      <c r="AQ59" s="77">
        <f t="shared" si="2"/>
        <v>0</v>
      </c>
      <c r="AR59" s="77">
        <f t="shared" si="3"/>
        <v>0</v>
      </c>
      <c r="AS59" s="78">
        <f t="shared" si="4"/>
        <v>0</v>
      </c>
    </row>
    <row r="60" spans="1:45">
      <c r="A60" s="60" t="s">
        <v>376</v>
      </c>
      <c r="B60" s="72"/>
      <c r="C60" s="73" t="str">
        <f>IF($B60="","",VLOOKUP($B60,TabeladisciplinasF,MATCH(C$2,'[1]Banco de Dados'!$L$1:$Q$1,0)))</f>
        <v/>
      </c>
      <c r="D60" s="74" t="str">
        <f>IF($B60="","",VLOOKUP($B60,TabeladisciplinasF,MATCH(D$2,'[1]Banco de Dados'!$L$1:$Q$1,0)))</f>
        <v/>
      </c>
      <c r="E60" s="74" t="str">
        <f>IF($B60="","",VLOOKUP($B60,TabeladisciplinasF,MATCH(E$2,'[1]Banco de Dados'!$L$1:$Q$1,0)))</f>
        <v/>
      </c>
      <c r="F60" s="74" t="str">
        <f>IF($B60="","",VLOOKUP($B60,TabeladisciplinasF,MATCH(F$2,'[1]Banco de Dados'!$L$1:$Q$1,0)))</f>
        <v/>
      </c>
      <c r="G60" s="74" t="str">
        <f>IF($B60="","",VLOOKUP($B60,TabeladisciplinasF,MATCH(G$2,'[1]Banco de Dados'!$L$1:$Q$1,0)))</f>
        <v/>
      </c>
      <c r="H60" s="72"/>
      <c r="I60" s="72"/>
      <c r="J60" s="72"/>
      <c r="K60" s="72"/>
      <c r="L60" s="72"/>
      <c r="M60" s="75"/>
      <c r="N60" s="75"/>
      <c r="O60" s="72"/>
      <c r="P60" s="73"/>
      <c r="Q60" s="72"/>
      <c r="R60" s="72"/>
      <c r="S60" s="72"/>
      <c r="T60" s="72"/>
      <c r="U60" s="73"/>
      <c r="V60" s="72"/>
      <c r="W60" s="72"/>
      <c r="X60" s="72"/>
      <c r="Y60" s="72"/>
      <c r="Z60" s="73"/>
      <c r="AA60" s="72"/>
      <c r="AB60" s="72"/>
      <c r="AC60" s="72"/>
      <c r="AD60" s="72"/>
      <c r="AE60" s="72"/>
      <c r="AF60" s="73"/>
      <c r="AG60" s="73"/>
      <c r="AH60" s="72"/>
      <c r="AI60" s="72"/>
      <c r="AJ60" s="72"/>
      <c r="AK60" s="72"/>
      <c r="AL60" s="73"/>
      <c r="AM60" s="73"/>
      <c r="AN60" s="76"/>
      <c r="AO60" s="77" t="str">
        <f t="shared" si="5"/>
        <v/>
      </c>
      <c r="AP60" s="77" t="str">
        <f t="shared" si="1"/>
        <v>0</v>
      </c>
      <c r="AQ60" s="77">
        <f t="shared" si="2"/>
        <v>0</v>
      </c>
      <c r="AR60" s="77">
        <f t="shared" si="3"/>
        <v>0</v>
      </c>
      <c r="AS60" s="78">
        <f t="shared" si="4"/>
        <v>0</v>
      </c>
    </row>
    <row r="61" spans="1:45">
      <c r="A61" s="60" t="s">
        <v>376</v>
      </c>
      <c r="B61" s="72"/>
      <c r="C61" s="73" t="str">
        <f>IF($B61="","",VLOOKUP($B61,TabeladisciplinasF,MATCH(C$2,'[1]Banco de Dados'!$L$1:$Q$1,0)))</f>
        <v/>
      </c>
      <c r="D61" s="74" t="str">
        <f>IF($B61="","",VLOOKUP($B61,TabeladisciplinasF,MATCH(D$2,'[1]Banco de Dados'!$L$1:$Q$1,0)))</f>
        <v/>
      </c>
      <c r="E61" s="74" t="str">
        <f>IF($B61="","",VLOOKUP($B61,TabeladisciplinasF,MATCH(E$2,'[1]Banco de Dados'!$L$1:$Q$1,0)))</f>
        <v/>
      </c>
      <c r="F61" s="74" t="str">
        <f>IF($B61="","",VLOOKUP($B61,TabeladisciplinasF,MATCH(F$2,'[1]Banco de Dados'!$L$1:$Q$1,0)))</f>
        <v/>
      </c>
      <c r="G61" s="74" t="str">
        <f>IF($B61="","",VLOOKUP($B61,TabeladisciplinasF,MATCH(G$2,'[1]Banco de Dados'!$L$1:$Q$1,0)))</f>
        <v/>
      </c>
      <c r="H61" s="72"/>
      <c r="I61" s="72"/>
      <c r="J61" s="72"/>
      <c r="K61" s="72"/>
      <c r="L61" s="72"/>
      <c r="M61" s="75"/>
      <c r="N61" s="75"/>
      <c r="O61" s="72"/>
      <c r="P61" s="73"/>
      <c r="Q61" s="72"/>
      <c r="R61" s="72"/>
      <c r="S61" s="72"/>
      <c r="T61" s="72"/>
      <c r="U61" s="73"/>
      <c r="V61" s="72"/>
      <c r="W61" s="72"/>
      <c r="X61" s="72"/>
      <c r="Y61" s="72"/>
      <c r="Z61" s="73"/>
      <c r="AA61" s="72"/>
      <c r="AB61" s="72"/>
      <c r="AC61" s="72"/>
      <c r="AD61" s="72"/>
      <c r="AE61" s="72"/>
      <c r="AF61" s="73"/>
      <c r="AG61" s="73"/>
      <c r="AH61" s="72"/>
      <c r="AI61" s="72"/>
      <c r="AJ61" s="72"/>
      <c r="AK61" s="72"/>
      <c r="AL61" s="73"/>
      <c r="AM61" s="73"/>
      <c r="AN61" s="76"/>
      <c r="AO61" s="77" t="str">
        <f t="shared" si="5"/>
        <v/>
      </c>
      <c r="AP61" s="77" t="str">
        <f t="shared" si="1"/>
        <v>0</v>
      </c>
      <c r="AQ61" s="77">
        <f t="shared" si="2"/>
        <v>0</v>
      </c>
      <c r="AR61" s="77">
        <f t="shared" si="3"/>
        <v>0</v>
      </c>
      <c r="AS61" s="78">
        <f t="shared" si="4"/>
        <v>0</v>
      </c>
    </row>
    <row r="62" spans="1:45">
      <c r="A62" s="60" t="s">
        <v>376</v>
      </c>
      <c r="B62" s="72"/>
      <c r="C62" s="73" t="str">
        <f>IF($B62="","",VLOOKUP($B62,TabeladisciplinasF,MATCH(C$2,'[1]Banco de Dados'!$L$1:$Q$1,0)))</f>
        <v/>
      </c>
      <c r="D62" s="74" t="str">
        <f>IF($B62="","",VLOOKUP($B62,TabeladisciplinasF,MATCH(D$2,'[1]Banco de Dados'!$L$1:$Q$1,0)))</f>
        <v/>
      </c>
      <c r="E62" s="74" t="str">
        <f>IF($B62="","",VLOOKUP($B62,TabeladisciplinasF,MATCH(E$2,'[1]Banco de Dados'!$L$1:$Q$1,0)))</f>
        <v/>
      </c>
      <c r="F62" s="74" t="str">
        <f>IF($B62="","",VLOOKUP($B62,TabeladisciplinasF,MATCH(F$2,'[1]Banco de Dados'!$L$1:$Q$1,0)))</f>
        <v/>
      </c>
      <c r="G62" s="74" t="str">
        <f>IF($B62="","",VLOOKUP($B62,TabeladisciplinasF,MATCH(G$2,'[1]Banco de Dados'!$L$1:$Q$1,0)))</f>
        <v/>
      </c>
      <c r="H62" s="72"/>
      <c r="I62" s="72"/>
      <c r="J62" s="72"/>
      <c r="K62" s="72"/>
      <c r="L62" s="72"/>
      <c r="M62" s="75"/>
      <c r="N62" s="75"/>
      <c r="O62" s="72"/>
      <c r="P62" s="73"/>
      <c r="Q62" s="72"/>
      <c r="R62" s="72"/>
      <c r="S62" s="72"/>
      <c r="T62" s="72"/>
      <c r="U62" s="73"/>
      <c r="V62" s="72"/>
      <c r="W62" s="72"/>
      <c r="X62" s="72"/>
      <c r="Y62" s="72"/>
      <c r="Z62" s="73"/>
      <c r="AA62" s="72"/>
      <c r="AB62" s="72"/>
      <c r="AC62" s="72"/>
      <c r="AD62" s="72"/>
      <c r="AE62" s="72"/>
      <c r="AF62" s="73"/>
      <c r="AG62" s="73"/>
      <c r="AH62" s="72"/>
      <c r="AI62" s="72"/>
      <c r="AJ62" s="72"/>
      <c r="AK62" s="72"/>
      <c r="AL62" s="73"/>
      <c r="AM62" s="73"/>
      <c r="AN62" s="76"/>
      <c r="AO62" s="77" t="str">
        <f t="shared" si="5"/>
        <v/>
      </c>
      <c r="AP62" s="77" t="str">
        <f t="shared" si="1"/>
        <v>0</v>
      </c>
      <c r="AQ62" s="77">
        <f t="shared" si="2"/>
        <v>0</v>
      </c>
      <c r="AR62" s="77">
        <f t="shared" si="3"/>
        <v>0</v>
      </c>
      <c r="AS62" s="78">
        <f t="shared" si="4"/>
        <v>0</v>
      </c>
    </row>
    <row r="63" spans="1:45">
      <c r="A63" s="60" t="s">
        <v>376</v>
      </c>
      <c r="B63" s="72"/>
      <c r="C63" s="73" t="str">
        <f>IF($B63="","",VLOOKUP($B63,TabeladisciplinasF,MATCH(C$2,'[1]Banco de Dados'!$L$1:$Q$1,0)))</f>
        <v/>
      </c>
      <c r="D63" s="74" t="str">
        <f>IF($B63="","",VLOOKUP($B63,TabeladisciplinasF,MATCH(D$2,'[1]Banco de Dados'!$L$1:$Q$1,0)))</f>
        <v/>
      </c>
      <c r="E63" s="74" t="str">
        <f>IF($B63="","",VLOOKUP($B63,TabeladisciplinasF,MATCH(E$2,'[1]Banco de Dados'!$L$1:$Q$1,0)))</f>
        <v/>
      </c>
      <c r="F63" s="74" t="str">
        <f>IF($B63="","",VLOOKUP($B63,TabeladisciplinasF,MATCH(F$2,'[1]Banco de Dados'!$L$1:$Q$1,0)))</f>
        <v/>
      </c>
      <c r="G63" s="74" t="str">
        <f>IF($B63="","",VLOOKUP($B63,TabeladisciplinasF,MATCH(G$2,'[1]Banco de Dados'!$L$1:$Q$1,0)))</f>
        <v/>
      </c>
      <c r="H63" s="72"/>
      <c r="I63" s="72"/>
      <c r="J63" s="72"/>
      <c r="K63" s="72"/>
      <c r="L63" s="72"/>
      <c r="M63" s="75"/>
      <c r="N63" s="75"/>
      <c r="O63" s="72"/>
      <c r="P63" s="73"/>
      <c r="Q63" s="72"/>
      <c r="R63" s="72"/>
      <c r="S63" s="72"/>
      <c r="T63" s="72"/>
      <c r="U63" s="73"/>
      <c r="V63" s="72"/>
      <c r="W63" s="72"/>
      <c r="X63" s="72"/>
      <c r="Y63" s="72"/>
      <c r="Z63" s="73"/>
      <c r="AA63" s="72"/>
      <c r="AB63" s="72"/>
      <c r="AC63" s="72"/>
      <c r="AD63" s="72"/>
      <c r="AE63" s="72"/>
      <c r="AF63" s="73"/>
      <c r="AG63" s="73"/>
      <c r="AH63" s="72"/>
      <c r="AI63" s="72"/>
      <c r="AJ63" s="72"/>
      <c r="AK63" s="72"/>
      <c r="AL63" s="73"/>
      <c r="AM63" s="73"/>
      <c r="AN63" s="76"/>
      <c r="AO63" s="77" t="str">
        <f t="shared" si="5"/>
        <v/>
      </c>
      <c r="AP63" s="77" t="str">
        <f t="shared" si="1"/>
        <v>0</v>
      </c>
      <c r="AQ63" s="77">
        <f t="shared" si="2"/>
        <v>0</v>
      </c>
      <c r="AR63" s="77">
        <f t="shared" si="3"/>
        <v>0</v>
      </c>
      <c r="AS63" s="78">
        <f t="shared" si="4"/>
        <v>0</v>
      </c>
    </row>
    <row r="64" spans="1:45">
      <c r="A64" s="60" t="s">
        <v>376</v>
      </c>
      <c r="B64" s="72"/>
      <c r="C64" s="73" t="str">
        <f>IF($B64="","",VLOOKUP($B64,TabeladisciplinasF,MATCH(C$2,'[1]Banco de Dados'!$L$1:$Q$1,0)))</f>
        <v/>
      </c>
      <c r="D64" s="74" t="str">
        <f>IF($B64="","",VLOOKUP($B64,TabeladisciplinasF,MATCH(D$2,'[1]Banco de Dados'!$L$1:$Q$1,0)))</f>
        <v/>
      </c>
      <c r="E64" s="74" t="str">
        <f>IF($B64="","",VLOOKUP($B64,TabeladisciplinasF,MATCH(E$2,'[1]Banco de Dados'!$L$1:$Q$1,0)))</f>
        <v/>
      </c>
      <c r="F64" s="74" t="str">
        <f>IF($B64="","",VLOOKUP($B64,TabeladisciplinasF,MATCH(F$2,'[1]Banco de Dados'!$L$1:$Q$1,0)))</f>
        <v/>
      </c>
      <c r="G64" s="74" t="str">
        <f>IF($B64="","",VLOOKUP($B64,TabeladisciplinasF,MATCH(G$2,'[1]Banco de Dados'!$L$1:$Q$1,0)))</f>
        <v/>
      </c>
      <c r="H64" s="72"/>
      <c r="I64" s="72"/>
      <c r="J64" s="72"/>
      <c r="K64" s="72"/>
      <c r="L64" s="72"/>
      <c r="M64" s="75"/>
      <c r="N64" s="75"/>
      <c r="O64" s="72"/>
      <c r="P64" s="73"/>
      <c r="Q64" s="72"/>
      <c r="R64" s="72"/>
      <c r="S64" s="72"/>
      <c r="T64" s="72"/>
      <c r="U64" s="73"/>
      <c r="V64" s="72"/>
      <c r="W64" s="72"/>
      <c r="X64" s="72"/>
      <c r="Y64" s="72"/>
      <c r="Z64" s="73"/>
      <c r="AA64" s="72"/>
      <c r="AB64" s="72"/>
      <c r="AC64" s="72"/>
      <c r="AD64" s="72"/>
      <c r="AE64" s="72"/>
      <c r="AF64" s="73"/>
      <c r="AG64" s="73"/>
      <c r="AH64" s="72"/>
      <c r="AI64" s="72"/>
      <c r="AJ64" s="72"/>
      <c r="AK64" s="72"/>
      <c r="AL64" s="73"/>
      <c r="AM64" s="73"/>
      <c r="AN64" s="76"/>
      <c r="AO64" s="77" t="str">
        <f t="shared" si="5"/>
        <v/>
      </c>
      <c r="AP64" s="77" t="str">
        <f t="shared" si="1"/>
        <v>0</v>
      </c>
      <c r="AQ64" s="77">
        <f t="shared" si="2"/>
        <v>0</v>
      </c>
      <c r="AR64" s="77">
        <f t="shared" si="3"/>
        <v>0</v>
      </c>
      <c r="AS64" s="78">
        <f t="shared" si="4"/>
        <v>0</v>
      </c>
    </row>
    <row r="65" spans="1:45">
      <c r="A65" s="60" t="s">
        <v>376</v>
      </c>
      <c r="B65" s="72"/>
      <c r="C65" s="73" t="str">
        <f>IF($B65="","",VLOOKUP($B65,TabeladisciplinasF,MATCH(C$2,'[1]Banco de Dados'!$L$1:$Q$1,0)))</f>
        <v/>
      </c>
      <c r="D65" s="74" t="str">
        <f>IF($B65="","",VLOOKUP($B65,TabeladisciplinasF,MATCH(D$2,'[1]Banco de Dados'!$L$1:$Q$1,0)))</f>
        <v/>
      </c>
      <c r="E65" s="74" t="str">
        <f>IF($B65="","",VLOOKUP($B65,TabeladisciplinasF,MATCH(E$2,'[1]Banco de Dados'!$L$1:$Q$1,0)))</f>
        <v/>
      </c>
      <c r="F65" s="74" t="str">
        <f>IF($B65="","",VLOOKUP($B65,TabeladisciplinasF,MATCH(F$2,'[1]Banco de Dados'!$L$1:$Q$1,0)))</f>
        <v/>
      </c>
      <c r="G65" s="74" t="str">
        <f>IF($B65="","",VLOOKUP($B65,TabeladisciplinasF,MATCH(G$2,'[1]Banco de Dados'!$L$1:$Q$1,0)))</f>
        <v/>
      </c>
      <c r="H65" s="72"/>
      <c r="I65" s="72"/>
      <c r="J65" s="72"/>
      <c r="K65" s="72"/>
      <c r="L65" s="72"/>
      <c r="M65" s="75"/>
      <c r="N65" s="75"/>
      <c r="O65" s="72"/>
      <c r="P65" s="73"/>
      <c r="Q65" s="72"/>
      <c r="R65" s="72"/>
      <c r="S65" s="72"/>
      <c r="T65" s="72"/>
      <c r="U65" s="73"/>
      <c r="V65" s="72"/>
      <c r="W65" s="72"/>
      <c r="X65" s="72"/>
      <c r="Y65" s="72"/>
      <c r="Z65" s="73"/>
      <c r="AA65" s="72"/>
      <c r="AB65" s="72"/>
      <c r="AC65" s="72"/>
      <c r="AD65" s="72"/>
      <c r="AE65" s="72"/>
      <c r="AF65" s="73"/>
      <c r="AG65" s="73"/>
      <c r="AH65" s="72"/>
      <c r="AI65" s="72"/>
      <c r="AJ65" s="72"/>
      <c r="AK65" s="72"/>
      <c r="AL65" s="73"/>
      <c r="AM65" s="73"/>
      <c r="AN65" s="76"/>
      <c r="AO65" s="77" t="str">
        <f t="shared" si="5"/>
        <v/>
      </c>
      <c r="AP65" s="77" t="str">
        <f t="shared" si="1"/>
        <v>0</v>
      </c>
      <c r="AQ65" s="77">
        <f t="shared" si="2"/>
        <v>0</v>
      </c>
      <c r="AR65" s="77">
        <f t="shared" si="3"/>
        <v>0</v>
      </c>
      <c r="AS65" s="78">
        <f t="shared" si="4"/>
        <v>0</v>
      </c>
    </row>
    <row r="66" spans="1:45">
      <c r="A66" s="60" t="s">
        <v>376</v>
      </c>
      <c r="B66" s="72"/>
      <c r="C66" s="73" t="str">
        <f>IF($B66="","",VLOOKUP($B66,TabeladisciplinasF,MATCH(C$2,'[1]Banco de Dados'!$L$1:$Q$1,0)))</f>
        <v/>
      </c>
      <c r="D66" s="74" t="str">
        <f>IF($B66="","",VLOOKUP($B66,TabeladisciplinasF,MATCH(D$2,'[1]Banco de Dados'!$L$1:$Q$1,0)))</f>
        <v/>
      </c>
      <c r="E66" s="74" t="str">
        <f>IF($B66="","",VLOOKUP($B66,TabeladisciplinasF,MATCH(E$2,'[1]Banco de Dados'!$L$1:$Q$1,0)))</f>
        <v/>
      </c>
      <c r="F66" s="74" t="str">
        <f>IF($B66="","",VLOOKUP($B66,TabeladisciplinasF,MATCH(F$2,'[1]Banco de Dados'!$L$1:$Q$1,0)))</f>
        <v/>
      </c>
      <c r="G66" s="74" t="str">
        <f>IF($B66="","",VLOOKUP($B66,TabeladisciplinasF,MATCH(G$2,'[1]Banco de Dados'!$L$1:$Q$1,0)))</f>
        <v/>
      </c>
      <c r="H66" s="72"/>
      <c r="I66" s="72"/>
      <c r="J66" s="72"/>
      <c r="K66" s="72"/>
      <c r="L66" s="72"/>
      <c r="M66" s="75"/>
      <c r="N66" s="75"/>
      <c r="O66" s="72"/>
      <c r="P66" s="73"/>
      <c r="Q66" s="72"/>
      <c r="R66" s="72"/>
      <c r="S66" s="72"/>
      <c r="T66" s="72"/>
      <c r="U66" s="73"/>
      <c r="V66" s="72"/>
      <c r="W66" s="72"/>
      <c r="X66" s="72"/>
      <c r="Y66" s="72"/>
      <c r="Z66" s="73"/>
      <c r="AA66" s="72"/>
      <c r="AB66" s="72"/>
      <c r="AC66" s="72"/>
      <c r="AD66" s="72"/>
      <c r="AE66" s="72"/>
      <c r="AF66" s="73"/>
      <c r="AG66" s="73"/>
      <c r="AH66" s="72"/>
      <c r="AI66" s="72"/>
      <c r="AJ66" s="72"/>
      <c r="AK66" s="72"/>
      <c r="AL66" s="73"/>
      <c r="AM66" s="73"/>
      <c r="AN66" s="76"/>
      <c r="AO66" s="77" t="str">
        <f t="shared" si="5"/>
        <v/>
      </c>
      <c r="AP66" s="77" t="str">
        <f t="shared" si="1"/>
        <v>0</v>
      </c>
      <c r="AQ66" s="77">
        <f t="shared" si="2"/>
        <v>0</v>
      </c>
      <c r="AR66" s="77">
        <f t="shared" si="3"/>
        <v>0</v>
      </c>
      <c r="AS66" s="78">
        <f t="shared" si="4"/>
        <v>0</v>
      </c>
    </row>
    <row r="67" spans="1:45">
      <c r="A67" s="60" t="s">
        <v>376</v>
      </c>
      <c r="B67" s="72"/>
      <c r="C67" s="73" t="str">
        <f>IF($B67="","",VLOOKUP($B67,TabeladisciplinasF,MATCH(C$2,'[1]Banco de Dados'!$L$1:$Q$1,0)))</f>
        <v/>
      </c>
      <c r="D67" s="74" t="str">
        <f>IF($B67="","",VLOOKUP($B67,TabeladisciplinasF,MATCH(D$2,'[1]Banco de Dados'!$L$1:$Q$1,0)))</f>
        <v/>
      </c>
      <c r="E67" s="74" t="str">
        <f>IF($B67="","",VLOOKUP($B67,TabeladisciplinasF,MATCH(E$2,'[1]Banco de Dados'!$L$1:$Q$1,0)))</f>
        <v/>
      </c>
      <c r="F67" s="74" t="str">
        <f>IF($B67="","",VLOOKUP($B67,TabeladisciplinasF,MATCH(F$2,'[1]Banco de Dados'!$L$1:$Q$1,0)))</f>
        <v/>
      </c>
      <c r="G67" s="74" t="str">
        <f>IF($B67="","",VLOOKUP($B67,TabeladisciplinasF,MATCH(G$2,'[1]Banco de Dados'!$L$1:$Q$1,0)))</f>
        <v/>
      </c>
      <c r="H67" s="72"/>
      <c r="I67" s="72"/>
      <c r="J67" s="72"/>
      <c r="K67" s="72"/>
      <c r="L67" s="72"/>
      <c r="M67" s="75"/>
      <c r="N67" s="75"/>
      <c r="O67" s="72"/>
      <c r="P67" s="73"/>
      <c r="Q67" s="72"/>
      <c r="R67" s="72"/>
      <c r="S67" s="72"/>
      <c r="T67" s="72"/>
      <c r="U67" s="73"/>
      <c r="V67" s="72"/>
      <c r="W67" s="72"/>
      <c r="X67" s="72"/>
      <c r="Y67" s="72"/>
      <c r="Z67" s="73"/>
      <c r="AA67" s="72"/>
      <c r="AB67" s="72"/>
      <c r="AC67" s="72"/>
      <c r="AD67" s="72"/>
      <c r="AE67" s="72"/>
      <c r="AF67" s="73"/>
      <c r="AG67" s="73"/>
      <c r="AH67" s="72"/>
      <c r="AI67" s="72"/>
      <c r="AJ67" s="72"/>
      <c r="AK67" s="72"/>
      <c r="AL67" s="73"/>
      <c r="AM67" s="73"/>
      <c r="AN67" s="76"/>
      <c r="AO67" s="77" t="str">
        <f t="shared" si="5"/>
        <v/>
      </c>
      <c r="AP67" s="77" t="str">
        <f t="shared" si="1"/>
        <v>0</v>
      </c>
      <c r="AQ67" s="77">
        <f t="shared" si="2"/>
        <v>0</v>
      </c>
      <c r="AR67" s="77">
        <f t="shared" si="3"/>
        <v>0</v>
      </c>
      <c r="AS67" s="78">
        <f t="shared" si="4"/>
        <v>0</v>
      </c>
    </row>
    <row r="68" spans="1:45">
      <c r="A68" s="60" t="s">
        <v>376</v>
      </c>
      <c r="B68" s="72"/>
      <c r="C68" s="73" t="str">
        <f>IF($B68="","",VLOOKUP($B68,TabeladisciplinasF,MATCH(C$2,'[1]Banco de Dados'!$L$1:$Q$1,0)))</f>
        <v/>
      </c>
      <c r="D68" s="74" t="str">
        <f>IF($B68="","",VLOOKUP($B68,TabeladisciplinasF,MATCH(D$2,'[1]Banco de Dados'!$L$1:$Q$1,0)))</f>
        <v/>
      </c>
      <c r="E68" s="74" t="str">
        <f>IF($B68="","",VLOOKUP($B68,TabeladisciplinasF,MATCH(E$2,'[1]Banco de Dados'!$L$1:$Q$1,0)))</f>
        <v/>
      </c>
      <c r="F68" s="74" t="str">
        <f>IF($B68="","",VLOOKUP($B68,TabeladisciplinasF,MATCH(F$2,'[1]Banco de Dados'!$L$1:$Q$1,0)))</f>
        <v/>
      </c>
      <c r="G68" s="74" t="str">
        <f>IF($B68="","",VLOOKUP($B68,TabeladisciplinasF,MATCH(G$2,'[1]Banco de Dados'!$L$1:$Q$1,0)))</f>
        <v/>
      </c>
      <c r="H68" s="72"/>
      <c r="I68" s="72"/>
      <c r="J68" s="72"/>
      <c r="K68" s="72"/>
      <c r="L68" s="72"/>
      <c r="M68" s="75"/>
      <c r="N68" s="75"/>
      <c r="O68" s="72"/>
      <c r="P68" s="73"/>
      <c r="Q68" s="72"/>
      <c r="R68" s="72"/>
      <c r="S68" s="72"/>
      <c r="T68" s="72"/>
      <c r="U68" s="73"/>
      <c r="V68" s="72"/>
      <c r="W68" s="72"/>
      <c r="X68" s="72"/>
      <c r="Y68" s="72"/>
      <c r="Z68" s="73"/>
      <c r="AA68" s="72"/>
      <c r="AB68" s="72"/>
      <c r="AC68" s="72"/>
      <c r="AD68" s="72"/>
      <c r="AE68" s="72"/>
      <c r="AF68" s="73"/>
      <c r="AG68" s="73"/>
      <c r="AH68" s="72"/>
      <c r="AI68" s="72"/>
      <c r="AJ68" s="72"/>
      <c r="AK68" s="72"/>
      <c r="AL68" s="73"/>
      <c r="AM68" s="73"/>
      <c r="AN68" s="76"/>
      <c r="AO68" s="77" t="str">
        <f t="shared" si="5"/>
        <v/>
      </c>
      <c r="AP68" s="77" t="str">
        <f t="shared" ref="AP68:AP131" si="6">IF(G68="","0",G68/24)</f>
        <v>0</v>
      </c>
      <c r="AQ68" s="77">
        <f t="shared" ref="AQ68:AQ131" si="7">(IF(M68="",0,IF(O68="SEMANAL",N68-M68,(N68-M68)/2)))+(IF(R68="",0,IF(T68="SEMANAL",S68-R68,(S68-R68)/2)))+(IF(W68="",0,IF(Y68="SEMANAL",X68-W68,(X68-W68)/2)))</f>
        <v>0</v>
      </c>
      <c r="AR68" s="77">
        <f t="shared" ref="AR68:AR131" si="8">(IF(AD68="",0,IF(AE68="SEMANAL",AD68-AC68,(AD68-AC68)/2)))+(IF(AJ68="",0,IF(AK68="SEMANAL",AJ68-AI68,(AJ68-AI68)/2)))</f>
        <v>0</v>
      </c>
      <c r="AS68" s="78">
        <f t="shared" ref="AS68:AS131" si="9">AQ68+AR68</f>
        <v>0</v>
      </c>
    </row>
    <row r="69" spans="1:45">
      <c r="A69" s="60" t="s">
        <v>376</v>
      </c>
      <c r="B69" s="72"/>
      <c r="C69" s="73" t="str">
        <f>IF($B69="","",VLOOKUP($B69,TabeladisciplinasF,MATCH(C$2,'[1]Banco de Dados'!$L$1:$Q$1,0)))</f>
        <v/>
      </c>
      <c r="D69" s="74" t="str">
        <f>IF($B69="","",VLOOKUP($B69,TabeladisciplinasF,MATCH(D$2,'[1]Banco de Dados'!$L$1:$Q$1,0)))</f>
        <v/>
      </c>
      <c r="E69" s="74" t="str">
        <f>IF($B69="","",VLOOKUP($B69,TabeladisciplinasF,MATCH(E$2,'[1]Banco de Dados'!$L$1:$Q$1,0)))</f>
        <v/>
      </c>
      <c r="F69" s="74" t="str">
        <f>IF($B69="","",VLOOKUP($B69,TabeladisciplinasF,MATCH(F$2,'[1]Banco de Dados'!$L$1:$Q$1,0)))</f>
        <v/>
      </c>
      <c r="G69" s="74" t="str">
        <f>IF($B69="","",VLOOKUP($B69,TabeladisciplinasF,MATCH(G$2,'[1]Banco de Dados'!$L$1:$Q$1,0)))</f>
        <v/>
      </c>
      <c r="H69" s="72"/>
      <c r="I69" s="72"/>
      <c r="J69" s="72"/>
      <c r="K69" s="72"/>
      <c r="L69" s="72"/>
      <c r="M69" s="75"/>
      <c r="N69" s="75"/>
      <c r="O69" s="72"/>
      <c r="P69" s="73"/>
      <c r="Q69" s="72"/>
      <c r="R69" s="72"/>
      <c r="S69" s="72"/>
      <c r="T69" s="72"/>
      <c r="U69" s="73"/>
      <c r="V69" s="72"/>
      <c r="W69" s="72"/>
      <c r="X69" s="72"/>
      <c r="Y69" s="72"/>
      <c r="Z69" s="73"/>
      <c r="AA69" s="72"/>
      <c r="AB69" s="72"/>
      <c r="AC69" s="72"/>
      <c r="AD69" s="72"/>
      <c r="AE69" s="72"/>
      <c r="AF69" s="73"/>
      <c r="AG69" s="73"/>
      <c r="AH69" s="72"/>
      <c r="AI69" s="72"/>
      <c r="AJ69" s="72"/>
      <c r="AK69" s="72"/>
      <c r="AL69" s="73"/>
      <c r="AM69" s="73"/>
      <c r="AN69" s="76"/>
      <c r="AO69" s="77" t="str">
        <f t="shared" si="5"/>
        <v/>
      </c>
      <c r="AP69" s="77" t="str">
        <f t="shared" si="6"/>
        <v>0</v>
      </c>
      <c r="AQ69" s="77">
        <f t="shared" si="7"/>
        <v>0</v>
      </c>
      <c r="AR69" s="77">
        <f t="shared" si="8"/>
        <v>0</v>
      </c>
      <c r="AS69" s="78">
        <f t="shared" si="9"/>
        <v>0</v>
      </c>
    </row>
    <row r="70" spans="1:45">
      <c r="A70" s="60" t="s">
        <v>376</v>
      </c>
      <c r="B70" s="72"/>
      <c r="C70" s="73" t="str">
        <f>IF($B70="","",VLOOKUP($B70,TabeladisciplinasF,MATCH(C$2,'[1]Banco de Dados'!$L$1:$Q$1,0)))</f>
        <v/>
      </c>
      <c r="D70" s="74" t="str">
        <f>IF($B70="","",VLOOKUP($B70,TabeladisciplinasF,MATCH(D$2,'[1]Banco de Dados'!$L$1:$Q$1,0)))</f>
        <v/>
      </c>
      <c r="E70" s="74" t="str">
        <f>IF($B70="","",VLOOKUP($B70,TabeladisciplinasF,MATCH(E$2,'[1]Banco de Dados'!$L$1:$Q$1,0)))</f>
        <v/>
      </c>
      <c r="F70" s="74" t="str">
        <f>IF($B70="","",VLOOKUP($B70,TabeladisciplinasF,MATCH(F$2,'[1]Banco de Dados'!$L$1:$Q$1,0)))</f>
        <v/>
      </c>
      <c r="G70" s="74" t="str">
        <f>IF($B70="","",VLOOKUP($B70,TabeladisciplinasF,MATCH(G$2,'[1]Banco de Dados'!$L$1:$Q$1,0)))</f>
        <v/>
      </c>
      <c r="H70" s="72"/>
      <c r="I70" s="72"/>
      <c r="J70" s="72"/>
      <c r="K70" s="72"/>
      <c r="L70" s="72"/>
      <c r="M70" s="75"/>
      <c r="N70" s="75"/>
      <c r="O70" s="72"/>
      <c r="P70" s="73"/>
      <c r="Q70" s="72"/>
      <c r="R70" s="72"/>
      <c r="S70" s="72"/>
      <c r="T70" s="72"/>
      <c r="U70" s="73"/>
      <c r="V70" s="72"/>
      <c r="W70" s="72"/>
      <c r="X70" s="72"/>
      <c r="Y70" s="72"/>
      <c r="Z70" s="73"/>
      <c r="AA70" s="72"/>
      <c r="AB70" s="72"/>
      <c r="AC70" s="72"/>
      <c r="AD70" s="72"/>
      <c r="AE70" s="72"/>
      <c r="AF70" s="73"/>
      <c r="AG70" s="73"/>
      <c r="AH70" s="72"/>
      <c r="AI70" s="72"/>
      <c r="AJ70" s="72"/>
      <c r="AK70" s="72"/>
      <c r="AL70" s="73"/>
      <c r="AM70" s="73"/>
      <c r="AN70" s="76"/>
      <c r="AO70" s="77" t="str">
        <f t="shared" ref="AO70:AO133" si="10">IF(AP70="0","",IF(AP70=AS70,"CORRETO",IF(AP70&gt;AS70,"HORAS A MENOS ALOCADAS","HORAS A MAIS ALOCADAS")))</f>
        <v/>
      </c>
      <c r="AP70" s="77" t="str">
        <f t="shared" si="6"/>
        <v>0</v>
      </c>
      <c r="AQ70" s="77">
        <f t="shared" si="7"/>
        <v>0</v>
      </c>
      <c r="AR70" s="77">
        <f t="shared" si="8"/>
        <v>0</v>
      </c>
      <c r="AS70" s="78">
        <f t="shared" si="9"/>
        <v>0</v>
      </c>
    </row>
    <row r="71" spans="1:45">
      <c r="A71" s="60" t="s">
        <v>376</v>
      </c>
      <c r="B71" s="72"/>
      <c r="C71" s="73" t="str">
        <f>IF($B71="","",VLOOKUP($B71,TabeladisciplinasF,MATCH(C$2,'[1]Banco de Dados'!$L$1:$Q$1,0)))</f>
        <v/>
      </c>
      <c r="D71" s="74" t="str">
        <f>IF($B71="","",VLOOKUP($B71,TabeladisciplinasF,MATCH(D$2,'[1]Banco de Dados'!$L$1:$Q$1,0)))</f>
        <v/>
      </c>
      <c r="E71" s="74" t="str">
        <f>IF($B71="","",VLOOKUP($B71,TabeladisciplinasF,MATCH(E$2,'[1]Banco de Dados'!$L$1:$Q$1,0)))</f>
        <v/>
      </c>
      <c r="F71" s="74" t="str">
        <f>IF($B71="","",VLOOKUP($B71,TabeladisciplinasF,MATCH(F$2,'[1]Banco de Dados'!$L$1:$Q$1,0)))</f>
        <v/>
      </c>
      <c r="G71" s="74" t="str">
        <f>IF($B71="","",VLOOKUP($B71,TabeladisciplinasF,MATCH(G$2,'[1]Banco de Dados'!$L$1:$Q$1,0)))</f>
        <v/>
      </c>
      <c r="H71" s="72"/>
      <c r="I71" s="72"/>
      <c r="J71" s="72"/>
      <c r="K71" s="72"/>
      <c r="L71" s="72"/>
      <c r="M71" s="75"/>
      <c r="N71" s="75"/>
      <c r="O71" s="72"/>
      <c r="P71" s="73"/>
      <c r="Q71" s="72"/>
      <c r="R71" s="72"/>
      <c r="S71" s="72"/>
      <c r="T71" s="72"/>
      <c r="U71" s="73"/>
      <c r="V71" s="72"/>
      <c r="W71" s="72"/>
      <c r="X71" s="72"/>
      <c r="Y71" s="72"/>
      <c r="Z71" s="73"/>
      <c r="AA71" s="72"/>
      <c r="AB71" s="72"/>
      <c r="AC71" s="72"/>
      <c r="AD71" s="72"/>
      <c r="AE71" s="72"/>
      <c r="AF71" s="73"/>
      <c r="AG71" s="73"/>
      <c r="AH71" s="72"/>
      <c r="AI71" s="72"/>
      <c r="AJ71" s="72"/>
      <c r="AK71" s="72"/>
      <c r="AL71" s="73"/>
      <c r="AM71" s="73"/>
      <c r="AN71" s="76"/>
      <c r="AO71" s="77" t="str">
        <f t="shared" si="10"/>
        <v/>
      </c>
      <c r="AP71" s="77" t="str">
        <f t="shared" si="6"/>
        <v>0</v>
      </c>
      <c r="AQ71" s="77">
        <f t="shared" si="7"/>
        <v>0</v>
      </c>
      <c r="AR71" s="77">
        <f t="shared" si="8"/>
        <v>0</v>
      </c>
      <c r="AS71" s="78">
        <f t="shared" si="9"/>
        <v>0</v>
      </c>
    </row>
    <row r="72" spans="1:45">
      <c r="A72" s="60" t="s">
        <v>376</v>
      </c>
      <c r="B72" s="72"/>
      <c r="C72" s="73" t="str">
        <f>IF($B72="","",VLOOKUP($B72,TabeladisciplinasF,MATCH(C$2,'[1]Banco de Dados'!$L$1:$Q$1,0)))</f>
        <v/>
      </c>
      <c r="D72" s="74" t="str">
        <f>IF($B72="","",VLOOKUP($B72,TabeladisciplinasF,MATCH(D$2,'[1]Banco de Dados'!$L$1:$Q$1,0)))</f>
        <v/>
      </c>
      <c r="E72" s="74" t="str">
        <f>IF($B72="","",VLOOKUP($B72,TabeladisciplinasF,MATCH(E$2,'[1]Banco de Dados'!$L$1:$Q$1,0)))</f>
        <v/>
      </c>
      <c r="F72" s="74" t="str">
        <f>IF($B72="","",VLOOKUP($B72,TabeladisciplinasF,MATCH(F$2,'[1]Banco de Dados'!$L$1:$Q$1,0)))</f>
        <v/>
      </c>
      <c r="G72" s="74" t="str">
        <f>IF($B72="","",VLOOKUP($B72,TabeladisciplinasF,MATCH(G$2,'[1]Banco de Dados'!$L$1:$Q$1,0)))</f>
        <v/>
      </c>
      <c r="H72" s="72"/>
      <c r="I72" s="72"/>
      <c r="J72" s="72"/>
      <c r="K72" s="72"/>
      <c r="L72" s="72"/>
      <c r="M72" s="75"/>
      <c r="N72" s="75"/>
      <c r="O72" s="72"/>
      <c r="P72" s="73"/>
      <c r="Q72" s="72"/>
      <c r="R72" s="72"/>
      <c r="S72" s="72"/>
      <c r="T72" s="72"/>
      <c r="U72" s="73"/>
      <c r="V72" s="72"/>
      <c r="W72" s="72"/>
      <c r="X72" s="72"/>
      <c r="Y72" s="72"/>
      <c r="Z72" s="73"/>
      <c r="AA72" s="72"/>
      <c r="AB72" s="72"/>
      <c r="AC72" s="72"/>
      <c r="AD72" s="72"/>
      <c r="AE72" s="72"/>
      <c r="AF72" s="73"/>
      <c r="AG72" s="73"/>
      <c r="AH72" s="72"/>
      <c r="AI72" s="72"/>
      <c r="AJ72" s="72"/>
      <c r="AK72" s="72"/>
      <c r="AL72" s="73"/>
      <c r="AM72" s="73"/>
      <c r="AN72" s="76"/>
      <c r="AO72" s="77" t="str">
        <f t="shared" si="10"/>
        <v/>
      </c>
      <c r="AP72" s="77" t="str">
        <f t="shared" si="6"/>
        <v>0</v>
      </c>
      <c r="AQ72" s="77">
        <f t="shared" si="7"/>
        <v>0</v>
      </c>
      <c r="AR72" s="77">
        <f t="shared" si="8"/>
        <v>0</v>
      </c>
      <c r="AS72" s="78">
        <f t="shared" si="9"/>
        <v>0</v>
      </c>
    </row>
    <row r="73" spans="1:45">
      <c r="A73" s="60" t="s">
        <v>376</v>
      </c>
      <c r="B73" s="72"/>
      <c r="C73" s="73" t="str">
        <f>IF($B73="","",VLOOKUP($B73,TabeladisciplinasF,MATCH(C$2,'[1]Banco de Dados'!$L$1:$Q$1,0)))</f>
        <v/>
      </c>
      <c r="D73" s="74" t="str">
        <f>IF($B73="","",VLOOKUP($B73,TabeladisciplinasF,MATCH(D$2,'[1]Banco de Dados'!$L$1:$Q$1,0)))</f>
        <v/>
      </c>
      <c r="E73" s="74" t="str">
        <f>IF($B73="","",VLOOKUP($B73,TabeladisciplinasF,MATCH(E$2,'[1]Banco de Dados'!$L$1:$Q$1,0)))</f>
        <v/>
      </c>
      <c r="F73" s="74" t="str">
        <f>IF($B73="","",VLOOKUP($B73,TabeladisciplinasF,MATCH(F$2,'[1]Banco de Dados'!$L$1:$Q$1,0)))</f>
        <v/>
      </c>
      <c r="G73" s="74" t="str">
        <f>IF($B73="","",VLOOKUP($B73,TabeladisciplinasF,MATCH(G$2,'[1]Banco de Dados'!$L$1:$Q$1,0)))</f>
        <v/>
      </c>
      <c r="H73" s="72"/>
      <c r="I73" s="72"/>
      <c r="J73" s="72"/>
      <c r="K73" s="72"/>
      <c r="L73" s="72"/>
      <c r="M73" s="75"/>
      <c r="N73" s="75"/>
      <c r="O73" s="72"/>
      <c r="P73" s="73"/>
      <c r="Q73" s="72"/>
      <c r="R73" s="72"/>
      <c r="S73" s="72"/>
      <c r="T73" s="72"/>
      <c r="U73" s="73"/>
      <c r="V73" s="72"/>
      <c r="W73" s="72"/>
      <c r="X73" s="72"/>
      <c r="Y73" s="72"/>
      <c r="Z73" s="73"/>
      <c r="AA73" s="72"/>
      <c r="AB73" s="72"/>
      <c r="AC73" s="72"/>
      <c r="AD73" s="72"/>
      <c r="AE73" s="72"/>
      <c r="AF73" s="73"/>
      <c r="AG73" s="73"/>
      <c r="AH73" s="72"/>
      <c r="AI73" s="72"/>
      <c r="AJ73" s="72"/>
      <c r="AK73" s="72"/>
      <c r="AL73" s="73"/>
      <c r="AM73" s="73"/>
      <c r="AN73" s="76"/>
      <c r="AO73" s="77" t="str">
        <f t="shared" si="10"/>
        <v/>
      </c>
      <c r="AP73" s="77" t="str">
        <f t="shared" si="6"/>
        <v>0</v>
      </c>
      <c r="AQ73" s="77">
        <f t="shared" si="7"/>
        <v>0</v>
      </c>
      <c r="AR73" s="77">
        <f t="shared" si="8"/>
        <v>0</v>
      </c>
      <c r="AS73" s="78">
        <f t="shared" si="9"/>
        <v>0</v>
      </c>
    </row>
    <row r="74" spans="1:45">
      <c r="A74" s="60" t="s">
        <v>376</v>
      </c>
      <c r="B74" s="72"/>
      <c r="C74" s="73" t="str">
        <f>IF($B74="","",VLOOKUP($B74,TabeladisciplinasF,MATCH(C$2,'[1]Banco de Dados'!$L$1:$Q$1,0)))</f>
        <v/>
      </c>
      <c r="D74" s="74" t="str">
        <f>IF($B74="","",VLOOKUP($B74,TabeladisciplinasF,MATCH(D$2,'[1]Banco de Dados'!$L$1:$Q$1,0)))</f>
        <v/>
      </c>
      <c r="E74" s="74" t="str">
        <f>IF($B74="","",VLOOKUP($B74,TabeladisciplinasF,MATCH(E$2,'[1]Banco de Dados'!$L$1:$Q$1,0)))</f>
        <v/>
      </c>
      <c r="F74" s="74" t="str">
        <f>IF($B74="","",VLOOKUP($B74,TabeladisciplinasF,MATCH(F$2,'[1]Banco de Dados'!$L$1:$Q$1,0)))</f>
        <v/>
      </c>
      <c r="G74" s="74" t="str">
        <f>IF($B74="","",VLOOKUP($B74,TabeladisciplinasF,MATCH(G$2,'[1]Banco de Dados'!$L$1:$Q$1,0)))</f>
        <v/>
      </c>
      <c r="H74" s="72"/>
      <c r="I74" s="72"/>
      <c r="J74" s="72"/>
      <c r="K74" s="72"/>
      <c r="L74" s="72"/>
      <c r="M74" s="75"/>
      <c r="N74" s="75"/>
      <c r="O74" s="72"/>
      <c r="P74" s="73"/>
      <c r="Q74" s="72"/>
      <c r="R74" s="75"/>
      <c r="S74" s="75"/>
      <c r="T74" s="72"/>
      <c r="U74" s="73"/>
      <c r="V74" s="72"/>
      <c r="W74" s="75"/>
      <c r="X74" s="75"/>
      <c r="Y74" s="72"/>
      <c r="Z74" s="73"/>
      <c r="AA74" s="72"/>
      <c r="AB74" s="72"/>
      <c r="AC74" s="75"/>
      <c r="AD74" s="75"/>
      <c r="AE74" s="72"/>
      <c r="AF74" s="73"/>
      <c r="AG74" s="73"/>
      <c r="AH74" s="72"/>
      <c r="AI74" s="75"/>
      <c r="AJ74" s="75"/>
      <c r="AK74" s="72"/>
      <c r="AL74" s="73"/>
      <c r="AM74" s="73"/>
      <c r="AN74" s="76"/>
      <c r="AO74" s="77" t="str">
        <f t="shared" si="10"/>
        <v/>
      </c>
      <c r="AP74" s="77" t="str">
        <f t="shared" si="6"/>
        <v>0</v>
      </c>
      <c r="AQ74" s="77">
        <f t="shared" si="7"/>
        <v>0</v>
      </c>
      <c r="AR74" s="77">
        <f t="shared" si="8"/>
        <v>0</v>
      </c>
      <c r="AS74" s="78">
        <f t="shared" si="9"/>
        <v>0</v>
      </c>
    </row>
    <row r="75" spans="1:45">
      <c r="A75" s="60" t="s">
        <v>376</v>
      </c>
      <c r="B75" s="80"/>
      <c r="C75" s="73" t="str">
        <f>IF($B75="","",VLOOKUP($B75,TabeladisciplinasF,MATCH(C$2,'[1]Banco de Dados'!$L$1:$Q$1,0)))</f>
        <v/>
      </c>
      <c r="D75" s="74" t="str">
        <f>IF($B75="","",VLOOKUP($B75,TabeladisciplinasF,MATCH(D$2,'[1]Banco de Dados'!$L$1:$Q$1,0)))</f>
        <v/>
      </c>
      <c r="E75" s="74" t="str">
        <f>IF($B75="","",VLOOKUP($B75,TabeladisciplinasF,MATCH(E$2,'[1]Banco de Dados'!$L$1:$Q$1,0)))</f>
        <v/>
      </c>
      <c r="F75" s="74" t="str">
        <f>IF($B75="","",VLOOKUP($B75,TabeladisciplinasF,MATCH(F$2,'[1]Banco de Dados'!$L$1:$Q$1,0)))</f>
        <v/>
      </c>
      <c r="G75" s="74" t="str">
        <f>IF($B75="","",VLOOKUP($B75,TabeladisciplinasF,MATCH(G$2,'[1]Banco de Dados'!$L$1:$Q$1,0)))</f>
        <v/>
      </c>
      <c r="H75" s="72"/>
      <c r="I75" s="72"/>
      <c r="J75" s="72"/>
      <c r="K75" s="72"/>
      <c r="L75" s="72"/>
      <c r="M75" s="75"/>
      <c r="N75" s="75"/>
      <c r="O75" s="72"/>
      <c r="P75" s="73"/>
      <c r="Q75" s="72"/>
      <c r="R75" s="75"/>
      <c r="S75" s="75"/>
      <c r="T75" s="72"/>
      <c r="U75" s="73"/>
      <c r="V75" s="72"/>
      <c r="W75" s="75"/>
      <c r="X75" s="75"/>
      <c r="Y75" s="72"/>
      <c r="Z75" s="73"/>
      <c r="AA75" s="72"/>
      <c r="AB75" s="72"/>
      <c r="AC75" s="75"/>
      <c r="AD75" s="75"/>
      <c r="AE75" s="72"/>
      <c r="AF75" s="73"/>
      <c r="AG75" s="73"/>
      <c r="AH75" s="72"/>
      <c r="AI75" s="75"/>
      <c r="AJ75" s="75"/>
      <c r="AK75" s="72"/>
      <c r="AL75" s="73"/>
      <c r="AM75" s="73"/>
      <c r="AN75" s="76"/>
      <c r="AO75" s="77" t="str">
        <f t="shared" si="10"/>
        <v/>
      </c>
      <c r="AP75" s="77" t="str">
        <f t="shared" si="6"/>
        <v>0</v>
      </c>
      <c r="AQ75" s="77">
        <f t="shared" si="7"/>
        <v>0</v>
      </c>
      <c r="AR75" s="77">
        <f t="shared" si="8"/>
        <v>0</v>
      </c>
      <c r="AS75" s="78">
        <f t="shared" si="9"/>
        <v>0</v>
      </c>
    </row>
    <row r="76" spans="1:45">
      <c r="A76" s="60" t="s">
        <v>376</v>
      </c>
      <c r="B76" s="80"/>
      <c r="C76" s="73" t="str">
        <f>IF($B76="","",VLOOKUP($B76,TabeladisciplinasF,MATCH(C$2,'[1]Banco de Dados'!$L$1:$Q$1,0)))</f>
        <v/>
      </c>
      <c r="D76" s="74" t="str">
        <f>IF($B76="","",VLOOKUP($B76,TabeladisciplinasF,MATCH(D$2,'[1]Banco de Dados'!$L$1:$Q$1,0)))</f>
        <v/>
      </c>
      <c r="E76" s="74" t="str">
        <f>IF($B76="","",VLOOKUP($B76,TabeladisciplinasF,MATCH(E$2,'[1]Banco de Dados'!$L$1:$Q$1,0)))</f>
        <v/>
      </c>
      <c r="F76" s="74" t="str">
        <f>IF($B76="","",VLOOKUP($B76,TabeladisciplinasF,MATCH(F$2,'[1]Banco de Dados'!$L$1:$Q$1,0)))</f>
        <v/>
      </c>
      <c r="G76" s="74" t="str">
        <f>IF($B76="","",VLOOKUP($B76,TabeladisciplinasF,MATCH(G$2,'[1]Banco de Dados'!$L$1:$Q$1,0)))</f>
        <v/>
      </c>
      <c r="H76" s="72"/>
      <c r="I76" s="72"/>
      <c r="J76" s="72"/>
      <c r="K76" s="72"/>
      <c r="L76" s="72"/>
      <c r="M76" s="75"/>
      <c r="N76" s="75"/>
      <c r="O76" s="72"/>
      <c r="P76" s="73"/>
      <c r="Q76" s="72"/>
      <c r="R76" s="75"/>
      <c r="S76" s="75"/>
      <c r="T76" s="72"/>
      <c r="U76" s="73"/>
      <c r="V76" s="72"/>
      <c r="W76" s="75"/>
      <c r="X76" s="75"/>
      <c r="Y76" s="72"/>
      <c r="Z76" s="73"/>
      <c r="AA76" s="72"/>
      <c r="AB76" s="72"/>
      <c r="AC76" s="75"/>
      <c r="AD76" s="75"/>
      <c r="AE76" s="72"/>
      <c r="AF76" s="73"/>
      <c r="AG76" s="73"/>
      <c r="AH76" s="72"/>
      <c r="AI76" s="75"/>
      <c r="AJ76" s="75"/>
      <c r="AK76" s="72"/>
      <c r="AL76" s="73"/>
      <c r="AM76" s="73"/>
      <c r="AN76" s="76"/>
      <c r="AO76" s="77" t="str">
        <f t="shared" si="10"/>
        <v/>
      </c>
      <c r="AP76" s="77" t="str">
        <f t="shared" si="6"/>
        <v>0</v>
      </c>
      <c r="AQ76" s="77">
        <f t="shared" si="7"/>
        <v>0</v>
      </c>
      <c r="AR76" s="77">
        <f t="shared" si="8"/>
        <v>0</v>
      </c>
      <c r="AS76" s="78">
        <f t="shared" si="9"/>
        <v>0</v>
      </c>
    </row>
    <row r="77" spans="1:45">
      <c r="A77" s="60" t="s">
        <v>376</v>
      </c>
      <c r="B77" s="72"/>
      <c r="C77" s="73" t="str">
        <f>IF($B77="","",VLOOKUP($B77,TabeladisciplinasF,MATCH(C$2,'[1]Banco de Dados'!$L$1:$Q$1,0)))</f>
        <v/>
      </c>
      <c r="D77" s="74" t="str">
        <f>IF($B77="","",VLOOKUP($B77,TabeladisciplinasF,MATCH(D$2,'[1]Banco de Dados'!$L$1:$Q$1,0)))</f>
        <v/>
      </c>
      <c r="E77" s="74" t="str">
        <f>IF($B77="","",VLOOKUP($B77,TabeladisciplinasF,MATCH(E$2,'[1]Banco de Dados'!$L$1:$Q$1,0)))</f>
        <v/>
      </c>
      <c r="F77" s="74" t="str">
        <f>IF($B77="","",VLOOKUP($B77,TabeladisciplinasF,MATCH(F$2,'[1]Banco de Dados'!$L$1:$Q$1,0)))</f>
        <v/>
      </c>
      <c r="G77" s="74" t="str">
        <f>IF($B77="","",VLOOKUP($B77,TabeladisciplinasF,MATCH(G$2,'[1]Banco de Dados'!$L$1:$Q$1,0)))</f>
        <v/>
      </c>
      <c r="H77" s="72"/>
      <c r="I77" s="72"/>
      <c r="J77" s="72"/>
      <c r="K77" s="72"/>
      <c r="L77" s="72"/>
      <c r="M77" s="75"/>
      <c r="N77" s="75"/>
      <c r="O77" s="72"/>
      <c r="P77" s="73"/>
      <c r="Q77" s="72"/>
      <c r="R77" s="75"/>
      <c r="S77" s="75"/>
      <c r="T77" s="72"/>
      <c r="U77" s="73"/>
      <c r="V77" s="72"/>
      <c r="W77" s="75"/>
      <c r="X77" s="75"/>
      <c r="Y77" s="72"/>
      <c r="Z77" s="73"/>
      <c r="AA77" s="72"/>
      <c r="AB77" s="72"/>
      <c r="AC77" s="75"/>
      <c r="AD77" s="75"/>
      <c r="AE77" s="72"/>
      <c r="AF77" s="73"/>
      <c r="AG77" s="73"/>
      <c r="AH77" s="72"/>
      <c r="AI77" s="75"/>
      <c r="AJ77" s="75"/>
      <c r="AK77" s="72"/>
      <c r="AL77" s="73"/>
      <c r="AM77" s="73"/>
      <c r="AN77" s="76"/>
      <c r="AO77" s="77" t="str">
        <f t="shared" si="10"/>
        <v/>
      </c>
      <c r="AP77" s="77" t="str">
        <f t="shared" si="6"/>
        <v>0</v>
      </c>
      <c r="AQ77" s="77">
        <f t="shared" si="7"/>
        <v>0</v>
      </c>
      <c r="AR77" s="77">
        <f t="shared" si="8"/>
        <v>0</v>
      </c>
      <c r="AS77" s="78">
        <f t="shared" si="9"/>
        <v>0</v>
      </c>
    </row>
    <row r="78" spans="1:45">
      <c r="A78" s="60" t="s">
        <v>376</v>
      </c>
      <c r="B78" s="72"/>
      <c r="C78" s="73" t="str">
        <f>IF($B78="","",VLOOKUP($B78,TabeladisciplinasF,MATCH(C$2,'[1]Banco de Dados'!$L$1:$Q$1,0)))</f>
        <v/>
      </c>
      <c r="D78" s="74" t="str">
        <f>IF($B78="","",VLOOKUP($B78,TabeladisciplinasF,MATCH(D$2,'[1]Banco de Dados'!$L$1:$Q$1,0)))</f>
        <v/>
      </c>
      <c r="E78" s="74" t="str">
        <f>IF($B78="","",VLOOKUP($B78,TabeladisciplinasF,MATCH(E$2,'[1]Banco de Dados'!$L$1:$Q$1,0)))</f>
        <v/>
      </c>
      <c r="F78" s="74" t="str">
        <f>IF($B78="","",VLOOKUP($B78,TabeladisciplinasF,MATCH(F$2,'[1]Banco de Dados'!$L$1:$Q$1,0)))</f>
        <v/>
      </c>
      <c r="G78" s="74" t="str">
        <f>IF($B78="","",VLOOKUP($B78,TabeladisciplinasF,MATCH(G$2,'[1]Banco de Dados'!$L$1:$Q$1,0)))</f>
        <v/>
      </c>
      <c r="H78" s="72"/>
      <c r="I78" s="72"/>
      <c r="J78" s="72"/>
      <c r="K78" s="72"/>
      <c r="L78" s="72"/>
      <c r="M78" s="75"/>
      <c r="N78" s="75"/>
      <c r="O78" s="72"/>
      <c r="P78" s="73"/>
      <c r="Q78" s="72"/>
      <c r="R78" s="75"/>
      <c r="S78" s="75"/>
      <c r="T78" s="72"/>
      <c r="U78" s="73"/>
      <c r="V78" s="72"/>
      <c r="W78" s="75"/>
      <c r="X78" s="75"/>
      <c r="Y78" s="72"/>
      <c r="Z78" s="73"/>
      <c r="AA78" s="72"/>
      <c r="AB78" s="72"/>
      <c r="AC78" s="75"/>
      <c r="AD78" s="75"/>
      <c r="AE78" s="72"/>
      <c r="AF78" s="73"/>
      <c r="AG78" s="73"/>
      <c r="AH78" s="72"/>
      <c r="AI78" s="75"/>
      <c r="AJ78" s="75"/>
      <c r="AK78" s="72"/>
      <c r="AL78" s="73"/>
      <c r="AM78" s="73"/>
      <c r="AN78" s="76"/>
      <c r="AO78" s="77" t="str">
        <f t="shared" si="10"/>
        <v/>
      </c>
      <c r="AP78" s="77" t="str">
        <f t="shared" si="6"/>
        <v>0</v>
      </c>
      <c r="AQ78" s="77">
        <f t="shared" si="7"/>
        <v>0</v>
      </c>
      <c r="AR78" s="77">
        <f t="shared" si="8"/>
        <v>0</v>
      </c>
      <c r="AS78" s="78">
        <f t="shared" si="9"/>
        <v>0</v>
      </c>
    </row>
    <row r="79" spans="1:45">
      <c r="A79" s="60" t="s">
        <v>376</v>
      </c>
      <c r="B79" s="72"/>
      <c r="C79" s="73" t="str">
        <f>IF($B79="","",VLOOKUP($B79,TabeladisciplinasF,MATCH(C$2,'[1]Banco de Dados'!$L$1:$Q$1,0)))</f>
        <v/>
      </c>
      <c r="D79" s="74" t="str">
        <f>IF($B79="","",VLOOKUP($B79,TabeladisciplinasF,MATCH(D$2,'[1]Banco de Dados'!$L$1:$Q$1,0)))</f>
        <v/>
      </c>
      <c r="E79" s="74" t="str">
        <f>IF($B79="","",VLOOKUP($B79,TabeladisciplinasF,MATCH(E$2,'[1]Banco de Dados'!$L$1:$Q$1,0)))</f>
        <v/>
      </c>
      <c r="F79" s="74" t="str">
        <f>IF($B79="","",VLOOKUP($B79,TabeladisciplinasF,MATCH(F$2,'[1]Banco de Dados'!$L$1:$Q$1,0)))</f>
        <v/>
      </c>
      <c r="G79" s="74" t="str">
        <f>IF($B79="","",VLOOKUP($B79,TabeladisciplinasF,MATCH(G$2,'[1]Banco de Dados'!$L$1:$Q$1,0)))</f>
        <v/>
      </c>
      <c r="H79" s="72"/>
      <c r="I79" s="72"/>
      <c r="J79" s="72"/>
      <c r="K79" s="72"/>
      <c r="L79" s="72"/>
      <c r="M79" s="75"/>
      <c r="N79" s="75"/>
      <c r="O79" s="72"/>
      <c r="P79" s="73"/>
      <c r="Q79" s="72"/>
      <c r="R79" s="75"/>
      <c r="S79" s="75"/>
      <c r="T79" s="72"/>
      <c r="U79" s="73"/>
      <c r="V79" s="72"/>
      <c r="W79" s="75"/>
      <c r="X79" s="75"/>
      <c r="Y79" s="72"/>
      <c r="Z79" s="73"/>
      <c r="AA79" s="72"/>
      <c r="AB79" s="72"/>
      <c r="AC79" s="75"/>
      <c r="AD79" s="75"/>
      <c r="AE79" s="72"/>
      <c r="AF79" s="73"/>
      <c r="AG79" s="73"/>
      <c r="AH79" s="72"/>
      <c r="AI79" s="75"/>
      <c r="AJ79" s="75"/>
      <c r="AK79" s="72"/>
      <c r="AL79" s="73"/>
      <c r="AM79" s="73"/>
      <c r="AN79" s="76"/>
      <c r="AO79" s="77" t="str">
        <f t="shared" si="10"/>
        <v/>
      </c>
      <c r="AP79" s="77" t="str">
        <f t="shared" si="6"/>
        <v>0</v>
      </c>
      <c r="AQ79" s="77">
        <f t="shared" si="7"/>
        <v>0</v>
      </c>
      <c r="AR79" s="77">
        <f t="shared" si="8"/>
        <v>0</v>
      </c>
      <c r="AS79" s="78">
        <f t="shared" si="9"/>
        <v>0</v>
      </c>
    </row>
    <row r="80" spans="1:45">
      <c r="A80" s="60" t="s">
        <v>376</v>
      </c>
      <c r="B80" s="72"/>
      <c r="C80" s="73" t="str">
        <f>IF($B80="","",VLOOKUP($B80,TabeladisciplinasF,MATCH(C$2,'[1]Banco de Dados'!$L$1:$Q$1,0)))</f>
        <v/>
      </c>
      <c r="D80" s="74" t="str">
        <f>IF($B80="","",VLOOKUP($B80,TabeladisciplinasF,MATCH(D$2,'[1]Banco de Dados'!$L$1:$Q$1,0)))</f>
        <v/>
      </c>
      <c r="E80" s="74" t="str">
        <f>IF($B80="","",VLOOKUP($B80,TabeladisciplinasF,MATCH(E$2,'[1]Banco de Dados'!$L$1:$Q$1,0)))</f>
        <v/>
      </c>
      <c r="F80" s="74" t="str">
        <f>IF($B80="","",VLOOKUP($B80,TabeladisciplinasF,MATCH(F$2,'[1]Banco de Dados'!$L$1:$Q$1,0)))</f>
        <v/>
      </c>
      <c r="G80" s="74" t="str">
        <f>IF($B80="","",VLOOKUP($B80,TabeladisciplinasF,MATCH(G$2,'[1]Banco de Dados'!$L$1:$Q$1,0)))</f>
        <v/>
      </c>
      <c r="H80" s="72"/>
      <c r="I80" s="72"/>
      <c r="J80" s="72"/>
      <c r="K80" s="72"/>
      <c r="L80" s="72"/>
      <c r="M80" s="75"/>
      <c r="N80" s="75"/>
      <c r="O80" s="72"/>
      <c r="P80" s="73"/>
      <c r="Q80" s="72"/>
      <c r="R80" s="75"/>
      <c r="S80" s="75"/>
      <c r="T80" s="72"/>
      <c r="U80" s="73"/>
      <c r="V80" s="72"/>
      <c r="W80" s="75"/>
      <c r="X80" s="75"/>
      <c r="Y80" s="72"/>
      <c r="Z80" s="73"/>
      <c r="AA80" s="72"/>
      <c r="AB80" s="72"/>
      <c r="AC80" s="75"/>
      <c r="AD80" s="75"/>
      <c r="AE80" s="72"/>
      <c r="AF80" s="73"/>
      <c r="AG80" s="73"/>
      <c r="AH80" s="72"/>
      <c r="AI80" s="75"/>
      <c r="AJ80" s="75"/>
      <c r="AK80" s="72"/>
      <c r="AL80" s="73"/>
      <c r="AM80" s="73"/>
      <c r="AN80" s="76"/>
      <c r="AO80" s="77" t="str">
        <f t="shared" si="10"/>
        <v/>
      </c>
      <c r="AP80" s="77" t="str">
        <f t="shared" si="6"/>
        <v>0</v>
      </c>
      <c r="AQ80" s="77">
        <f t="shared" si="7"/>
        <v>0</v>
      </c>
      <c r="AR80" s="77">
        <f t="shared" si="8"/>
        <v>0</v>
      </c>
      <c r="AS80" s="78">
        <f t="shared" si="9"/>
        <v>0</v>
      </c>
    </row>
    <row r="81" spans="1:45">
      <c r="A81" s="60" t="s">
        <v>376</v>
      </c>
      <c r="B81" s="80"/>
      <c r="C81" s="73" t="str">
        <f>IF($B81="","",VLOOKUP($B81,TabeladisciplinasF,MATCH(C$2,'[1]Banco de Dados'!$L$1:$Q$1,0)))</f>
        <v/>
      </c>
      <c r="D81" s="74" t="str">
        <f>IF($B81="","",VLOOKUP($B81,TabeladisciplinasF,MATCH(D$2,'[1]Banco de Dados'!$L$1:$Q$1,0)))</f>
        <v/>
      </c>
      <c r="E81" s="74" t="str">
        <f>IF($B81="","",VLOOKUP($B81,TabeladisciplinasF,MATCH(E$2,'[1]Banco de Dados'!$L$1:$Q$1,0)))</f>
        <v/>
      </c>
      <c r="F81" s="74" t="str">
        <f>IF($B81="","",VLOOKUP($B81,TabeladisciplinasF,MATCH(F$2,'[1]Banco de Dados'!$L$1:$Q$1,0)))</f>
        <v/>
      </c>
      <c r="G81" s="74" t="str">
        <f>IF($B81="","",VLOOKUP($B81,TabeladisciplinasF,MATCH(G$2,'[1]Banco de Dados'!$L$1:$Q$1,0)))</f>
        <v/>
      </c>
      <c r="H81" s="72"/>
      <c r="I81" s="72"/>
      <c r="J81" s="72"/>
      <c r="K81" s="72"/>
      <c r="L81" s="72"/>
      <c r="M81" s="75"/>
      <c r="N81" s="75"/>
      <c r="O81" s="72"/>
      <c r="P81" s="73"/>
      <c r="Q81" s="72"/>
      <c r="R81" s="75"/>
      <c r="S81" s="75"/>
      <c r="T81" s="72"/>
      <c r="U81" s="73"/>
      <c r="V81" s="72"/>
      <c r="W81" s="75"/>
      <c r="X81" s="75"/>
      <c r="Y81" s="72"/>
      <c r="Z81" s="73"/>
      <c r="AA81" s="72"/>
      <c r="AB81" s="72"/>
      <c r="AC81" s="75"/>
      <c r="AD81" s="75"/>
      <c r="AE81" s="72"/>
      <c r="AF81" s="73"/>
      <c r="AG81" s="73"/>
      <c r="AH81" s="72"/>
      <c r="AI81" s="75"/>
      <c r="AJ81" s="75"/>
      <c r="AK81" s="72"/>
      <c r="AL81" s="73"/>
      <c r="AM81" s="73"/>
      <c r="AN81" s="76"/>
      <c r="AO81" s="77" t="str">
        <f t="shared" si="10"/>
        <v/>
      </c>
      <c r="AP81" s="77" t="str">
        <f t="shared" si="6"/>
        <v>0</v>
      </c>
      <c r="AQ81" s="77">
        <f t="shared" si="7"/>
        <v>0</v>
      </c>
      <c r="AR81" s="77">
        <f t="shared" si="8"/>
        <v>0</v>
      </c>
      <c r="AS81" s="78">
        <f t="shared" si="9"/>
        <v>0</v>
      </c>
    </row>
    <row r="82" spans="1:45">
      <c r="A82" s="60" t="s">
        <v>376</v>
      </c>
      <c r="B82" s="72"/>
      <c r="C82" s="73" t="str">
        <f>IF($B82="","",VLOOKUP($B82,TabeladisciplinasF,MATCH(C$2,'[1]Banco de Dados'!$L$1:$Q$1,0)))</f>
        <v/>
      </c>
      <c r="D82" s="74" t="str">
        <f>IF($B82="","",VLOOKUP($B82,TabeladisciplinasF,MATCH(D$2,'[1]Banco de Dados'!$L$1:$Q$1,0)))</f>
        <v/>
      </c>
      <c r="E82" s="74" t="str">
        <f>IF($B82="","",VLOOKUP($B82,TabeladisciplinasF,MATCH(E$2,'[1]Banco de Dados'!$L$1:$Q$1,0)))</f>
        <v/>
      </c>
      <c r="F82" s="74" t="str">
        <f>IF($B82="","",VLOOKUP($B82,TabeladisciplinasF,MATCH(F$2,'[1]Banco de Dados'!$L$1:$Q$1,0)))</f>
        <v/>
      </c>
      <c r="G82" s="74" t="str">
        <f>IF($B82="","",VLOOKUP($B82,TabeladisciplinasF,MATCH(G$2,'[1]Banco de Dados'!$L$1:$Q$1,0)))</f>
        <v/>
      </c>
      <c r="H82" s="72"/>
      <c r="I82" s="72"/>
      <c r="J82" s="72"/>
      <c r="K82" s="72"/>
      <c r="L82" s="72"/>
      <c r="M82" s="75"/>
      <c r="N82" s="75"/>
      <c r="O82" s="72"/>
      <c r="P82" s="73"/>
      <c r="Q82" s="72"/>
      <c r="R82" s="75"/>
      <c r="S82" s="75"/>
      <c r="T82" s="72"/>
      <c r="U82" s="73"/>
      <c r="V82" s="72"/>
      <c r="W82" s="75"/>
      <c r="X82" s="75"/>
      <c r="Y82" s="72"/>
      <c r="Z82" s="73"/>
      <c r="AA82" s="72"/>
      <c r="AB82" s="72"/>
      <c r="AC82" s="75"/>
      <c r="AD82" s="75"/>
      <c r="AE82" s="72"/>
      <c r="AF82" s="73"/>
      <c r="AG82" s="73"/>
      <c r="AH82" s="72"/>
      <c r="AI82" s="75"/>
      <c r="AJ82" s="75"/>
      <c r="AK82" s="72"/>
      <c r="AL82" s="73"/>
      <c r="AM82" s="73"/>
      <c r="AN82" s="76"/>
      <c r="AO82" s="77" t="str">
        <f t="shared" si="10"/>
        <v/>
      </c>
      <c r="AP82" s="77" t="str">
        <f t="shared" si="6"/>
        <v>0</v>
      </c>
      <c r="AQ82" s="77">
        <f t="shared" si="7"/>
        <v>0</v>
      </c>
      <c r="AR82" s="77">
        <f t="shared" si="8"/>
        <v>0</v>
      </c>
      <c r="AS82" s="78">
        <f t="shared" si="9"/>
        <v>0</v>
      </c>
    </row>
    <row r="83" spans="1:45">
      <c r="A83" s="60" t="s">
        <v>376</v>
      </c>
      <c r="B83" s="72"/>
      <c r="C83" s="73" t="str">
        <f>IF($B83="","",VLOOKUP($B83,TabeladisciplinasF,MATCH(C$2,'[1]Banco de Dados'!$L$1:$Q$1,0)))</f>
        <v/>
      </c>
      <c r="D83" s="74" t="str">
        <f>IF($B83="","",VLOOKUP($B83,TabeladisciplinasF,MATCH(D$2,'[1]Banco de Dados'!$L$1:$Q$1,0)))</f>
        <v/>
      </c>
      <c r="E83" s="74" t="str">
        <f>IF($B83="","",VLOOKUP($B83,TabeladisciplinasF,MATCH(E$2,'[1]Banco de Dados'!$L$1:$Q$1,0)))</f>
        <v/>
      </c>
      <c r="F83" s="74" t="str">
        <f>IF($B83="","",VLOOKUP($B83,TabeladisciplinasF,MATCH(F$2,'[1]Banco de Dados'!$L$1:$Q$1,0)))</f>
        <v/>
      </c>
      <c r="G83" s="74" t="str">
        <f>IF($B83="","",VLOOKUP($B83,TabeladisciplinasF,MATCH(G$2,'[1]Banco de Dados'!$L$1:$Q$1,0)))</f>
        <v/>
      </c>
      <c r="H83" s="72"/>
      <c r="I83" s="72"/>
      <c r="J83" s="72"/>
      <c r="K83" s="72"/>
      <c r="L83" s="72"/>
      <c r="M83" s="75"/>
      <c r="N83" s="75"/>
      <c r="O83" s="72"/>
      <c r="P83" s="73"/>
      <c r="Q83" s="72"/>
      <c r="R83" s="75"/>
      <c r="S83" s="75"/>
      <c r="T83" s="72"/>
      <c r="U83" s="73"/>
      <c r="V83" s="72"/>
      <c r="W83" s="75"/>
      <c r="X83" s="75"/>
      <c r="Y83" s="72"/>
      <c r="Z83" s="73"/>
      <c r="AA83" s="72"/>
      <c r="AB83" s="72"/>
      <c r="AC83" s="75"/>
      <c r="AD83" s="75"/>
      <c r="AE83" s="72"/>
      <c r="AF83" s="73"/>
      <c r="AG83" s="73"/>
      <c r="AH83" s="72"/>
      <c r="AI83" s="75"/>
      <c r="AJ83" s="75"/>
      <c r="AK83" s="72"/>
      <c r="AL83" s="73"/>
      <c r="AM83" s="73"/>
      <c r="AN83" s="76"/>
      <c r="AO83" s="77" t="str">
        <f t="shared" si="10"/>
        <v/>
      </c>
      <c r="AP83" s="77" t="str">
        <f t="shared" si="6"/>
        <v>0</v>
      </c>
      <c r="AQ83" s="77">
        <f t="shared" si="7"/>
        <v>0</v>
      </c>
      <c r="AR83" s="77">
        <f t="shared" si="8"/>
        <v>0</v>
      </c>
      <c r="AS83" s="78">
        <f t="shared" si="9"/>
        <v>0</v>
      </c>
    </row>
    <row r="84" spans="1:45">
      <c r="A84" s="60" t="s">
        <v>376</v>
      </c>
      <c r="B84" s="72"/>
      <c r="C84" s="73" t="str">
        <f>IF($B84="","",VLOOKUP($B84,TabeladisciplinasF,MATCH(C$2,'[1]Banco de Dados'!$L$1:$Q$1,0)))</f>
        <v/>
      </c>
      <c r="D84" s="74" t="str">
        <f>IF($B84="","",VLOOKUP($B84,TabeladisciplinasF,MATCH(D$2,'[1]Banco de Dados'!$L$1:$Q$1,0)))</f>
        <v/>
      </c>
      <c r="E84" s="74" t="str">
        <f>IF($B84="","",VLOOKUP($B84,TabeladisciplinasF,MATCH(E$2,'[1]Banco de Dados'!$L$1:$Q$1,0)))</f>
        <v/>
      </c>
      <c r="F84" s="74" t="str">
        <f>IF($B84="","",VLOOKUP($B84,TabeladisciplinasF,MATCH(F$2,'[1]Banco de Dados'!$L$1:$Q$1,0)))</f>
        <v/>
      </c>
      <c r="G84" s="74" t="str">
        <f>IF($B84="","",VLOOKUP($B84,TabeladisciplinasF,MATCH(G$2,'[1]Banco de Dados'!$L$1:$Q$1,0)))</f>
        <v/>
      </c>
      <c r="H84" s="72"/>
      <c r="I84" s="72"/>
      <c r="J84" s="72"/>
      <c r="K84" s="72"/>
      <c r="L84" s="72"/>
      <c r="M84" s="75"/>
      <c r="N84" s="75"/>
      <c r="O84" s="72"/>
      <c r="P84" s="73"/>
      <c r="Q84" s="72"/>
      <c r="R84" s="75"/>
      <c r="S84" s="75"/>
      <c r="T84" s="72"/>
      <c r="U84" s="73"/>
      <c r="V84" s="72"/>
      <c r="W84" s="75"/>
      <c r="X84" s="75"/>
      <c r="Y84" s="72"/>
      <c r="Z84" s="73"/>
      <c r="AA84" s="72"/>
      <c r="AB84" s="72"/>
      <c r="AC84" s="75"/>
      <c r="AD84" s="75"/>
      <c r="AE84" s="72"/>
      <c r="AF84" s="73"/>
      <c r="AG84" s="73"/>
      <c r="AH84" s="72"/>
      <c r="AI84" s="75"/>
      <c r="AJ84" s="75"/>
      <c r="AK84" s="72"/>
      <c r="AL84" s="73"/>
      <c r="AM84" s="73"/>
      <c r="AN84" s="76"/>
      <c r="AO84" s="77" t="str">
        <f t="shared" si="10"/>
        <v/>
      </c>
      <c r="AP84" s="77" t="str">
        <f t="shared" si="6"/>
        <v>0</v>
      </c>
      <c r="AQ84" s="77">
        <f t="shared" si="7"/>
        <v>0</v>
      </c>
      <c r="AR84" s="77">
        <f t="shared" si="8"/>
        <v>0</v>
      </c>
      <c r="AS84" s="78">
        <f t="shared" si="9"/>
        <v>0</v>
      </c>
    </row>
    <row r="85" spans="1:45">
      <c r="A85" s="60" t="s">
        <v>376</v>
      </c>
      <c r="B85" s="72"/>
      <c r="C85" s="73" t="str">
        <f>IF($B85="","",VLOOKUP($B85,TabeladisciplinasF,MATCH(C$2,'[1]Banco de Dados'!$L$1:$Q$1,0)))</f>
        <v/>
      </c>
      <c r="D85" s="74" t="str">
        <f>IF($B85="","",VLOOKUP($B85,TabeladisciplinasF,MATCH(D$2,'[1]Banco de Dados'!$L$1:$Q$1,0)))</f>
        <v/>
      </c>
      <c r="E85" s="74" t="str">
        <f>IF($B85="","",VLOOKUP($B85,TabeladisciplinasF,MATCH(E$2,'[1]Banco de Dados'!$L$1:$Q$1,0)))</f>
        <v/>
      </c>
      <c r="F85" s="74" t="str">
        <f>IF($B85="","",VLOOKUP($B85,TabeladisciplinasF,MATCH(F$2,'[1]Banco de Dados'!$L$1:$Q$1,0)))</f>
        <v/>
      </c>
      <c r="G85" s="74" t="str">
        <f>IF($B85="","",VLOOKUP($B85,TabeladisciplinasF,MATCH(G$2,'[1]Banco de Dados'!$L$1:$Q$1,0)))</f>
        <v/>
      </c>
      <c r="H85" s="72"/>
      <c r="I85" s="72"/>
      <c r="J85" s="72"/>
      <c r="K85" s="72"/>
      <c r="L85" s="72"/>
      <c r="M85" s="75"/>
      <c r="N85" s="75"/>
      <c r="O85" s="72"/>
      <c r="P85" s="73"/>
      <c r="Q85" s="72"/>
      <c r="R85" s="75"/>
      <c r="S85" s="75"/>
      <c r="T85" s="72"/>
      <c r="U85" s="73"/>
      <c r="V85" s="72"/>
      <c r="W85" s="75"/>
      <c r="X85" s="75"/>
      <c r="Y85" s="72"/>
      <c r="Z85" s="73"/>
      <c r="AA85" s="72"/>
      <c r="AB85" s="72"/>
      <c r="AC85" s="75"/>
      <c r="AD85" s="75"/>
      <c r="AE85" s="72"/>
      <c r="AF85" s="73"/>
      <c r="AG85" s="73"/>
      <c r="AH85" s="72"/>
      <c r="AI85" s="75"/>
      <c r="AJ85" s="75"/>
      <c r="AK85" s="72"/>
      <c r="AL85" s="73"/>
      <c r="AM85" s="73"/>
      <c r="AN85" s="76"/>
      <c r="AO85" s="77" t="str">
        <f t="shared" si="10"/>
        <v/>
      </c>
      <c r="AP85" s="77" t="str">
        <f t="shared" si="6"/>
        <v>0</v>
      </c>
      <c r="AQ85" s="77">
        <f t="shared" si="7"/>
        <v>0</v>
      </c>
      <c r="AR85" s="77">
        <f t="shared" si="8"/>
        <v>0</v>
      </c>
      <c r="AS85" s="78">
        <f t="shared" si="9"/>
        <v>0</v>
      </c>
    </row>
    <row r="86" spans="1:45">
      <c r="A86" s="60" t="s">
        <v>376</v>
      </c>
      <c r="B86" s="72"/>
      <c r="C86" s="73" t="str">
        <f>IF($B86="","",VLOOKUP($B86,TabeladisciplinasF,MATCH(C$2,'[1]Banco de Dados'!$L$1:$Q$1,0)))</f>
        <v/>
      </c>
      <c r="D86" s="74" t="str">
        <f>IF($B86="","",VLOOKUP($B86,TabeladisciplinasF,MATCH(D$2,'[1]Banco de Dados'!$L$1:$Q$1,0)))</f>
        <v/>
      </c>
      <c r="E86" s="74" t="str">
        <f>IF($B86="","",VLOOKUP($B86,TabeladisciplinasF,MATCH(E$2,'[1]Banco de Dados'!$L$1:$Q$1,0)))</f>
        <v/>
      </c>
      <c r="F86" s="74" t="str">
        <f>IF($B86="","",VLOOKUP($B86,TabeladisciplinasF,MATCH(F$2,'[1]Banco de Dados'!$L$1:$Q$1,0)))</f>
        <v/>
      </c>
      <c r="G86" s="74" t="str">
        <f>IF($B86="","",VLOOKUP($B86,TabeladisciplinasF,MATCH(G$2,'[1]Banco de Dados'!$L$1:$Q$1,0)))</f>
        <v/>
      </c>
      <c r="H86" s="72"/>
      <c r="I86" s="72"/>
      <c r="J86" s="72"/>
      <c r="K86" s="72"/>
      <c r="L86" s="72"/>
      <c r="M86" s="75"/>
      <c r="N86" s="75"/>
      <c r="O86" s="72"/>
      <c r="P86" s="73"/>
      <c r="Q86" s="72"/>
      <c r="R86" s="75"/>
      <c r="S86" s="75"/>
      <c r="T86" s="72"/>
      <c r="U86" s="73"/>
      <c r="V86" s="72"/>
      <c r="W86" s="75"/>
      <c r="X86" s="75"/>
      <c r="Y86" s="72"/>
      <c r="Z86" s="73"/>
      <c r="AA86" s="72"/>
      <c r="AB86" s="72"/>
      <c r="AC86" s="75"/>
      <c r="AD86" s="75"/>
      <c r="AE86" s="72"/>
      <c r="AF86" s="73"/>
      <c r="AG86" s="73"/>
      <c r="AH86" s="72"/>
      <c r="AI86" s="75"/>
      <c r="AJ86" s="75"/>
      <c r="AK86" s="72"/>
      <c r="AL86" s="73"/>
      <c r="AM86" s="73"/>
      <c r="AN86" s="76"/>
      <c r="AO86" s="77" t="str">
        <f t="shared" si="10"/>
        <v/>
      </c>
      <c r="AP86" s="77" t="str">
        <f t="shared" si="6"/>
        <v>0</v>
      </c>
      <c r="AQ86" s="77">
        <f t="shared" si="7"/>
        <v>0</v>
      </c>
      <c r="AR86" s="77">
        <f t="shared" si="8"/>
        <v>0</v>
      </c>
      <c r="AS86" s="78">
        <f t="shared" si="9"/>
        <v>0</v>
      </c>
    </row>
    <row r="87" spans="1:45">
      <c r="A87" s="60" t="s">
        <v>376</v>
      </c>
      <c r="B87" s="72"/>
      <c r="C87" s="73" t="str">
        <f>IF($B87="","",VLOOKUP($B87,TabeladisciplinasF,MATCH(C$2,'[1]Banco de Dados'!$L$1:$Q$1,0)))</f>
        <v/>
      </c>
      <c r="D87" s="74" t="str">
        <f>IF($B87="","",VLOOKUP($B87,TabeladisciplinasF,MATCH(D$2,'[1]Banco de Dados'!$L$1:$Q$1,0)))</f>
        <v/>
      </c>
      <c r="E87" s="74" t="str">
        <f>IF($B87="","",VLOOKUP($B87,TabeladisciplinasF,MATCH(E$2,'[1]Banco de Dados'!$L$1:$Q$1,0)))</f>
        <v/>
      </c>
      <c r="F87" s="74" t="str">
        <f>IF($B87="","",VLOOKUP($B87,TabeladisciplinasF,MATCH(F$2,'[1]Banco de Dados'!$L$1:$Q$1,0)))</f>
        <v/>
      </c>
      <c r="G87" s="74" t="str">
        <f>IF($B87="","",VLOOKUP($B87,TabeladisciplinasF,MATCH(G$2,'[1]Banco de Dados'!$L$1:$Q$1,0)))</f>
        <v/>
      </c>
      <c r="H87" s="72"/>
      <c r="I87" s="72"/>
      <c r="J87" s="72"/>
      <c r="K87" s="72"/>
      <c r="L87" s="72"/>
      <c r="M87" s="75"/>
      <c r="N87" s="75"/>
      <c r="O87" s="72"/>
      <c r="P87" s="73"/>
      <c r="Q87" s="72"/>
      <c r="R87" s="75"/>
      <c r="S87" s="75"/>
      <c r="T87" s="72"/>
      <c r="U87" s="73"/>
      <c r="V87" s="72"/>
      <c r="W87" s="75"/>
      <c r="X87" s="75"/>
      <c r="Y87" s="72"/>
      <c r="Z87" s="73"/>
      <c r="AA87" s="72"/>
      <c r="AB87" s="72"/>
      <c r="AC87" s="75"/>
      <c r="AD87" s="75"/>
      <c r="AE87" s="72"/>
      <c r="AF87" s="73"/>
      <c r="AG87" s="73"/>
      <c r="AH87" s="72"/>
      <c r="AI87" s="75"/>
      <c r="AJ87" s="75"/>
      <c r="AK87" s="72"/>
      <c r="AL87" s="73"/>
      <c r="AM87" s="73"/>
      <c r="AN87" s="76"/>
      <c r="AO87" s="77" t="str">
        <f t="shared" si="10"/>
        <v/>
      </c>
      <c r="AP87" s="77" t="str">
        <f t="shared" si="6"/>
        <v>0</v>
      </c>
      <c r="AQ87" s="77">
        <f t="shared" si="7"/>
        <v>0</v>
      </c>
      <c r="AR87" s="77">
        <f t="shared" si="8"/>
        <v>0</v>
      </c>
      <c r="AS87" s="78">
        <f t="shared" si="9"/>
        <v>0</v>
      </c>
    </row>
    <row r="88" spans="1:45">
      <c r="A88" s="60" t="s">
        <v>376</v>
      </c>
      <c r="B88" s="72"/>
      <c r="C88" s="73" t="str">
        <f>IF($B88="","",VLOOKUP($B88,TabeladisciplinasF,MATCH(C$2,'[1]Banco de Dados'!$L$1:$Q$1,0)))</f>
        <v/>
      </c>
      <c r="D88" s="74" t="str">
        <f>IF($B88="","",VLOOKUP($B88,TabeladisciplinasF,MATCH(D$2,'[1]Banco de Dados'!$L$1:$Q$1,0)))</f>
        <v/>
      </c>
      <c r="E88" s="74" t="str">
        <f>IF($B88="","",VLOOKUP($B88,TabeladisciplinasF,MATCH(E$2,'[1]Banco de Dados'!$L$1:$Q$1,0)))</f>
        <v/>
      </c>
      <c r="F88" s="74" t="str">
        <f>IF($B88="","",VLOOKUP($B88,TabeladisciplinasF,MATCH(F$2,'[1]Banco de Dados'!$L$1:$Q$1,0)))</f>
        <v/>
      </c>
      <c r="G88" s="74" t="str">
        <f>IF($B88="","",VLOOKUP($B88,TabeladisciplinasF,MATCH(G$2,'[1]Banco de Dados'!$L$1:$Q$1,0)))</f>
        <v/>
      </c>
      <c r="H88" s="72"/>
      <c r="I88" s="72"/>
      <c r="J88" s="72"/>
      <c r="K88" s="72"/>
      <c r="L88" s="72"/>
      <c r="M88" s="75"/>
      <c r="N88" s="75"/>
      <c r="O88" s="72"/>
      <c r="P88" s="73"/>
      <c r="Q88" s="72"/>
      <c r="R88" s="75"/>
      <c r="S88" s="75"/>
      <c r="T88" s="72"/>
      <c r="U88" s="73"/>
      <c r="V88" s="72"/>
      <c r="W88" s="75"/>
      <c r="X88" s="75"/>
      <c r="Y88" s="72"/>
      <c r="Z88" s="73"/>
      <c r="AA88" s="72"/>
      <c r="AB88" s="72"/>
      <c r="AC88" s="75"/>
      <c r="AD88" s="75"/>
      <c r="AE88" s="72"/>
      <c r="AF88" s="73"/>
      <c r="AG88" s="73"/>
      <c r="AH88" s="72"/>
      <c r="AI88" s="75"/>
      <c r="AJ88" s="75"/>
      <c r="AK88" s="72"/>
      <c r="AL88" s="73"/>
      <c r="AM88" s="73"/>
      <c r="AN88" s="76"/>
      <c r="AO88" s="77" t="str">
        <f t="shared" si="10"/>
        <v/>
      </c>
      <c r="AP88" s="77" t="str">
        <f t="shared" si="6"/>
        <v>0</v>
      </c>
      <c r="AQ88" s="77">
        <f t="shared" si="7"/>
        <v>0</v>
      </c>
      <c r="AR88" s="77">
        <f t="shared" si="8"/>
        <v>0</v>
      </c>
      <c r="AS88" s="78">
        <f t="shared" si="9"/>
        <v>0</v>
      </c>
    </row>
    <row r="89" spans="1:45">
      <c r="A89" s="60" t="s">
        <v>376</v>
      </c>
      <c r="B89" s="72"/>
      <c r="C89" s="73" t="str">
        <f>IF($B89="","",VLOOKUP($B89,TabeladisciplinasF,MATCH(C$2,'[1]Banco de Dados'!$L$1:$Q$1,0)))</f>
        <v/>
      </c>
      <c r="D89" s="74" t="str">
        <f>IF($B89="","",VLOOKUP($B89,TabeladisciplinasF,MATCH(D$2,'[1]Banco de Dados'!$L$1:$Q$1,0)))</f>
        <v/>
      </c>
      <c r="E89" s="74" t="str">
        <f>IF($B89="","",VLOOKUP($B89,TabeladisciplinasF,MATCH(E$2,'[1]Banco de Dados'!$L$1:$Q$1,0)))</f>
        <v/>
      </c>
      <c r="F89" s="74" t="str">
        <f>IF($B89="","",VLOOKUP($B89,TabeladisciplinasF,MATCH(F$2,'[1]Banco de Dados'!$L$1:$Q$1,0)))</f>
        <v/>
      </c>
      <c r="G89" s="74" t="str">
        <f>IF($B89="","",VLOOKUP($B89,TabeladisciplinasF,MATCH(G$2,'[1]Banco de Dados'!$L$1:$Q$1,0)))</f>
        <v/>
      </c>
      <c r="H89" s="72"/>
      <c r="I89" s="72"/>
      <c r="J89" s="72"/>
      <c r="K89" s="72"/>
      <c r="L89" s="72"/>
      <c r="M89" s="75"/>
      <c r="N89" s="75"/>
      <c r="O89" s="72"/>
      <c r="P89" s="73"/>
      <c r="Q89" s="72"/>
      <c r="R89" s="75"/>
      <c r="S89" s="75"/>
      <c r="T89" s="72"/>
      <c r="U89" s="73"/>
      <c r="V89" s="72"/>
      <c r="W89" s="75"/>
      <c r="X89" s="75"/>
      <c r="Y89" s="72"/>
      <c r="Z89" s="73"/>
      <c r="AA89" s="72"/>
      <c r="AB89" s="72"/>
      <c r="AC89" s="75"/>
      <c r="AD89" s="75"/>
      <c r="AE89" s="72"/>
      <c r="AF89" s="73"/>
      <c r="AG89" s="73"/>
      <c r="AH89" s="72"/>
      <c r="AI89" s="75"/>
      <c r="AJ89" s="75"/>
      <c r="AK89" s="72"/>
      <c r="AL89" s="73"/>
      <c r="AM89" s="73"/>
      <c r="AN89" s="76"/>
      <c r="AO89" s="77" t="str">
        <f t="shared" si="10"/>
        <v/>
      </c>
      <c r="AP89" s="77" t="str">
        <f t="shared" si="6"/>
        <v>0</v>
      </c>
      <c r="AQ89" s="77">
        <f t="shared" si="7"/>
        <v>0</v>
      </c>
      <c r="AR89" s="77">
        <f t="shared" si="8"/>
        <v>0</v>
      </c>
      <c r="AS89" s="78">
        <f t="shared" si="9"/>
        <v>0</v>
      </c>
    </row>
    <row r="90" spans="1:45">
      <c r="A90" s="60" t="s">
        <v>376</v>
      </c>
      <c r="B90" s="72"/>
      <c r="C90" s="73" t="str">
        <f>IF($B90="","",VLOOKUP($B90,TabeladisciplinasF,MATCH(C$2,'[1]Banco de Dados'!$L$1:$Q$1,0)))</f>
        <v/>
      </c>
      <c r="D90" s="74" t="str">
        <f>IF($B90="","",VLOOKUP($B90,TabeladisciplinasF,MATCH(D$2,'[1]Banco de Dados'!$L$1:$Q$1,0)))</f>
        <v/>
      </c>
      <c r="E90" s="74" t="str">
        <f>IF($B90="","",VLOOKUP($B90,TabeladisciplinasF,MATCH(E$2,'[1]Banco de Dados'!$L$1:$Q$1,0)))</f>
        <v/>
      </c>
      <c r="F90" s="74" t="str">
        <f>IF($B90="","",VLOOKUP($B90,TabeladisciplinasF,MATCH(F$2,'[1]Banco de Dados'!$L$1:$Q$1,0)))</f>
        <v/>
      </c>
      <c r="G90" s="74" t="str">
        <f>IF($B90="","",VLOOKUP($B90,TabeladisciplinasF,MATCH(G$2,'[1]Banco de Dados'!$L$1:$Q$1,0)))</f>
        <v/>
      </c>
      <c r="H90" s="72"/>
      <c r="I90" s="72"/>
      <c r="J90" s="72"/>
      <c r="K90" s="72"/>
      <c r="L90" s="72"/>
      <c r="M90" s="75"/>
      <c r="N90" s="75"/>
      <c r="O90" s="72"/>
      <c r="P90" s="73"/>
      <c r="Q90" s="72"/>
      <c r="R90" s="75"/>
      <c r="S90" s="75"/>
      <c r="T90" s="72"/>
      <c r="U90" s="73"/>
      <c r="V90" s="72"/>
      <c r="W90" s="75"/>
      <c r="X90" s="75"/>
      <c r="Y90" s="72"/>
      <c r="Z90" s="73"/>
      <c r="AA90" s="72"/>
      <c r="AB90" s="72"/>
      <c r="AC90" s="75"/>
      <c r="AD90" s="75"/>
      <c r="AE90" s="72"/>
      <c r="AF90" s="73"/>
      <c r="AG90" s="73"/>
      <c r="AH90" s="72"/>
      <c r="AI90" s="75"/>
      <c r="AJ90" s="75"/>
      <c r="AK90" s="72"/>
      <c r="AL90" s="73"/>
      <c r="AM90" s="73"/>
      <c r="AN90" s="76"/>
      <c r="AO90" s="77" t="str">
        <f t="shared" si="10"/>
        <v/>
      </c>
      <c r="AP90" s="77" t="str">
        <f t="shared" si="6"/>
        <v>0</v>
      </c>
      <c r="AQ90" s="77">
        <f t="shared" si="7"/>
        <v>0</v>
      </c>
      <c r="AR90" s="77">
        <f t="shared" si="8"/>
        <v>0</v>
      </c>
      <c r="AS90" s="78">
        <f t="shared" si="9"/>
        <v>0</v>
      </c>
    </row>
    <row r="91" spans="1:45">
      <c r="A91" s="60" t="s">
        <v>376</v>
      </c>
      <c r="B91" s="72"/>
      <c r="C91" s="73" t="str">
        <f>IF($B91="","",VLOOKUP($B91,TabeladisciplinasF,MATCH(C$2,'[1]Banco de Dados'!$L$1:$Q$1,0)))</f>
        <v/>
      </c>
      <c r="D91" s="74" t="str">
        <f>IF($B91="","",VLOOKUP($B91,TabeladisciplinasF,MATCH(D$2,'[1]Banco de Dados'!$L$1:$Q$1,0)))</f>
        <v/>
      </c>
      <c r="E91" s="74" t="str">
        <f>IF($B91="","",VLOOKUP($B91,TabeladisciplinasF,MATCH(E$2,'[1]Banco de Dados'!$L$1:$Q$1,0)))</f>
        <v/>
      </c>
      <c r="F91" s="74" t="str">
        <f>IF($B91="","",VLOOKUP($B91,TabeladisciplinasF,MATCH(F$2,'[1]Banco de Dados'!$L$1:$Q$1,0)))</f>
        <v/>
      </c>
      <c r="G91" s="74" t="str">
        <f>IF($B91="","",VLOOKUP($B91,TabeladisciplinasF,MATCH(G$2,'[1]Banco de Dados'!$L$1:$Q$1,0)))</f>
        <v/>
      </c>
      <c r="H91" s="72"/>
      <c r="I91" s="72"/>
      <c r="J91" s="72"/>
      <c r="K91" s="72"/>
      <c r="L91" s="72"/>
      <c r="M91" s="75"/>
      <c r="N91" s="75"/>
      <c r="O91" s="72"/>
      <c r="P91" s="73"/>
      <c r="Q91" s="72"/>
      <c r="R91" s="72"/>
      <c r="S91" s="72"/>
      <c r="T91" s="72"/>
      <c r="U91" s="73"/>
      <c r="V91" s="72"/>
      <c r="W91" s="72"/>
      <c r="X91" s="72"/>
      <c r="Y91" s="72"/>
      <c r="Z91" s="73"/>
      <c r="AA91" s="72"/>
      <c r="AB91" s="72"/>
      <c r="AC91" s="72"/>
      <c r="AD91" s="72"/>
      <c r="AE91" s="72"/>
      <c r="AF91" s="73"/>
      <c r="AG91" s="73"/>
      <c r="AH91" s="72"/>
      <c r="AI91" s="72"/>
      <c r="AJ91" s="72"/>
      <c r="AK91" s="72"/>
      <c r="AL91" s="73"/>
      <c r="AM91" s="73"/>
      <c r="AN91" s="76"/>
      <c r="AO91" s="77" t="str">
        <f t="shared" si="10"/>
        <v/>
      </c>
      <c r="AP91" s="77" t="str">
        <f t="shared" si="6"/>
        <v>0</v>
      </c>
      <c r="AQ91" s="77">
        <f t="shared" si="7"/>
        <v>0</v>
      </c>
      <c r="AR91" s="77">
        <f t="shared" si="8"/>
        <v>0</v>
      </c>
      <c r="AS91" s="78">
        <f t="shared" si="9"/>
        <v>0</v>
      </c>
    </row>
    <row r="92" spans="1:45">
      <c r="A92" s="60" t="s">
        <v>376</v>
      </c>
      <c r="B92" s="72"/>
      <c r="C92" s="73" t="str">
        <f>IF($B92="","",VLOOKUP($B92,TabeladisciplinasF,MATCH(C$2,'[1]Banco de Dados'!$L$1:$Q$1,0)))</f>
        <v/>
      </c>
      <c r="D92" s="74" t="str">
        <f>IF($B92="","",VLOOKUP($B92,TabeladisciplinasF,MATCH(D$2,'[1]Banco de Dados'!$L$1:$Q$1,0)))</f>
        <v/>
      </c>
      <c r="E92" s="74" t="str">
        <f>IF($B92="","",VLOOKUP($B92,TabeladisciplinasF,MATCH(E$2,'[1]Banco de Dados'!$L$1:$Q$1,0)))</f>
        <v/>
      </c>
      <c r="F92" s="74" t="str">
        <f>IF($B92="","",VLOOKUP($B92,TabeladisciplinasF,MATCH(F$2,'[1]Banco de Dados'!$L$1:$Q$1,0)))</f>
        <v/>
      </c>
      <c r="G92" s="74" t="str">
        <f>IF($B92="","",VLOOKUP($B92,TabeladisciplinasF,MATCH(G$2,'[1]Banco de Dados'!$L$1:$Q$1,0)))</f>
        <v/>
      </c>
      <c r="H92" s="72"/>
      <c r="I92" s="72"/>
      <c r="J92" s="72"/>
      <c r="K92" s="72"/>
      <c r="L92" s="72"/>
      <c r="M92" s="75"/>
      <c r="N92" s="75"/>
      <c r="O92" s="72"/>
      <c r="P92" s="73"/>
      <c r="Q92" s="72"/>
      <c r="R92" s="72"/>
      <c r="S92" s="72"/>
      <c r="T92" s="72"/>
      <c r="U92" s="73"/>
      <c r="V92" s="72"/>
      <c r="W92" s="72"/>
      <c r="X92" s="72"/>
      <c r="Y92" s="72"/>
      <c r="Z92" s="73"/>
      <c r="AA92" s="72"/>
      <c r="AB92" s="72"/>
      <c r="AC92" s="72"/>
      <c r="AD92" s="72"/>
      <c r="AE92" s="72"/>
      <c r="AF92" s="73"/>
      <c r="AG92" s="73"/>
      <c r="AH92" s="72"/>
      <c r="AI92" s="72"/>
      <c r="AJ92" s="72"/>
      <c r="AK92" s="72"/>
      <c r="AL92" s="73"/>
      <c r="AM92" s="73"/>
      <c r="AN92" s="76"/>
      <c r="AO92" s="77" t="str">
        <f t="shared" si="10"/>
        <v/>
      </c>
      <c r="AP92" s="77" t="str">
        <f t="shared" si="6"/>
        <v>0</v>
      </c>
      <c r="AQ92" s="77">
        <f t="shared" si="7"/>
        <v>0</v>
      </c>
      <c r="AR92" s="77">
        <f t="shared" si="8"/>
        <v>0</v>
      </c>
      <c r="AS92" s="78">
        <f t="shared" si="9"/>
        <v>0</v>
      </c>
    </row>
    <row r="93" spans="1:45">
      <c r="A93" s="60" t="s">
        <v>376</v>
      </c>
      <c r="B93" s="72"/>
      <c r="C93" s="73" t="str">
        <f>IF($B93="","",VLOOKUP($B93,TabeladisciplinasF,MATCH(C$2,'[1]Banco de Dados'!$L$1:$Q$1,0)))</f>
        <v/>
      </c>
      <c r="D93" s="74" t="str">
        <f>IF($B93="","",VLOOKUP($B93,TabeladisciplinasF,MATCH(D$2,'[1]Banco de Dados'!$L$1:$Q$1,0)))</f>
        <v/>
      </c>
      <c r="E93" s="74" t="str">
        <f>IF($B93="","",VLOOKUP($B93,TabeladisciplinasF,MATCH(E$2,'[1]Banco de Dados'!$L$1:$Q$1,0)))</f>
        <v/>
      </c>
      <c r="F93" s="74" t="str">
        <f>IF($B93="","",VLOOKUP($B93,TabeladisciplinasF,MATCH(F$2,'[1]Banco de Dados'!$L$1:$Q$1,0)))</f>
        <v/>
      </c>
      <c r="G93" s="74" t="str">
        <f>IF($B93="","",VLOOKUP($B93,TabeladisciplinasF,MATCH(G$2,'[1]Banco de Dados'!$L$1:$Q$1,0)))</f>
        <v/>
      </c>
      <c r="H93" s="72"/>
      <c r="I93" s="72"/>
      <c r="J93" s="72"/>
      <c r="K93" s="72"/>
      <c r="L93" s="72"/>
      <c r="M93" s="75"/>
      <c r="N93" s="75"/>
      <c r="O93" s="72"/>
      <c r="P93" s="73"/>
      <c r="Q93" s="72"/>
      <c r="R93" s="72"/>
      <c r="S93" s="72"/>
      <c r="T93" s="72"/>
      <c r="U93" s="73"/>
      <c r="V93" s="72"/>
      <c r="W93" s="72"/>
      <c r="X93" s="72"/>
      <c r="Y93" s="72"/>
      <c r="Z93" s="73"/>
      <c r="AA93" s="72"/>
      <c r="AB93" s="72"/>
      <c r="AC93" s="72"/>
      <c r="AD93" s="72"/>
      <c r="AE93" s="72"/>
      <c r="AF93" s="73"/>
      <c r="AG93" s="73"/>
      <c r="AH93" s="72"/>
      <c r="AI93" s="72"/>
      <c r="AJ93" s="72"/>
      <c r="AK93" s="72"/>
      <c r="AL93" s="73"/>
      <c r="AM93" s="73"/>
      <c r="AN93" s="76"/>
      <c r="AO93" s="77" t="str">
        <f t="shared" si="10"/>
        <v/>
      </c>
      <c r="AP93" s="77" t="str">
        <f t="shared" si="6"/>
        <v>0</v>
      </c>
      <c r="AQ93" s="77">
        <f t="shared" si="7"/>
        <v>0</v>
      </c>
      <c r="AR93" s="77">
        <f t="shared" si="8"/>
        <v>0</v>
      </c>
      <c r="AS93" s="78">
        <f t="shared" si="9"/>
        <v>0</v>
      </c>
    </row>
    <row r="94" spans="1:45">
      <c r="A94" s="60" t="s">
        <v>376</v>
      </c>
      <c r="B94" s="72"/>
      <c r="C94" s="73" t="str">
        <f>IF($B94="","",VLOOKUP($B94,TabeladisciplinasF,MATCH(C$2,'[1]Banco de Dados'!$L$1:$Q$1,0)))</f>
        <v/>
      </c>
      <c r="D94" s="74" t="str">
        <f>IF($B94="","",VLOOKUP($B94,TabeladisciplinasF,MATCH(D$2,'[1]Banco de Dados'!$L$1:$Q$1,0)))</f>
        <v/>
      </c>
      <c r="E94" s="74" t="str">
        <f>IF($B94="","",VLOOKUP($B94,TabeladisciplinasF,MATCH(E$2,'[1]Banco de Dados'!$L$1:$Q$1,0)))</f>
        <v/>
      </c>
      <c r="F94" s="74" t="str">
        <f>IF($B94="","",VLOOKUP($B94,TabeladisciplinasF,MATCH(F$2,'[1]Banco de Dados'!$L$1:$Q$1,0)))</f>
        <v/>
      </c>
      <c r="G94" s="74" t="str">
        <f>IF($B94="","",VLOOKUP($B94,TabeladisciplinasF,MATCH(G$2,'[1]Banco de Dados'!$L$1:$Q$1,0)))</f>
        <v/>
      </c>
      <c r="H94" s="72"/>
      <c r="I94" s="72"/>
      <c r="J94" s="72"/>
      <c r="K94" s="72"/>
      <c r="L94" s="72"/>
      <c r="M94" s="75"/>
      <c r="N94" s="75"/>
      <c r="O94" s="72"/>
      <c r="P94" s="73"/>
      <c r="Q94" s="72"/>
      <c r="R94" s="72"/>
      <c r="S94" s="72"/>
      <c r="T94" s="72"/>
      <c r="U94" s="73"/>
      <c r="V94" s="72"/>
      <c r="W94" s="72"/>
      <c r="X94" s="72"/>
      <c r="Y94" s="72"/>
      <c r="Z94" s="73"/>
      <c r="AA94" s="72"/>
      <c r="AB94" s="72"/>
      <c r="AC94" s="72"/>
      <c r="AD94" s="72"/>
      <c r="AE94" s="72"/>
      <c r="AF94" s="73"/>
      <c r="AG94" s="73"/>
      <c r="AH94" s="72"/>
      <c r="AI94" s="72"/>
      <c r="AJ94" s="72"/>
      <c r="AK94" s="72"/>
      <c r="AL94" s="73"/>
      <c r="AM94" s="73"/>
      <c r="AN94" s="76"/>
      <c r="AO94" s="77" t="str">
        <f t="shared" si="10"/>
        <v/>
      </c>
      <c r="AP94" s="77" t="str">
        <f t="shared" si="6"/>
        <v>0</v>
      </c>
      <c r="AQ94" s="77">
        <f t="shared" si="7"/>
        <v>0</v>
      </c>
      <c r="AR94" s="77">
        <f t="shared" si="8"/>
        <v>0</v>
      </c>
      <c r="AS94" s="78">
        <f t="shared" si="9"/>
        <v>0</v>
      </c>
    </row>
    <row r="95" spans="1:45">
      <c r="A95" s="60" t="s">
        <v>376</v>
      </c>
      <c r="B95" s="72"/>
      <c r="C95" s="73" t="str">
        <f>IF($B95="","",VLOOKUP($B95,TabeladisciplinasF,MATCH(C$2,'[1]Banco de Dados'!$L$1:$Q$1,0)))</f>
        <v/>
      </c>
      <c r="D95" s="74" t="str">
        <f>IF($B95="","",VLOOKUP($B95,TabeladisciplinasF,MATCH(D$2,'[1]Banco de Dados'!$L$1:$Q$1,0)))</f>
        <v/>
      </c>
      <c r="E95" s="74" t="str">
        <f>IF($B95="","",VLOOKUP($B95,TabeladisciplinasF,MATCH(E$2,'[1]Banco de Dados'!$L$1:$Q$1,0)))</f>
        <v/>
      </c>
      <c r="F95" s="74" t="str">
        <f>IF($B95="","",VLOOKUP($B95,TabeladisciplinasF,MATCH(F$2,'[1]Banco de Dados'!$L$1:$Q$1,0)))</f>
        <v/>
      </c>
      <c r="G95" s="74" t="str">
        <f>IF($B95="","",VLOOKUP($B95,TabeladisciplinasF,MATCH(G$2,'[1]Banco de Dados'!$L$1:$Q$1,0)))</f>
        <v/>
      </c>
      <c r="H95" s="72"/>
      <c r="I95" s="72"/>
      <c r="J95" s="72"/>
      <c r="K95" s="72"/>
      <c r="L95" s="72"/>
      <c r="M95" s="75"/>
      <c r="N95" s="75"/>
      <c r="O95" s="72"/>
      <c r="P95" s="73"/>
      <c r="Q95" s="72"/>
      <c r="R95" s="72"/>
      <c r="S95" s="72"/>
      <c r="T95" s="72"/>
      <c r="U95" s="73"/>
      <c r="V95" s="72"/>
      <c r="W95" s="72"/>
      <c r="X95" s="72"/>
      <c r="Y95" s="72"/>
      <c r="Z95" s="73"/>
      <c r="AA95" s="72"/>
      <c r="AB95" s="72"/>
      <c r="AC95" s="72"/>
      <c r="AD95" s="72"/>
      <c r="AE95" s="72"/>
      <c r="AF95" s="73"/>
      <c r="AG95" s="73"/>
      <c r="AH95" s="72"/>
      <c r="AI95" s="72"/>
      <c r="AJ95" s="72"/>
      <c r="AK95" s="72"/>
      <c r="AL95" s="73"/>
      <c r="AM95" s="73"/>
      <c r="AN95" s="76"/>
      <c r="AO95" s="77" t="str">
        <f t="shared" si="10"/>
        <v/>
      </c>
      <c r="AP95" s="77" t="str">
        <f t="shared" si="6"/>
        <v>0</v>
      </c>
      <c r="AQ95" s="77">
        <f t="shared" si="7"/>
        <v>0</v>
      </c>
      <c r="AR95" s="77">
        <f t="shared" si="8"/>
        <v>0</v>
      </c>
      <c r="AS95" s="78">
        <f t="shared" si="9"/>
        <v>0</v>
      </c>
    </row>
    <row r="96" spans="1:45">
      <c r="A96" s="60" t="s">
        <v>376</v>
      </c>
      <c r="B96" s="72"/>
      <c r="C96" s="73" t="str">
        <f>IF($B96="","",VLOOKUP($B96,TabeladisciplinasF,MATCH(C$2,'[1]Banco de Dados'!$L$1:$Q$1,0)))</f>
        <v/>
      </c>
      <c r="D96" s="74" t="str">
        <f>IF($B96="","",VLOOKUP($B96,TabeladisciplinasF,MATCH(D$2,'[1]Banco de Dados'!$L$1:$Q$1,0)))</f>
        <v/>
      </c>
      <c r="E96" s="74" t="str">
        <f>IF($B96="","",VLOOKUP($B96,TabeladisciplinasF,MATCH(E$2,'[1]Banco de Dados'!$L$1:$Q$1,0)))</f>
        <v/>
      </c>
      <c r="F96" s="74" t="str">
        <f>IF($B96="","",VLOOKUP($B96,TabeladisciplinasF,MATCH(F$2,'[1]Banco de Dados'!$L$1:$Q$1,0)))</f>
        <v/>
      </c>
      <c r="G96" s="74" t="str">
        <f>IF($B96="","",VLOOKUP($B96,TabeladisciplinasF,MATCH(G$2,'[1]Banco de Dados'!$L$1:$Q$1,0)))</f>
        <v/>
      </c>
      <c r="H96" s="72"/>
      <c r="I96" s="72"/>
      <c r="J96" s="72"/>
      <c r="K96" s="72"/>
      <c r="L96" s="72"/>
      <c r="M96" s="75"/>
      <c r="N96" s="75"/>
      <c r="O96" s="72"/>
      <c r="P96" s="73"/>
      <c r="Q96" s="72"/>
      <c r="R96" s="72"/>
      <c r="S96" s="72"/>
      <c r="T96" s="72"/>
      <c r="U96" s="73"/>
      <c r="V96" s="72"/>
      <c r="W96" s="72"/>
      <c r="X96" s="72"/>
      <c r="Y96" s="72"/>
      <c r="Z96" s="73"/>
      <c r="AA96" s="72"/>
      <c r="AB96" s="72"/>
      <c r="AC96" s="72"/>
      <c r="AD96" s="72"/>
      <c r="AE96" s="72"/>
      <c r="AF96" s="73"/>
      <c r="AG96" s="73"/>
      <c r="AH96" s="72"/>
      <c r="AI96" s="72"/>
      <c r="AJ96" s="72"/>
      <c r="AK96" s="72"/>
      <c r="AL96" s="73"/>
      <c r="AM96" s="73"/>
      <c r="AN96" s="76"/>
      <c r="AO96" s="77" t="str">
        <f t="shared" si="10"/>
        <v/>
      </c>
      <c r="AP96" s="77" t="str">
        <f t="shared" si="6"/>
        <v>0</v>
      </c>
      <c r="AQ96" s="77">
        <f t="shared" si="7"/>
        <v>0</v>
      </c>
      <c r="AR96" s="77">
        <f t="shared" si="8"/>
        <v>0</v>
      </c>
      <c r="AS96" s="78">
        <f t="shared" si="9"/>
        <v>0</v>
      </c>
    </row>
    <row r="97" spans="1:45">
      <c r="A97" s="60" t="s">
        <v>376</v>
      </c>
      <c r="B97" s="72"/>
      <c r="C97" s="73" t="str">
        <f>IF($B97="","",VLOOKUP($B97,TabeladisciplinasF,MATCH(C$2,'[1]Banco de Dados'!$L$1:$Q$1,0)))</f>
        <v/>
      </c>
      <c r="D97" s="74" t="str">
        <f>IF($B97="","",VLOOKUP($B97,TabeladisciplinasF,MATCH(D$2,'[1]Banco de Dados'!$L$1:$Q$1,0)))</f>
        <v/>
      </c>
      <c r="E97" s="74" t="str">
        <f>IF($B97="","",VLOOKUP($B97,TabeladisciplinasF,MATCH(E$2,'[1]Banco de Dados'!$L$1:$Q$1,0)))</f>
        <v/>
      </c>
      <c r="F97" s="74" t="str">
        <f>IF($B97="","",VLOOKUP($B97,TabeladisciplinasF,MATCH(F$2,'[1]Banco de Dados'!$L$1:$Q$1,0)))</f>
        <v/>
      </c>
      <c r="G97" s="74" t="str">
        <f>IF($B97="","",VLOOKUP($B97,TabeladisciplinasF,MATCH(G$2,'[1]Banco de Dados'!$L$1:$Q$1,0)))</f>
        <v/>
      </c>
      <c r="H97" s="72"/>
      <c r="I97" s="72"/>
      <c r="J97" s="72"/>
      <c r="K97" s="72"/>
      <c r="L97" s="72"/>
      <c r="M97" s="75"/>
      <c r="N97" s="75"/>
      <c r="O97" s="72"/>
      <c r="P97" s="73"/>
      <c r="Q97" s="72"/>
      <c r="R97" s="72"/>
      <c r="S97" s="72"/>
      <c r="T97" s="72"/>
      <c r="U97" s="73"/>
      <c r="V97" s="72"/>
      <c r="W97" s="72"/>
      <c r="X97" s="72"/>
      <c r="Y97" s="72"/>
      <c r="Z97" s="73"/>
      <c r="AA97" s="72"/>
      <c r="AB97" s="72"/>
      <c r="AC97" s="72"/>
      <c r="AD97" s="72"/>
      <c r="AE97" s="72"/>
      <c r="AF97" s="73"/>
      <c r="AG97" s="73"/>
      <c r="AH97" s="72"/>
      <c r="AI97" s="72"/>
      <c r="AJ97" s="72"/>
      <c r="AK97" s="72"/>
      <c r="AL97" s="73"/>
      <c r="AM97" s="73"/>
      <c r="AN97" s="76"/>
      <c r="AO97" s="77" t="str">
        <f t="shared" si="10"/>
        <v/>
      </c>
      <c r="AP97" s="77" t="str">
        <f t="shared" si="6"/>
        <v>0</v>
      </c>
      <c r="AQ97" s="77">
        <f t="shared" si="7"/>
        <v>0</v>
      </c>
      <c r="AR97" s="77">
        <f t="shared" si="8"/>
        <v>0</v>
      </c>
      <c r="AS97" s="78">
        <f t="shared" si="9"/>
        <v>0</v>
      </c>
    </row>
    <row r="98" spans="1:45">
      <c r="A98" s="60" t="s">
        <v>376</v>
      </c>
      <c r="B98" s="72"/>
      <c r="C98" s="73" t="str">
        <f>IF($B98="","",VLOOKUP($B98,TabeladisciplinasF,MATCH(C$2,'[1]Banco de Dados'!$L$1:$Q$1,0)))</f>
        <v/>
      </c>
      <c r="D98" s="74" t="str">
        <f>IF($B98="","",VLOOKUP($B98,TabeladisciplinasF,MATCH(D$2,'[1]Banco de Dados'!$L$1:$Q$1,0)))</f>
        <v/>
      </c>
      <c r="E98" s="74" t="str">
        <f>IF($B98="","",VLOOKUP($B98,TabeladisciplinasF,MATCH(E$2,'[1]Banco de Dados'!$L$1:$Q$1,0)))</f>
        <v/>
      </c>
      <c r="F98" s="74" t="str">
        <f>IF($B98="","",VLOOKUP($B98,TabeladisciplinasF,MATCH(F$2,'[1]Banco de Dados'!$L$1:$Q$1,0)))</f>
        <v/>
      </c>
      <c r="G98" s="74" t="str">
        <f>IF($B98="","",VLOOKUP($B98,TabeladisciplinasF,MATCH(G$2,'[1]Banco de Dados'!$L$1:$Q$1,0)))</f>
        <v/>
      </c>
      <c r="H98" s="72"/>
      <c r="I98" s="72"/>
      <c r="J98" s="72"/>
      <c r="K98" s="72"/>
      <c r="L98" s="72"/>
      <c r="M98" s="75"/>
      <c r="N98" s="75"/>
      <c r="O98" s="72"/>
      <c r="P98" s="73"/>
      <c r="Q98" s="72"/>
      <c r="R98" s="72"/>
      <c r="S98" s="72"/>
      <c r="T98" s="72"/>
      <c r="U98" s="73"/>
      <c r="V98" s="72"/>
      <c r="W98" s="72"/>
      <c r="X98" s="72"/>
      <c r="Y98" s="72"/>
      <c r="Z98" s="73"/>
      <c r="AA98" s="72"/>
      <c r="AB98" s="72"/>
      <c r="AC98" s="72"/>
      <c r="AD98" s="72"/>
      <c r="AE98" s="72"/>
      <c r="AF98" s="73"/>
      <c r="AG98" s="73"/>
      <c r="AH98" s="72"/>
      <c r="AI98" s="72"/>
      <c r="AJ98" s="72"/>
      <c r="AK98" s="72"/>
      <c r="AL98" s="73"/>
      <c r="AM98" s="73"/>
      <c r="AN98" s="76"/>
      <c r="AO98" s="77" t="str">
        <f t="shared" si="10"/>
        <v/>
      </c>
      <c r="AP98" s="77" t="str">
        <f t="shared" si="6"/>
        <v>0</v>
      </c>
      <c r="AQ98" s="77">
        <f t="shared" si="7"/>
        <v>0</v>
      </c>
      <c r="AR98" s="77">
        <f t="shared" si="8"/>
        <v>0</v>
      </c>
      <c r="AS98" s="78">
        <f t="shared" si="9"/>
        <v>0</v>
      </c>
    </row>
    <row r="99" spans="1:45">
      <c r="A99" s="60" t="s">
        <v>376</v>
      </c>
      <c r="B99" s="72"/>
      <c r="C99" s="73" t="str">
        <f>IF($B99="","",VLOOKUP($B99,TabeladisciplinasF,MATCH(C$2,'[1]Banco de Dados'!$L$1:$Q$1,0)))</f>
        <v/>
      </c>
      <c r="D99" s="74" t="str">
        <f>IF($B99="","",VLOOKUP($B99,TabeladisciplinasF,MATCH(D$2,'[1]Banco de Dados'!$L$1:$Q$1,0)))</f>
        <v/>
      </c>
      <c r="E99" s="74" t="str">
        <f>IF($B99="","",VLOOKUP($B99,TabeladisciplinasF,MATCH(E$2,'[1]Banco de Dados'!$L$1:$Q$1,0)))</f>
        <v/>
      </c>
      <c r="F99" s="74" t="str">
        <f>IF($B99="","",VLOOKUP($B99,TabeladisciplinasF,MATCH(F$2,'[1]Banco de Dados'!$L$1:$Q$1,0)))</f>
        <v/>
      </c>
      <c r="G99" s="74" t="str">
        <f>IF($B99="","",VLOOKUP($B99,TabeladisciplinasF,MATCH(G$2,'[1]Banco de Dados'!$L$1:$Q$1,0)))</f>
        <v/>
      </c>
      <c r="H99" s="72"/>
      <c r="I99" s="72"/>
      <c r="J99" s="72"/>
      <c r="K99" s="72"/>
      <c r="L99" s="72"/>
      <c r="M99" s="75"/>
      <c r="N99" s="75"/>
      <c r="O99" s="72"/>
      <c r="P99" s="73"/>
      <c r="Q99" s="72"/>
      <c r="R99" s="72"/>
      <c r="S99" s="72"/>
      <c r="T99" s="72"/>
      <c r="U99" s="73"/>
      <c r="V99" s="72"/>
      <c r="W99" s="72"/>
      <c r="X99" s="72"/>
      <c r="Y99" s="72"/>
      <c r="Z99" s="73"/>
      <c r="AA99" s="72"/>
      <c r="AB99" s="72"/>
      <c r="AC99" s="72"/>
      <c r="AD99" s="72"/>
      <c r="AE99" s="72"/>
      <c r="AF99" s="73"/>
      <c r="AG99" s="73"/>
      <c r="AH99" s="72"/>
      <c r="AI99" s="72"/>
      <c r="AJ99" s="72"/>
      <c r="AK99" s="72"/>
      <c r="AL99" s="73"/>
      <c r="AM99" s="73"/>
      <c r="AN99" s="76"/>
      <c r="AO99" s="77" t="str">
        <f t="shared" si="10"/>
        <v/>
      </c>
      <c r="AP99" s="77" t="str">
        <f t="shared" si="6"/>
        <v>0</v>
      </c>
      <c r="AQ99" s="77">
        <f t="shared" si="7"/>
        <v>0</v>
      </c>
      <c r="AR99" s="77">
        <f t="shared" si="8"/>
        <v>0</v>
      </c>
      <c r="AS99" s="78">
        <f t="shared" si="9"/>
        <v>0</v>
      </c>
    </row>
    <row r="100" spans="1:45">
      <c r="A100" s="60" t="s">
        <v>376</v>
      </c>
      <c r="B100" s="72"/>
      <c r="C100" s="73" t="str">
        <f>IF($B100="","",VLOOKUP($B100,TabeladisciplinasF,MATCH(C$2,'[1]Banco de Dados'!$L$1:$Q$1,0)))</f>
        <v/>
      </c>
      <c r="D100" s="74" t="str">
        <f>IF($B100="","",VLOOKUP($B100,TabeladisciplinasF,MATCH(D$2,'[1]Banco de Dados'!$L$1:$Q$1,0)))</f>
        <v/>
      </c>
      <c r="E100" s="74" t="str">
        <f>IF($B100="","",VLOOKUP($B100,TabeladisciplinasF,MATCH(E$2,'[1]Banco de Dados'!$L$1:$Q$1,0)))</f>
        <v/>
      </c>
      <c r="F100" s="74" t="str">
        <f>IF($B100="","",VLOOKUP($B100,TabeladisciplinasF,MATCH(F$2,'[1]Banco de Dados'!$L$1:$Q$1,0)))</f>
        <v/>
      </c>
      <c r="G100" s="74" t="str">
        <f>IF($B100="","",VLOOKUP($B100,TabeladisciplinasF,MATCH(G$2,'[1]Banco de Dados'!$L$1:$Q$1,0)))</f>
        <v/>
      </c>
      <c r="H100" s="72"/>
      <c r="I100" s="72"/>
      <c r="J100" s="72"/>
      <c r="K100" s="72"/>
      <c r="L100" s="72"/>
      <c r="M100" s="75"/>
      <c r="N100" s="75"/>
      <c r="O100" s="72"/>
      <c r="P100" s="73"/>
      <c r="Q100" s="72"/>
      <c r="R100" s="72"/>
      <c r="S100" s="72"/>
      <c r="T100" s="72"/>
      <c r="U100" s="73"/>
      <c r="V100" s="72"/>
      <c r="W100" s="72"/>
      <c r="X100" s="72"/>
      <c r="Y100" s="72"/>
      <c r="Z100" s="73"/>
      <c r="AA100" s="72"/>
      <c r="AB100" s="72"/>
      <c r="AC100" s="72"/>
      <c r="AD100" s="72"/>
      <c r="AE100" s="72"/>
      <c r="AF100" s="73"/>
      <c r="AG100" s="73"/>
      <c r="AH100" s="72"/>
      <c r="AI100" s="72"/>
      <c r="AJ100" s="72"/>
      <c r="AK100" s="72"/>
      <c r="AL100" s="73"/>
      <c r="AM100" s="73"/>
      <c r="AN100" s="76"/>
      <c r="AO100" s="77" t="str">
        <f t="shared" si="10"/>
        <v/>
      </c>
      <c r="AP100" s="77" t="str">
        <f t="shared" si="6"/>
        <v>0</v>
      </c>
      <c r="AQ100" s="77">
        <f t="shared" si="7"/>
        <v>0</v>
      </c>
      <c r="AR100" s="77">
        <f t="shared" si="8"/>
        <v>0</v>
      </c>
      <c r="AS100" s="78">
        <f t="shared" si="9"/>
        <v>0</v>
      </c>
    </row>
    <row r="101" spans="1:45">
      <c r="A101" s="60" t="s">
        <v>376</v>
      </c>
      <c r="B101" s="72"/>
      <c r="C101" s="73" t="str">
        <f>IF($B101="","",VLOOKUP($B101,TabeladisciplinasF,MATCH(C$2,'[1]Banco de Dados'!$L$1:$Q$1,0)))</f>
        <v/>
      </c>
      <c r="D101" s="74" t="str">
        <f>IF($B101="","",VLOOKUP($B101,TabeladisciplinasF,MATCH(D$2,'[1]Banco de Dados'!$L$1:$Q$1,0)))</f>
        <v/>
      </c>
      <c r="E101" s="74" t="str">
        <f>IF($B101="","",VLOOKUP($B101,TabeladisciplinasF,MATCH(E$2,'[1]Banco de Dados'!$L$1:$Q$1,0)))</f>
        <v/>
      </c>
      <c r="F101" s="74" t="str">
        <f>IF($B101="","",VLOOKUP($B101,TabeladisciplinasF,MATCH(F$2,'[1]Banco de Dados'!$L$1:$Q$1,0)))</f>
        <v/>
      </c>
      <c r="G101" s="74" t="str">
        <f>IF($B101="","",VLOOKUP($B101,TabeladisciplinasF,MATCH(G$2,'[1]Banco de Dados'!$L$1:$Q$1,0)))</f>
        <v/>
      </c>
      <c r="H101" s="72"/>
      <c r="I101" s="72"/>
      <c r="J101" s="72"/>
      <c r="K101" s="72"/>
      <c r="L101" s="72"/>
      <c r="M101" s="75"/>
      <c r="N101" s="75"/>
      <c r="O101" s="72"/>
      <c r="P101" s="73"/>
      <c r="Q101" s="72"/>
      <c r="R101" s="72"/>
      <c r="S101" s="72"/>
      <c r="T101" s="72"/>
      <c r="U101" s="73"/>
      <c r="V101" s="72"/>
      <c r="W101" s="72"/>
      <c r="X101" s="72"/>
      <c r="Y101" s="72"/>
      <c r="Z101" s="73"/>
      <c r="AA101" s="72"/>
      <c r="AB101" s="72"/>
      <c r="AC101" s="72"/>
      <c r="AD101" s="72"/>
      <c r="AE101" s="72"/>
      <c r="AF101" s="73"/>
      <c r="AG101" s="73"/>
      <c r="AH101" s="72"/>
      <c r="AI101" s="72"/>
      <c r="AJ101" s="72"/>
      <c r="AK101" s="72"/>
      <c r="AL101" s="73"/>
      <c r="AM101" s="73"/>
      <c r="AN101" s="76"/>
      <c r="AO101" s="77" t="str">
        <f t="shared" si="10"/>
        <v/>
      </c>
      <c r="AP101" s="77" t="str">
        <f t="shared" si="6"/>
        <v>0</v>
      </c>
      <c r="AQ101" s="77">
        <f t="shared" si="7"/>
        <v>0</v>
      </c>
      <c r="AR101" s="77">
        <f t="shared" si="8"/>
        <v>0</v>
      </c>
      <c r="AS101" s="78">
        <f t="shared" si="9"/>
        <v>0</v>
      </c>
    </row>
    <row r="102" spans="1:45">
      <c r="A102" s="60" t="s">
        <v>376</v>
      </c>
      <c r="B102" s="72"/>
      <c r="C102" s="73" t="str">
        <f>IF($B102="","",VLOOKUP($B102,TabeladisciplinasF,MATCH(C$2,'[1]Banco de Dados'!$L$1:$Q$1,0)))</f>
        <v/>
      </c>
      <c r="D102" s="74" t="str">
        <f>IF($B102="","",VLOOKUP($B102,TabeladisciplinasF,MATCH(D$2,'[1]Banco de Dados'!$L$1:$Q$1,0)))</f>
        <v/>
      </c>
      <c r="E102" s="74" t="str">
        <f>IF($B102="","",VLOOKUP($B102,TabeladisciplinasF,MATCH(E$2,'[1]Banco de Dados'!$L$1:$Q$1,0)))</f>
        <v/>
      </c>
      <c r="F102" s="74" t="str">
        <f>IF($B102="","",VLOOKUP($B102,TabeladisciplinasF,MATCH(F$2,'[1]Banco de Dados'!$L$1:$Q$1,0)))</f>
        <v/>
      </c>
      <c r="G102" s="74" t="str">
        <f>IF($B102="","",VLOOKUP($B102,TabeladisciplinasF,MATCH(G$2,'[1]Banco de Dados'!$L$1:$Q$1,0)))</f>
        <v/>
      </c>
      <c r="H102" s="72"/>
      <c r="I102" s="72"/>
      <c r="J102" s="72"/>
      <c r="K102" s="72"/>
      <c r="L102" s="72"/>
      <c r="M102" s="75"/>
      <c r="N102" s="75"/>
      <c r="O102" s="72"/>
      <c r="P102" s="73"/>
      <c r="Q102" s="72"/>
      <c r="R102" s="72"/>
      <c r="S102" s="72"/>
      <c r="T102" s="72"/>
      <c r="U102" s="73"/>
      <c r="V102" s="72"/>
      <c r="W102" s="72"/>
      <c r="X102" s="72"/>
      <c r="Y102" s="72"/>
      <c r="Z102" s="73"/>
      <c r="AA102" s="72"/>
      <c r="AB102" s="72"/>
      <c r="AC102" s="72"/>
      <c r="AD102" s="72"/>
      <c r="AE102" s="72"/>
      <c r="AF102" s="73"/>
      <c r="AG102" s="73"/>
      <c r="AH102" s="72"/>
      <c r="AI102" s="72"/>
      <c r="AJ102" s="72"/>
      <c r="AK102" s="72"/>
      <c r="AL102" s="73"/>
      <c r="AM102" s="73"/>
      <c r="AN102" s="76"/>
      <c r="AO102" s="77" t="str">
        <f t="shared" si="10"/>
        <v/>
      </c>
      <c r="AP102" s="77" t="str">
        <f t="shared" si="6"/>
        <v>0</v>
      </c>
      <c r="AQ102" s="77">
        <f t="shared" si="7"/>
        <v>0</v>
      </c>
      <c r="AR102" s="77">
        <f t="shared" si="8"/>
        <v>0</v>
      </c>
      <c r="AS102" s="78">
        <f t="shared" si="9"/>
        <v>0</v>
      </c>
    </row>
    <row r="103" spans="1:45">
      <c r="A103" s="60" t="s">
        <v>376</v>
      </c>
      <c r="B103" s="72"/>
      <c r="C103" s="73" t="str">
        <f>IF($B103="","",VLOOKUP($B103,TabeladisciplinasF,MATCH(C$2,'[1]Banco de Dados'!$L$1:$Q$1,0)))</f>
        <v/>
      </c>
      <c r="D103" s="74" t="str">
        <f>IF($B103="","",VLOOKUP($B103,TabeladisciplinasF,MATCH(D$2,'[1]Banco de Dados'!$L$1:$Q$1,0)))</f>
        <v/>
      </c>
      <c r="E103" s="74" t="str">
        <f>IF($B103="","",VLOOKUP($B103,TabeladisciplinasF,MATCH(E$2,'[1]Banco de Dados'!$L$1:$Q$1,0)))</f>
        <v/>
      </c>
      <c r="F103" s="74" t="str">
        <f>IF($B103="","",VLOOKUP($B103,TabeladisciplinasF,MATCH(F$2,'[1]Banco de Dados'!$L$1:$Q$1,0)))</f>
        <v/>
      </c>
      <c r="G103" s="74" t="str">
        <f>IF($B103="","",VLOOKUP($B103,TabeladisciplinasF,MATCH(G$2,'[1]Banco de Dados'!$L$1:$Q$1,0)))</f>
        <v/>
      </c>
      <c r="H103" s="72"/>
      <c r="I103" s="72"/>
      <c r="J103" s="72"/>
      <c r="K103" s="72"/>
      <c r="L103" s="72"/>
      <c r="M103" s="75"/>
      <c r="N103" s="75"/>
      <c r="O103" s="72"/>
      <c r="P103" s="73"/>
      <c r="Q103" s="72"/>
      <c r="R103" s="72"/>
      <c r="S103" s="72"/>
      <c r="T103" s="72"/>
      <c r="U103" s="73"/>
      <c r="V103" s="72"/>
      <c r="W103" s="72"/>
      <c r="X103" s="72"/>
      <c r="Y103" s="72"/>
      <c r="Z103" s="73"/>
      <c r="AA103" s="72"/>
      <c r="AB103" s="72"/>
      <c r="AC103" s="72"/>
      <c r="AD103" s="72"/>
      <c r="AE103" s="72"/>
      <c r="AF103" s="73"/>
      <c r="AG103" s="73"/>
      <c r="AH103" s="72"/>
      <c r="AI103" s="72"/>
      <c r="AJ103" s="72"/>
      <c r="AK103" s="72"/>
      <c r="AL103" s="73"/>
      <c r="AM103" s="73"/>
      <c r="AN103" s="76"/>
      <c r="AO103" s="77" t="str">
        <f t="shared" si="10"/>
        <v/>
      </c>
      <c r="AP103" s="77" t="str">
        <f t="shared" si="6"/>
        <v>0</v>
      </c>
      <c r="AQ103" s="77">
        <f t="shared" si="7"/>
        <v>0</v>
      </c>
      <c r="AR103" s="77">
        <f t="shared" si="8"/>
        <v>0</v>
      </c>
      <c r="AS103" s="78">
        <f t="shared" si="9"/>
        <v>0</v>
      </c>
    </row>
    <row r="104" spans="1:45">
      <c r="A104" s="60" t="s">
        <v>376</v>
      </c>
      <c r="B104" s="72"/>
      <c r="C104" s="73" t="str">
        <f>IF($B104="","",VLOOKUP($B104,TabeladisciplinasF,MATCH(C$2,'[1]Banco de Dados'!$L$1:$Q$1,0)))</f>
        <v/>
      </c>
      <c r="D104" s="74" t="str">
        <f>IF($B104="","",VLOOKUP($B104,TabeladisciplinasF,MATCH(D$2,'[1]Banco de Dados'!$L$1:$Q$1,0)))</f>
        <v/>
      </c>
      <c r="E104" s="74" t="str">
        <f>IF($B104="","",VLOOKUP($B104,TabeladisciplinasF,MATCH(E$2,'[1]Banco de Dados'!$L$1:$Q$1,0)))</f>
        <v/>
      </c>
      <c r="F104" s="74" t="str">
        <f>IF($B104="","",VLOOKUP($B104,TabeladisciplinasF,MATCH(F$2,'[1]Banco de Dados'!$L$1:$Q$1,0)))</f>
        <v/>
      </c>
      <c r="G104" s="74" t="str">
        <f>IF($B104="","",VLOOKUP($B104,TabeladisciplinasF,MATCH(G$2,'[1]Banco de Dados'!$L$1:$Q$1,0)))</f>
        <v/>
      </c>
      <c r="H104" s="72"/>
      <c r="I104" s="72"/>
      <c r="J104" s="72"/>
      <c r="K104" s="72"/>
      <c r="L104" s="72"/>
      <c r="M104" s="75"/>
      <c r="N104" s="75"/>
      <c r="O104" s="72"/>
      <c r="P104" s="73"/>
      <c r="Q104" s="72"/>
      <c r="R104" s="72"/>
      <c r="S104" s="72"/>
      <c r="T104" s="72"/>
      <c r="U104" s="73"/>
      <c r="V104" s="72"/>
      <c r="W104" s="72"/>
      <c r="X104" s="72"/>
      <c r="Y104" s="72"/>
      <c r="Z104" s="73"/>
      <c r="AA104" s="72"/>
      <c r="AB104" s="72"/>
      <c r="AC104" s="72"/>
      <c r="AD104" s="72"/>
      <c r="AE104" s="72"/>
      <c r="AF104" s="73"/>
      <c r="AG104" s="73"/>
      <c r="AH104" s="72"/>
      <c r="AI104" s="72"/>
      <c r="AJ104" s="72"/>
      <c r="AK104" s="72"/>
      <c r="AL104" s="73"/>
      <c r="AM104" s="73"/>
      <c r="AN104" s="76"/>
      <c r="AO104" s="77" t="str">
        <f t="shared" si="10"/>
        <v/>
      </c>
      <c r="AP104" s="77" t="str">
        <f t="shared" si="6"/>
        <v>0</v>
      </c>
      <c r="AQ104" s="77">
        <f t="shared" si="7"/>
        <v>0</v>
      </c>
      <c r="AR104" s="77">
        <f t="shared" si="8"/>
        <v>0</v>
      </c>
      <c r="AS104" s="78">
        <f t="shared" si="9"/>
        <v>0</v>
      </c>
    </row>
    <row r="105" spans="1:45">
      <c r="A105" s="60" t="s">
        <v>376</v>
      </c>
      <c r="B105" s="72"/>
      <c r="C105" s="73" t="str">
        <f>IF($B105="","",VLOOKUP($B105,TabeladisciplinasF,MATCH(C$2,'[1]Banco de Dados'!$L$1:$Q$1,0)))</f>
        <v/>
      </c>
      <c r="D105" s="74" t="str">
        <f>IF($B105="","",VLOOKUP($B105,TabeladisciplinasF,MATCH(D$2,'[1]Banco de Dados'!$L$1:$Q$1,0)))</f>
        <v/>
      </c>
      <c r="E105" s="74" t="str">
        <f>IF($B105="","",VLOOKUP($B105,TabeladisciplinasF,MATCH(E$2,'[1]Banco de Dados'!$L$1:$Q$1,0)))</f>
        <v/>
      </c>
      <c r="F105" s="74" t="str">
        <f>IF($B105="","",VLOOKUP($B105,TabeladisciplinasF,MATCH(F$2,'[1]Banco de Dados'!$L$1:$Q$1,0)))</f>
        <v/>
      </c>
      <c r="G105" s="74" t="str">
        <f>IF($B105="","",VLOOKUP($B105,TabeladisciplinasF,MATCH(G$2,'[1]Banco de Dados'!$L$1:$Q$1,0)))</f>
        <v/>
      </c>
      <c r="H105" s="72"/>
      <c r="I105" s="72"/>
      <c r="J105" s="72"/>
      <c r="K105" s="72"/>
      <c r="L105" s="72"/>
      <c r="M105" s="75"/>
      <c r="N105" s="75"/>
      <c r="O105" s="72"/>
      <c r="P105" s="73"/>
      <c r="Q105" s="72"/>
      <c r="R105" s="72"/>
      <c r="S105" s="72"/>
      <c r="T105" s="72"/>
      <c r="U105" s="73"/>
      <c r="V105" s="72"/>
      <c r="W105" s="72"/>
      <c r="X105" s="72"/>
      <c r="Y105" s="72"/>
      <c r="Z105" s="73"/>
      <c r="AA105" s="72"/>
      <c r="AB105" s="72"/>
      <c r="AC105" s="72"/>
      <c r="AD105" s="72"/>
      <c r="AE105" s="72"/>
      <c r="AF105" s="73"/>
      <c r="AG105" s="73"/>
      <c r="AH105" s="72"/>
      <c r="AI105" s="72"/>
      <c r="AJ105" s="72"/>
      <c r="AK105" s="72"/>
      <c r="AL105" s="73"/>
      <c r="AM105" s="73"/>
      <c r="AN105" s="76"/>
      <c r="AO105" s="77" t="str">
        <f t="shared" si="10"/>
        <v/>
      </c>
      <c r="AP105" s="77" t="str">
        <f t="shared" si="6"/>
        <v>0</v>
      </c>
      <c r="AQ105" s="77">
        <f t="shared" si="7"/>
        <v>0</v>
      </c>
      <c r="AR105" s="77">
        <f t="shared" si="8"/>
        <v>0</v>
      </c>
      <c r="AS105" s="78">
        <f t="shared" si="9"/>
        <v>0</v>
      </c>
    </row>
    <row r="106" spans="1:45">
      <c r="A106" s="60" t="s">
        <v>376</v>
      </c>
      <c r="B106" s="72"/>
      <c r="C106" s="73" t="str">
        <f>IF($B106="","",VLOOKUP($B106,TabeladisciplinasF,MATCH(C$2,'[1]Banco de Dados'!$L$1:$Q$1,0)))</f>
        <v/>
      </c>
      <c r="D106" s="74" t="str">
        <f>IF($B106="","",VLOOKUP($B106,TabeladisciplinasF,MATCH(D$2,'[1]Banco de Dados'!$L$1:$Q$1,0)))</f>
        <v/>
      </c>
      <c r="E106" s="74" t="str">
        <f>IF($B106="","",VLOOKUP($B106,TabeladisciplinasF,MATCH(E$2,'[1]Banco de Dados'!$L$1:$Q$1,0)))</f>
        <v/>
      </c>
      <c r="F106" s="74" t="str">
        <f>IF($B106="","",VLOOKUP($B106,TabeladisciplinasF,MATCH(F$2,'[1]Banco de Dados'!$L$1:$Q$1,0)))</f>
        <v/>
      </c>
      <c r="G106" s="74" t="str">
        <f>IF($B106="","",VLOOKUP($B106,TabeladisciplinasF,MATCH(G$2,'[1]Banco de Dados'!$L$1:$Q$1,0)))</f>
        <v/>
      </c>
      <c r="H106" s="72"/>
      <c r="I106" s="72"/>
      <c r="J106" s="72"/>
      <c r="K106" s="72"/>
      <c r="L106" s="72"/>
      <c r="M106" s="75"/>
      <c r="N106" s="75"/>
      <c r="O106" s="72"/>
      <c r="P106" s="73"/>
      <c r="Q106" s="72"/>
      <c r="R106" s="72"/>
      <c r="S106" s="72"/>
      <c r="T106" s="72"/>
      <c r="U106" s="73"/>
      <c r="V106" s="72"/>
      <c r="W106" s="72"/>
      <c r="X106" s="72"/>
      <c r="Y106" s="72"/>
      <c r="Z106" s="73"/>
      <c r="AA106" s="72"/>
      <c r="AB106" s="72"/>
      <c r="AC106" s="72"/>
      <c r="AD106" s="72"/>
      <c r="AE106" s="72"/>
      <c r="AF106" s="73"/>
      <c r="AG106" s="73"/>
      <c r="AH106" s="72"/>
      <c r="AI106" s="72"/>
      <c r="AJ106" s="72"/>
      <c r="AK106" s="72"/>
      <c r="AL106" s="73"/>
      <c r="AM106" s="73"/>
      <c r="AN106" s="76"/>
      <c r="AO106" s="77" t="str">
        <f t="shared" si="10"/>
        <v/>
      </c>
      <c r="AP106" s="77" t="str">
        <f t="shared" si="6"/>
        <v>0</v>
      </c>
      <c r="AQ106" s="77">
        <f t="shared" si="7"/>
        <v>0</v>
      </c>
      <c r="AR106" s="77">
        <f t="shared" si="8"/>
        <v>0</v>
      </c>
      <c r="AS106" s="78">
        <f t="shared" si="9"/>
        <v>0</v>
      </c>
    </row>
    <row r="107" spans="1:45">
      <c r="A107" s="60" t="s">
        <v>376</v>
      </c>
      <c r="B107" s="72"/>
      <c r="C107" s="73" t="str">
        <f>IF($B107="","",VLOOKUP($B107,TabeladisciplinasF,MATCH(C$2,'[1]Banco de Dados'!$L$1:$Q$1,0)))</f>
        <v/>
      </c>
      <c r="D107" s="74" t="str">
        <f>IF($B107="","",VLOOKUP($B107,TabeladisciplinasF,MATCH(D$2,'[1]Banco de Dados'!$L$1:$Q$1,0)))</f>
        <v/>
      </c>
      <c r="E107" s="74" t="str">
        <f>IF($B107="","",VLOOKUP($B107,TabeladisciplinasF,MATCH(E$2,'[1]Banco de Dados'!$L$1:$Q$1,0)))</f>
        <v/>
      </c>
      <c r="F107" s="74" t="str">
        <f>IF($B107="","",VLOOKUP($B107,TabeladisciplinasF,MATCH(F$2,'[1]Banco de Dados'!$L$1:$Q$1,0)))</f>
        <v/>
      </c>
      <c r="G107" s="74" t="str">
        <f>IF($B107="","",VLOOKUP($B107,TabeladisciplinasF,MATCH(G$2,'[1]Banco de Dados'!$L$1:$Q$1,0)))</f>
        <v/>
      </c>
      <c r="H107" s="72"/>
      <c r="I107" s="72"/>
      <c r="J107" s="72"/>
      <c r="K107" s="72"/>
      <c r="L107" s="72"/>
      <c r="M107" s="75"/>
      <c r="N107" s="75"/>
      <c r="O107" s="72"/>
      <c r="P107" s="73"/>
      <c r="Q107" s="72"/>
      <c r="R107" s="72"/>
      <c r="S107" s="72"/>
      <c r="T107" s="72"/>
      <c r="U107" s="73"/>
      <c r="V107" s="72"/>
      <c r="W107" s="72"/>
      <c r="X107" s="72"/>
      <c r="Y107" s="72"/>
      <c r="Z107" s="73"/>
      <c r="AA107" s="72"/>
      <c r="AB107" s="72"/>
      <c r="AC107" s="72"/>
      <c r="AD107" s="72"/>
      <c r="AE107" s="72"/>
      <c r="AF107" s="73"/>
      <c r="AG107" s="73"/>
      <c r="AH107" s="72"/>
      <c r="AI107" s="72"/>
      <c r="AJ107" s="72"/>
      <c r="AK107" s="72"/>
      <c r="AL107" s="73"/>
      <c r="AM107" s="73"/>
      <c r="AN107" s="76"/>
      <c r="AO107" s="77" t="str">
        <f t="shared" si="10"/>
        <v/>
      </c>
      <c r="AP107" s="77" t="str">
        <f t="shared" si="6"/>
        <v>0</v>
      </c>
      <c r="AQ107" s="77">
        <f t="shared" si="7"/>
        <v>0</v>
      </c>
      <c r="AR107" s="77">
        <f t="shared" si="8"/>
        <v>0</v>
      </c>
      <c r="AS107" s="78">
        <f t="shared" si="9"/>
        <v>0</v>
      </c>
    </row>
    <row r="108" spans="1:45">
      <c r="A108" s="60" t="s">
        <v>376</v>
      </c>
      <c r="B108" s="72"/>
      <c r="C108" s="73" t="str">
        <f>IF($B108="","",VLOOKUP($B108,TabeladisciplinasF,MATCH(C$2,'[1]Banco de Dados'!$L$1:$Q$1,0)))</f>
        <v/>
      </c>
      <c r="D108" s="74" t="str">
        <f>IF($B108="","",VLOOKUP($B108,TabeladisciplinasF,MATCH(D$2,'[1]Banco de Dados'!$L$1:$Q$1,0)))</f>
        <v/>
      </c>
      <c r="E108" s="74" t="str">
        <f>IF($B108="","",VLOOKUP($B108,TabeladisciplinasF,MATCH(E$2,'[1]Banco de Dados'!$L$1:$Q$1,0)))</f>
        <v/>
      </c>
      <c r="F108" s="74" t="str">
        <f>IF($B108="","",VLOOKUP($B108,TabeladisciplinasF,MATCH(F$2,'[1]Banco de Dados'!$L$1:$Q$1,0)))</f>
        <v/>
      </c>
      <c r="G108" s="74" t="str">
        <f>IF($B108="","",VLOOKUP($B108,TabeladisciplinasF,MATCH(G$2,'[1]Banco de Dados'!$L$1:$Q$1,0)))</f>
        <v/>
      </c>
      <c r="H108" s="72"/>
      <c r="I108" s="72"/>
      <c r="J108" s="72"/>
      <c r="K108" s="72"/>
      <c r="L108" s="72"/>
      <c r="M108" s="75"/>
      <c r="N108" s="75"/>
      <c r="O108" s="72"/>
      <c r="P108" s="73"/>
      <c r="Q108" s="72"/>
      <c r="R108" s="72"/>
      <c r="S108" s="72"/>
      <c r="T108" s="72"/>
      <c r="U108" s="73"/>
      <c r="V108" s="72"/>
      <c r="W108" s="72"/>
      <c r="X108" s="72"/>
      <c r="Y108" s="72"/>
      <c r="Z108" s="73"/>
      <c r="AA108" s="72"/>
      <c r="AB108" s="72"/>
      <c r="AC108" s="72"/>
      <c r="AD108" s="72"/>
      <c r="AE108" s="72"/>
      <c r="AF108" s="73"/>
      <c r="AG108" s="73"/>
      <c r="AH108" s="72"/>
      <c r="AI108" s="72"/>
      <c r="AJ108" s="72"/>
      <c r="AK108" s="72"/>
      <c r="AL108" s="73"/>
      <c r="AM108" s="73"/>
      <c r="AN108" s="76"/>
      <c r="AO108" s="77" t="str">
        <f t="shared" si="10"/>
        <v/>
      </c>
      <c r="AP108" s="77" t="str">
        <f t="shared" si="6"/>
        <v>0</v>
      </c>
      <c r="AQ108" s="77">
        <f t="shared" si="7"/>
        <v>0</v>
      </c>
      <c r="AR108" s="77">
        <f t="shared" si="8"/>
        <v>0</v>
      </c>
      <c r="AS108" s="78">
        <f t="shared" si="9"/>
        <v>0</v>
      </c>
    </row>
    <row r="109" spans="1:45">
      <c r="A109" s="60" t="s">
        <v>376</v>
      </c>
      <c r="B109" s="72"/>
      <c r="C109" s="73" t="str">
        <f>IF($B109="","",VLOOKUP($B109,TabeladisciplinasF,MATCH(C$2,'[1]Banco de Dados'!$L$1:$Q$1,0)))</f>
        <v/>
      </c>
      <c r="D109" s="74" t="str">
        <f>IF($B109="","",VLOOKUP($B109,TabeladisciplinasF,MATCH(D$2,'[1]Banco de Dados'!$L$1:$Q$1,0)))</f>
        <v/>
      </c>
      <c r="E109" s="74" t="str">
        <f>IF($B109="","",VLOOKUP($B109,TabeladisciplinasF,MATCH(E$2,'[1]Banco de Dados'!$L$1:$Q$1,0)))</f>
        <v/>
      </c>
      <c r="F109" s="74" t="str">
        <f>IF($B109="","",VLOOKUP($B109,TabeladisciplinasF,MATCH(F$2,'[1]Banco de Dados'!$L$1:$Q$1,0)))</f>
        <v/>
      </c>
      <c r="G109" s="74" t="str">
        <f>IF($B109="","",VLOOKUP($B109,TabeladisciplinasF,MATCH(G$2,'[1]Banco de Dados'!$L$1:$Q$1,0)))</f>
        <v/>
      </c>
      <c r="H109" s="72"/>
      <c r="I109" s="72"/>
      <c r="J109" s="72"/>
      <c r="K109" s="72"/>
      <c r="L109" s="72"/>
      <c r="M109" s="75"/>
      <c r="N109" s="75"/>
      <c r="O109" s="72"/>
      <c r="P109" s="73"/>
      <c r="Q109" s="72"/>
      <c r="R109" s="72"/>
      <c r="S109" s="72"/>
      <c r="T109" s="72"/>
      <c r="U109" s="73"/>
      <c r="V109" s="72"/>
      <c r="W109" s="72"/>
      <c r="X109" s="72"/>
      <c r="Y109" s="72"/>
      <c r="Z109" s="73"/>
      <c r="AA109" s="72"/>
      <c r="AB109" s="72"/>
      <c r="AC109" s="72"/>
      <c r="AD109" s="72"/>
      <c r="AE109" s="72"/>
      <c r="AF109" s="73"/>
      <c r="AG109" s="73"/>
      <c r="AH109" s="72"/>
      <c r="AI109" s="72"/>
      <c r="AJ109" s="72"/>
      <c r="AK109" s="72"/>
      <c r="AL109" s="73"/>
      <c r="AM109" s="73"/>
      <c r="AN109" s="76"/>
      <c r="AO109" s="77" t="str">
        <f t="shared" si="10"/>
        <v/>
      </c>
      <c r="AP109" s="77" t="str">
        <f t="shared" si="6"/>
        <v>0</v>
      </c>
      <c r="AQ109" s="77">
        <f t="shared" si="7"/>
        <v>0</v>
      </c>
      <c r="AR109" s="77">
        <f t="shared" si="8"/>
        <v>0</v>
      </c>
      <c r="AS109" s="78">
        <f t="shared" si="9"/>
        <v>0</v>
      </c>
    </row>
    <row r="110" spans="1:45">
      <c r="A110" s="60" t="s">
        <v>376</v>
      </c>
      <c r="B110" s="72"/>
      <c r="C110" s="73" t="str">
        <f>IF($B110="","",VLOOKUP($B110,TabeladisciplinasF,MATCH(C$2,'[1]Banco de Dados'!$L$1:$Q$1,0)))</f>
        <v/>
      </c>
      <c r="D110" s="74" t="str">
        <f>IF($B110="","",VLOOKUP($B110,TabeladisciplinasF,MATCH(D$2,'[1]Banco de Dados'!$L$1:$Q$1,0)))</f>
        <v/>
      </c>
      <c r="E110" s="74" t="str">
        <f>IF($B110="","",VLOOKUP($B110,TabeladisciplinasF,MATCH(E$2,'[1]Banco de Dados'!$L$1:$Q$1,0)))</f>
        <v/>
      </c>
      <c r="F110" s="74" t="str">
        <f>IF($B110="","",VLOOKUP($B110,TabeladisciplinasF,MATCH(F$2,'[1]Banco de Dados'!$L$1:$Q$1,0)))</f>
        <v/>
      </c>
      <c r="G110" s="74" t="str">
        <f>IF($B110="","",VLOOKUP($B110,TabeladisciplinasF,MATCH(G$2,'[1]Banco de Dados'!$L$1:$Q$1,0)))</f>
        <v/>
      </c>
      <c r="H110" s="72"/>
      <c r="I110" s="72"/>
      <c r="J110" s="72"/>
      <c r="K110" s="72"/>
      <c r="L110" s="72"/>
      <c r="M110" s="75"/>
      <c r="N110" s="75"/>
      <c r="O110" s="72"/>
      <c r="P110" s="73"/>
      <c r="Q110" s="72"/>
      <c r="R110" s="72"/>
      <c r="S110" s="72"/>
      <c r="T110" s="72"/>
      <c r="U110" s="73"/>
      <c r="V110" s="72"/>
      <c r="W110" s="72"/>
      <c r="X110" s="72"/>
      <c r="Y110" s="72"/>
      <c r="Z110" s="73"/>
      <c r="AA110" s="72"/>
      <c r="AB110" s="72"/>
      <c r="AC110" s="72"/>
      <c r="AD110" s="72"/>
      <c r="AE110" s="72"/>
      <c r="AF110" s="73"/>
      <c r="AG110" s="73"/>
      <c r="AH110" s="72"/>
      <c r="AI110" s="72"/>
      <c r="AJ110" s="72"/>
      <c r="AK110" s="72"/>
      <c r="AL110" s="73"/>
      <c r="AM110" s="73"/>
      <c r="AN110" s="76"/>
      <c r="AO110" s="77" t="str">
        <f t="shared" si="10"/>
        <v/>
      </c>
      <c r="AP110" s="77" t="str">
        <f t="shared" si="6"/>
        <v>0</v>
      </c>
      <c r="AQ110" s="77">
        <f t="shared" si="7"/>
        <v>0</v>
      </c>
      <c r="AR110" s="77">
        <f t="shared" si="8"/>
        <v>0</v>
      </c>
      <c r="AS110" s="78">
        <f t="shared" si="9"/>
        <v>0</v>
      </c>
    </row>
    <row r="111" spans="1:45">
      <c r="A111" s="60" t="s">
        <v>376</v>
      </c>
      <c r="B111" s="72"/>
      <c r="C111" s="73" t="str">
        <f>IF($B111="","",VLOOKUP($B111,TabeladisciplinasF,MATCH(C$2,'[1]Banco de Dados'!$L$1:$Q$1,0)))</f>
        <v/>
      </c>
      <c r="D111" s="74" t="str">
        <f>IF($B111="","",VLOOKUP($B111,TabeladisciplinasF,MATCH(D$2,'[1]Banco de Dados'!$L$1:$Q$1,0)))</f>
        <v/>
      </c>
      <c r="E111" s="74" t="str">
        <f>IF($B111="","",VLOOKUP($B111,TabeladisciplinasF,MATCH(E$2,'[1]Banco de Dados'!$L$1:$Q$1,0)))</f>
        <v/>
      </c>
      <c r="F111" s="74" t="str">
        <f>IF($B111="","",VLOOKUP($B111,TabeladisciplinasF,MATCH(F$2,'[1]Banco de Dados'!$L$1:$Q$1,0)))</f>
        <v/>
      </c>
      <c r="G111" s="74" t="str">
        <f>IF($B111="","",VLOOKUP($B111,TabeladisciplinasF,MATCH(G$2,'[1]Banco de Dados'!$L$1:$Q$1,0)))</f>
        <v/>
      </c>
      <c r="H111" s="72"/>
      <c r="I111" s="72"/>
      <c r="J111" s="72"/>
      <c r="K111" s="72"/>
      <c r="L111" s="72"/>
      <c r="M111" s="75"/>
      <c r="N111" s="75"/>
      <c r="O111" s="72"/>
      <c r="P111" s="73"/>
      <c r="Q111" s="72"/>
      <c r="R111" s="72"/>
      <c r="S111" s="72"/>
      <c r="T111" s="72"/>
      <c r="U111" s="73"/>
      <c r="V111" s="72"/>
      <c r="W111" s="72"/>
      <c r="X111" s="72"/>
      <c r="Y111" s="72"/>
      <c r="Z111" s="73"/>
      <c r="AA111" s="72"/>
      <c r="AB111" s="72"/>
      <c r="AC111" s="72"/>
      <c r="AD111" s="72"/>
      <c r="AE111" s="72"/>
      <c r="AF111" s="73"/>
      <c r="AG111" s="73"/>
      <c r="AH111" s="72"/>
      <c r="AI111" s="72"/>
      <c r="AJ111" s="72"/>
      <c r="AK111" s="72"/>
      <c r="AL111" s="73"/>
      <c r="AM111" s="73"/>
      <c r="AN111" s="76"/>
      <c r="AO111" s="77" t="str">
        <f t="shared" si="10"/>
        <v/>
      </c>
      <c r="AP111" s="77" t="str">
        <f t="shared" si="6"/>
        <v>0</v>
      </c>
      <c r="AQ111" s="77">
        <f t="shared" si="7"/>
        <v>0</v>
      </c>
      <c r="AR111" s="77">
        <f t="shared" si="8"/>
        <v>0</v>
      </c>
      <c r="AS111" s="78">
        <f t="shared" si="9"/>
        <v>0</v>
      </c>
    </row>
    <row r="112" spans="1:45">
      <c r="A112" s="60" t="s">
        <v>376</v>
      </c>
      <c r="B112" s="72"/>
      <c r="C112" s="73" t="str">
        <f>IF($B112="","",VLOOKUP($B112,TabeladisciplinasF,MATCH(C$2,'[1]Banco de Dados'!$L$1:$Q$1,0)))</f>
        <v/>
      </c>
      <c r="D112" s="74" t="str">
        <f>IF($B112="","",VLOOKUP($B112,TabeladisciplinasF,MATCH(D$2,'[1]Banco de Dados'!$L$1:$Q$1,0)))</f>
        <v/>
      </c>
      <c r="E112" s="74" t="str">
        <f>IF($B112="","",VLOOKUP($B112,TabeladisciplinasF,MATCH(E$2,'[1]Banco de Dados'!$L$1:$Q$1,0)))</f>
        <v/>
      </c>
      <c r="F112" s="74" t="str">
        <f>IF($B112="","",VLOOKUP($B112,TabeladisciplinasF,MATCH(F$2,'[1]Banco de Dados'!$L$1:$Q$1,0)))</f>
        <v/>
      </c>
      <c r="G112" s="74" t="str">
        <f>IF($B112="","",VLOOKUP($B112,TabeladisciplinasF,MATCH(G$2,'[1]Banco de Dados'!$L$1:$Q$1,0)))</f>
        <v/>
      </c>
      <c r="H112" s="72"/>
      <c r="I112" s="72"/>
      <c r="J112" s="72"/>
      <c r="K112" s="72"/>
      <c r="L112" s="72"/>
      <c r="M112" s="75"/>
      <c r="N112" s="75"/>
      <c r="O112" s="72"/>
      <c r="P112" s="73"/>
      <c r="Q112" s="72"/>
      <c r="R112" s="72"/>
      <c r="S112" s="72"/>
      <c r="T112" s="72"/>
      <c r="U112" s="73"/>
      <c r="V112" s="72"/>
      <c r="W112" s="72"/>
      <c r="X112" s="72"/>
      <c r="Y112" s="72"/>
      <c r="Z112" s="73"/>
      <c r="AA112" s="72"/>
      <c r="AB112" s="72"/>
      <c r="AC112" s="72"/>
      <c r="AD112" s="72"/>
      <c r="AE112" s="72"/>
      <c r="AF112" s="73"/>
      <c r="AG112" s="73"/>
      <c r="AH112" s="72"/>
      <c r="AI112" s="72"/>
      <c r="AJ112" s="72"/>
      <c r="AK112" s="72"/>
      <c r="AL112" s="73"/>
      <c r="AM112" s="73"/>
      <c r="AN112" s="76"/>
      <c r="AO112" s="77" t="str">
        <f t="shared" si="10"/>
        <v/>
      </c>
      <c r="AP112" s="77" t="str">
        <f t="shared" si="6"/>
        <v>0</v>
      </c>
      <c r="AQ112" s="77">
        <f t="shared" si="7"/>
        <v>0</v>
      </c>
      <c r="AR112" s="77">
        <f t="shared" si="8"/>
        <v>0</v>
      </c>
      <c r="AS112" s="78">
        <f t="shared" si="9"/>
        <v>0</v>
      </c>
    </row>
    <row r="113" spans="1:45">
      <c r="A113" s="60" t="s">
        <v>376</v>
      </c>
      <c r="B113" s="72"/>
      <c r="C113" s="73" t="str">
        <f>IF($B113="","",VLOOKUP($B113,TabeladisciplinasF,MATCH(C$2,'[1]Banco de Dados'!$L$1:$Q$1,0)))</f>
        <v/>
      </c>
      <c r="D113" s="74" t="str">
        <f>IF($B113="","",VLOOKUP($B113,TabeladisciplinasF,MATCH(D$2,'[1]Banco de Dados'!$L$1:$Q$1,0)))</f>
        <v/>
      </c>
      <c r="E113" s="74" t="str">
        <f>IF($B113="","",VLOOKUP($B113,TabeladisciplinasF,MATCH(E$2,'[1]Banco de Dados'!$L$1:$Q$1,0)))</f>
        <v/>
      </c>
      <c r="F113" s="74" t="str">
        <f>IF($B113="","",VLOOKUP($B113,TabeladisciplinasF,MATCH(F$2,'[1]Banco de Dados'!$L$1:$Q$1,0)))</f>
        <v/>
      </c>
      <c r="G113" s="74" t="str">
        <f>IF($B113="","",VLOOKUP($B113,TabeladisciplinasF,MATCH(G$2,'[1]Banco de Dados'!$L$1:$Q$1,0)))</f>
        <v/>
      </c>
      <c r="H113" s="72"/>
      <c r="I113" s="72"/>
      <c r="J113" s="72"/>
      <c r="K113" s="72"/>
      <c r="L113" s="72"/>
      <c r="M113" s="75"/>
      <c r="N113" s="75"/>
      <c r="O113" s="72"/>
      <c r="P113" s="73"/>
      <c r="Q113" s="72"/>
      <c r="R113" s="72"/>
      <c r="S113" s="72"/>
      <c r="T113" s="72"/>
      <c r="U113" s="73"/>
      <c r="V113" s="72"/>
      <c r="W113" s="72"/>
      <c r="X113" s="72"/>
      <c r="Y113" s="72"/>
      <c r="Z113" s="73"/>
      <c r="AA113" s="72"/>
      <c r="AB113" s="72"/>
      <c r="AC113" s="72"/>
      <c r="AD113" s="72"/>
      <c r="AE113" s="72"/>
      <c r="AF113" s="73"/>
      <c r="AG113" s="73"/>
      <c r="AH113" s="72"/>
      <c r="AI113" s="72"/>
      <c r="AJ113" s="72"/>
      <c r="AK113" s="72"/>
      <c r="AL113" s="73"/>
      <c r="AM113" s="73"/>
      <c r="AN113" s="76"/>
      <c r="AO113" s="77" t="str">
        <f t="shared" si="10"/>
        <v/>
      </c>
      <c r="AP113" s="77" t="str">
        <f t="shared" si="6"/>
        <v>0</v>
      </c>
      <c r="AQ113" s="77">
        <f t="shared" si="7"/>
        <v>0</v>
      </c>
      <c r="AR113" s="77">
        <f t="shared" si="8"/>
        <v>0</v>
      </c>
      <c r="AS113" s="78">
        <f t="shared" si="9"/>
        <v>0</v>
      </c>
    </row>
    <row r="114" spans="1:45">
      <c r="A114" s="60" t="s">
        <v>376</v>
      </c>
      <c r="B114" s="72"/>
      <c r="C114" s="73" t="str">
        <f>IF($B114="","",VLOOKUP($B114,TabeladisciplinasF,MATCH(C$2,'[1]Banco de Dados'!$L$1:$Q$1,0)))</f>
        <v/>
      </c>
      <c r="D114" s="74" t="str">
        <f>IF($B114="","",VLOOKUP($B114,TabeladisciplinasF,MATCH(D$2,'[1]Banco de Dados'!$L$1:$Q$1,0)))</f>
        <v/>
      </c>
      <c r="E114" s="74" t="str">
        <f>IF($B114="","",VLOOKUP($B114,TabeladisciplinasF,MATCH(E$2,'[1]Banco de Dados'!$L$1:$Q$1,0)))</f>
        <v/>
      </c>
      <c r="F114" s="74" t="str">
        <f>IF($B114="","",VLOOKUP($B114,TabeladisciplinasF,MATCH(F$2,'[1]Banco de Dados'!$L$1:$Q$1,0)))</f>
        <v/>
      </c>
      <c r="G114" s="74" t="str">
        <f>IF($B114="","",VLOOKUP($B114,TabeladisciplinasF,MATCH(G$2,'[1]Banco de Dados'!$L$1:$Q$1,0)))</f>
        <v/>
      </c>
      <c r="H114" s="72"/>
      <c r="I114" s="72"/>
      <c r="J114" s="72"/>
      <c r="K114" s="72"/>
      <c r="L114" s="72"/>
      <c r="M114" s="75"/>
      <c r="N114" s="75"/>
      <c r="O114" s="72"/>
      <c r="P114" s="73"/>
      <c r="Q114" s="72"/>
      <c r="R114" s="72"/>
      <c r="S114" s="72"/>
      <c r="T114" s="72"/>
      <c r="U114" s="73"/>
      <c r="V114" s="72"/>
      <c r="W114" s="72"/>
      <c r="X114" s="72"/>
      <c r="Y114" s="72"/>
      <c r="Z114" s="73"/>
      <c r="AA114" s="72"/>
      <c r="AB114" s="72"/>
      <c r="AC114" s="72"/>
      <c r="AD114" s="72"/>
      <c r="AE114" s="72"/>
      <c r="AF114" s="73"/>
      <c r="AG114" s="73"/>
      <c r="AH114" s="72"/>
      <c r="AI114" s="72"/>
      <c r="AJ114" s="72"/>
      <c r="AK114" s="72"/>
      <c r="AL114" s="73"/>
      <c r="AM114" s="73"/>
      <c r="AN114" s="76"/>
      <c r="AO114" s="77" t="str">
        <f t="shared" si="10"/>
        <v/>
      </c>
      <c r="AP114" s="77" t="str">
        <f t="shared" si="6"/>
        <v>0</v>
      </c>
      <c r="AQ114" s="77">
        <f t="shared" si="7"/>
        <v>0</v>
      </c>
      <c r="AR114" s="77">
        <f t="shared" si="8"/>
        <v>0</v>
      </c>
      <c r="AS114" s="78">
        <f t="shared" si="9"/>
        <v>0</v>
      </c>
    </row>
    <row r="115" spans="1:45">
      <c r="A115" s="60" t="s">
        <v>376</v>
      </c>
      <c r="B115" s="72"/>
      <c r="C115" s="73" t="str">
        <f>IF($B115="","",VLOOKUP($B115,TabeladisciplinasF,MATCH(C$2,'[1]Banco de Dados'!$L$1:$Q$1,0)))</f>
        <v/>
      </c>
      <c r="D115" s="74" t="str">
        <f>IF($B115="","",VLOOKUP($B115,TabeladisciplinasF,MATCH(D$2,'[1]Banco de Dados'!$L$1:$Q$1,0)))</f>
        <v/>
      </c>
      <c r="E115" s="74" t="str">
        <f>IF($B115="","",VLOOKUP($B115,TabeladisciplinasF,MATCH(E$2,'[1]Banco de Dados'!$L$1:$Q$1,0)))</f>
        <v/>
      </c>
      <c r="F115" s="74" t="str">
        <f>IF($B115="","",VLOOKUP($B115,TabeladisciplinasF,MATCH(F$2,'[1]Banco de Dados'!$L$1:$Q$1,0)))</f>
        <v/>
      </c>
      <c r="G115" s="74" t="str">
        <f>IF($B115="","",VLOOKUP($B115,TabeladisciplinasF,MATCH(G$2,'[1]Banco de Dados'!$L$1:$Q$1,0)))</f>
        <v/>
      </c>
      <c r="H115" s="72"/>
      <c r="I115" s="72"/>
      <c r="J115" s="72"/>
      <c r="K115" s="72"/>
      <c r="L115" s="72"/>
      <c r="M115" s="75"/>
      <c r="N115" s="75"/>
      <c r="O115" s="72"/>
      <c r="P115" s="73"/>
      <c r="Q115" s="72"/>
      <c r="R115" s="72"/>
      <c r="S115" s="72"/>
      <c r="T115" s="72"/>
      <c r="U115" s="73"/>
      <c r="V115" s="72"/>
      <c r="W115" s="72"/>
      <c r="X115" s="72"/>
      <c r="Y115" s="72"/>
      <c r="Z115" s="73"/>
      <c r="AA115" s="72"/>
      <c r="AB115" s="72"/>
      <c r="AC115" s="72"/>
      <c r="AD115" s="72"/>
      <c r="AE115" s="72"/>
      <c r="AF115" s="73"/>
      <c r="AG115" s="73"/>
      <c r="AH115" s="72"/>
      <c r="AI115" s="72"/>
      <c r="AJ115" s="72"/>
      <c r="AK115" s="72"/>
      <c r="AL115" s="73"/>
      <c r="AM115" s="73"/>
      <c r="AN115" s="76"/>
      <c r="AO115" s="77" t="str">
        <f t="shared" si="10"/>
        <v/>
      </c>
      <c r="AP115" s="77" t="str">
        <f t="shared" si="6"/>
        <v>0</v>
      </c>
      <c r="AQ115" s="77">
        <f t="shared" si="7"/>
        <v>0</v>
      </c>
      <c r="AR115" s="77">
        <f t="shared" si="8"/>
        <v>0</v>
      </c>
      <c r="AS115" s="78">
        <f t="shared" si="9"/>
        <v>0</v>
      </c>
    </row>
    <row r="116" spans="1:45">
      <c r="A116" s="60" t="s">
        <v>376</v>
      </c>
      <c r="B116" s="72"/>
      <c r="C116" s="73" t="str">
        <f>IF($B116="","",VLOOKUP($B116,TabeladisciplinasF,MATCH(C$2,'[1]Banco de Dados'!$L$1:$Q$1,0)))</f>
        <v/>
      </c>
      <c r="D116" s="74" t="str">
        <f>IF($B116="","",VLOOKUP($B116,TabeladisciplinasF,MATCH(D$2,'[1]Banco de Dados'!$L$1:$Q$1,0)))</f>
        <v/>
      </c>
      <c r="E116" s="74" t="str">
        <f>IF($B116="","",VLOOKUP($B116,TabeladisciplinasF,MATCH(E$2,'[1]Banco de Dados'!$L$1:$Q$1,0)))</f>
        <v/>
      </c>
      <c r="F116" s="74" t="str">
        <f>IF($B116="","",VLOOKUP($B116,TabeladisciplinasF,MATCH(F$2,'[1]Banco de Dados'!$L$1:$Q$1,0)))</f>
        <v/>
      </c>
      <c r="G116" s="74" t="str">
        <f>IF($B116="","",VLOOKUP($B116,TabeladisciplinasF,MATCH(G$2,'[1]Banco de Dados'!$L$1:$Q$1,0)))</f>
        <v/>
      </c>
      <c r="H116" s="72"/>
      <c r="I116" s="72"/>
      <c r="J116" s="72"/>
      <c r="K116" s="72"/>
      <c r="L116" s="72"/>
      <c r="M116" s="75"/>
      <c r="N116" s="75"/>
      <c r="O116" s="72"/>
      <c r="P116" s="73"/>
      <c r="Q116" s="72"/>
      <c r="R116" s="72"/>
      <c r="S116" s="72"/>
      <c r="T116" s="72"/>
      <c r="U116" s="73"/>
      <c r="V116" s="72"/>
      <c r="W116" s="72"/>
      <c r="X116" s="72"/>
      <c r="Y116" s="72"/>
      <c r="Z116" s="73"/>
      <c r="AA116" s="72"/>
      <c r="AB116" s="72"/>
      <c r="AC116" s="72"/>
      <c r="AD116" s="72"/>
      <c r="AE116" s="72"/>
      <c r="AF116" s="73"/>
      <c r="AG116" s="73"/>
      <c r="AH116" s="72"/>
      <c r="AI116" s="72"/>
      <c r="AJ116" s="72"/>
      <c r="AK116" s="72"/>
      <c r="AL116" s="73"/>
      <c r="AM116" s="73"/>
      <c r="AN116" s="76"/>
      <c r="AO116" s="77" t="str">
        <f t="shared" si="10"/>
        <v/>
      </c>
      <c r="AP116" s="77" t="str">
        <f t="shared" si="6"/>
        <v>0</v>
      </c>
      <c r="AQ116" s="77">
        <f t="shared" si="7"/>
        <v>0</v>
      </c>
      <c r="AR116" s="77">
        <f t="shared" si="8"/>
        <v>0</v>
      </c>
      <c r="AS116" s="78">
        <f t="shared" si="9"/>
        <v>0</v>
      </c>
    </row>
    <row r="117" spans="1:45">
      <c r="A117" s="60" t="s">
        <v>376</v>
      </c>
      <c r="B117" s="72"/>
      <c r="C117" s="73" t="str">
        <f>IF($B117="","",VLOOKUP($B117,TabeladisciplinasF,MATCH(C$2,'[1]Banco de Dados'!$L$1:$Q$1,0)))</f>
        <v/>
      </c>
      <c r="D117" s="74" t="str">
        <f>IF($B117="","",VLOOKUP($B117,TabeladisciplinasF,MATCH(D$2,'[1]Banco de Dados'!$L$1:$Q$1,0)))</f>
        <v/>
      </c>
      <c r="E117" s="74" t="str">
        <f>IF($B117="","",VLOOKUP($B117,TabeladisciplinasF,MATCH(E$2,'[1]Banco de Dados'!$L$1:$Q$1,0)))</f>
        <v/>
      </c>
      <c r="F117" s="74" t="str">
        <f>IF($B117="","",VLOOKUP($B117,TabeladisciplinasF,MATCH(F$2,'[1]Banco de Dados'!$L$1:$Q$1,0)))</f>
        <v/>
      </c>
      <c r="G117" s="74" t="str">
        <f>IF($B117="","",VLOOKUP($B117,TabeladisciplinasF,MATCH(G$2,'[1]Banco de Dados'!$L$1:$Q$1,0)))</f>
        <v/>
      </c>
      <c r="H117" s="72"/>
      <c r="I117" s="72"/>
      <c r="J117" s="72"/>
      <c r="K117" s="72"/>
      <c r="L117" s="72"/>
      <c r="M117" s="75"/>
      <c r="N117" s="75"/>
      <c r="O117" s="72"/>
      <c r="P117" s="73"/>
      <c r="Q117" s="72"/>
      <c r="R117" s="72"/>
      <c r="S117" s="72"/>
      <c r="T117" s="72"/>
      <c r="U117" s="73"/>
      <c r="V117" s="72"/>
      <c r="W117" s="72"/>
      <c r="X117" s="72"/>
      <c r="Y117" s="72"/>
      <c r="Z117" s="73"/>
      <c r="AA117" s="72"/>
      <c r="AB117" s="72"/>
      <c r="AC117" s="72"/>
      <c r="AD117" s="72"/>
      <c r="AE117" s="72"/>
      <c r="AF117" s="73"/>
      <c r="AG117" s="73"/>
      <c r="AH117" s="72"/>
      <c r="AI117" s="72"/>
      <c r="AJ117" s="72"/>
      <c r="AK117" s="72"/>
      <c r="AL117" s="73"/>
      <c r="AM117" s="73"/>
      <c r="AN117" s="76"/>
      <c r="AO117" s="77" t="str">
        <f t="shared" si="10"/>
        <v/>
      </c>
      <c r="AP117" s="77" t="str">
        <f t="shared" si="6"/>
        <v>0</v>
      </c>
      <c r="AQ117" s="77">
        <f t="shared" si="7"/>
        <v>0</v>
      </c>
      <c r="AR117" s="77">
        <f t="shared" si="8"/>
        <v>0</v>
      </c>
      <c r="AS117" s="78">
        <f t="shared" si="9"/>
        <v>0</v>
      </c>
    </row>
    <row r="118" spans="1:45">
      <c r="A118" s="60" t="s">
        <v>376</v>
      </c>
      <c r="B118" s="72"/>
      <c r="C118" s="73" t="str">
        <f>IF($B118="","",VLOOKUP($B118,TabeladisciplinasF,MATCH(C$2,'[1]Banco de Dados'!$L$1:$Q$1,0)))</f>
        <v/>
      </c>
      <c r="D118" s="74" t="str">
        <f>IF($B118="","",VLOOKUP($B118,TabeladisciplinasF,MATCH(D$2,'[1]Banco de Dados'!$L$1:$Q$1,0)))</f>
        <v/>
      </c>
      <c r="E118" s="74" t="str">
        <f>IF($B118="","",VLOOKUP($B118,TabeladisciplinasF,MATCH(E$2,'[1]Banco de Dados'!$L$1:$Q$1,0)))</f>
        <v/>
      </c>
      <c r="F118" s="74" t="str">
        <f>IF($B118="","",VLOOKUP($B118,TabeladisciplinasF,MATCH(F$2,'[1]Banco de Dados'!$L$1:$Q$1,0)))</f>
        <v/>
      </c>
      <c r="G118" s="74" t="str">
        <f>IF($B118="","",VLOOKUP($B118,TabeladisciplinasF,MATCH(G$2,'[1]Banco de Dados'!$L$1:$Q$1,0)))</f>
        <v/>
      </c>
      <c r="H118" s="72"/>
      <c r="I118" s="72"/>
      <c r="J118" s="72"/>
      <c r="K118" s="72"/>
      <c r="L118" s="72"/>
      <c r="M118" s="75"/>
      <c r="N118" s="75"/>
      <c r="O118" s="72"/>
      <c r="P118" s="73"/>
      <c r="Q118" s="72"/>
      <c r="R118" s="72"/>
      <c r="S118" s="72"/>
      <c r="T118" s="72"/>
      <c r="U118" s="73"/>
      <c r="V118" s="72"/>
      <c r="W118" s="72"/>
      <c r="X118" s="72"/>
      <c r="Y118" s="72"/>
      <c r="Z118" s="73"/>
      <c r="AA118" s="72"/>
      <c r="AB118" s="72"/>
      <c r="AC118" s="72"/>
      <c r="AD118" s="72"/>
      <c r="AE118" s="72"/>
      <c r="AF118" s="73"/>
      <c r="AG118" s="73"/>
      <c r="AH118" s="72"/>
      <c r="AI118" s="72"/>
      <c r="AJ118" s="72"/>
      <c r="AK118" s="72"/>
      <c r="AL118" s="73"/>
      <c r="AM118" s="73"/>
      <c r="AN118" s="76"/>
      <c r="AO118" s="77" t="str">
        <f t="shared" si="10"/>
        <v/>
      </c>
      <c r="AP118" s="77" t="str">
        <f t="shared" si="6"/>
        <v>0</v>
      </c>
      <c r="AQ118" s="77">
        <f t="shared" si="7"/>
        <v>0</v>
      </c>
      <c r="AR118" s="77">
        <f t="shared" si="8"/>
        <v>0</v>
      </c>
      <c r="AS118" s="78">
        <f t="shared" si="9"/>
        <v>0</v>
      </c>
    </row>
    <row r="119" spans="1:45">
      <c r="A119" s="60" t="s">
        <v>376</v>
      </c>
      <c r="B119" s="72"/>
      <c r="C119" s="73" t="str">
        <f>IF($B119="","",VLOOKUP($B119,TabeladisciplinasF,MATCH(C$2,'[1]Banco de Dados'!$L$1:$Q$1,0)))</f>
        <v/>
      </c>
      <c r="D119" s="74" t="str">
        <f>IF($B119="","",VLOOKUP($B119,TabeladisciplinasF,MATCH(D$2,'[1]Banco de Dados'!$L$1:$Q$1,0)))</f>
        <v/>
      </c>
      <c r="E119" s="74" t="str">
        <f>IF($B119="","",VLOOKUP($B119,TabeladisciplinasF,MATCH(E$2,'[1]Banco de Dados'!$L$1:$Q$1,0)))</f>
        <v/>
      </c>
      <c r="F119" s="74" t="str">
        <f>IF($B119="","",VLOOKUP($B119,TabeladisciplinasF,MATCH(F$2,'[1]Banco de Dados'!$L$1:$Q$1,0)))</f>
        <v/>
      </c>
      <c r="G119" s="74" t="str">
        <f>IF($B119="","",VLOOKUP($B119,TabeladisciplinasF,MATCH(G$2,'[1]Banco de Dados'!$L$1:$Q$1,0)))</f>
        <v/>
      </c>
      <c r="H119" s="72"/>
      <c r="I119" s="72"/>
      <c r="J119" s="72"/>
      <c r="K119" s="72"/>
      <c r="L119" s="72"/>
      <c r="M119" s="75"/>
      <c r="N119" s="75"/>
      <c r="O119" s="72"/>
      <c r="P119" s="73"/>
      <c r="Q119" s="72"/>
      <c r="R119" s="72"/>
      <c r="S119" s="72"/>
      <c r="T119" s="72"/>
      <c r="U119" s="73"/>
      <c r="V119" s="72"/>
      <c r="W119" s="72"/>
      <c r="X119" s="72"/>
      <c r="Y119" s="72"/>
      <c r="Z119" s="73"/>
      <c r="AA119" s="72"/>
      <c r="AB119" s="72"/>
      <c r="AC119" s="72"/>
      <c r="AD119" s="72"/>
      <c r="AE119" s="72"/>
      <c r="AF119" s="73"/>
      <c r="AG119" s="73"/>
      <c r="AH119" s="72"/>
      <c r="AI119" s="72"/>
      <c r="AJ119" s="72"/>
      <c r="AK119" s="72"/>
      <c r="AL119" s="73"/>
      <c r="AM119" s="73"/>
      <c r="AN119" s="76"/>
      <c r="AO119" s="77" t="str">
        <f t="shared" si="10"/>
        <v/>
      </c>
      <c r="AP119" s="77" t="str">
        <f t="shared" si="6"/>
        <v>0</v>
      </c>
      <c r="AQ119" s="77">
        <f t="shared" si="7"/>
        <v>0</v>
      </c>
      <c r="AR119" s="77">
        <f t="shared" si="8"/>
        <v>0</v>
      </c>
      <c r="AS119" s="78">
        <f t="shared" si="9"/>
        <v>0</v>
      </c>
    </row>
    <row r="120" spans="1:45">
      <c r="A120" s="60" t="s">
        <v>376</v>
      </c>
      <c r="B120" s="72"/>
      <c r="C120" s="73" t="str">
        <f>IF($B120="","",VLOOKUP($B120,TabeladisciplinasF,MATCH(C$2,'[1]Banco de Dados'!$L$1:$Q$1,0)))</f>
        <v/>
      </c>
      <c r="D120" s="74" t="str">
        <f>IF($B120="","",VLOOKUP($B120,TabeladisciplinasF,MATCH(D$2,'[1]Banco de Dados'!$L$1:$Q$1,0)))</f>
        <v/>
      </c>
      <c r="E120" s="74" t="str">
        <f>IF($B120="","",VLOOKUP($B120,TabeladisciplinasF,MATCH(E$2,'[1]Banco de Dados'!$L$1:$Q$1,0)))</f>
        <v/>
      </c>
      <c r="F120" s="74" t="str">
        <f>IF($B120="","",VLOOKUP($B120,TabeladisciplinasF,MATCH(F$2,'[1]Banco de Dados'!$L$1:$Q$1,0)))</f>
        <v/>
      </c>
      <c r="G120" s="74" t="str">
        <f>IF($B120="","",VLOOKUP($B120,TabeladisciplinasF,MATCH(G$2,'[1]Banco de Dados'!$L$1:$Q$1,0)))</f>
        <v/>
      </c>
      <c r="H120" s="72"/>
      <c r="I120" s="72"/>
      <c r="J120" s="72"/>
      <c r="K120" s="72"/>
      <c r="L120" s="72"/>
      <c r="M120" s="75"/>
      <c r="N120" s="75"/>
      <c r="O120" s="72"/>
      <c r="P120" s="73"/>
      <c r="Q120" s="72"/>
      <c r="R120" s="72"/>
      <c r="S120" s="72"/>
      <c r="T120" s="72"/>
      <c r="U120" s="73"/>
      <c r="V120" s="72"/>
      <c r="W120" s="72"/>
      <c r="X120" s="72"/>
      <c r="Y120" s="72"/>
      <c r="Z120" s="73"/>
      <c r="AA120" s="72"/>
      <c r="AB120" s="72"/>
      <c r="AC120" s="72"/>
      <c r="AD120" s="72"/>
      <c r="AE120" s="72"/>
      <c r="AF120" s="73"/>
      <c r="AG120" s="73"/>
      <c r="AH120" s="72"/>
      <c r="AI120" s="72"/>
      <c r="AJ120" s="72"/>
      <c r="AK120" s="72"/>
      <c r="AL120" s="73"/>
      <c r="AM120" s="73"/>
      <c r="AN120" s="76"/>
      <c r="AO120" s="77" t="str">
        <f t="shared" si="10"/>
        <v/>
      </c>
      <c r="AP120" s="77" t="str">
        <f t="shared" si="6"/>
        <v>0</v>
      </c>
      <c r="AQ120" s="77">
        <f t="shared" si="7"/>
        <v>0</v>
      </c>
      <c r="AR120" s="77">
        <f t="shared" si="8"/>
        <v>0</v>
      </c>
      <c r="AS120" s="78">
        <f t="shared" si="9"/>
        <v>0</v>
      </c>
    </row>
    <row r="121" spans="1:45">
      <c r="A121" s="60" t="s">
        <v>376</v>
      </c>
      <c r="B121" s="72"/>
      <c r="C121" s="73" t="str">
        <f>IF($B121="","",VLOOKUP($B121,TabeladisciplinasF,MATCH(C$2,'[1]Banco de Dados'!$L$1:$Q$1,0)))</f>
        <v/>
      </c>
      <c r="D121" s="74" t="str">
        <f>IF($B121="","",VLOOKUP($B121,TabeladisciplinasF,MATCH(D$2,'[1]Banco de Dados'!$L$1:$Q$1,0)))</f>
        <v/>
      </c>
      <c r="E121" s="74" t="str">
        <f>IF($B121="","",VLOOKUP($B121,TabeladisciplinasF,MATCH(E$2,'[1]Banco de Dados'!$L$1:$Q$1,0)))</f>
        <v/>
      </c>
      <c r="F121" s="74" t="str">
        <f>IF($B121="","",VLOOKUP($B121,TabeladisciplinasF,MATCH(F$2,'[1]Banco de Dados'!$L$1:$Q$1,0)))</f>
        <v/>
      </c>
      <c r="G121" s="74" t="str">
        <f>IF($B121="","",VLOOKUP($B121,TabeladisciplinasF,MATCH(G$2,'[1]Banco de Dados'!$L$1:$Q$1,0)))</f>
        <v/>
      </c>
      <c r="H121" s="72"/>
      <c r="I121" s="72"/>
      <c r="J121" s="72"/>
      <c r="K121" s="72"/>
      <c r="L121" s="72"/>
      <c r="M121" s="75"/>
      <c r="N121" s="75"/>
      <c r="O121" s="72"/>
      <c r="P121" s="73"/>
      <c r="Q121" s="72"/>
      <c r="R121" s="72"/>
      <c r="S121" s="72"/>
      <c r="T121" s="72"/>
      <c r="U121" s="73"/>
      <c r="V121" s="72"/>
      <c r="W121" s="72"/>
      <c r="X121" s="72"/>
      <c r="Y121" s="72"/>
      <c r="Z121" s="73"/>
      <c r="AA121" s="72"/>
      <c r="AB121" s="72"/>
      <c r="AC121" s="72"/>
      <c r="AD121" s="72"/>
      <c r="AE121" s="72"/>
      <c r="AF121" s="73"/>
      <c r="AG121" s="73"/>
      <c r="AH121" s="72"/>
      <c r="AI121" s="72"/>
      <c r="AJ121" s="72"/>
      <c r="AK121" s="72"/>
      <c r="AL121" s="73"/>
      <c r="AM121" s="73"/>
      <c r="AN121" s="76"/>
      <c r="AO121" s="77" t="str">
        <f t="shared" si="10"/>
        <v/>
      </c>
      <c r="AP121" s="77" t="str">
        <f t="shared" si="6"/>
        <v>0</v>
      </c>
      <c r="AQ121" s="77">
        <f t="shared" si="7"/>
        <v>0</v>
      </c>
      <c r="AR121" s="77">
        <f t="shared" si="8"/>
        <v>0</v>
      </c>
      <c r="AS121" s="78">
        <f t="shared" si="9"/>
        <v>0</v>
      </c>
    </row>
    <row r="122" spans="1:45">
      <c r="A122" s="60" t="s">
        <v>376</v>
      </c>
      <c r="B122" s="72"/>
      <c r="C122" s="73" t="str">
        <f>IF($B122="","",VLOOKUP($B122,TabeladisciplinasF,MATCH(C$2,'[1]Banco de Dados'!$L$1:$Q$1,0)))</f>
        <v/>
      </c>
      <c r="D122" s="74" t="str">
        <f>IF($B122="","",VLOOKUP($B122,TabeladisciplinasF,MATCH(D$2,'[1]Banco de Dados'!$L$1:$Q$1,0)))</f>
        <v/>
      </c>
      <c r="E122" s="74" t="str">
        <f>IF($B122="","",VLOOKUP($B122,TabeladisciplinasF,MATCH(E$2,'[1]Banco de Dados'!$L$1:$Q$1,0)))</f>
        <v/>
      </c>
      <c r="F122" s="74" t="str">
        <f>IF($B122="","",VLOOKUP($B122,TabeladisciplinasF,MATCH(F$2,'[1]Banco de Dados'!$L$1:$Q$1,0)))</f>
        <v/>
      </c>
      <c r="G122" s="74" t="str">
        <f>IF($B122="","",VLOOKUP($B122,TabeladisciplinasF,MATCH(G$2,'[1]Banco de Dados'!$L$1:$Q$1,0)))</f>
        <v/>
      </c>
      <c r="H122" s="72"/>
      <c r="I122" s="72"/>
      <c r="J122" s="72"/>
      <c r="K122" s="72"/>
      <c r="L122" s="72"/>
      <c r="M122" s="75"/>
      <c r="N122" s="75"/>
      <c r="O122" s="72"/>
      <c r="P122" s="73"/>
      <c r="Q122" s="72"/>
      <c r="R122" s="72"/>
      <c r="S122" s="72"/>
      <c r="T122" s="72"/>
      <c r="U122" s="73"/>
      <c r="V122" s="72"/>
      <c r="W122" s="72"/>
      <c r="X122" s="72"/>
      <c r="Y122" s="72"/>
      <c r="Z122" s="73"/>
      <c r="AA122" s="72"/>
      <c r="AB122" s="72"/>
      <c r="AC122" s="72"/>
      <c r="AD122" s="72"/>
      <c r="AE122" s="72"/>
      <c r="AF122" s="73"/>
      <c r="AG122" s="73"/>
      <c r="AH122" s="72"/>
      <c r="AI122" s="72"/>
      <c r="AJ122" s="72"/>
      <c r="AK122" s="72"/>
      <c r="AL122" s="73"/>
      <c r="AM122" s="73"/>
      <c r="AN122" s="76"/>
      <c r="AO122" s="77" t="str">
        <f t="shared" si="10"/>
        <v/>
      </c>
      <c r="AP122" s="77" t="str">
        <f t="shared" si="6"/>
        <v>0</v>
      </c>
      <c r="AQ122" s="77">
        <f t="shared" si="7"/>
        <v>0</v>
      </c>
      <c r="AR122" s="77">
        <f t="shared" si="8"/>
        <v>0</v>
      </c>
      <c r="AS122" s="78">
        <f t="shared" si="9"/>
        <v>0</v>
      </c>
    </row>
    <row r="123" spans="1:45">
      <c r="A123" s="60" t="s">
        <v>376</v>
      </c>
      <c r="B123" s="72"/>
      <c r="C123" s="73" t="str">
        <f>IF($B123="","",VLOOKUP($B123,TabeladisciplinasF,MATCH(C$2,'[1]Banco de Dados'!$L$1:$Q$1,0)))</f>
        <v/>
      </c>
      <c r="D123" s="74" t="str">
        <f>IF($B123="","",VLOOKUP($B123,TabeladisciplinasF,MATCH(D$2,'[1]Banco de Dados'!$L$1:$Q$1,0)))</f>
        <v/>
      </c>
      <c r="E123" s="74" t="str">
        <f>IF($B123="","",VLOOKUP($B123,TabeladisciplinasF,MATCH(E$2,'[1]Banco de Dados'!$L$1:$Q$1,0)))</f>
        <v/>
      </c>
      <c r="F123" s="74" t="str">
        <f>IF($B123="","",VLOOKUP($B123,TabeladisciplinasF,MATCH(F$2,'[1]Banco de Dados'!$L$1:$Q$1,0)))</f>
        <v/>
      </c>
      <c r="G123" s="74" t="str">
        <f>IF($B123="","",VLOOKUP($B123,TabeladisciplinasF,MATCH(G$2,'[1]Banco de Dados'!$L$1:$Q$1,0)))</f>
        <v/>
      </c>
      <c r="H123" s="72"/>
      <c r="I123" s="72"/>
      <c r="J123" s="72"/>
      <c r="K123" s="72"/>
      <c r="L123" s="72"/>
      <c r="M123" s="75"/>
      <c r="N123" s="75"/>
      <c r="O123" s="72"/>
      <c r="P123" s="73"/>
      <c r="Q123" s="72"/>
      <c r="R123" s="72"/>
      <c r="S123" s="72"/>
      <c r="T123" s="72"/>
      <c r="U123" s="73"/>
      <c r="V123" s="72"/>
      <c r="W123" s="72"/>
      <c r="X123" s="72"/>
      <c r="Y123" s="72"/>
      <c r="Z123" s="73"/>
      <c r="AA123" s="72"/>
      <c r="AB123" s="72"/>
      <c r="AC123" s="72"/>
      <c r="AD123" s="72"/>
      <c r="AE123" s="72"/>
      <c r="AF123" s="73"/>
      <c r="AG123" s="73"/>
      <c r="AH123" s="72"/>
      <c r="AI123" s="72"/>
      <c r="AJ123" s="72"/>
      <c r="AK123" s="72"/>
      <c r="AL123" s="73"/>
      <c r="AM123" s="73"/>
      <c r="AN123" s="76"/>
      <c r="AO123" s="77" t="str">
        <f t="shared" si="10"/>
        <v/>
      </c>
      <c r="AP123" s="77" t="str">
        <f t="shared" si="6"/>
        <v>0</v>
      </c>
      <c r="AQ123" s="77">
        <f t="shared" si="7"/>
        <v>0</v>
      </c>
      <c r="AR123" s="77">
        <f t="shared" si="8"/>
        <v>0</v>
      </c>
      <c r="AS123" s="78">
        <f t="shared" si="9"/>
        <v>0</v>
      </c>
    </row>
    <row r="124" spans="1:45">
      <c r="A124" s="60" t="s">
        <v>376</v>
      </c>
      <c r="B124" s="72"/>
      <c r="C124" s="73" t="str">
        <f>IF($B124="","",VLOOKUP($B124,TabeladisciplinasF,MATCH(C$2,'[1]Banco de Dados'!$L$1:$Q$1,0)))</f>
        <v/>
      </c>
      <c r="D124" s="74" t="str">
        <f>IF($B124="","",VLOOKUP($B124,TabeladisciplinasF,MATCH(D$2,'[1]Banco de Dados'!$L$1:$Q$1,0)))</f>
        <v/>
      </c>
      <c r="E124" s="74" t="str">
        <f>IF($B124="","",VLOOKUP($B124,TabeladisciplinasF,MATCH(E$2,'[1]Banco de Dados'!$L$1:$Q$1,0)))</f>
        <v/>
      </c>
      <c r="F124" s="74" t="str">
        <f>IF($B124="","",VLOOKUP($B124,TabeladisciplinasF,MATCH(F$2,'[1]Banco de Dados'!$L$1:$Q$1,0)))</f>
        <v/>
      </c>
      <c r="G124" s="74" t="str">
        <f>IF($B124="","",VLOOKUP($B124,TabeladisciplinasF,MATCH(G$2,'[1]Banco de Dados'!$L$1:$Q$1,0)))</f>
        <v/>
      </c>
      <c r="H124" s="72"/>
      <c r="I124" s="72"/>
      <c r="J124" s="72"/>
      <c r="K124" s="72"/>
      <c r="L124" s="72"/>
      <c r="M124" s="75"/>
      <c r="N124" s="75"/>
      <c r="O124" s="72"/>
      <c r="P124" s="73"/>
      <c r="Q124" s="72"/>
      <c r="R124" s="72"/>
      <c r="S124" s="72"/>
      <c r="T124" s="72"/>
      <c r="U124" s="73"/>
      <c r="V124" s="72"/>
      <c r="W124" s="72"/>
      <c r="X124" s="72"/>
      <c r="Y124" s="72"/>
      <c r="Z124" s="73"/>
      <c r="AA124" s="72"/>
      <c r="AB124" s="72"/>
      <c r="AC124" s="72"/>
      <c r="AD124" s="72"/>
      <c r="AE124" s="72"/>
      <c r="AF124" s="73"/>
      <c r="AG124" s="73"/>
      <c r="AH124" s="72"/>
      <c r="AI124" s="72"/>
      <c r="AJ124" s="72"/>
      <c r="AK124" s="72"/>
      <c r="AL124" s="73"/>
      <c r="AM124" s="73"/>
      <c r="AN124" s="76"/>
      <c r="AO124" s="77" t="str">
        <f t="shared" si="10"/>
        <v/>
      </c>
      <c r="AP124" s="77" t="str">
        <f t="shared" si="6"/>
        <v>0</v>
      </c>
      <c r="AQ124" s="77">
        <f t="shared" si="7"/>
        <v>0</v>
      </c>
      <c r="AR124" s="77">
        <f t="shared" si="8"/>
        <v>0</v>
      </c>
      <c r="AS124" s="78">
        <f t="shared" si="9"/>
        <v>0</v>
      </c>
    </row>
    <row r="125" spans="1:45">
      <c r="A125" s="60" t="s">
        <v>376</v>
      </c>
      <c r="B125" s="72"/>
      <c r="C125" s="73" t="str">
        <f>IF($B125="","",VLOOKUP($B125,TabeladisciplinasF,MATCH(C$2,'[1]Banco de Dados'!$L$1:$Q$1,0)))</f>
        <v/>
      </c>
      <c r="D125" s="74" t="str">
        <f>IF($B125="","",VLOOKUP($B125,TabeladisciplinasF,MATCH(D$2,'[1]Banco de Dados'!$L$1:$Q$1,0)))</f>
        <v/>
      </c>
      <c r="E125" s="74" t="str">
        <f>IF($B125="","",VLOOKUP($B125,TabeladisciplinasF,MATCH(E$2,'[1]Banco de Dados'!$L$1:$Q$1,0)))</f>
        <v/>
      </c>
      <c r="F125" s="74" t="str">
        <f>IF($B125="","",VLOOKUP($B125,TabeladisciplinasF,MATCH(F$2,'[1]Banco de Dados'!$L$1:$Q$1,0)))</f>
        <v/>
      </c>
      <c r="G125" s="74" t="str">
        <f>IF($B125="","",VLOOKUP($B125,TabeladisciplinasF,MATCH(G$2,'[1]Banco de Dados'!$L$1:$Q$1,0)))</f>
        <v/>
      </c>
      <c r="H125" s="72"/>
      <c r="I125" s="72"/>
      <c r="J125" s="72"/>
      <c r="K125" s="72"/>
      <c r="L125" s="72"/>
      <c r="M125" s="75"/>
      <c r="N125" s="75"/>
      <c r="O125" s="72"/>
      <c r="P125" s="73"/>
      <c r="Q125" s="72"/>
      <c r="R125" s="72"/>
      <c r="S125" s="72"/>
      <c r="T125" s="72"/>
      <c r="U125" s="73"/>
      <c r="V125" s="72"/>
      <c r="W125" s="72"/>
      <c r="X125" s="72"/>
      <c r="Y125" s="72"/>
      <c r="Z125" s="73"/>
      <c r="AA125" s="72"/>
      <c r="AB125" s="72"/>
      <c r="AC125" s="72"/>
      <c r="AD125" s="72"/>
      <c r="AE125" s="72"/>
      <c r="AF125" s="73"/>
      <c r="AG125" s="73"/>
      <c r="AH125" s="72"/>
      <c r="AI125" s="72"/>
      <c r="AJ125" s="72"/>
      <c r="AK125" s="72"/>
      <c r="AL125" s="73"/>
      <c r="AM125" s="73"/>
      <c r="AN125" s="76"/>
      <c r="AO125" s="77" t="str">
        <f t="shared" si="10"/>
        <v/>
      </c>
      <c r="AP125" s="77" t="str">
        <f t="shared" si="6"/>
        <v>0</v>
      </c>
      <c r="AQ125" s="77">
        <f t="shared" si="7"/>
        <v>0</v>
      </c>
      <c r="AR125" s="77">
        <f t="shared" si="8"/>
        <v>0</v>
      </c>
      <c r="AS125" s="78">
        <f t="shared" si="9"/>
        <v>0</v>
      </c>
    </row>
    <row r="126" spans="1:45">
      <c r="A126" s="60" t="s">
        <v>376</v>
      </c>
      <c r="B126" s="72"/>
      <c r="C126" s="73" t="str">
        <f>IF($B126="","",VLOOKUP($B126,TabeladisciplinasF,MATCH(C$2,'[1]Banco de Dados'!$L$1:$Q$1,0)))</f>
        <v/>
      </c>
      <c r="D126" s="74" t="str">
        <f>IF($B126="","",VLOOKUP($B126,TabeladisciplinasF,MATCH(D$2,'[1]Banco de Dados'!$L$1:$Q$1,0)))</f>
        <v/>
      </c>
      <c r="E126" s="74" t="str">
        <f>IF($B126="","",VLOOKUP($B126,TabeladisciplinasF,MATCH(E$2,'[1]Banco de Dados'!$L$1:$Q$1,0)))</f>
        <v/>
      </c>
      <c r="F126" s="74" t="str">
        <f>IF($B126="","",VLOOKUP($B126,TabeladisciplinasF,MATCH(F$2,'[1]Banco de Dados'!$L$1:$Q$1,0)))</f>
        <v/>
      </c>
      <c r="G126" s="74" t="str">
        <f>IF($B126="","",VLOOKUP($B126,TabeladisciplinasF,MATCH(G$2,'[1]Banco de Dados'!$L$1:$Q$1,0)))</f>
        <v/>
      </c>
      <c r="H126" s="72"/>
      <c r="I126" s="72"/>
      <c r="J126" s="72"/>
      <c r="K126" s="72"/>
      <c r="L126" s="72"/>
      <c r="M126" s="75"/>
      <c r="N126" s="75"/>
      <c r="O126" s="72"/>
      <c r="P126" s="73"/>
      <c r="Q126" s="72"/>
      <c r="R126" s="72"/>
      <c r="S126" s="72"/>
      <c r="T126" s="72"/>
      <c r="U126" s="73"/>
      <c r="V126" s="72"/>
      <c r="W126" s="72"/>
      <c r="X126" s="72"/>
      <c r="Y126" s="72"/>
      <c r="Z126" s="73"/>
      <c r="AA126" s="72"/>
      <c r="AB126" s="72"/>
      <c r="AC126" s="72"/>
      <c r="AD126" s="72"/>
      <c r="AE126" s="72"/>
      <c r="AF126" s="73"/>
      <c r="AG126" s="73"/>
      <c r="AH126" s="72"/>
      <c r="AI126" s="72"/>
      <c r="AJ126" s="72"/>
      <c r="AK126" s="72"/>
      <c r="AL126" s="73"/>
      <c r="AM126" s="73"/>
      <c r="AN126" s="76"/>
      <c r="AO126" s="77" t="str">
        <f t="shared" si="10"/>
        <v/>
      </c>
      <c r="AP126" s="77" t="str">
        <f t="shared" si="6"/>
        <v>0</v>
      </c>
      <c r="AQ126" s="77">
        <f t="shared" si="7"/>
        <v>0</v>
      </c>
      <c r="AR126" s="77">
        <f t="shared" si="8"/>
        <v>0</v>
      </c>
      <c r="AS126" s="78">
        <f t="shared" si="9"/>
        <v>0</v>
      </c>
    </row>
    <row r="127" spans="1:45">
      <c r="A127" s="60" t="s">
        <v>376</v>
      </c>
      <c r="B127" s="72"/>
      <c r="C127" s="73" t="str">
        <f>IF($B127="","",VLOOKUP($B127,TabeladisciplinasF,MATCH(C$2,'[1]Banco de Dados'!$L$1:$Q$1,0)))</f>
        <v/>
      </c>
      <c r="D127" s="74" t="str">
        <f>IF($B127="","",VLOOKUP($B127,TabeladisciplinasF,MATCH(D$2,'[1]Banco de Dados'!$L$1:$Q$1,0)))</f>
        <v/>
      </c>
      <c r="E127" s="74" t="str">
        <f>IF($B127="","",VLOOKUP($B127,TabeladisciplinasF,MATCH(E$2,'[1]Banco de Dados'!$L$1:$Q$1,0)))</f>
        <v/>
      </c>
      <c r="F127" s="74" t="str">
        <f>IF($B127="","",VLOOKUP($B127,TabeladisciplinasF,MATCH(F$2,'[1]Banco de Dados'!$L$1:$Q$1,0)))</f>
        <v/>
      </c>
      <c r="G127" s="74" t="str">
        <f>IF($B127="","",VLOOKUP($B127,TabeladisciplinasF,MATCH(G$2,'[1]Banco de Dados'!$L$1:$Q$1,0)))</f>
        <v/>
      </c>
      <c r="H127" s="72"/>
      <c r="I127" s="72"/>
      <c r="J127" s="72"/>
      <c r="K127" s="72"/>
      <c r="L127" s="72"/>
      <c r="M127" s="75"/>
      <c r="N127" s="75"/>
      <c r="O127" s="72"/>
      <c r="P127" s="73"/>
      <c r="Q127" s="72"/>
      <c r="R127" s="72"/>
      <c r="S127" s="72"/>
      <c r="T127" s="72"/>
      <c r="U127" s="73"/>
      <c r="V127" s="72"/>
      <c r="W127" s="72"/>
      <c r="X127" s="72"/>
      <c r="Y127" s="72"/>
      <c r="Z127" s="73"/>
      <c r="AA127" s="72"/>
      <c r="AB127" s="72"/>
      <c r="AC127" s="72"/>
      <c r="AD127" s="72"/>
      <c r="AE127" s="72"/>
      <c r="AF127" s="73"/>
      <c r="AG127" s="73"/>
      <c r="AH127" s="72"/>
      <c r="AI127" s="72"/>
      <c r="AJ127" s="72"/>
      <c r="AK127" s="72"/>
      <c r="AL127" s="73"/>
      <c r="AM127" s="73"/>
      <c r="AN127" s="76"/>
      <c r="AO127" s="77" t="str">
        <f t="shared" si="10"/>
        <v/>
      </c>
      <c r="AP127" s="77" t="str">
        <f t="shared" si="6"/>
        <v>0</v>
      </c>
      <c r="AQ127" s="77">
        <f t="shared" si="7"/>
        <v>0</v>
      </c>
      <c r="AR127" s="77">
        <f t="shared" si="8"/>
        <v>0</v>
      </c>
      <c r="AS127" s="78">
        <f t="shared" si="9"/>
        <v>0</v>
      </c>
    </row>
    <row r="128" spans="1:45">
      <c r="A128" s="60" t="s">
        <v>376</v>
      </c>
      <c r="B128" s="72"/>
      <c r="C128" s="73" t="str">
        <f>IF($B128="","",VLOOKUP($B128,TabeladisciplinasF,MATCH(C$2,'[1]Banco de Dados'!$L$1:$Q$1,0)))</f>
        <v/>
      </c>
      <c r="D128" s="74" t="str">
        <f>IF($B128="","",VLOOKUP($B128,TabeladisciplinasF,MATCH(D$2,'[1]Banco de Dados'!$L$1:$Q$1,0)))</f>
        <v/>
      </c>
      <c r="E128" s="74" t="str">
        <f>IF($B128="","",VLOOKUP($B128,TabeladisciplinasF,MATCH(E$2,'[1]Banco de Dados'!$L$1:$Q$1,0)))</f>
        <v/>
      </c>
      <c r="F128" s="74" t="str">
        <f>IF($B128="","",VLOOKUP($B128,TabeladisciplinasF,MATCH(F$2,'[1]Banco de Dados'!$L$1:$Q$1,0)))</f>
        <v/>
      </c>
      <c r="G128" s="74" t="str">
        <f>IF($B128="","",VLOOKUP($B128,TabeladisciplinasF,MATCH(G$2,'[1]Banco de Dados'!$L$1:$Q$1,0)))</f>
        <v/>
      </c>
      <c r="H128" s="72"/>
      <c r="I128" s="72"/>
      <c r="J128" s="72"/>
      <c r="K128" s="72"/>
      <c r="L128" s="72"/>
      <c r="M128" s="75"/>
      <c r="N128" s="75"/>
      <c r="O128" s="72"/>
      <c r="P128" s="73"/>
      <c r="Q128" s="72"/>
      <c r="R128" s="72"/>
      <c r="S128" s="72"/>
      <c r="T128" s="72"/>
      <c r="U128" s="73"/>
      <c r="V128" s="72"/>
      <c r="W128" s="72"/>
      <c r="X128" s="72"/>
      <c r="Y128" s="72"/>
      <c r="Z128" s="73"/>
      <c r="AA128" s="72"/>
      <c r="AB128" s="72"/>
      <c r="AC128" s="72"/>
      <c r="AD128" s="72"/>
      <c r="AE128" s="72"/>
      <c r="AF128" s="73"/>
      <c r="AG128" s="73"/>
      <c r="AH128" s="72"/>
      <c r="AI128" s="72"/>
      <c r="AJ128" s="72"/>
      <c r="AK128" s="72"/>
      <c r="AL128" s="73"/>
      <c r="AM128" s="73"/>
      <c r="AN128" s="76"/>
      <c r="AO128" s="77" t="str">
        <f t="shared" si="10"/>
        <v/>
      </c>
      <c r="AP128" s="77" t="str">
        <f t="shared" si="6"/>
        <v>0</v>
      </c>
      <c r="AQ128" s="77">
        <f t="shared" si="7"/>
        <v>0</v>
      </c>
      <c r="AR128" s="77">
        <f t="shared" si="8"/>
        <v>0</v>
      </c>
      <c r="AS128" s="78">
        <f t="shared" si="9"/>
        <v>0</v>
      </c>
    </row>
    <row r="129" spans="1:45">
      <c r="A129" s="60" t="s">
        <v>376</v>
      </c>
      <c r="B129" s="72"/>
      <c r="C129" s="73" t="str">
        <f>IF($B129="","",VLOOKUP($B129,TabeladisciplinasF,MATCH(C$2,'[1]Banco de Dados'!$L$1:$Q$1,0)))</f>
        <v/>
      </c>
      <c r="D129" s="74" t="str">
        <f>IF($B129="","",VLOOKUP($B129,TabeladisciplinasF,MATCH(D$2,'[1]Banco de Dados'!$L$1:$Q$1,0)))</f>
        <v/>
      </c>
      <c r="E129" s="74" t="str">
        <f>IF($B129="","",VLOOKUP($B129,TabeladisciplinasF,MATCH(E$2,'[1]Banco de Dados'!$L$1:$Q$1,0)))</f>
        <v/>
      </c>
      <c r="F129" s="74" t="str">
        <f>IF($B129="","",VLOOKUP($B129,TabeladisciplinasF,MATCH(F$2,'[1]Banco de Dados'!$L$1:$Q$1,0)))</f>
        <v/>
      </c>
      <c r="G129" s="74" t="str">
        <f>IF($B129="","",VLOOKUP($B129,TabeladisciplinasF,MATCH(G$2,'[1]Banco de Dados'!$L$1:$Q$1,0)))</f>
        <v/>
      </c>
      <c r="H129" s="72"/>
      <c r="I129" s="72"/>
      <c r="J129" s="72"/>
      <c r="K129" s="72"/>
      <c r="L129" s="72"/>
      <c r="M129" s="75"/>
      <c r="N129" s="75"/>
      <c r="O129" s="72"/>
      <c r="P129" s="73"/>
      <c r="Q129" s="72"/>
      <c r="R129" s="72"/>
      <c r="S129" s="72"/>
      <c r="T129" s="72"/>
      <c r="U129" s="73"/>
      <c r="V129" s="72"/>
      <c r="W129" s="72"/>
      <c r="X129" s="72"/>
      <c r="Y129" s="72"/>
      <c r="Z129" s="73"/>
      <c r="AA129" s="72"/>
      <c r="AB129" s="72"/>
      <c r="AC129" s="72"/>
      <c r="AD129" s="72"/>
      <c r="AE129" s="72"/>
      <c r="AF129" s="73"/>
      <c r="AG129" s="73"/>
      <c r="AH129" s="72"/>
      <c r="AI129" s="72"/>
      <c r="AJ129" s="72"/>
      <c r="AK129" s="72"/>
      <c r="AL129" s="73"/>
      <c r="AM129" s="73"/>
      <c r="AN129" s="76"/>
      <c r="AO129" s="77" t="str">
        <f t="shared" si="10"/>
        <v/>
      </c>
      <c r="AP129" s="77" t="str">
        <f t="shared" si="6"/>
        <v>0</v>
      </c>
      <c r="AQ129" s="77">
        <f t="shared" si="7"/>
        <v>0</v>
      </c>
      <c r="AR129" s="77">
        <f t="shared" si="8"/>
        <v>0</v>
      </c>
      <c r="AS129" s="78">
        <f t="shared" si="9"/>
        <v>0</v>
      </c>
    </row>
    <row r="130" spans="1:45">
      <c r="A130" s="60" t="s">
        <v>376</v>
      </c>
      <c r="B130" s="72"/>
      <c r="C130" s="73" t="str">
        <f>IF($B130="","",VLOOKUP($B130,TabeladisciplinasF,MATCH(C$2,'[1]Banco de Dados'!$L$1:$Q$1,0)))</f>
        <v/>
      </c>
      <c r="D130" s="74" t="str">
        <f>IF($B130="","",VLOOKUP($B130,TabeladisciplinasF,MATCH(D$2,'[1]Banco de Dados'!$L$1:$Q$1,0)))</f>
        <v/>
      </c>
      <c r="E130" s="74" t="str">
        <f>IF($B130="","",VLOOKUP($B130,TabeladisciplinasF,MATCH(E$2,'[1]Banco de Dados'!$L$1:$Q$1,0)))</f>
        <v/>
      </c>
      <c r="F130" s="74" t="str">
        <f>IF($B130="","",VLOOKUP($B130,TabeladisciplinasF,MATCH(F$2,'[1]Banco de Dados'!$L$1:$Q$1,0)))</f>
        <v/>
      </c>
      <c r="G130" s="74" t="str">
        <f>IF($B130="","",VLOOKUP($B130,TabeladisciplinasF,MATCH(G$2,'[1]Banco de Dados'!$L$1:$Q$1,0)))</f>
        <v/>
      </c>
      <c r="H130" s="72"/>
      <c r="I130" s="72"/>
      <c r="J130" s="72"/>
      <c r="K130" s="72"/>
      <c r="L130" s="72"/>
      <c r="M130" s="75"/>
      <c r="N130" s="75"/>
      <c r="O130" s="72"/>
      <c r="P130" s="73"/>
      <c r="Q130" s="72"/>
      <c r="R130" s="72"/>
      <c r="S130" s="72"/>
      <c r="T130" s="72"/>
      <c r="U130" s="73"/>
      <c r="V130" s="72"/>
      <c r="W130" s="72"/>
      <c r="X130" s="72"/>
      <c r="Y130" s="72"/>
      <c r="Z130" s="73"/>
      <c r="AA130" s="72"/>
      <c r="AB130" s="72"/>
      <c r="AC130" s="72"/>
      <c r="AD130" s="72"/>
      <c r="AE130" s="72"/>
      <c r="AF130" s="73"/>
      <c r="AG130" s="73"/>
      <c r="AH130" s="72"/>
      <c r="AI130" s="72"/>
      <c r="AJ130" s="72"/>
      <c r="AK130" s="72"/>
      <c r="AL130" s="73"/>
      <c r="AM130" s="73"/>
      <c r="AN130" s="76"/>
      <c r="AO130" s="77" t="str">
        <f t="shared" si="10"/>
        <v/>
      </c>
      <c r="AP130" s="77" t="str">
        <f t="shared" si="6"/>
        <v>0</v>
      </c>
      <c r="AQ130" s="77">
        <f t="shared" si="7"/>
        <v>0</v>
      </c>
      <c r="AR130" s="77">
        <f t="shared" si="8"/>
        <v>0</v>
      </c>
      <c r="AS130" s="78">
        <f t="shared" si="9"/>
        <v>0</v>
      </c>
    </row>
    <row r="131" spans="1:45">
      <c r="A131" s="60" t="s">
        <v>376</v>
      </c>
      <c r="B131" s="72"/>
      <c r="C131" s="73" t="str">
        <f>IF($B131="","",VLOOKUP($B131,TabeladisciplinasF,MATCH(C$2,'[1]Banco de Dados'!$L$1:$Q$1,0)))</f>
        <v/>
      </c>
      <c r="D131" s="74" t="str">
        <f>IF($B131="","",VLOOKUP($B131,TabeladisciplinasF,MATCH(D$2,'[1]Banco de Dados'!$L$1:$Q$1,0)))</f>
        <v/>
      </c>
      <c r="E131" s="74" t="str">
        <f>IF($B131="","",VLOOKUP($B131,TabeladisciplinasF,MATCH(E$2,'[1]Banco de Dados'!$L$1:$Q$1,0)))</f>
        <v/>
      </c>
      <c r="F131" s="74" t="str">
        <f>IF($B131="","",VLOOKUP($B131,TabeladisciplinasF,MATCH(F$2,'[1]Banco de Dados'!$L$1:$Q$1,0)))</f>
        <v/>
      </c>
      <c r="G131" s="74" t="str">
        <f>IF($B131="","",VLOOKUP($B131,TabeladisciplinasF,MATCH(G$2,'[1]Banco de Dados'!$L$1:$Q$1,0)))</f>
        <v/>
      </c>
      <c r="H131" s="72"/>
      <c r="I131" s="72"/>
      <c r="J131" s="72"/>
      <c r="K131" s="72"/>
      <c r="L131" s="72"/>
      <c r="M131" s="75"/>
      <c r="N131" s="75"/>
      <c r="O131" s="72"/>
      <c r="P131" s="73"/>
      <c r="Q131" s="72"/>
      <c r="R131" s="72"/>
      <c r="S131" s="72"/>
      <c r="T131" s="72"/>
      <c r="U131" s="73"/>
      <c r="V131" s="72"/>
      <c r="W131" s="72"/>
      <c r="X131" s="72"/>
      <c r="Y131" s="72"/>
      <c r="Z131" s="73"/>
      <c r="AA131" s="72"/>
      <c r="AB131" s="72"/>
      <c r="AC131" s="72"/>
      <c r="AD131" s="72"/>
      <c r="AE131" s="72"/>
      <c r="AF131" s="73"/>
      <c r="AG131" s="73"/>
      <c r="AH131" s="72"/>
      <c r="AI131" s="72"/>
      <c r="AJ131" s="72"/>
      <c r="AK131" s="72"/>
      <c r="AL131" s="73"/>
      <c r="AM131" s="73"/>
      <c r="AN131" s="76"/>
      <c r="AO131" s="77" t="str">
        <f t="shared" si="10"/>
        <v/>
      </c>
      <c r="AP131" s="77" t="str">
        <f t="shared" si="6"/>
        <v>0</v>
      </c>
      <c r="AQ131" s="77">
        <f t="shared" si="7"/>
        <v>0</v>
      </c>
      <c r="AR131" s="77">
        <f t="shared" si="8"/>
        <v>0</v>
      </c>
      <c r="AS131" s="78">
        <f t="shared" si="9"/>
        <v>0</v>
      </c>
    </row>
    <row r="132" spans="1:45">
      <c r="A132" s="60" t="s">
        <v>376</v>
      </c>
      <c r="B132" s="72"/>
      <c r="C132" s="73" t="str">
        <f>IF($B132="","",VLOOKUP($B132,TabeladisciplinasF,MATCH(C$2,'[1]Banco de Dados'!$L$1:$Q$1,0)))</f>
        <v/>
      </c>
      <c r="D132" s="74" t="str">
        <f>IF($B132="","",VLOOKUP($B132,TabeladisciplinasF,MATCH(D$2,'[1]Banco de Dados'!$L$1:$Q$1,0)))</f>
        <v/>
      </c>
      <c r="E132" s="74" t="str">
        <f>IF($B132="","",VLOOKUP($B132,TabeladisciplinasF,MATCH(E$2,'[1]Banco de Dados'!$L$1:$Q$1,0)))</f>
        <v/>
      </c>
      <c r="F132" s="74" t="str">
        <f>IF($B132="","",VLOOKUP($B132,TabeladisciplinasF,MATCH(F$2,'[1]Banco de Dados'!$L$1:$Q$1,0)))</f>
        <v/>
      </c>
      <c r="G132" s="74" t="str">
        <f>IF($B132="","",VLOOKUP($B132,TabeladisciplinasF,MATCH(G$2,'[1]Banco de Dados'!$L$1:$Q$1,0)))</f>
        <v/>
      </c>
      <c r="H132" s="72"/>
      <c r="I132" s="72"/>
      <c r="J132" s="72"/>
      <c r="K132" s="72"/>
      <c r="L132" s="72"/>
      <c r="M132" s="75"/>
      <c r="N132" s="75"/>
      <c r="O132" s="72"/>
      <c r="P132" s="73"/>
      <c r="Q132" s="72"/>
      <c r="R132" s="72"/>
      <c r="S132" s="72"/>
      <c r="T132" s="72"/>
      <c r="U132" s="73"/>
      <c r="V132" s="72"/>
      <c r="W132" s="72"/>
      <c r="X132" s="72"/>
      <c r="Y132" s="72"/>
      <c r="Z132" s="73"/>
      <c r="AA132" s="72"/>
      <c r="AB132" s="72"/>
      <c r="AC132" s="72"/>
      <c r="AD132" s="72"/>
      <c r="AE132" s="72"/>
      <c r="AF132" s="73"/>
      <c r="AG132" s="73"/>
      <c r="AH132" s="72"/>
      <c r="AI132" s="72"/>
      <c r="AJ132" s="72"/>
      <c r="AK132" s="72"/>
      <c r="AL132" s="73"/>
      <c r="AM132" s="73"/>
      <c r="AN132" s="76"/>
      <c r="AO132" s="77" t="str">
        <f t="shared" si="10"/>
        <v/>
      </c>
      <c r="AP132" s="77" t="str">
        <f t="shared" ref="AP132:AP195" si="11">IF(G132="","0",G132/24)</f>
        <v>0</v>
      </c>
      <c r="AQ132" s="77">
        <f t="shared" ref="AQ132:AQ195" si="12">(IF(M132="",0,IF(O132="SEMANAL",N132-M132,(N132-M132)/2)))+(IF(R132="",0,IF(T132="SEMANAL",S132-R132,(S132-R132)/2)))+(IF(W132="",0,IF(Y132="SEMANAL",X132-W132,(X132-W132)/2)))</f>
        <v>0</v>
      </c>
      <c r="AR132" s="77">
        <f t="shared" ref="AR132:AR195" si="13">(IF(AD132="",0,IF(AE132="SEMANAL",AD132-AC132,(AD132-AC132)/2)))+(IF(AJ132="",0,IF(AK132="SEMANAL",AJ132-AI132,(AJ132-AI132)/2)))</f>
        <v>0</v>
      </c>
      <c r="AS132" s="78">
        <f t="shared" ref="AS132:AS195" si="14">AQ132+AR132</f>
        <v>0</v>
      </c>
    </row>
    <row r="133" spans="1:45">
      <c r="A133" s="60" t="s">
        <v>376</v>
      </c>
      <c r="B133" s="72"/>
      <c r="C133" s="73" t="str">
        <f>IF($B133="","",VLOOKUP($B133,TabeladisciplinasF,MATCH(C$2,'[1]Banco de Dados'!$L$1:$Q$1,0)))</f>
        <v/>
      </c>
      <c r="D133" s="74" t="str">
        <f>IF($B133="","",VLOOKUP($B133,TabeladisciplinasF,MATCH(D$2,'[1]Banco de Dados'!$L$1:$Q$1,0)))</f>
        <v/>
      </c>
      <c r="E133" s="74" t="str">
        <f>IF($B133="","",VLOOKUP($B133,TabeladisciplinasF,MATCH(E$2,'[1]Banco de Dados'!$L$1:$Q$1,0)))</f>
        <v/>
      </c>
      <c r="F133" s="74" t="str">
        <f>IF($B133="","",VLOOKUP($B133,TabeladisciplinasF,MATCH(F$2,'[1]Banco de Dados'!$L$1:$Q$1,0)))</f>
        <v/>
      </c>
      <c r="G133" s="74" t="str">
        <f>IF($B133="","",VLOOKUP($B133,TabeladisciplinasF,MATCH(G$2,'[1]Banco de Dados'!$L$1:$Q$1,0)))</f>
        <v/>
      </c>
      <c r="H133" s="72"/>
      <c r="I133" s="72"/>
      <c r="J133" s="72"/>
      <c r="K133" s="72"/>
      <c r="L133" s="72"/>
      <c r="M133" s="75"/>
      <c r="N133" s="75"/>
      <c r="O133" s="72"/>
      <c r="P133" s="73"/>
      <c r="Q133" s="72"/>
      <c r="R133" s="72"/>
      <c r="S133" s="72"/>
      <c r="T133" s="72"/>
      <c r="U133" s="73"/>
      <c r="V133" s="72"/>
      <c r="W133" s="72"/>
      <c r="X133" s="72"/>
      <c r="Y133" s="72"/>
      <c r="Z133" s="73"/>
      <c r="AA133" s="72"/>
      <c r="AB133" s="72"/>
      <c r="AC133" s="72"/>
      <c r="AD133" s="72"/>
      <c r="AE133" s="72"/>
      <c r="AF133" s="73"/>
      <c r="AG133" s="73"/>
      <c r="AH133" s="72"/>
      <c r="AI133" s="72"/>
      <c r="AJ133" s="72"/>
      <c r="AK133" s="72"/>
      <c r="AL133" s="73"/>
      <c r="AM133" s="73"/>
      <c r="AN133" s="76"/>
      <c r="AO133" s="77" t="str">
        <f t="shared" si="10"/>
        <v/>
      </c>
      <c r="AP133" s="77" t="str">
        <f t="shared" si="11"/>
        <v>0</v>
      </c>
      <c r="AQ133" s="77">
        <f t="shared" si="12"/>
        <v>0</v>
      </c>
      <c r="AR133" s="77">
        <f t="shared" si="13"/>
        <v>0</v>
      </c>
      <c r="AS133" s="78">
        <f t="shared" si="14"/>
        <v>0</v>
      </c>
    </row>
    <row r="134" spans="1:45">
      <c r="A134" s="60" t="s">
        <v>376</v>
      </c>
      <c r="B134" s="72"/>
      <c r="C134" s="73" t="str">
        <f>IF($B134="","",VLOOKUP($B134,TabeladisciplinasF,MATCH(C$2,'[1]Banco de Dados'!$L$1:$Q$1,0)))</f>
        <v/>
      </c>
      <c r="D134" s="74" t="str">
        <f>IF($B134="","",VLOOKUP($B134,TabeladisciplinasF,MATCH(D$2,'[1]Banco de Dados'!$L$1:$Q$1,0)))</f>
        <v/>
      </c>
      <c r="E134" s="74" t="str">
        <f>IF($B134="","",VLOOKUP($B134,TabeladisciplinasF,MATCH(E$2,'[1]Banco de Dados'!$L$1:$Q$1,0)))</f>
        <v/>
      </c>
      <c r="F134" s="74" t="str">
        <f>IF($B134="","",VLOOKUP($B134,TabeladisciplinasF,MATCH(F$2,'[1]Banco de Dados'!$L$1:$Q$1,0)))</f>
        <v/>
      </c>
      <c r="G134" s="74" t="str">
        <f>IF($B134="","",VLOOKUP($B134,TabeladisciplinasF,MATCH(G$2,'[1]Banco de Dados'!$L$1:$Q$1,0)))</f>
        <v/>
      </c>
      <c r="H134" s="72"/>
      <c r="I134" s="72"/>
      <c r="J134" s="72"/>
      <c r="K134" s="72"/>
      <c r="L134" s="72"/>
      <c r="M134" s="75"/>
      <c r="N134" s="75"/>
      <c r="O134" s="72"/>
      <c r="P134" s="73"/>
      <c r="Q134" s="72"/>
      <c r="R134" s="72"/>
      <c r="S134" s="72"/>
      <c r="T134" s="72"/>
      <c r="U134" s="73"/>
      <c r="V134" s="72"/>
      <c r="W134" s="72"/>
      <c r="X134" s="72"/>
      <c r="Y134" s="72"/>
      <c r="Z134" s="73"/>
      <c r="AA134" s="72"/>
      <c r="AB134" s="72"/>
      <c r="AC134" s="72"/>
      <c r="AD134" s="72"/>
      <c r="AE134" s="72"/>
      <c r="AF134" s="73"/>
      <c r="AG134" s="73"/>
      <c r="AH134" s="72"/>
      <c r="AI134" s="72"/>
      <c r="AJ134" s="72"/>
      <c r="AK134" s="72"/>
      <c r="AL134" s="73"/>
      <c r="AM134" s="73"/>
      <c r="AN134" s="76"/>
      <c r="AO134" s="77" t="str">
        <f t="shared" ref="AO134:AO197" si="15">IF(AP134="0","",IF(AP134=AS134,"CORRETO",IF(AP134&gt;AS134,"HORAS A MENOS ALOCADAS","HORAS A MAIS ALOCADAS")))</f>
        <v/>
      </c>
      <c r="AP134" s="77" t="str">
        <f t="shared" si="11"/>
        <v>0</v>
      </c>
      <c r="AQ134" s="77">
        <f t="shared" si="12"/>
        <v>0</v>
      </c>
      <c r="AR134" s="77">
        <f t="shared" si="13"/>
        <v>0</v>
      </c>
      <c r="AS134" s="78">
        <f t="shared" si="14"/>
        <v>0</v>
      </c>
    </row>
    <row r="135" spans="1:45">
      <c r="A135" s="60" t="s">
        <v>376</v>
      </c>
      <c r="B135" s="72"/>
      <c r="C135" s="73" t="str">
        <f>IF($B135="","",VLOOKUP($B135,TabeladisciplinasF,MATCH(C$2,'[1]Banco de Dados'!$L$1:$Q$1,0)))</f>
        <v/>
      </c>
      <c r="D135" s="74" t="str">
        <f>IF($B135="","",VLOOKUP($B135,TabeladisciplinasF,MATCH(D$2,'[1]Banco de Dados'!$L$1:$Q$1,0)))</f>
        <v/>
      </c>
      <c r="E135" s="74" t="str">
        <f>IF($B135="","",VLOOKUP($B135,TabeladisciplinasF,MATCH(E$2,'[1]Banco de Dados'!$L$1:$Q$1,0)))</f>
        <v/>
      </c>
      <c r="F135" s="74" t="str">
        <f>IF($B135="","",VLOOKUP($B135,TabeladisciplinasF,MATCH(F$2,'[1]Banco de Dados'!$L$1:$Q$1,0)))</f>
        <v/>
      </c>
      <c r="G135" s="74" t="str">
        <f>IF($B135="","",VLOOKUP($B135,TabeladisciplinasF,MATCH(G$2,'[1]Banco de Dados'!$L$1:$Q$1,0)))</f>
        <v/>
      </c>
      <c r="H135" s="72"/>
      <c r="I135" s="72"/>
      <c r="J135" s="72"/>
      <c r="K135" s="72"/>
      <c r="L135" s="72"/>
      <c r="M135" s="75"/>
      <c r="N135" s="75"/>
      <c r="O135" s="72"/>
      <c r="P135" s="73"/>
      <c r="Q135" s="72"/>
      <c r="R135" s="72"/>
      <c r="S135" s="72"/>
      <c r="T135" s="72"/>
      <c r="U135" s="73"/>
      <c r="V135" s="72"/>
      <c r="W135" s="72"/>
      <c r="X135" s="72"/>
      <c r="Y135" s="72"/>
      <c r="Z135" s="73"/>
      <c r="AA135" s="72"/>
      <c r="AB135" s="72"/>
      <c r="AC135" s="72"/>
      <c r="AD135" s="72"/>
      <c r="AE135" s="72"/>
      <c r="AF135" s="73"/>
      <c r="AG135" s="73"/>
      <c r="AH135" s="72"/>
      <c r="AI135" s="72"/>
      <c r="AJ135" s="72"/>
      <c r="AK135" s="72"/>
      <c r="AL135" s="73"/>
      <c r="AM135" s="73"/>
      <c r="AN135" s="76"/>
      <c r="AO135" s="77" t="str">
        <f t="shared" si="15"/>
        <v/>
      </c>
      <c r="AP135" s="77" t="str">
        <f t="shared" si="11"/>
        <v>0</v>
      </c>
      <c r="AQ135" s="77">
        <f t="shared" si="12"/>
        <v>0</v>
      </c>
      <c r="AR135" s="77">
        <f t="shared" si="13"/>
        <v>0</v>
      </c>
      <c r="AS135" s="78">
        <f t="shared" si="14"/>
        <v>0</v>
      </c>
    </row>
    <row r="136" spans="1:45">
      <c r="A136" s="60" t="s">
        <v>376</v>
      </c>
      <c r="B136" s="72"/>
      <c r="C136" s="73" t="str">
        <f>IF($B136="","",VLOOKUP($B136,TabeladisciplinasF,MATCH(C$2,'[1]Banco de Dados'!$L$1:$Q$1,0)))</f>
        <v/>
      </c>
      <c r="D136" s="74" t="str">
        <f>IF($B136="","",VLOOKUP($B136,TabeladisciplinasF,MATCH(D$2,'[1]Banco de Dados'!$L$1:$Q$1,0)))</f>
        <v/>
      </c>
      <c r="E136" s="74" t="str">
        <f>IF($B136="","",VLOOKUP($B136,TabeladisciplinasF,MATCH(E$2,'[1]Banco de Dados'!$L$1:$Q$1,0)))</f>
        <v/>
      </c>
      <c r="F136" s="74" t="str">
        <f>IF($B136="","",VLOOKUP($B136,TabeladisciplinasF,MATCH(F$2,'[1]Banco de Dados'!$L$1:$Q$1,0)))</f>
        <v/>
      </c>
      <c r="G136" s="74" t="str">
        <f>IF($B136="","",VLOOKUP($B136,TabeladisciplinasF,MATCH(G$2,'[1]Banco de Dados'!$L$1:$Q$1,0)))</f>
        <v/>
      </c>
      <c r="H136" s="72"/>
      <c r="I136" s="72"/>
      <c r="J136" s="72"/>
      <c r="K136" s="72"/>
      <c r="L136" s="72"/>
      <c r="M136" s="75"/>
      <c r="N136" s="75"/>
      <c r="O136" s="72"/>
      <c r="P136" s="73"/>
      <c r="Q136" s="72"/>
      <c r="R136" s="72"/>
      <c r="S136" s="72"/>
      <c r="T136" s="72"/>
      <c r="U136" s="73"/>
      <c r="V136" s="72"/>
      <c r="W136" s="72"/>
      <c r="X136" s="72"/>
      <c r="Y136" s="72"/>
      <c r="Z136" s="73"/>
      <c r="AA136" s="72"/>
      <c r="AB136" s="72"/>
      <c r="AC136" s="72"/>
      <c r="AD136" s="72"/>
      <c r="AE136" s="72"/>
      <c r="AF136" s="73"/>
      <c r="AG136" s="73"/>
      <c r="AH136" s="72"/>
      <c r="AI136" s="72"/>
      <c r="AJ136" s="72"/>
      <c r="AK136" s="72"/>
      <c r="AL136" s="73"/>
      <c r="AM136" s="73"/>
      <c r="AN136" s="76"/>
      <c r="AO136" s="77" t="str">
        <f t="shared" si="15"/>
        <v/>
      </c>
      <c r="AP136" s="77" t="str">
        <f t="shared" si="11"/>
        <v>0</v>
      </c>
      <c r="AQ136" s="77">
        <f t="shared" si="12"/>
        <v>0</v>
      </c>
      <c r="AR136" s="77">
        <f t="shared" si="13"/>
        <v>0</v>
      </c>
      <c r="AS136" s="78">
        <f t="shared" si="14"/>
        <v>0</v>
      </c>
    </row>
    <row r="137" spans="1:45">
      <c r="A137" s="60" t="s">
        <v>376</v>
      </c>
      <c r="B137" s="72"/>
      <c r="C137" s="73" t="str">
        <f>IF($B137="","",VLOOKUP($B137,TabeladisciplinasF,MATCH(C$2,'[1]Banco de Dados'!$L$1:$Q$1,0)))</f>
        <v/>
      </c>
      <c r="D137" s="74" t="str">
        <f>IF($B137="","",VLOOKUP($B137,TabeladisciplinasF,MATCH(D$2,'[1]Banco de Dados'!$L$1:$Q$1,0)))</f>
        <v/>
      </c>
      <c r="E137" s="74" t="str">
        <f>IF($B137="","",VLOOKUP($B137,TabeladisciplinasF,MATCH(E$2,'[1]Banco de Dados'!$L$1:$Q$1,0)))</f>
        <v/>
      </c>
      <c r="F137" s="74" t="str">
        <f>IF($B137="","",VLOOKUP($B137,TabeladisciplinasF,MATCH(F$2,'[1]Banco de Dados'!$L$1:$Q$1,0)))</f>
        <v/>
      </c>
      <c r="G137" s="74" t="str">
        <f>IF($B137="","",VLOOKUP($B137,TabeladisciplinasF,MATCH(G$2,'[1]Banco de Dados'!$L$1:$Q$1,0)))</f>
        <v/>
      </c>
      <c r="H137" s="72"/>
      <c r="I137" s="72"/>
      <c r="J137" s="72"/>
      <c r="K137" s="72"/>
      <c r="L137" s="72"/>
      <c r="M137" s="75"/>
      <c r="N137" s="75"/>
      <c r="O137" s="72"/>
      <c r="P137" s="73"/>
      <c r="Q137" s="72"/>
      <c r="R137" s="72"/>
      <c r="S137" s="72"/>
      <c r="T137" s="72"/>
      <c r="U137" s="73"/>
      <c r="V137" s="72"/>
      <c r="W137" s="72"/>
      <c r="X137" s="72"/>
      <c r="Y137" s="72"/>
      <c r="Z137" s="73"/>
      <c r="AA137" s="72"/>
      <c r="AB137" s="72"/>
      <c r="AC137" s="72"/>
      <c r="AD137" s="72"/>
      <c r="AE137" s="72"/>
      <c r="AF137" s="73"/>
      <c r="AG137" s="73"/>
      <c r="AH137" s="72"/>
      <c r="AI137" s="72"/>
      <c r="AJ137" s="72"/>
      <c r="AK137" s="72"/>
      <c r="AL137" s="73"/>
      <c r="AM137" s="73"/>
      <c r="AN137" s="76"/>
      <c r="AO137" s="77" t="str">
        <f t="shared" si="15"/>
        <v/>
      </c>
      <c r="AP137" s="77" t="str">
        <f t="shared" si="11"/>
        <v>0</v>
      </c>
      <c r="AQ137" s="77">
        <f t="shared" si="12"/>
        <v>0</v>
      </c>
      <c r="AR137" s="77">
        <f t="shared" si="13"/>
        <v>0</v>
      </c>
      <c r="AS137" s="78">
        <f t="shared" si="14"/>
        <v>0</v>
      </c>
    </row>
    <row r="138" spans="1:45">
      <c r="A138" s="60" t="s">
        <v>376</v>
      </c>
      <c r="B138" s="72"/>
      <c r="C138" s="73" t="str">
        <f>IF($B138="","",VLOOKUP($B138,TabeladisciplinasF,MATCH(C$2,'[1]Banco de Dados'!$L$1:$Q$1,0)))</f>
        <v/>
      </c>
      <c r="D138" s="74" t="str">
        <f>IF($B138="","",VLOOKUP($B138,TabeladisciplinasF,MATCH(D$2,'[1]Banco de Dados'!$L$1:$Q$1,0)))</f>
        <v/>
      </c>
      <c r="E138" s="74" t="str">
        <f>IF($B138="","",VLOOKUP($B138,TabeladisciplinasF,MATCH(E$2,'[1]Banco de Dados'!$L$1:$Q$1,0)))</f>
        <v/>
      </c>
      <c r="F138" s="74" t="str">
        <f>IF($B138="","",VLOOKUP($B138,TabeladisciplinasF,MATCH(F$2,'[1]Banco de Dados'!$L$1:$Q$1,0)))</f>
        <v/>
      </c>
      <c r="G138" s="74" t="str">
        <f>IF($B138="","",VLOOKUP($B138,TabeladisciplinasF,MATCH(G$2,'[1]Banco de Dados'!$L$1:$Q$1,0)))</f>
        <v/>
      </c>
      <c r="H138" s="72"/>
      <c r="I138" s="72"/>
      <c r="J138" s="72"/>
      <c r="K138" s="72"/>
      <c r="L138" s="72"/>
      <c r="M138" s="75"/>
      <c r="N138" s="75"/>
      <c r="O138" s="72"/>
      <c r="P138" s="73"/>
      <c r="Q138" s="72"/>
      <c r="R138" s="75"/>
      <c r="S138" s="75"/>
      <c r="T138" s="72"/>
      <c r="U138" s="73"/>
      <c r="V138" s="72"/>
      <c r="W138" s="75"/>
      <c r="X138" s="75"/>
      <c r="Y138" s="72"/>
      <c r="Z138" s="73"/>
      <c r="AA138" s="72"/>
      <c r="AB138" s="72"/>
      <c r="AC138" s="75"/>
      <c r="AD138" s="75"/>
      <c r="AE138" s="72"/>
      <c r="AF138" s="73"/>
      <c r="AG138" s="73"/>
      <c r="AH138" s="72"/>
      <c r="AI138" s="75"/>
      <c r="AJ138" s="75"/>
      <c r="AK138" s="72"/>
      <c r="AL138" s="73"/>
      <c r="AM138" s="73"/>
      <c r="AN138" s="76"/>
      <c r="AO138" s="77" t="str">
        <f t="shared" si="15"/>
        <v/>
      </c>
      <c r="AP138" s="77" t="str">
        <f t="shared" si="11"/>
        <v>0</v>
      </c>
      <c r="AQ138" s="77">
        <f t="shared" si="12"/>
        <v>0</v>
      </c>
      <c r="AR138" s="77">
        <f t="shared" si="13"/>
        <v>0</v>
      </c>
      <c r="AS138" s="78">
        <f t="shared" si="14"/>
        <v>0</v>
      </c>
    </row>
    <row r="139" spans="1:45">
      <c r="A139" s="60" t="s">
        <v>376</v>
      </c>
      <c r="B139" s="72"/>
      <c r="C139" s="73" t="str">
        <f>IF($B139="","",VLOOKUP($B139,TabeladisciplinasF,MATCH(C$2,'[1]Banco de Dados'!$L$1:$Q$1,0)))</f>
        <v/>
      </c>
      <c r="D139" s="74" t="str">
        <f>IF($B139="","",VLOOKUP($B139,TabeladisciplinasF,MATCH(D$2,'[1]Banco de Dados'!$L$1:$Q$1,0)))</f>
        <v/>
      </c>
      <c r="E139" s="74" t="str">
        <f>IF($B139="","",VLOOKUP($B139,TabeladisciplinasF,MATCH(E$2,'[1]Banco de Dados'!$L$1:$Q$1,0)))</f>
        <v/>
      </c>
      <c r="F139" s="74" t="str">
        <f>IF($B139="","",VLOOKUP($B139,TabeladisciplinasF,MATCH(F$2,'[1]Banco de Dados'!$L$1:$Q$1,0)))</f>
        <v/>
      </c>
      <c r="G139" s="74" t="str">
        <f>IF($B139="","",VLOOKUP($B139,TabeladisciplinasF,MATCH(G$2,'[1]Banco de Dados'!$L$1:$Q$1,0)))</f>
        <v/>
      </c>
      <c r="H139" s="72"/>
      <c r="I139" s="72"/>
      <c r="J139" s="72"/>
      <c r="K139" s="72"/>
      <c r="L139" s="72"/>
      <c r="M139" s="75"/>
      <c r="N139" s="75"/>
      <c r="O139" s="72"/>
      <c r="P139" s="73"/>
      <c r="Q139" s="72"/>
      <c r="R139" s="75"/>
      <c r="S139" s="75"/>
      <c r="T139" s="72"/>
      <c r="U139" s="73"/>
      <c r="V139" s="72"/>
      <c r="W139" s="75"/>
      <c r="X139" s="75"/>
      <c r="Y139" s="72"/>
      <c r="Z139" s="73"/>
      <c r="AA139" s="72"/>
      <c r="AB139" s="72"/>
      <c r="AC139" s="75"/>
      <c r="AD139" s="75"/>
      <c r="AE139" s="72"/>
      <c r="AF139" s="73"/>
      <c r="AG139" s="73"/>
      <c r="AH139" s="72"/>
      <c r="AI139" s="75"/>
      <c r="AJ139" s="75"/>
      <c r="AK139" s="72"/>
      <c r="AL139" s="73"/>
      <c r="AM139" s="73"/>
      <c r="AN139" s="76"/>
      <c r="AO139" s="77" t="str">
        <f t="shared" si="15"/>
        <v/>
      </c>
      <c r="AP139" s="77" t="str">
        <f t="shared" si="11"/>
        <v>0</v>
      </c>
      <c r="AQ139" s="77">
        <f t="shared" si="12"/>
        <v>0</v>
      </c>
      <c r="AR139" s="77">
        <f t="shared" si="13"/>
        <v>0</v>
      </c>
      <c r="AS139" s="78">
        <f t="shared" si="14"/>
        <v>0</v>
      </c>
    </row>
    <row r="140" spans="1:45">
      <c r="A140" s="60" t="s">
        <v>376</v>
      </c>
      <c r="B140" s="72"/>
      <c r="C140" s="73" t="str">
        <f>IF($B140="","",VLOOKUP($B140,TabeladisciplinasF,MATCH(C$2,'[1]Banco de Dados'!$L$1:$Q$1,0)))</f>
        <v/>
      </c>
      <c r="D140" s="74" t="str">
        <f>IF($B140="","",VLOOKUP($B140,TabeladisciplinasF,MATCH(D$2,'[1]Banco de Dados'!$L$1:$Q$1,0)))</f>
        <v/>
      </c>
      <c r="E140" s="74" t="str">
        <f>IF($B140="","",VLOOKUP($B140,TabeladisciplinasF,MATCH(E$2,'[1]Banco de Dados'!$L$1:$Q$1,0)))</f>
        <v/>
      </c>
      <c r="F140" s="74" t="str">
        <f>IF($B140="","",VLOOKUP($B140,TabeladisciplinasF,MATCH(F$2,'[1]Banco de Dados'!$L$1:$Q$1,0)))</f>
        <v/>
      </c>
      <c r="G140" s="74" t="str">
        <f>IF($B140="","",VLOOKUP($B140,TabeladisciplinasF,MATCH(G$2,'[1]Banco de Dados'!$L$1:$Q$1,0)))</f>
        <v/>
      </c>
      <c r="H140" s="72"/>
      <c r="I140" s="72"/>
      <c r="J140" s="72"/>
      <c r="K140" s="72"/>
      <c r="L140" s="72"/>
      <c r="M140" s="75"/>
      <c r="N140" s="75"/>
      <c r="O140" s="72"/>
      <c r="P140" s="73"/>
      <c r="Q140" s="72"/>
      <c r="R140" s="75"/>
      <c r="S140" s="75"/>
      <c r="T140" s="72"/>
      <c r="U140" s="73"/>
      <c r="V140" s="72"/>
      <c r="W140" s="75"/>
      <c r="X140" s="75"/>
      <c r="Y140" s="72"/>
      <c r="Z140" s="73"/>
      <c r="AA140" s="72"/>
      <c r="AB140" s="72"/>
      <c r="AC140" s="75"/>
      <c r="AD140" s="75"/>
      <c r="AE140" s="72"/>
      <c r="AF140" s="73"/>
      <c r="AG140" s="73"/>
      <c r="AH140" s="72"/>
      <c r="AI140" s="75"/>
      <c r="AJ140" s="75"/>
      <c r="AK140" s="72"/>
      <c r="AL140" s="73"/>
      <c r="AM140" s="73"/>
      <c r="AN140" s="76"/>
      <c r="AO140" s="77" t="str">
        <f t="shared" si="15"/>
        <v/>
      </c>
      <c r="AP140" s="77" t="str">
        <f t="shared" si="11"/>
        <v>0</v>
      </c>
      <c r="AQ140" s="77">
        <f t="shared" si="12"/>
        <v>0</v>
      </c>
      <c r="AR140" s="77">
        <f t="shared" si="13"/>
        <v>0</v>
      </c>
      <c r="AS140" s="78">
        <f t="shared" si="14"/>
        <v>0</v>
      </c>
    </row>
    <row r="141" spans="1:45">
      <c r="A141" s="60" t="s">
        <v>376</v>
      </c>
      <c r="B141" s="72"/>
      <c r="C141" s="73" t="str">
        <f>IF($B141="","",VLOOKUP($B141,TabeladisciplinasF,MATCH(C$2,'[1]Banco de Dados'!$L$1:$Q$1,0)))</f>
        <v/>
      </c>
      <c r="D141" s="74" t="str">
        <f>IF($B141="","",VLOOKUP($B141,TabeladisciplinasF,MATCH(D$2,'[1]Banco de Dados'!$L$1:$Q$1,0)))</f>
        <v/>
      </c>
      <c r="E141" s="74" t="str">
        <f>IF($B141="","",VLOOKUP($B141,TabeladisciplinasF,MATCH(E$2,'[1]Banco de Dados'!$L$1:$Q$1,0)))</f>
        <v/>
      </c>
      <c r="F141" s="74" t="str">
        <f>IF($B141="","",VLOOKUP($B141,TabeladisciplinasF,MATCH(F$2,'[1]Banco de Dados'!$L$1:$Q$1,0)))</f>
        <v/>
      </c>
      <c r="G141" s="74" t="str">
        <f>IF($B141="","",VLOOKUP($B141,TabeladisciplinasF,MATCH(G$2,'[1]Banco de Dados'!$L$1:$Q$1,0)))</f>
        <v/>
      </c>
      <c r="H141" s="72"/>
      <c r="I141" s="72"/>
      <c r="J141" s="72"/>
      <c r="K141" s="72"/>
      <c r="L141" s="72"/>
      <c r="M141" s="75"/>
      <c r="N141" s="75"/>
      <c r="O141" s="72"/>
      <c r="P141" s="73"/>
      <c r="Q141" s="72"/>
      <c r="R141" s="75"/>
      <c r="S141" s="75"/>
      <c r="T141" s="72"/>
      <c r="U141" s="73"/>
      <c r="V141" s="72"/>
      <c r="W141" s="75"/>
      <c r="X141" s="75"/>
      <c r="Y141" s="72"/>
      <c r="Z141" s="73"/>
      <c r="AA141" s="72"/>
      <c r="AB141" s="72"/>
      <c r="AC141" s="75"/>
      <c r="AD141" s="75"/>
      <c r="AE141" s="72"/>
      <c r="AF141" s="73"/>
      <c r="AG141" s="73"/>
      <c r="AH141" s="72"/>
      <c r="AI141" s="75"/>
      <c r="AJ141" s="75"/>
      <c r="AK141" s="72"/>
      <c r="AL141" s="73"/>
      <c r="AM141" s="73"/>
      <c r="AN141" s="76"/>
      <c r="AO141" s="77" t="str">
        <f t="shared" si="15"/>
        <v/>
      </c>
      <c r="AP141" s="77" t="str">
        <f t="shared" si="11"/>
        <v>0</v>
      </c>
      <c r="AQ141" s="77">
        <f t="shared" si="12"/>
        <v>0</v>
      </c>
      <c r="AR141" s="77">
        <f t="shared" si="13"/>
        <v>0</v>
      </c>
      <c r="AS141" s="78">
        <f t="shared" si="14"/>
        <v>0</v>
      </c>
    </row>
    <row r="142" spans="1:45">
      <c r="A142" s="60" t="s">
        <v>376</v>
      </c>
      <c r="B142" s="72"/>
      <c r="C142" s="73" t="str">
        <f>IF($B142="","",VLOOKUP($B142,TabeladisciplinasF,MATCH(C$2,'[1]Banco de Dados'!$L$1:$Q$1,0)))</f>
        <v/>
      </c>
      <c r="D142" s="74" t="str">
        <f>IF($B142="","",VLOOKUP($B142,TabeladisciplinasF,MATCH(D$2,'[1]Banco de Dados'!$L$1:$Q$1,0)))</f>
        <v/>
      </c>
      <c r="E142" s="74" t="str">
        <f>IF($B142="","",VLOOKUP($B142,TabeladisciplinasF,MATCH(E$2,'[1]Banco de Dados'!$L$1:$Q$1,0)))</f>
        <v/>
      </c>
      <c r="F142" s="74" t="str">
        <f>IF($B142="","",VLOOKUP($B142,TabeladisciplinasF,MATCH(F$2,'[1]Banco de Dados'!$L$1:$Q$1,0)))</f>
        <v/>
      </c>
      <c r="G142" s="74" t="str">
        <f>IF($B142="","",VLOOKUP($B142,TabeladisciplinasF,MATCH(G$2,'[1]Banco de Dados'!$L$1:$Q$1,0)))</f>
        <v/>
      </c>
      <c r="H142" s="72"/>
      <c r="I142" s="72"/>
      <c r="J142" s="72"/>
      <c r="K142" s="72"/>
      <c r="L142" s="72"/>
      <c r="M142" s="75"/>
      <c r="N142" s="75"/>
      <c r="O142" s="72"/>
      <c r="P142" s="73"/>
      <c r="Q142" s="72"/>
      <c r="R142" s="75"/>
      <c r="S142" s="75"/>
      <c r="T142" s="72"/>
      <c r="U142" s="73"/>
      <c r="V142" s="72"/>
      <c r="W142" s="75"/>
      <c r="X142" s="75"/>
      <c r="Y142" s="72"/>
      <c r="Z142" s="73"/>
      <c r="AA142" s="72"/>
      <c r="AB142" s="72"/>
      <c r="AC142" s="75"/>
      <c r="AD142" s="75"/>
      <c r="AE142" s="72"/>
      <c r="AF142" s="73"/>
      <c r="AG142" s="73"/>
      <c r="AH142" s="72"/>
      <c r="AI142" s="75"/>
      <c r="AJ142" s="75"/>
      <c r="AK142" s="72"/>
      <c r="AL142" s="73"/>
      <c r="AM142" s="73"/>
      <c r="AN142" s="76"/>
      <c r="AO142" s="77" t="str">
        <f t="shared" si="15"/>
        <v/>
      </c>
      <c r="AP142" s="77" t="str">
        <f t="shared" si="11"/>
        <v>0</v>
      </c>
      <c r="AQ142" s="77">
        <f t="shared" si="12"/>
        <v>0</v>
      </c>
      <c r="AR142" s="77">
        <f t="shared" si="13"/>
        <v>0</v>
      </c>
      <c r="AS142" s="78">
        <f t="shared" si="14"/>
        <v>0</v>
      </c>
    </row>
    <row r="143" spans="1:45">
      <c r="A143" s="60" t="s">
        <v>376</v>
      </c>
      <c r="B143" s="72"/>
      <c r="C143" s="73" t="str">
        <f>IF($B143="","",VLOOKUP($B143,TabeladisciplinasF,MATCH(C$2,'[1]Banco de Dados'!$L$1:$Q$1,0)))</f>
        <v/>
      </c>
      <c r="D143" s="74" t="str">
        <f>IF($B143="","",VLOOKUP($B143,TabeladisciplinasF,MATCH(D$2,'[1]Banco de Dados'!$L$1:$Q$1,0)))</f>
        <v/>
      </c>
      <c r="E143" s="74" t="str">
        <f>IF($B143="","",VLOOKUP($B143,TabeladisciplinasF,MATCH(E$2,'[1]Banco de Dados'!$L$1:$Q$1,0)))</f>
        <v/>
      </c>
      <c r="F143" s="74" t="str">
        <f>IF($B143="","",VLOOKUP($B143,TabeladisciplinasF,MATCH(F$2,'[1]Banco de Dados'!$L$1:$Q$1,0)))</f>
        <v/>
      </c>
      <c r="G143" s="74" t="str">
        <f>IF($B143="","",VLOOKUP($B143,TabeladisciplinasF,MATCH(G$2,'[1]Banco de Dados'!$L$1:$Q$1,0)))</f>
        <v/>
      </c>
      <c r="H143" s="72"/>
      <c r="I143" s="72"/>
      <c r="J143" s="72"/>
      <c r="K143" s="72"/>
      <c r="L143" s="72"/>
      <c r="M143" s="75"/>
      <c r="N143" s="75"/>
      <c r="O143" s="72"/>
      <c r="P143" s="73"/>
      <c r="Q143" s="72"/>
      <c r="R143" s="75"/>
      <c r="S143" s="75"/>
      <c r="T143" s="72"/>
      <c r="U143" s="73"/>
      <c r="V143" s="72"/>
      <c r="W143" s="75"/>
      <c r="X143" s="75"/>
      <c r="Y143" s="72"/>
      <c r="Z143" s="73"/>
      <c r="AA143" s="72"/>
      <c r="AB143" s="72"/>
      <c r="AC143" s="75"/>
      <c r="AD143" s="75"/>
      <c r="AE143" s="72"/>
      <c r="AF143" s="73"/>
      <c r="AG143" s="73"/>
      <c r="AH143" s="72"/>
      <c r="AI143" s="75"/>
      <c r="AJ143" s="75"/>
      <c r="AK143" s="72"/>
      <c r="AL143" s="73"/>
      <c r="AM143" s="73"/>
      <c r="AN143" s="76"/>
      <c r="AO143" s="77" t="str">
        <f t="shared" si="15"/>
        <v/>
      </c>
      <c r="AP143" s="77" t="str">
        <f t="shared" si="11"/>
        <v>0</v>
      </c>
      <c r="AQ143" s="77">
        <f t="shared" si="12"/>
        <v>0</v>
      </c>
      <c r="AR143" s="77">
        <f t="shared" si="13"/>
        <v>0</v>
      </c>
      <c r="AS143" s="78">
        <f t="shared" si="14"/>
        <v>0</v>
      </c>
    </row>
    <row r="144" spans="1:45">
      <c r="A144" s="60" t="s">
        <v>376</v>
      </c>
      <c r="B144" s="72"/>
      <c r="C144" s="73" t="str">
        <f>IF($B144="","",VLOOKUP($B144,TabeladisciplinasF,MATCH(C$2,'[1]Banco de Dados'!$L$1:$Q$1,0)))</f>
        <v/>
      </c>
      <c r="D144" s="74" t="str">
        <f>IF($B144="","",VLOOKUP($B144,TabeladisciplinasF,MATCH(D$2,'[1]Banco de Dados'!$L$1:$Q$1,0)))</f>
        <v/>
      </c>
      <c r="E144" s="74" t="str">
        <f>IF($B144="","",VLOOKUP($B144,TabeladisciplinasF,MATCH(E$2,'[1]Banco de Dados'!$L$1:$Q$1,0)))</f>
        <v/>
      </c>
      <c r="F144" s="74" t="str">
        <f>IF($B144="","",VLOOKUP($B144,TabeladisciplinasF,MATCH(F$2,'[1]Banco de Dados'!$L$1:$Q$1,0)))</f>
        <v/>
      </c>
      <c r="G144" s="74" t="str">
        <f>IF($B144="","",VLOOKUP($B144,TabeladisciplinasF,MATCH(G$2,'[1]Banco de Dados'!$L$1:$Q$1,0)))</f>
        <v/>
      </c>
      <c r="H144" s="72"/>
      <c r="I144" s="72"/>
      <c r="J144" s="72"/>
      <c r="K144" s="72"/>
      <c r="L144" s="72"/>
      <c r="M144" s="75"/>
      <c r="N144" s="75"/>
      <c r="O144" s="72"/>
      <c r="P144" s="73"/>
      <c r="Q144" s="72"/>
      <c r="R144" s="75"/>
      <c r="S144" s="75"/>
      <c r="T144" s="72"/>
      <c r="U144" s="73"/>
      <c r="V144" s="72"/>
      <c r="W144" s="75"/>
      <c r="X144" s="75"/>
      <c r="Y144" s="72"/>
      <c r="Z144" s="73"/>
      <c r="AA144" s="72"/>
      <c r="AB144" s="72"/>
      <c r="AC144" s="75"/>
      <c r="AD144" s="75"/>
      <c r="AE144" s="72"/>
      <c r="AF144" s="73"/>
      <c r="AG144" s="73"/>
      <c r="AH144" s="72"/>
      <c r="AI144" s="75"/>
      <c r="AJ144" s="75"/>
      <c r="AK144" s="72"/>
      <c r="AL144" s="73"/>
      <c r="AM144" s="73"/>
      <c r="AN144" s="76"/>
      <c r="AO144" s="77" t="str">
        <f t="shared" si="15"/>
        <v/>
      </c>
      <c r="AP144" s="77" t="str">
        <f t="shared" si="11"/>
        <v>0</v>
      </c>
      <c r="AQ144" s="77">
        <f t="shared" si="12"/>
        <v>0</v>
      </c>
      <c r="AR144" s="77">
        <f t="shared" si="13"/>
        <v>0</v>
      </c>
      <c r="AS144" s="78">
        <f t="shared" si="14"/>
        <v>0</v>
      </c>
    </row>
    <row r="145" spans="1:45">
      <c r="A145" s="60" t="s">
        <v>376</v>
      </c>
      <c r="B145" s="80"/>
      <c r="C145" s="73" t="str">
        <f>IF($B145="","",VLOOKUP($B145,TabeladisciplinasF,MATCH(C$2,'[1]Banco de Dados'!$L$1:$Q$1,0)))</f>
        <v/>
      </c>
      <c r="D145" s="74" t="str">
        <f>IF($B145="","",VLOOKUP($B145,TabeladisciplinasF,MATCH(D$2,'[1]Banco de Dados'!$L$1:$Q$1,0)))</f>
        <v/>
      </c>
      <c r="E145" s="74" t="str">
        <f>IF($B145="","",VLOOKUP($B145,TabeladisciplinasF,MATCH(E$2,'[1]Banco de Dados'!$L$1:$Q$1,0)))</f>
        <v/>
      </c>
      <c r="F145" s="74" t="str">
        <f>IF($B145="","",VLOOKUP($B145,TabeladisciplinasF,MATCH(F$2,'[1]Banco de Dados'!$L$1:$Q$1,0)))</f>
        <v/>
      </c>
      <c r="G145" s="74" t="str">
        <f>IF($B145="","",VLOOKUP($B145,TabeladisciplinasF,MATCH(G$2,'[1]Banco de Dados'!$L$1:$Q$1,0)))</f>
        <v/>
      </c>
      <c r="H145" s="72"/>
      <c r="I145" s="72"/>
      <c r="J145" s="72"/>
      <c r="K145" s="72"/>
      <c r="L145" s="72"/>
      <c r="M145" s="75"/>
      <c r="N145" s="75"/>
      <c r="O145" s="72"/>
      <c r="P145" s="73"/>
      <c r="Q145" s="72"/>
      <c r="R145" s="75"/>
      <c r="S145" s="75"/>
      <c r="T145" s="72"/>
      <c r="U145" s="73"/>
      <c r="V145" s="72"/>
      <c r="W145" s="75"/>
      <c r="X145" s="75"/>
      <c r="Y145" s="72"/>
      <c r="Z145" s="73"/>
      <c r="AA145" s="72"/>
      <c r="AB145" s="72"/>
      <c r="AC145" s="75"/>
      <c r="AD145" s="75"/>
      <c r="AE145" s="72"/>
      <c r="AF145" s="73"/>
      <c r="AG145" s="73"/>
      <c r="AH145" s="72"/>
      <c r="AI145" s="75"/>
      <c r="AJ145" s="75"/>
      <c r="AK145" s="72"/>
      <c r="AL145" s="73"/>
      <c r="AM145" s="73"/>
      <c r="AN145" s="76"/>
      <c r="AO145" s="77" t="str">
        <f t="shared" si="15"/>
        <v/>
      </c>
      <c r="AP145" s="77" t="str">
        <f t="shared" si="11"/>
        <v>0</v>
      </c>
      <c r="AQ145" s="77">
        <f t="shared" si="12"/>
        <v>0</v>
      </c>
      <c r="AR145" s="77">
        <f t="shared" si="13"/>
        <v>0</v>
      </c>
      <c r="AS145" s="78">
        <f t="shared" si="14"/>
        <v>0</v>
      </c>
    </row>
    <row r="146" spans="1:45">
      <c r="A146" s="60" t="s">
        <v>376</v>
      </c>
      <c r="B146" s="72"/>
      <c r="C146" s="73" t="str">
        <f>IF($B146="","",VLOOKUP($B146,TabeladisciplinasF,MATCH(C$2,'[1]Banco de Dados'!$L$1:$Q$1,0)))</f>
        <v/>
      </c>
      <c r="D146" s="74" t="str">
        <f>IF($B146="","",VLOOKUP($B146,TabeladisciplinasF,MATCH(D$2,'[1]Banco de Dados'!$L$1:$Q$1,0)))</f>
        <v/>
      </c>
      <c r="E146" s="74" t="str">
        <f>IF($B146="","",VLOOKUP($B146,TabeladisciplinasF,MATCH(E$2,'[1]Banco de Dados'!$L$1:$Q$1,0)))</f>
        <v/>
      </c>
      <c r="F146" s="74" t="str">
        <f>IF($B146="","",VLOOKUP($B146,TabeladisciplinasF,MATCH(F$2,'[1]Banco de Dados'!$L$1:$Q$1,0)))</f>
        <v/>
      </c>
      <c r="G146" s="74" t="str">
        <f>IF($B146="","",VLOOKUP($B146,TabeladisciplinasF,MATCH(G$2,'[1]Banco de Dados'!$L$1:$Q$1,0)))</f>
        <v/>
      </c>
      <c r="H146" s="72"/>
      <c r="I146" s="72"/>
      <c r="J146" s="72"/>
      <c r="K146" s="72"/>
      <c r="L146" s="72"/>
      <c r="M146" s="75"/>
      <c r="N146" s="75"/>
      <c r="O146" s="72"/>
      <c r="P146" s="73"/>
      <c r="Q146" s="72"/>
      <c r="R146" s="75"/>
      <c r="S146" s="75"/>
      <c r="T146" s="72"/>
      <c r="U146" s="73"/>
      <c r="V146" s="72"/>
      <c r="W146" s="75"/>
      <c r="X146" s="75"/>
      <c r="Y146" s="72"/>
      <c r="Z146" s="73"/>
      <c r="AA146" s="72"/>
      <c r="AB146" s="72"/>
      <c r="AC146" s="75"/>
      <c r="AD146" s="75"/>
      <c r="AE146" s="72"/>
      <c r="AF146" s="73"/>
      <c r="AG146" s="73"/>
      <c r="AH146" s="72"/>
      <c r="AI146" s="75"/>
      <c r="AJ146" s="75"/>
      <c r="AK146" s="72"/>
      <c r="AL146" s="73"/>
      <c r="AM146" s="73"/>
      <c r="AN146" s="76"/>
      <c r="AO146" s="77" t="str">
        <f t="shared" si="15"/>
        <v/>
      </c>
      <c r="AP146" s="77" t="str">
        <f t="shared" si="11"/>
        <v>0</v>
      </c>
      <c r="AQ146" s="77">
        <f t="shared" si="12"/>
        <v>0</v>
      </c>
      <c r="AR146" s="77">
        <f t="shared" si="13"/>
        <v>0</v>
      </c>
      <c r="AS146" s="78">
        <f t="shared" si="14"/>
        <v>0</v>
      </c>
    </row>
    <row r="147" spans="1:45">
      <c r="A147" s="60" t="s">
        <v>376</v>
      </c>
      <c r="B147" s="72"/>
      <c r="C147" s="73" t="str">
        <f>IF($B147="","",VLOOKUP($B147,TabeladisciplinasF,MATCH(C$2,'[1]Banco de Dados'!$L$1:$Q$1,0)))</f>
        <v/>
      </c>
      <c r="D147" s="74" t="str">
        <f>IF($B147="","",VLOOKUP($B147,TabeladisciplinasF,MATCH(D$2,'[1]Banco de Dados'!$L$1:$Q$1,0)))</f>
        <v/>
      </c>
      <c r="E147" s="74" t="str">
        <f>IF($B147="","",VLOOKUP($B147,TabeladisciplinasF,MATCH(E$2,'[1]Banco de Dados'!$L$1:$Q$1,0)))</f>
        <v/>
      </c>
      <c r="F147" s="74" t="str">
        <f>IF($B147="","",VLOOKUP($B147,TabeladisciplinasF,MATCH(F$2,'[1]Banco de Dados'!$L$1:$Q$1,0)))</f>
        <v/>
      </c>
      <c r="G147" s="74" t="str">
        <f>IF($B147="","",VLOOKUP($B147,TabeladisciplinasF,MATCH(G$2,'[1]Banco de Dados'!$L$1:$Q$1,0)))</f>
        <v/>
      </c>
      <c r="H147" s="72"/>
      <c r="I147" s="72"/>
      <c r="J147" s="72"/>
      <c r="K147" s="72"/>
      <c r="L147" s="72"/>
      <c r="M147" s="75"/>
      <c r="N147" s="75"/>
      <c r="O147" s="72"/>
      <c r="P147" s="73"/>
      <c r="Q147" s="72"/>
      <c r="R147" s="75"/>
      <c r="S147" s="75"/>
      <c r="T147" s="72"/>
      <c r="U147" s="73"/>
      <c r="V147" s="72"/>
      <c r="W147" s="75"/>
      <c r="X147" s="75"/>
      <c r="Y147" s="72"/>
      <c r="Z147" s="73"/>
      <c r="AA147" s="72"/>
      <c r="AB147" s="72"/>
      <c r="AC147" s="75"/>
      <c r="AD147" s="75"/>
      <c r="AE147" s="72"/>
      <c r="AF147" s="73"/>
      <c r="AG147" s="73"/>
      <c r="AH147" s="72"/>
      <c r="AI147" s="75"/>
      <c r="AJ147" s="75"/>
      <c r="AK147" s="72"/>
      <c r="AL147" s="73"/>
      <c r="AM147" s="73"/>
      <c r="AN147" s="76"/>
      <c r="AO147" s="77" t="str">
        <f t="shared" si="15"/>
        <v/>
      </c>
      <c r="AP147" s="77" t="str">
        <f t="shared" si="11"/>
        <v>0</v>
      </c>
      <c r="AQ147" s="77">
        <f t="shared" si="12"/>
        <v>0</v>
      </c>
      <c r="AR147" s="77">
        <f t="shared" si="13"/>
        <v>0</v>
      </c>
      <c r="AS147" s="78">
        <f t="shared" si="14"/>
        <v>0</v>
      </c>
    </row>
    <row r="148" spans="1:45">
      <c r="A148" s="60" t="s">
        <v>376</v>
      </c>
      <c r="B148" s="72"/>
      <c r="C148" s="73" t="str">
        <f>IF($B148="","",VLOOKUP($B148,TabeladisciplinasF,MATCH(C$2,'[1]Banco de Dados'!$L$1:$Q$1,0)))</f>
        <v/>
      </c>
      <c r="D148" s="74" t="str">
        <f>IF($B148="","",VLOOKUP($B148,TabeladisciplinasF,MATCH(D$2,'[1]Banco de Dados'!$L$1:$Q$1,0)))</f>
        <v/>
      </c>
      <c r="E148" s="74" t="str">
        <f>IF($B148="","",VLOOKUP($B148,TabeladisciplinasF,MATCH(E$2,'[1]Banco de Dados'!$L$1:$Q$1,0)))</f>
        <v/>
      </c>
      <c r="F148" s="74" t="str">
        <f>IF($B148="","",VLOOKUP($B148,TabeladisciplinasF,MATCH(F$2,'[1]Banco de Dados'!$L$1:$Q$1,0)))</f>
        <v/>
      </c>
      <c r="G148" s="74" t="str">
        <f>IF($B148="","",VLOOKUP($B148,TabeladisciplinasF,MATCH(G$2,'[1]Banco de Dados'!$L$1:$Q$1,0)))</f>
        <v/>
      </c>
      <c r="H148" s="72"/>
      <c r="I148" s="72"/>
      <c r="J148" s="72"/>
      <c r="K148" s="72"/>
      <c r="L148" s="72"/>
      <c r="M148" s="75"/>
      <c r="N148" s="75"/>
      <c r="O148" s="72"/>
      <c r="P148" s="73"/>
      <c r="Q148" s="72"/>
      <c r="R148" s="75"/>
      <c r="S148" s="75"/>
      <c r="T148" s="72"/>
      <c r="U148" s="73"/>
      <c r="V148" s="72"/>
      <c r="W148" s="75"/>
      <c r="X148" s="75"/>
      <c r="Y148" s="72"/>
      <c r="Z148" s="73"/>
      <c r="AA148" s="72"/>
      <c r="AB148" s="72"/>
      <c r="AC148" s="75"/>
      <c r="AD148" s="75"/>
      <c r="AE148" s="72"/>
      <c r="AF148" s="73"/>
      <c r="AG148" s="73"/>
      <c r="AH148" s="72"/>
      <c r="AI148" s="75"/>
      <c r="AJ148" s="75"/>
      <c r="AK148" s="72"/>
      <c r="AL148" s="73"/>
      <c r="AM148" s="73"/>
      <c r="AN148" s="76"/>
      <c r="AO148" s="77" t="str">
        <f t="shared" si="15"/>
        <v/>
      </c>
      <c r="AP148" s="77" t="str">
        <f t="shared" si="11"/>
        <v>0</v>
      </c>
      <c r="AQ148" s="77">
        <f t="shared" si="12"/>
        <v>0</v>
      </c>
      <c r="AR148" s="77">
        <f t="shared" si="13"/>
        <v>0</v>
      </c>
      <c r="AS148" s="78">
        <f t="shared" si="14"/>
        <v>0</v>
      </c>
    </row>
    <row r="149" spans="1:45">
      <c r="A149" s="60" t="s">
        <v>376</v>
      </c>
      <c r="B149" s="72"/>
      <c r="C149" s="73" t="str">
        <f>IF($B149="","",VLOOKUP($B149,TabeladisciplinasF,MATCH(C$2,'[1]Banco de Dados'!$L$1:$Q$1,0)))</f>
        <v/>
      </c>
      <c r="D149" s="74" t="str">
        <f>IF($B149="","",VLOOKUP($B149,TabeladisciplinasF,MATCH(D$2,'[1]Banco de Dados'!$L$1:$Q$1,0)))</f>
        <v/>
      </c>
      <c r="E149" s="74" t="str">
        <f>IF($B149="","",VLOOKUP($B149,TabeladisciplinasF,MATCH(E$2,'[1]Banco de Dados'!$L$1:$Q$1,0)))</f>
        <v/>
      </c>
      <c r="F149" s="74" t="str">
        <f>IF($B149="","",VLOOKUP($B149,TabeladisciplinasF,MATCH(F$2,'[1]Banco de Dados'!$L$1:$Q$1,0)))</f>
        <v/>
      </c>
      <c r="G149" s="74" t="str">
        <f>IF($B149="","",VLOOKUP($B149,TabeladisciplinasF,MATCH(G$2,'[1]Banco de Dados'!$L$1:$Q$1,0)))</f>
        <v/>
      </c>
      <c r="H149" s="72"/>
      <c r="I149" s="72"/>
      <c r="J149" s="72"/>
      <c r="K149" s="72"/>
      <c r="L149" s="72"/>
      <c r="M149" s="75"/>
      <c r="N149" s="75"/>
      <c r="O149" s="72"/>
      <c r="P149" s="73"/>
      <c r="Q149" s="72"/>
      <c r="R149" s="75"/>
      <c r="S149" s="75"/>
      <c r="T149" s="72"/>
      <c r="U149" s="73"/>
      <c r="V149" s="72"/>
      <c r="W149" s="75"/>
      <c r="X149" s="75"/>
      <c r="Y149" s="72"/>
      <c r="Z149" s="73"/>
      <c r="AA149" s="72"/>
      <c r="AB149" s="72"/>
      <c r="AC149" s="75"/>
      <c r="AD149" s="75"/>
      <c r="AE149" s="72"/>
      <c r="AF149" s="73"/>
      <c r="AG149" s="73"/>
      <c r="AH149" s="72"/>
      <c r="AI149" s="75"/>
      <c r="AJ149" s="75"/>
      <c r="AK149" s="72"/>
      <c r="AL149" s="73"/>
      <c r="AM149" s="73"/>
      <c r="AN149" s="76"/>
      <c r="AO149" s="77" t="str">
        <f t="shared" si="15"/>
        <v/>
      </c>
      <c r="AP149" s="77" t="str">
        <f t="shared" si="11"/>
        <v>0</v>
      </c>
      <c r="AQ149" s="77">
        <f t="shared" si="12"/>
        <v>0</v>
      </c>
      <c r="AR149" s="77">
        <f t="shared" si="13"/>
        <v>0</v>
      </c>
      <c r="AS149" s="78">
        <f t="shared" si="14"/>
        <v>0</v>
      </c>
    </row>
    <row r="150" spans="1:45">
      <c r="A150" s="60" t="s">
        <v>376</v>
      </c>
      <c r="B150" s="72"/>
      <c r="C150" s="73" t="str">
        <f>IF($B150="","",VLOOKUP($B150,TabeladisciplinasF,MATCH(C$2,'[1]Banco de Dados'!$L$1:$Q$1,0)))</f>
        <v/>
      </c>
      <c r="D150" s="74" t="str">
        <f>IF($B150="","",VLOOKUP($B150,TabeladisciplinasF,MATCH(D$2,'[1]Banco de Dados'!$L$1:$Q$1,0)))</f>
        <v/>
      </c>
      <c r="E150" s="74" t="str">
        <f>IF($B150="","",VLOOKUP($B150,TabeladisciplinasF,MATCH(E$2,'[1]Banco de Dados'!$L$1:$Q$1,0)))</f>
        <v/>
      </c>
      <c r="F150" s="74" t="str">
        <f>IF($B150="","",VLOOKUP($B150,TabeladisciplinasF,MATCH(F$2,'[1]Banco de Dados'!$L$1:$Q$1,0)))</f>
        <v/>
      </c>
      <c r="G150" s="74" t="str">
        <f>IF($B150="","",VLOOKUP($B150,TabeladisciplinasF,MATCH(G$2,'[1]Banco de Dados'!$L$1:$Q$1,0)))</f>
        <v/>
      </c>
      <c r="H150" s="72"/>
      <c r="I150" s="72"/>
      <c r="J150" s="72"/>
      <c r="K150" s="72"/>
      <c r="L150" s="72"/>
      <c r="M150" s="75"/>
      <c r="N150" s="75"/>
      <c r="O150" s="72"/>
      <c r="P150" s="73"/>
      <c r="Q150" s="72"/>
      <c r="R150" s="75"/>
      <c r="S150" s="75"/>
      <c r="T150" s="72"/>
      <c r="U150" s="73"/>
      <c r="V150" s="72"/>
      <c r="W150" s="75"/>
      <c r="X150" s="75"/>
      <c r="Y150" s="72"/>
      <c r="Z150" s="73"/>
      <c r="AA150" s="72"/>
      <c r="AB150" s="72"/>
      <c r="AC150" s="75"/>
      <c r="AD150" s="75"/>
      <c r="AE150" s="72"/>
      <c r="AF150" s="73"/>
      <c r="AG150" s="73"/>
      <c r="AH150" s="72"/>
      <c r="AI150" s="75"/>
      <c r="AJ150" s="75"/>
      <c r="AK150" s="72"/>
      <c r="AL150" s="73"/>
      <c r="AM150" s="73"/>
      <c r="AN150" s="76"/>
      <c r="AO150" s="77" t="str">
        <f t="shared" si="15"/>
        <v/>
      </c>
      <c r="AP150" s="77" t="str">
        <f t="shared" si="11"/>
        <v>0</v>
      </c>
      <c r="AQ150" s="77">
        <f t="shared" si="12"/>
        <v>0</v>
      </c>
      <c r="AR150" s="77">
        <f t="shared" si="13"/>
        <v>0</v>
      </c>
      <c r="AS150" s="78">
        <f t="shared" si="14"/>
        <v>0</v>
      </c>
    </row>
    <row r="151" spans="1:45">
      <c r="A151" s="60" t="s">
        <v>376</v>
      </c>
      <c r="B151" s="72"/>
      <c r="C151" s="73" t="str">
        <f>IF($B151="","",VLOOKUP($B151,TabeladisciplinasF,MATCH(C$2,'[1]Banco de Dados'!$L$1:$Q$1,0)))</f>
        <v/>
      </c>
      <c r="D151" s="74" t="str">
        <f>IF($B151="","",VLOOKUP($B151,TabeladisciplinasF,MATCH(D$2,'[1]Banco de Dados'!$L$1:$Q$1,0)))</f>
        <v/>
      </c>
      <c r="E151" s="74" t="str">
        <f>IF($B151="","",VLOOKUP($B151,TabeladisciplinasF,MATCH(E$2,'[1]Banco de Dados'!$L$1:$Q$1,0)))</f>
        <v/>
      </c>
      <c r="F151" s="74" t="str">
        <f>IF($B151="","",VLOOKUP($B151,TabeladisciplinasF,MATCH(F$2,'[1]Banco de Dados'!$L$1:$Q$1,0)))</f>
        <v/>
      </c>
      <c r="G151" s="74" t="str">
        <f>IF($B151="","",VLOOKUP($B151,TabeladisciplinasF,MATCH(G$2,'[1]Banco de Dados'!$L$1:$Q$1,0)))</f>
        <v/>
      </c>
      <c r="H151" s="72"/>
      <c r="I151" s="72"/>
      <c r="J151" s="72"/>
      <c r="K151" s="72"/>
      <c r="L151" s="72"/>
      <c r="M151" s="75"/>
      <c r="N151" s="75"/>
      <c r="O151" s="72"/>
      <c r="P151" s="73"/>
      <c r="Q151" s="72"/>
      <c r="R151" s="75"/>
      <c r="S151" s="75"/>
      <c r="T151" s="72"/>
      <c r="U151" s="73"/>
      <c r="V151" s="72"/>
      <c r="W151" s="75"/>
      <c r="X151" s="75"/>
      <c r="Y151" s="72"/>
      <c r="Z151" s="73"/>
      <c r="AA151" s="72"/>
      <c r="AB151" s="72"/>
      <c r="AC151" s="75"/>
      <c r="AD151" s="75"/>
      <c r="AE151" s="72"/>
      <c r="AF151" s="73"/>
      <c r="AG151" s="73"/>
      <c r="AH151" s="72"/>
      <c r="AI151" s="75"/>
      <c r="AJ151" s="75"/>
      <c r="AK151" s="72"/>
      <c r="AL151" s="73"/>
      <c r="AM151" s="73"/>
      <c r="AN151" s="76"/>
      <c r="AO151" s="77" t="str">
        <f t="shared" si="15"/>
        <v/>
      </c>
      <c r="AP151" s="77" t="str">
        <f t="shared" si="11"/>
        <v>0</v>
      </c>
      <c r="AQ151" s="77">
        <f t="shared" si="12"/>
        <v>0</v>
      </c>
      <c r="AR151" s="77">
        <f t="shared" si="13"/>
        <v>0</v>
      </c>
      <c r="AS151" s="78">
        <f t="shared" si="14"/>
        <v>0</v>
      </c>
    </row>
    <row r="152" spans="1:45">
      <c r="A152" s="60" t="s">
        <v>376</v>
      </c>
      <c r="B152" s="72"/>
      <c r="C152" s="73" t="str">
        <f>IF($B152="","",VLOOKUP($B152,TabeladisciplinasF,MATCH(C$2,'[1]Banco de Dados'!$L$1:$Q$1,0)))</f>
        <v/>
      </c>
      <c r="D152" s="74" t="str">
        <f>IF($B152="","",VLOOKUP($B152,TabeladisciplinasF,MATCH(D$2,'[1]Banco de Dados'!$L$1:$Q$1,0)))</f>
        <v/>
      </c>
      <c r="E152" s="74" t="str">
        <f>IF($B152="","",VLOOKUP($B152,TabeladisciplinasF,MATCH(E$2,'[1]Banco de Dados'!$L$1:$Q$1,0)))</f>
        <v/>
      </c>
      <c r="F152" s="74" t="str">
        <f>IF($B152="","",VLOOKUP($B152,TabeladisciplinasF,MATCH(F$2,'[1]Banco de Dados'!$L$1:$Q$1,0)))</f>
        <v/>
      </c>
      <c r="G152" s="74" t="str">
        <f>IF($B152="","",VLOOKUP($B152,TabeladisciplinasF,MATCH(G$2,'[1]Banco de Dados'!$L$1:$Q$1,0)))</f>
        <v/>
      </c>
      <c r="H152" s="72"/>
      <c r="I152" s="72"/>
      <c r="J152" s="72"/>
      <c r="K152" s="72"/>
      <c r="L152" s="72"/>
      <c r="M152" s="75"/>
      <c r="N152" s="75"/>
      <c r="O152" s="72"/>
      <c r="P152" s="73"/>
      <c r="Q152" s="72"/>
      <c r="R152" s="75"/>
      <c r="S152" s="75"/>
      <c r="T152" s="72"/>
      <c r="U152" s="73"/>
      <c r="V152" s="72"/>
      <c r="W152" s="75"/>
      <c r="X152" s="75"/>
      <c r="Y152" s="72"/>
      <c r="Z152" s="73"/>
      <c r="AA152" s="72"/>
      <c r="AB152" s="72"/>
      <c r="AC152" s="75"/>
      <c r="AD152" s="75"/>
      <c r="AE152" s="72"/>
      <c r="AF152" s="73"/>
      <c r="AG152" s="73"/>
      <c r="AH152" s="72"/>
      <c r="AI152" s="75"/>
      <c r="AJ152" s="75"/>
      <c r="AK152" s="72"/>
      <c r="AL152" s="73"/>
      <c r="AM152" s="73"/>
      <c r="AN152" s="76"/>
      <c r="AO152" s="77" t="str">
        <f t="shared" si="15"/>
        <v/>
      </c>
      <c r="AP152" s="77" t="str">
        <f t="shared" si="11"/>
        <v>0</v>
      </c>
      <c r="AQ152" s="77">
        <f t="shared" si="12"/>
        <v>0</v>
      </c>
      <c r="AR152" s="77">
        <f t="shared" si="13"/>
        <v>0</v>
      </c>
      <c r="AS152" s="78">
        <f t="shared" si="14"/>
        <v>0</v>
      </c>
    </row>
    <row r="153" spans="1:45">
      <c r="A153" s="60" t="s">
        <v>376</v>
      </c>
      <c r="B153" s="72"/>
      <c r="C153" s="73" t="str">
        <f>IF($B153="","",VLOOKUP($B153,TabeladisciplinasF,MATCH(C$2,'[1]Banco de Dados'!$L$1:$Q$1,0)))</f>
        <v/>
      </c>
      <c r="D153" s="74" t="str">
        <f>IF($B153="","",VLOOKUP($B153,TabeladisciplinasF,MATCH(D$2,'[1]Banco de Dados'!$L$1:$Q$1,0)))</f>
        <v/>
      </c>
      <c r="E153" s="74" t="str">
        <f>IF($B153="","",VLOOKUP($B153,TabeladisciplinasF,MATCH(E$2,'[1]Banco de Dados'!$L$1:$Q$1,0)))</f>
        <v/>
      </c>
      <c r="F153" s="74" t="str">
        <f>IF($B153="","",VLOOKUP($B153,TabeladisciplinasF,MATCH(F$2,'[1]Banco de Dados'!$L$1:$Q$1,0)))</f>
        <v/>
      </c>
      <c r="G153" s="74" t="str">
        <f>IF($B153="","",VLOOKUP($B153,TabeladisciplinasF,MATCH(G$2,'[1]Banco de Dados'!$L$1:$Q$1,0)))</f>
        <v/>
      </c>
      <c r="H153" s="72"/>
      <c r="I153" s="72"/>
      <c r="J153" s="72"/>
      <c r="K153" s="72"/>
      <c r="L153" s="72"/>
      <c r="M153" s="75"/>
      <c r="N153" s="75"/>
      <c r="O153" s="72"/>
      <c r="P153" s="73"/>
      <c r="Q153" s="72"/>
      <c r="R153" s="75"/>
      <c r="S153" s="75"/>
      <c r="T153" s="72"/>
      <c r="U153" s="73"/>
      <c r="V153" s="72"/>
      <c r="W153" s="75"/>
      <c r="X153" s="75"/>
      <c r="Y153" s="72"/>
      <c r="Z153" s="73"/>
      <c r="AA153" s="72"/>
      <c r="AB153" s="72"/>
      <c r="AC153" s="75"/>
      <c r="AD153" s="75"/>
      <c r="AE153" s="72"/>
      <c r="AF153" s="73"/>
      <c r="AG153" s="73"/>
      <c r="AH153" s="72"/>
      <c r="AI153" s="75"/>
      <c r="AJ153" s="75"/>
      <c r="AK153" s="72"/>
      <c r="AL153" s="73"/>
      <c r="AM153" s="73"/>
      <c r="AN153" s="76"/>
      <c r="AO153" s="77" t="str">
        <f t="shared" si="15"/>
        <v/>
      </c>
      <c r="AP153" s="77" t="str">
        <f t="shared" si="11"/>
        <v>0</v>
      </c>
      <c r="AQ153" s="77">
        <f t="shared" si="12"/>
        <v>0</v>
      </c>
      <c r="AR153" s="77">
        <f t="shared" si="13"/>
        <v>0</v>
      </c>
      <c r="AS153" s="78">
        <f t="shared" si="14"/>
        <v>0</v>
      </c>
    </row>
    <row r="154" spans="1:45">
      <c r="A154" s="60" t="s">
        <v>376</v>
      </c>
      <c r="B154" s="72"/>
      <c r="C154" s="73" t="str">
        <f>IF($B154="","",VLOOKUP($B154,TabeladisciplinasF,MATCH(C$2,'[1]Banco de Dados'!$L$1:$Q$1,0)))</f>
        <v/>
      </c>
      <c r="D154" s="74" t="str">
        <f>IF($B154="","",VLOOKUP($B154,TabeladisciplinasF,MATCH(D$2,'[1]Banco de Dados'!$L$1:$Q$1,0)))</f>
        <v/>
      </c>
      <c r="E154" s="74" t="str">
        <f>IF($B154="","",VLOOKUP($B154,TabeladisciplinasF,MATCH(E$2,'[1]Banco de Dados'!$L$1:$Q$1,0)))</f>
        <v/>
      </c>
      <c r="F154" s="74" t="str">
        <f>IF($B154="","",VLOOKUP($B154,TabeladisciplinasF,MATCH(F$2,'[1]Banco de Dados'!$L$1:$Q$1,0)))</f>
        <v/>
      </c>
      <c r="G154" s="74" t="str">
        <f>IF($B154="","",VLOOKUP($B154,TabeladisciplinasF,MATCH(G$2,'[1]Banco de Dados'!$L$1:$Q$1,0)))</f>
        <v/>
      </c>
      <c r="H154" s="72"/>
      <c r="I154" s="72"/>
      <c r="J154" s="72"/>
      <c r="K154" s="72"/>
      <c r="L154" s="72"/>
      <c r="M154" s="75"/>
      <c r="N154" s="75"/>
      <c r="O154" s="72"/>
      <c r="P154" s="73"/>
      <c r="Q154" s="72"/>
      <c r="R154" s="75"/>
      <c r="S154" s="75"/>
      <c r="T154" s="72"/>
      <c r="U154" s="73"/>
      <c r="V154" s="72"/>
      <c r="W154" s="75"/>
      <c r="X154" s="75"/>
      <c r="Y154" s="72"/>
      <c r="Z154" s="73"/>
      <c r="AA154" s="72"/>
      <c r="AB154" s="72"/>
      <c r="AC154" s="75"/>
      <c r="AD154" s="75"/>
      <c r="AE154" s="72"/>
      <c r="AF154" s="73"/>
      <c r="AG154" s="73"/>
      <c r="AH154" s="72"/>
      <c r="AI154" s="75"/>
      <c r="AJ154" s="75"/>
      <c r="AK154" s="72"/>
      <c r="AL154" s="73"/>
      <c r="AM154" s="73"/>
      <c r="AN154" s="76"/>
      <c r="AO154" s="77" t="str">
        <f t="shared" si="15"/>
        <v/>
      </c>
      <c r="AP154" s="77" t="str">
        <f t="shared" si="11"/>
        <v>0</v>
      </c>
      <c r="AQ154" s="77">
        <f t="shared" si="12"/>
        <v>0</v>
      </c>
      <c r="AR154" s="77">
        <f t="shared" si="13"/>
        <v>0</v>
      </c>
      <c r="AS154" s="78">
        <f t="shared" si="14"/>
        <v>0</v>
      </c>
    </row>
    <row r="155" spans="1:45">
      <c r="A155" s="60" t="s">
        <v>376</v>
      </c>
      <c r="B155" s="72"/>
      <c r="C155" s="73" t="str">
        <f>IF($B155="","",VLOOKUP($B155,TabeladisciplinasF,MATCH(C$2,'[1]Banco de Dados'!$L$1:$Q$1,0)))</f>
        <v/>
      </c>
      <c r="D155" s="74" t="str">
        <f>IF($B155="","",VLOOKUP($B155,TabeladisciplinasF,MATCH(D$2,'[1]Banco de Dados'!$L$1:$Q$1,0)))</f>
        <v/>
      </c>
      <c r="E155" s="74" t="str">
        <f>IF($B155="","",VLOOKUP($B155,TabeladisciplinasF,MATCH(E$2,'[1]Banco de Dados'!$L$1:$Q$1,0)))</f>
        <v/>
      </c>
      <c r="F155" s="74" t="str">
        <f>IF($B155="","",VLOOKUP($B155,TabeladisciplinasF,MATCH(F$2,'[1]Banco de Dados'!$L$1:$Q$1,0)))</f>
        <v/>
      </c>
      <c r="G155" s="74" t="str">
        <f>IF($B155="","",VLOOKUP($B155,TabeladisciplinasF,MATCH(G$2,'[1]Banco de Dados'!$L$1:$Q$1,0)))</f>
        <v/>
      </c>
      <c r="H155" s="72"/>
      <c r="I155" s="72"/>
      <c r="J155" s="72"/>
      <c r="K155" s="72"/>
      <c r="L155" s="72"/>
      <c r="M155" s="75"/>
      <c r="N155" s="75"/>
      <c r="O155" s="72"/>
      <c r="P155" s="73"/>
      <c r="Q155" s="72"/>
      <c r="R155" s="72"/>
      <c r="S155" s="72"/>
      <c r="T155" s="72"/>
      <c r="U155" s="73"/>
      <c r="V155" s="72"/>
      <c r="W155" s="72"/>
      <c r="X155" s="72"/>
      <c r="Y155" s="72"/>
      <c r="Z155" s="73"/>
      <c r="AA155" s="72"/>
      <c r="AB155" s="72"/>
      <c r="AC155" s="72"/>
      <c r="AD155" s="72"/>
      <c r="AE155" s="72"/>
      <c r="AF155" s="73"/>
      <c r="AG155" s="73"/>
      <c r="AH155" s="72"/>
      <c r="AI155" s="72"/>
      <c r="AJ155" s="72"/>
      <c r="AK155" s="72"/>
      <c r="AL155" s="73"/>
      <c r="AM155" s="73"/>
      <c r="AN155" s="76"/>
      <c r="AO155" s="77" t="str">
        <f t="shared" si="15"/>
        <v/>
      </c>
      <c r="AP155" s="77" t="str">
        <f t="shared" si="11"/>
        <v>0</v>
      </c>
      <c r="AQ155" s="77">
        <f t="shared" si="12"/>
        <v>0</v>
      </c>
      <c r="AR155" s="77">
        <f t="shared" si="13"/>
        <v>0</v>
      </c>
      <c r="AS155" s="78">
        <f t="shared" si="14"/>
        <v>0</v>
      </c>
    </row>
    <row r="156" spans="1:45">
      <c r="A156" s="60" t="s">
        <v>376</v>
      </c>
      <c r="B156" s="72"/>
      <c r="C156" s="73" t="str">
        <f>IF($B156="","",VLOOKUP($B156,TabeladisciplinasF,MATCH(C$2,'[1]Banco de Dados'!$L$1:$Q$1,0)))</f>
        <v/>
      </c>
      <c r="D156" s="74" t="str">
        <f>IF($B156="","",VLOOKUP($B156,TabeladisciplinasF,MATCH(D$2,'[1]Banco de Dados'!$L$1:$Q$1,0)))</f>
        <v/>
      </c>
      <c r="E156" s="74" t="str">
        <f>IF($B156="","",VLOOKUP($B156,TabeladisciplinasF,MATCH(E$2,'[1]Banco de Dados'!$L$1:$Q$1,0)))</f>
        <v/>
      </c>
      <c r="F156" s="74" t="str">
        <f>IF($B156="","",VLOOKUP($B156,TabeladisciplinasF,MATCH(F$2,'[1]Banco de Dados'!$L$1:$Q$1,0)))</f>
        <v/>
      </c>
      <c r="G156" s="74" t="str">
        <f>IF($B156="","",VLOOKUP($B156,TabeladisciplinasF,MATCH(G$2,'[1]Banco de Dados'!$L$1:$Q$1,0)))</f>
        <v/>
      </c>
      <c r="H156" s="72"/>
      <c r="I156" s="72"/>
      <c r="J156" s="72"/>
      <c r="K156" s="72"/>
      <c r="L156" s="72"/>
      <c r="M156" s="75"/>
      <c r="N156" s="75"/>
      <c r="O156" s="72"/>
      <c r="P156" s="73"/>
      <c r="Q156" s="72"/>
      <c r="R156" s="72"/>
      <c r="S156" s="72"/>
      <c r="T156" s="72"/>
      <c r="U156" s="73"/>
      <c r="V156" s="72"/>
      <c r="W156" s="72"/>
      <c r="X156" s="72"/>
      <c r="Y156" s="72"/>
      <c r="Z156" s="73"/>
      <c r="AA156" s="72"/>
      <c r="AB156" s="72"/>
      <c r="AC156" s="72"/>
      <c r="AD156" s="72"/>
      <c r="AE156" s="72"/>
      <c r="AF156" s="73"/>
      <c r="AG156" s="73"/>
      <c r="AH156" s="72"/>
      <c r="AI156" s="72"/>
      <c r="AJ156" s="72"/>
      <c r="AK156" s="72"/>
      <c r="AL156" s="73"/>
      <c r="AM156" s="73"/>
      <c r="AN156" s="76"/>
      <c r="AO156" s="77" t="str">
        <f t="shared" si="15"/>
        <v/>
      </c>
      <c r="AP156" s="77" t="str">
        <f t="shared" si="11"/>
        <v>0</v>
      </c>
      <c r="AQ156" s="77">
        <f t="shared" si="12"/>
        <v>0</v>
      </c>
      <c r="AR156" s="77">
        <f t="shared" si="13"/>
        <v>0</v>
      </c>
      <c r="AS156" s="78">
        <f t="shared" si="14"/>
        <v>0</v>
      </c>
    </row>
    <row r="157" spans="1:45">
      <c r="A157" s="60" t="s">
        <v>376</v>
      </c>
      <c r="B157" s="72"/>
      <c r="C157" s="73" t="str">
        <f>IF($B157="","",VLOOKUP($B157,TabeladisciplinasF,MATCH(C$2,'[1]Banco de Dados'!$L$1:$Q$1,0)))</f>
        <v/>
      </c>
      <c r="D157" s="74" t="str">
        <f>IF($B157="","",VLOOKUP($B157,TabeladisciplinasF,MATCH(D$2,'[1]Banco de Dados'!$L$1:$Q$1,0)))</f>
        <v/>
      </c>
      <c r="E157" s="74" t="str">
        <f>IF($B157="","",VLOOKUP($B157,TabeladisciplinasF,MATCH(E$2,'[1]Banco de Dados'!$L$1:$Q$1,0)))</f>
        <v/>
      </c>
      <c r="F157" s="74" t="str">
        <f>IF($B157="","",VLOOKUP($B157,TabeladisciplinasF,MATCH(F$2,'[1]Banco de Dados'!$L$1:$Q$1,0)))</f>
        <v/>
      </c>
      <c r="G157" s="74" t="str">
        <f>IF($B157="","",VLOOKUP($B157,TabeladisciplinasF,MATCH(G$2,'[1]Banco de Dados'!$L$1:$Q$1,0)))</f>
        <v/>
      </c>
      <c r="H157" s="72"/>
      <c r="I157" s="72"/>
      <c r="J157" s="72"/>
      <c r="K157" s="72"/>
      <c r="L157" s="72"/>
      <c r="M157" s="75"/>
      <c r="N157" s="75"/>
      <c r="O157" s="72"/>
      <c r="P157" s="73"/>
      <c r="Q157" s="72"/>
      <c r="R157" s="72"/>
      <c r="S157" s="72"/>
      <c r="T157" s="72"/>
      <c r="U157" s="73"/>
      <c r="V157" s="72"/>
      <c r="W157" s="72"/>
      <c r="X157" s="72"/>
      <c r="Y157" s="72"/>
      <c r="Z157" s="73"/>
      <c r="AA157" s="72"/>
      <c r="AB157" s="72"/>
      <c r="AC157" s="72"/>
      <c r="AD157" s="72"/>
      <c r="AE157" s="72"/>
      <c r="AF157" s="73"/>
      <c r="AG157" s="73"/>
      <c r="AH157" s="72"/>
      <c r="AI157" s="72"/>
      <c r="AJ157" s="72"/>
      <c r="AK157" s="72"/>
      <c r="AL157" s="73"/>
      <c r="AM157" s="73"/>
      <c r="AN157" s="76"/>
      <c r="AO157" s="77" t="str">
        <f t="shared" si="15"/>
        <v/>
      </c>
      <c r="AP157" s="77" t="str">
        <f t="shared" si="11"/>
        <v>0</v>
      </c>
      <c r="AQ157" s="77">
        <f t="shared" si="12"/>
        <v>0</v>
      </c>
      <c r="AR157" s="77">
        <f t="shared" si="13"/>
        <v>0</v>
      </c>
      <c r="AS157" s="78">
        <f t="shared" si="14"/>
        <v>0</v>
      </c>
    </row>
    <row r="158" spans="1:45">
      <c r="A158" s="60" t="s">
        <v>376</v>
      </c>
      <c r="B158" s="72"/>
      <c r="C158" s="73" t="str">
        <f>IF($B158="","",VLOOKUP($B158,TabeladisciplinasF,MATCH(C$2,'[1]Banco de Dados'!$L$1:$Q$1,0)))</f>
        <v/>
      </c>
      <c r="D158" s="74" t="str">
        <f>IF($B158="","",VLOOKUP($B158,TabeladisciplinasF,MATCH(D$2,'[1]Banco de Dados'!$L$1:$Q$1,0)))</f>
        <v/>
      </c>
      <c r="E158" s="74" t="str">
        <f>IF($B158="","",VLOOKUP($B158,TabeladisciplinasF,MATCH(E$2,'[1]Banco de Dados'!$L$1:$Q$1,0)))</f>
        <v/>
      </c>
      <c r="F158" s="74" t="str">
        <f>IF($B158="","",VLOOKUP($B158,TabeladisciplinasF,MATCH(F$2,'[1]Banco de Dados'!$L$1:$Q$1,0)))</f>
        <v/>
      </c>
      <c r="G158" s="74" t="str">
        <f>IF($B158="","",VLOOKUP($B158,TabeladisciplinasF,MATCH(G$2,'[1]Banco de Dados'!$L$1:$Q$1,0)))</f>
        <v/>
      </c>
      <c r="H158" s="72"/>
      <c r="I158" s="72"/>
      <c r="J158" s="72"/>
      <c r="K158" s="72"/>
      <c r="L158" s="72"/>
      <c r="M158" s="75"/>
      <c r="N158" s="75"/>
      <c r="O158" s="72"/>
      <c r="P158" s="73"/>
      <c r="Q158" s="72"/>
      <c r="R158" s="72"/>
      <c r="S158" s="72"/>
      <c r="T158" s="72"/>
      <c r="U158" s="73"/>
      <c r="V158" s="72"/>
      <c r="W158" s="72"/>
      <c r="X158" s="72"/>
      <c r="Y158" s="72"/>
      <c r="Z158" s="73"/>
      <c r="AA158" s="72"/>
      <c r="AB158" s="72"/>
      <c r="AC158" s="72"/>
      <c r="AD158" s="72"/>
      <c r="AE158" s="72"/>
      <c r="AF158" s="73"/>
      <c r="AG158" s="73"/>
      <c r="AH158" s="72"/>
      <c r="AI158" s="72"/>
      <c r="AJ158" s="72"/>
      <c r="AK158" s="72"/>
      <c r="AL158" s="73"/>
      <c r="AM158" s="73"/>
      <c r="AN158" s="76"/>
      <c r="AO158" s="77" t="str">
        <f t="shared" si="15"/>
        <v/>
      </c>
      <c r="AP158" s="77" t="str">
        <f t="shared" si="11"/>
        <v>0</v>
      </c>
      <c r="AQ158" s="77">
        <f t="shared" si="12"/>
        <v>0</v>
      </c>
      <c r="AR158" s="77">
        <f t="shared" si="13"/>
        <v>0</v>
      </c>
      <c r="AS158" s="78">
        <f t="shared" si="14"/>
        <v>0</v>
      </c>
    </row>
    <row r="159" spans="1:45">
      <c r="A159" s="60" t="s">
        <v>376</v>
      </c>
      <c r="B159" s="72"/>
      <c r="C159" s="73" t="str">
        <f>IF($B159="","",VLOOKUP($B159,TabeladisciplinasF,MATCH(C$2,'[1]Banco de Dados'!$L$1:$Q$1,0)))</f>
        <v/>
      </c>
      <c r="D159" s="74" t="str">
        <f>IF($B159="","",VLOOKUP($B159,TabeladisciplinasF,MATCH(D$2,'[1]Banco de Dados'!$L$1:$Q$1,0)))</f>
        <v/>
      </c>
      <c r="E159" s="74" t="str">
        <f>IF($B159="","",VLOOKUP($B159,TabeladisciplinasF,MATCH(E$2,'[1]Banco de Dados'!$L$1:$Q$1,0)))</f>
        <v/>
      </c>
      <c r="F159" s="74" t="str">
        <f>IF($B159="","",VLOOKUP($B159,TabeladisciplinasF,MATCH(F$2,'[1]Banco de Dados'!$L$1:$Q$1,0)))</f>
        <v/>
      </c>
      <c r="G159" s="74" t="str">
        <f>IF($B159="","",VLOOKUP($B159,TabeladisciplinasF,MATCH(G$2,'[1]Banco de Dados'!$L$1:$Q$1,0)))</f>
        <v/>
      </c>
      <c r="H159" s="72"/>
      <c r="I159" s="72"/>
      <c r="J159" s="72"/>
      <c r="K159" s="72"/>
      <c r="L159" s="72"/>
      <c r="M159" s="75"/>
      <c r="N159" s="75"/>
      <c r="O159" s="72"/>
      <c r="P159" s="73"/>
      <c r="Q159" s="72"/>
      <c r="R159" s="72"/>
      <c r="S159" s="72"/>
      <c r="T159" s="72"/>
      <c r="U159" s="73"/>
      <c r="V159" s="72"/>
      <c r="W159" s="72"/>
      <c r="X159" s="72"/>
      <c r="Y159" s="72"/>
      <c r="Z159" s="73"/>
      <c r="AA159" s="72"/>
      <c r="AB159" s="72"/>
      <c r="AC159" s="72"/>
      <c r="AD159" s="72"/>
      <c r="AE159" s="72"/>
      <c r="AF159" s="73"/>
      <c r="AG159" s="73"/>
      <c r="AH159" s="72"/>
      <c r="AI159" s="72"/>
      <c r="AJ159" s="72"/>
      <c r="AK159" s="72"/>
      <c r="AL159" s="73"/>
      <c r="AM159" s="73"/>
      <c r="AN159" s="76"/>
      <c r="AO159" s="77" t="str">
        <f t="shared" si="15"/>
        <v/>
      </c>
      <c r="AP159" s="77" t="str">
        <f t="shared" si="11"/>
        <v>0</v>
      </c>
      <c r="AQ159" s="77">
        <f t="shared" si="12"/>
        <v>0</v>
      </c>
      <c r="AR159" s="77">
        <f t="shared" si="13"/>
        <v>0</v>
      </c>
      <c r="AS159" s="78">
        <f t="shared" si="14"/>
        <v>0</v>
      </c>
    </row>
    <row r="160" spans="1:45">
      <c r="A160" s="60" t="s">
        <v>376</v>
      </c>
      <c r="B160" s="72"/>
      <c r="C160" s="73" t="str">
        <f>IF($B160="","",VLOOKUP($B160,TabeladisciplinasF,MATCH(C$2,'[1]Banco de Dados'!$L$1:$Q$1,0)))</f>
        <v/>
      </c>
      <c r="D160" s="74" t="str">
        <f>IF($B160="","",VLOOKUP($B160,TabeladisciplinasF,MATCH(D$2,'[1]Banco de Dados'!$L$1:$Q$1,0)))</f>
        <v/>
      </c>
      <c r="E160" s="74" t="str">
        <f>IF($B160="","",VLOOKUP($B160,TabeladisciplinasF,MATCH(E$2,'[1]Banco de Dados'!$L$1:$Q$1,0)))</f>
        <v/>
      </c>
      <c r="F160" s="74" t="str">
        <f>IF($B160="","",VLOOKUP($B160,TabeladisciplinasF,MATCH(F$2,'[1]Banco de Dados'!$L$1:$Q$1,0)))</f>
        <v/>
      </c>
      <c r="G160" s="74" t="str">
        <f>IF($B160="","",VLOOKUP($B160,TabeladisciplinasF,MATCH(G$2,'[1]Banco de Dados'!$L$1:$Q$1,0)))</f>
        <v/>
      </c>
      <c r="H160" s="72"/>
      <c r="I160" s="72"/>
      <c r="J160" s="72"/>
      <c r="K160" s="72"/>
      <c r="L160" s="72"/>
      <c r="M160" s="75"/>
      <c r="N160" s="75"/>
      <c r="O160" s="72"/>
      <c r="P160" s="73"/>
      <c r="Q160" s="72"/>
      <c r="R160" s="72"/>
      <c r="S160" s="72"/>
      <c r="T160" s="72"/>
      <c r="U160" s="73"/>
      <c r="V160" s="72"/>
      <c r="W160" s="72"/>
      <c r="X160" s="72"/>
      <c r="Y160" s="72"/>
      <c r="Z160" s="73"/>
      <c r="AA160" s="72"/>
      <c r="AB160" s="72"/>
      <c r="AC160" s="72"/>
      <c r="AD160" s="72"/>
      <c r="AE160" s="72"/>
      <c r="AF160" s="73"/>
      <c r="AG160" s="73"/>
      <c r="AH160" s="72"/>
      <c r="AI160" s="72"/>
      <c r="AJ160" s="72"/>
      <c r="AK160" s="72"/>
      <c r="AL160" s="73"/>
      <c r="AM160" s="73"/>
      <c r="AN160" s="76"/>
      <c r="AO160" s="77" t="str">
        <f t="shared" si="15"/>
        <v/>
      </c>
      <c r="AP160" s="77" t="str">
        <f t="shared" si="11"/>
        <v>0</v>
      </c>
      <c r="AQ160" s="77">
        <f t="shared" si="12"/>
        <v>0</v>
      </c>
      <c r="AR160" s="77">
        <f t="shared" si="13"/>
        <v>0</v>
      </c>
      <c r="AS160" s="78">
        <f t="shared" si="14"/>
        <v>0</v>
      </c>
    </row>
    <row r="161" spans="1:45">
      <c r="A161" s="60" t="s">
        <v>376</v>
      </c>
      <c r="B161" s="72"/>
      <c r="C161" s="73" t="str">
        <f>IF($B161="","",VLOOKUP($B161,TabeladisciplinasF,MATCH(C$2,'[1]Banco de Dados'!$L$1:$Q$1,0)))</f>
        <v/>
      </c>
      <c r="D161" s="74" t="str">
        <f>IF($B161="","",VLOOKUP($B161,TabeladisciplinasF,MATCH(D$2,'[1]Banco de Dados'!$L$1:$Q$1,0)))</f>
        <v/>
      </c>
      <c r="E161" s="74" t="str">
        <f>IF($B161="","",VLOOKUP($B161,TabeladisciplinasF,MATCH(E$2,'[1]Banco de Dados'!$L$1:$Q$1,0)))</f>
        <v/>
      </c>
      <c r="F161" s="74" t="str">
        <f>IF($B161="","",VLOOKUP($B161,TabeladisciplinasF,MATCH(F$2,'[1]Banco de Dados'!$L$1:$Q$1,0)))</f>
        <v/>
      </c>
      <c r="G161" s="74" t="str">
        <f>IF($B161="","",VLOOKUP($B161,TabeladisciplinasF,MATCH(G$2,'[1]Banco de Dados'!$L$1:$Q$1,0)))</f>
        <v/>
      </c>
      <c r="H161" s="72"/>
      <c r="I161" s="72"/>
      <c r="J161" s="72"/>
      <c r="K161" s="72"/>
      <c r="L161" s="72"/>
      <c r="M161" s="75"/>
      <c r="N161" s="75"/>
      <c r="O161" s="72"/>
      <c r="P161" s="73"/>
      <c r="Q161" s="72"/>
      <c r="R161" s="72"/>
      <c r="S161" s="72"/>
      <c r="T161" s="72"/>
      <c r="U161" s="73"/>
      <c r="V161" s="72"/>
      <c r="W161" s="72"/>
      <c r="X161" s="72"/>
      <c r="Y161" s="72"/>
      <c r="Z161" s="73"/>
      <c r="AA161" s="72"/>
      <c r="AB161" s="72"/>
      <c r="AC161" s="72"/>
      <c r="AD161" s="72"/>
      <c r="AE161" s="72"/>
      <c r="AF161" s="73"/>
      <c r="AG161" s="73"/>
      <c r="AH161" s="72"/>
      <c r="AI161" s="72"/>
      <c r="AJ161" s="72"/>
      <c r="AK161" s="72"/>
      <c r="AL161" s="73"/>
      <c r="AM161" s="73"/>
      <c r="AN161" s="76"/>
      <c r="AO161" s="77" t="str">
        <f t="shared" si="15"/>
        <v/>
      </c>
      <c r="AP161" s="77" t="str">
        <f t="shared" si="11"/>
        <v>0</v>
      </c>
      <c r="AQ161" s="77">
        <f t="shared" si="12"/>
        <v>0</v>
      </c>
      <c r="AR161" s="77">
        <f t="shared" si="13"/>
        <v>0</v>
      </c>
      <c r="AS161" s="78">
        <f t="shared" si="14"/>
        <v>0</v>
      </c>
    </row>
    <row r="162" spans="1:45">
      <c r="A162" s="60" t="s">
        <v>376</v>
      </c>
      <c r="B162" s="72"/>
      <c r="C162" s="73" t="str">
        <f>IF($B162="","",VLOOKUP($B162,TabeladisciplinasF,MATCH(C$2,'[1]Banco de Dados'!$L$1:$Q$1,0)))</f>
        <v/>
      </c>
      <c r="D162" s="74" t="str">
        <f>IF($B162="","",VLOOKUP($B162,TabeladisciplinasF,MATCH(D$2,'[1]Banco de Dados'!$L$1:$Q$1,0)))</f>
        <v/>
      </c>
      <c r="E162" s="74" t="str">
        <f>IF($B162="","",VLOOKUP($B162,TabeladisciplinasF,MATCH(E$2,'[1]Banco de Dados'!$L$1:$Q$1,0)))</f>
        <v/>
      </c>
      <c r="F162" s="74" t="str">
        <f>IF($B162="","",VLOOKUP($B162,TabeladisciplinasF,MATCH(F$2,'[1]Banco de Dados'!$L$1:$Q$1,0)))</f>
        <v/>
      </c>
      <c r="G162" s="74" t="str">
        <f>IF($B162="","",VLOOKUP($B162,TabeladisciplinasF,MATCH(G$2,'[1]Banco de Dados'!$L$1:$Q$1,0)))</f>
        <v/>
      </c>
      <c r="H162" s="72"/>
      <c r="I162" s="72"/>
      <c r="J162" s="72"/>
      <c r="K162" s="72"/>
      <c r="L162" s="72"/>
      <c r="M162" s="75"/>
      <c r="N162" s="75"/>
      <c r="O162" s="72"/>
      <c r="P162" s="73"/>
      <c r="Q162" s="72"/>
      <c r="R162" s="72"/>
      <c r="S162" s="72"/>
      <c r="T162" s="72"/>
      <c r="U162" s="73"/>
      <c r="V162" s="72"/>
      <c r="W162" s="72"/>
      <c r="X162" s="72"/>
      <c r="Y162" s="72"/>
      <c r="Z162" s="73"/>
      <c r="AA162" s="72"/>
      <c r="AB162" s="72"/>
      <c r="AC162" s="72"/>
      <c r="AD162" s="72"/>
      <c r="AE162" s="72"/>
      <c r="AF162" s="73"/>
      <c r="AG162" s="73"/>
      <c r="AH162" s="72"/>
      <c r="AI162" s="72"/>
      <c r="AJ162" s="72"/>
      <c r="AK162" s="72"/>
      <c r="AL162" s="73"/>
      <c r="AM162" s="73"/>
      <c r="AN162" s="76"/>
      <c r="AO162" s="77" t="str">
        <f t="shared" si="15"/>
        <v/>
      </c>
      <c r="AP162" s="77" t="str">
        <f t="shared" si="11"/>
        <v>0</v>
      </c>
      <c r="AQ162" s="77">
        <f t="shared" si="12"/>
        <v>0</v>
      </c>
      <c r="AR162" s="77">
        <f t="shared" si="13"/>
        <v>0</v>
      </c>
      <c r="AS162" s="78">
        <f t="shared" si="14"/>
        <v>0</v>
      </c>
    </row>
    <row r="163" spans="1:45">
      <c r="A163" s="60" t="s">
        <v>376</v>
      </c>
      <c r="B163" s="72"/>
      <c r="C163" s="73" t="str">
        <f>IF($B163="","",VLOOKUP($B163,TabeladisciplinasF,MATCH(C$2,'[1]Banco de Dados'!$L$1:$Q$1,0)))</f>
        <v/>
      </c>
      <c r="D163" s="74" t="str">
        <f>IF($B163="","",VLOOKUP($B163,TabeladisciplinasF,MATCH(D$2,'[1]Banco de Dados'!$L$1:$Q$1,0)))</f>
        <v/>
      </c>
      <c r="E163" s="74" t="str">
        <f>IF($B163="","",VLOOKUP($B163,TabeladisciplinasF,MATCH(E$2,'[1]Banco de Dados'!$L$1:$Q$1,0)))</f>
        <v/>
      </c>
      <c r="F163" s="74" t="str">
        <f>IF($B163="","",VLOOKUP($B163,TabeladisciplinasF,MATCH(F$2,'[1]Banco de Dados'!$L$1:$Q$1,0)))</f>
        <v/>
      </c>
      <c r="G163" s="74" t="str">
        <f>IF($B163="","",VLOOKUP($B163,TabeladisciplinasF,MATCH(G$2,'[1]Banco de Dados'!$L$1:$Q$1,0)))</f>
        <v/>
      </c>
      <c r="H163" s="72"/>
      <c r="I163" s="72"/>
      <c r="J163" s="72"/>
      <c r="K163" s="72"/>
      <c r="L163" s="72"/>
      <c r="M163" s="75"/>
      <c r="N163" s="75"/>
      <c r="O163" s="72"/>
      <c r="P163" s="73"/>
      <c r="Q163" s="72"/>
      <c r="R163" s="72"/>
      <c r="S163" s="72"/>
      <c r="T163" s="72"/>
      <c r="U163" s="73"/>
      <c r="V163" s="72"/>
      <c r="W163" s="72"/>
      <c r="X163" s="72"/>
      <c r="Y163" s="72"/>
      <c r="Z163" s="73"/>
      <c r="AA163" s="72"/>
      <c r="AB163" s="72"/>
      <c r="AC163" s="72"/>
      <c r="AD163" s="72"/>
      <c r="AE163" s="72"/>
      <c r="AF163" s="73"/>
      <c r="AG163" s="73"/>
      <c r="AH163" s="72"/>
      <c r="AI163" s="72"/>
      <c r="AJ163" s="72"/>
      <c r="AK163" s="72"/>
      <c r="AL163" s="73"/>
      <c r="AM163" s="73"/>
      <c r="AN163" s="76"/>
      <c r="AO163" s="77" t="str">
        <f t="shared" si="15"/>
        <v/>
      </c>
      <c r="AP163" s="77" t="str">
        <f t="shared" si="11"/>
        <v>0</v>
      </c>
      <c r="AQ163" s="77">
        <f t="shared" si="12"/>
        <v>0</v>
      </c>
      <c r="AR163" s="77">
        <f t="shared" si="13"/>
        <v>0</v>
      </c>
      <c r="AS163" s="78">
        <f t="shared" si="14"/>
        <v>0</v>
      </c>
    </row>
    <row r="164" spans="1:45">
      <c r="A164" s="60" t="s">
        <v>376</v>
      </c>
      <c r="B164" s="72"/>
      <c r="C164" s="73" t="str">
        <f>IF($B164="","",VLOOKUP($B164,TabeladisciplinasF,MATCH(C$2,'[1]Banco de Dados'!$L$1:$Q$1,0)))</f>
        <v/>
      </c>
      <c r="D164" s="74" t="str">
        <f>IF($B164="","",VLOOKUP($B164,TabeladisciplinasF,MATCH(D$2,'[1]Banco de Dados'!$L$1:$Q$1,0)))</f>
        <v/>
      </c>
      <c r="E164" s="74" t="str">
        <f>IF($B164="","",VLOOKUP($B164,TabeladisciplinasF,MATCH(E$2,'[1]Banco de Dados'!$L$1:$Q$1,0)))</f>
        <v/>
      </c>
      <c r="F164" s="74" t="str">
        <f>IF($B164="","",VLOOKUP($B164,TabeladisciplinasF,MATCH(F$2,'[1]Banco de Dados'!$L$1:$Q$1,0)))</f>
        <v/>
      </c>
      <c r="G164" s="74" t="str">
        <f>IF($B164="","",VLOOKUP($B164,TabeladisciplinasF,MATCH(G$2,'[1]Banco de Dados'!$L$1:$Q$1,0)))</f>
        <v/>
      </c>
      <c r="H164" s="72"/>
      <c r="I164" s="72"/>
      <c r="J164" s="72"/>
      <c r="K164" s="72"/>
      <c r="L164" s="72"/>
      <c r="M164" s="75"/>
      <c r="N164" s="75"/>
      <c r="O164" s="72"/>
      <c r="P164" s="73"/>
      <c r="Q164" s="72"/>
      <c r="R164" s="72"/>
      <c r="S164" s="72"/>
      <c r="T164" s="72"/>
      <c r="U164" s="73"/>
      <c r="V164" s="72"/>
      <c r="W164" s="72"/>
      <c r="X164" s="72"/>
      <c r="Y164" s="72"/>
      <c r="Z164" s="73"/>
      <c r="AA164" s="72"/>
      <c r="AB164" s="72"/>
      <c r="AC164" s="72"/>
      <c r="AD164" s="72"/>
      <c r="AE164" s="72"/>
      <c r="AF164" s="73"/>
      <c r="AG164" s="73"/>
      <c r="AH164" s="72"/>
      <c r="AI164" s="72"/>
      <c r="AJ164" s="72"/>
      <c r="AK164" s="72"/>
      <c r="AL164" s="73"/>
      <c r="AM164" s="73"/>
      <c r="AN164" s="76"/>
      <c r="AO164" s="77" t="str">
        <f t="shared" si="15"/>
        <v/>
      </c>
      <c r="AP164" s="77" t="str">
        <f t="shared" si="11"/>
        <v>0</v>
      </c>
      <c r="AQ164" s="77">
        <f t="shared" si="12"/>
        <v>0</v>
      </c>
      <c r="AR164" s="77">
        <f t="shared" si="13"/>
        <v>0</v>
      </c>
      <c r="AS164" s="78">
        <f t="shared" si="14"/>
        <v>0</v>
      </c>
    </row>
    <row r="165" spans="1:45">
      <c r="A165" s="60" t="s">
        <v>376</v>
      </c>
      <c r="B165" s="72"/>
      <c r="C165" s="73" t="str">
        <f>IF($B165="","",VLOOKUP($B165,TabeladisciplinasF,MATCH(C$2,'[1]Banco de Dados'!$L$1:$Q$1,0)))</f>
        <v/>
      </c>
      <c r="D165" s="74" t="str">
        <f>IF($B165="","",VLOOKUP($B165,TabeladisciplinasF,MATCH(D$2,'[1]Banco de Dados'!$L$1:$Q$1,0)))</f>
        <v/>
      </c>
      <c r="E165" s="74" t="str">
        <f>IF($B165="","",VLOOKUP($B165,TabeladisciplinasF,MATCH(E$2,'[1]Banco de Dados'!$L$1:$Q$1,0)))</f>
        <v/>
      </c>
      <c r="F165" s="74" t="str">
        <f>IF($B165="","",VLOOKUP($B165,TabeladisciplinasF,MATCH(F$2,'[1]Banco de Dados'!$L$1:$Q$1,0)))</f>
        <v/>
      </c>
      <c r="G165" s="74" t="str">
        <f>IF($B165="","",VLOOKUP($B165,TabeladisciplinasF,MATCH(G$2,'[1]Banco de Dados'!$L$1:$Q$1,0)))</f>
        <v/>
      </c>
      <c r="H165" s="72"/>
      <c r="I165" s="72"/>
      <c r="J165" s="72"/>
      <c r="K165" s="72"/>
      <c r="L165" s="72"/>
      <c r="M165" s="75"/>
      <c r="N165" s="75"/>
      <c r="O165" s="72"/>
      <c r="P165" s="73"/>
      <c r="Q165" s="72"/>
      <c r="R165" s="72"/>
      <c r="S165" s="72"/>
      <c r="T165" s="72"/>
      <c r="U165" s="73"/>
      <c r="V165" s="72"/>
      <c r="W165" s="72"/>
      <c r="X165" s="72"/>
      <c r="Y165" s="72"/>
      <c r="Z165" s="73"/>
      <c r="AA165" s="72"/>
      <c r="AB165" s="72"/>
      <c r="AC165" s="72"/>
      <c r="AD165" s="72"/>
      <c r="AE165" s="72"/>
      <c r="AF165" s="73"/>
      <c r="AG165" s="73"/>
      <c r="AH165" s="72"/>
      <c r="AI165" s="72"/>
      <c r="AJ165" s="72"/>
      <c r="AK165" s="72"/>
      <c r="AL165" s="73"/>
      <c r="AM165" s="73"/>
      <c r="AN165" s="76"/>
      <c r="AO165" s="77" t="str">
        <f t="shared" si="15"/>
        <v/>
      </c>
      <c r="AP165" s="77" t="str">
        <f t="shared" si="11"/>
        <v>0</v>
      </c>
      <c r="AQ165" s="77">
        <f t="shared" si="12"/>
        <v>0</v>
      </c>
      <c r="AR165" s="77">
        <f t="shared" si="13"/>
        <v>0</v>
      </c>
      <c r="AS165" s="78">
        <f t="shared" si="14"/>
        <v>0</v>
      </c>
    </row>
    <row r="166" spans="1:45">
      <c r="A166" s="60" t="s">
        <v>376</v>
      </c>
      <c r="B166" s="72"/>
      <c r="C166" s="73" t="str">
        <f>IF($B166="","",VLOOKUP($B166,TabeladisciplinasF,MATCH(C$2,'[1]Banco de Dados'!$L$1:$Q$1,0)))</f>
        <v/>
      </c>
      <c r="D166" s="74" t="str">
        <f>IF($B166="","",VLOOKUP($B166,TabeladisciplinasF,MATCH(D$2,'[1]Banco de Dados'!$L$1:$Q$1,0)))</f>
        <v/>
      </c>
      <c r="E166" s="74" t="str">
        <f>IF($B166="","",VLOOKUP($B166,TabeladisciplinasF,MATCH(E$2,'[1]Banco de Dados'!$L$1:$Q$1,0)))</f>
        <v/>
      </c>
      <c r="F166" s="74" t="str">
        <f>IF($B166="","",VLOOKUP($B166,TabeladisciplinasF,MATCH(F$2,'[1]Banco de Dados'!$L$1:$Q$1,0)))</f>
        <v/>
      </c>
      <c r="G166" s="74" t="str">
        <f>IF($B166="","",VLOOKUP($B166,TabeladisciplinasF,MATCH(G$2,'[1]Banco de Dados'!$L$1:$Q$1,0)))</f>
        <v/>
      </c>
      <c r="H166" s="72"/>
      <c r="I166" s="72"/>
      <c r="J166" s="72"/>
      <c r="K166" s="72"/>
      <c r="L166" s="72"/>
      <c r="M166" s="75"/>
      <c r="N166" s="75"/>
      <c r="O166" s="72"/>
      <c r="P166" s="73"/>
      <c r="Q166" s="72"/>
      <c r="R166" s="72"/>
      <c r="S166" s="72"/>
      <c r="T166" s="72"/>
      <c r="U166" s="73"/>
      <c r="V166" s="72"/>
      <c r="W166" s="72"/>
      <c r="X166" s="72"/>
      <c r="Y166" s="72"/>
      <c r="Z166" s="73"/>
      <c r="AA166" s="72"/>
      <c r="AB166" s="72"/>
      <c r="AC166" s="72"/>
      <c r="AD166" s="72"/>
      <c r="AE166" s="72"/>
      <c r="AF166" s="73"/>
      <c r="AG166" s="73"/>
      <c r="AH166" s="72"/>
      <c r="AI166" s="72"/>
      <c r="AJ166" s="72"/>
      <c r="AK166" s="72"/>
      <c r="AL166" s="73"/>
      <c r="AM166" s="73"/>
      <c r="AN166" s="76"/>
      <c r="AO166" s="77" t="str">
        <f t="shared" si="15"/>
        <v/>
      </c>
      <c r="AP166" s="77" t="str">
        <f t="shared" si="11"/>
        <v>0</v>
      </c>
      <c r="AQ166" s="77">
        <f t="shared" si="12"/>
        <v>0</v>
      </c>
      <c r="AR166" s="77">
        <f t="shared" si="13"/>
        <v>0</v>
      </c>
      <c r="AS166" s="78">
        <f t="shared" si="14"/>
        <v>0</v>
      </c>
    </row>
    <row r="167" spans="1:45">
      <c r="A167" s="60" t="s">
        <v>376</v>
      </c>
      <c r="B167" s="72"/>
      <c r="C167" s="73" t="str">
        <f>IF($B167="","",VLOOKUP($B167,TabeladisciplinasF,MATCH(C$2,'[1]Banco de Dados'!$L$1:$Q$1,0)))</f>
        <v/>
      </c>
      <c r="D167" s="74" t="str">
        <f>IF($B167="","",VLOOKUP($B167,TabeladisciplinasF,MATCH(D$2,'[1]Banco de Dados'!$L$1:$Q$1,0)))</f>
        <v/>
      </c>
      <c r="E167" s="74" t="str">
        <f>IF($B167="","",VLOOKUP($B167,TabeladisciplinasF,MATCH(E$2,'[1]Banco de Dados'!$L$1:$Q$1,0)))</f>
        <v/>
      </c>
      <c r="F167" s="74" t="str">
        <f>IF($B167="","",VLOOKUP($B167,TabeladisciplinasF,MATCH(F$2,'[1]Banco de Dados'!$L$1:$Q$1,0)))</f>
        <v/>
      </c>
      <c r="G167" s="74" t="str">
        <f>IF($B167="","",VLOOKUP($B167,TabeladisciplinasF,MATCH(G$2,'[1]Banco de Dados'!$L$1:$Q$1,0)))</f>
        <v/>
      </c>
      <c r="H167" s="72"/>
      <c r="I167" s="72"/>
      <c r="J167" s="72"/>
      <c r="K167" s="72"/>
      <c r="L167" s="72"/>
      <c r="M167" s="75"/>
      <c r="N167" s="75"/>
      <c r="O167" s="72"/>
      <c r="P167" s="73"/>
      <c r="Q167" s="72"/>
      <c r="R167" s="72"/>
      <c r="S167" s="72"/>
      <c r="T167" s="72"/>
      <c r="U167" s="73"/>
      <c r="V167" s="72"/>
      <c r="W167" s="72"/>
      <c r="X167" s="72"/>
      <c r="Y167" s="72"/>
      <c r="Z167" s="73"/>
      <c r="AA167" s="72"/>
      <c r="AB167" s="72"/>
      <c r="AC167" s="72"/>
      <c r="AD167" s="72"/>
      <c r="AE167" s="72"/>
      <c r="AF167" s="73"/>
      <c r="AG167" s="73"/>
      <c r="AH167" s="72"/>
      <c r="AI167" s="72"/>
      <c r="AJ167" s="72"/>
      <c r="AK167" s="72"/>
      <c r="AL167" s="73"/>
      <c r="AM167" s="73"/>
      <c r="AN167" s="76"/>
      <c r="AO167" s="77" t="str">
        <f t="shared" si="15"/>
        <v/>
      </c>
      <c r="AP167" s="77" t="str">
        <f t="shared" si="11"/>
        <v>0</v>
      </c>
      <c r="AQ167" s="77">
        <f t="shared" si="12"/>
        <v>0</v>
      </c>
      <c r="AR167" s="77">
        <f t="shared" si="13"/>
        <v>0</v>
      </c>
      <c r="AS167" s="78">
        <f t="shared" si="14"/>
        <v>0</v>
      </c>
    </row>
    <row r="168" spans="1:45">
      <c r="A168" s="60" t="s">
        <v>376</v>
      </c>
      <c r="B168" s="72"/>
      <c r="C168" s="73" t="str">
        <f>IF($B168="","",VLOOKUP($B168,TabeladisciplinasF,MATCH(C$2,'[1]Banco de Dados'!$L$1:$Q$1,0)))</f>
        <v/>
      </c>
      <c r="D168" s="74" t="str">
        <f>IF($B168="","",VLOOKUP($B168,TabeladisciplinasF,MATCH(D$2,'[1]Banco de Dados'!$L$1:$Q$1,0)))</f>
        <v/>
      </c>
      <c r="E168" s="74" t="str">
        <f>IF($B168="","",VLOOKUP($B168,TabeladisciplinasF,MATCH(E$2,'[1]Banco de Dados'!$L$1:$Q$1,0)))</f>
        <v/>
      </c>
      <c r="F168" s="74" t="str">
        <f>IF($B168="","",VLOOKUP($B168,TabeladisciplinasF,MATCH(F$2,'[1]Banco de Dados'!$L$1:$Q$1,0)))</f>
        <v/>
      </c>
      <c r="G168" s="74" t="str">
        <f>IF($B168="","",VLOOKUP($B168,TabeladisciplinasF,MATCH(G$2,'[1]Banco de Dados'!$L$1:$Q$1,0)))</f>
        <v/>
      </c>
      <c r="H168" s="72"/>
      <c r="I168" s="72"/>
      <c r="J168" s="72"/>
      <c r="K168" s="72"/>
      <c r="L168" s="72"/>
      <c r="M168" s="75"/>
      <c r="N168" s="75"/>
      <c r="O168" s="72"/>
      <c r="P168" s="73"/>
      <c r="Q168" s="72"/>
      <c r="R168" s="72"/>
      <c r="S168" s="72"/>
      <c r="T168" s="72"/>
      <c r="U168" s="73"/>
      <c r="V168" s="72"/>
      <c r="W168" s="72"/>
      <c r="X168" s="72"/>
      <c r="Y168" s="72"/>
      <c r="Z168" s="73"/>
      <c r="AA168" s="72"/>
      <c r="AB168" s="72"/>
      <c r="AC168" s="72"/>
      <c r="AD168" s="72"/>
      <c r="AE168" s="72"/>
      <c r="AF168" s="73"/>
      <c r="AG168" s="73"/>
      <c r="AH168" s="72"/>
      <c r="AI168" s="72"/>
      <c r="AJ168" s="72"/>
      <c r="AK168" s="72"/>
      <c r="AL168" s="73"/>
      <c r="AM168" s="73"/>
      <c r="AN168" s="76"/>
      <c r="AO168" s="77" t="str">
        <f t="shared" si="15"/>
        <v/>
      </c>
      <c r="AP168" s="77" t="str">
        <f t="shared" si="11"/>
        <v>0</v>
      </c>
      <c r="AQ168" s="77">
        <f t="shared" si="12"/>
        <v>0</v>
      </c>
      <c r="AR168" s="77">
        <f t="shared" si="13"/>
        <v>0</v>
      </c>
      <c r="AS168" s="78">
        <f t="shared" si="14"/>
        <v>0</v>
      </c>
    </row>
    <row r="169" spans="1:45">
      <c r="A169" s="60" t="s">
        <v>376</v>
      </c>
      <c r="B169" s="72"/>
      <c r="C169" s="73" t="str">
        <f>IF($B169="","",VLOOKUP($B169,TabeladisciplinasF,MATCH(C$2,'[1]Banco de Dados'!$L$1:$Q$1,0)))</f>
        <v/>
      </c>
      <c r="D169" s="74" t="str">
        <f>IF($B169="","",VLOOKUP($B169,TabeladisciplinasF,MATCH(D$2,'[1]Banco de Dados'!$L$1:$Q$1,0)))</f>
        <v/>
      </c>
      <c r="E169" s="74" t="str">
        <f>IF($B169="","",VLOOKUP($B169,TabeladisciplinasF,MATCH(E$2,'[1]Banco de Dados'!$L$1:$Q$1,0)))</f>
        <v/>
      </c>
      <c r="F169" s="74" t="str">
        <f>IF($B169="","",VLOOKUP($B169,TabeladisciplinasF,MATCH(F$2,'[1]Banco de Dados'!$L$1:$Q$1,0)))</f>
        <v/>
      </c>
      <c r="G169" s="74" t="str">
        <f>IF($B169="","",VLOOKUP($B169,TabeladisciplinasF,MATCH(G$2,'[1]Banco de Dados'!$L$1:$Q$1,0)))</f>
        <v/>
      </c>
      <c r="H169" s="72"/>
      <c r="I169" s="72"/>
      <c r="J169" s="72"/>
      <c r="K169" s="72"/>
      <c r="L169" s="72"/>
      <c r="M169" s="75"/>
      <c r="N169" s="75"/>
      <c r="O169" s="72"/>
      <c r="P169" s="73"/>
      <c r="Q169" s="72"/>
      <c r="R169" s="72"/>
      <c r="S169" s="72"/>
      <c r="T169" s="72"/>
      <c r="U169" s="73"/>
      <c r="V169" s="72"/>
      <c r="W169" s="72"/>
      <c r="X169" s="72"/>
      <c r="Y169" s="72"/>
      <c r="Z169" s="73"/>
      <c r="AA169" s="72"/>
      <c r="AB169" s="72"/>
      <c r="AC169" s="72"/>
      <c r="AD169" s="72"/>
      <c r="AE169" s="72"/>
      <c r="AF169" s="73"/>
      <c r="AG169" s="73"/>
      <c r="AH169" s="72"/>
      <c r="AI169" s="72"/>
      <c r="AJ169" s="72"/>
      <c r="AK169" s="72"/>
      <c r="AL169" s="73"/>
      <c r="AM169" s="73"/>
      <c r="AN169" s="76"/>
      <c r="AO169" s="77" t="str">
        <f t="shared" si="15"/>
        <v/>
      </c>
      <c r="AP169" s="77" t="str">
        <f t="shared" si="11"/>
        <v>0</v>
      </c>
      <c r="AQ169" s="77">
        <f t="shared" si="12"/>
        <v>0</v>
      </c>
      <c r="AR169" s="77">
        <f t="shared" si="13"/>
        <v>0</v>
      </c>
      <c r="AS169" s="78">
        <f t="shared" si="14"/>
        <v>0</v>
      </c>
    </row>
    <row r="170" spans="1:45">
      <c r="A170" s="60" t="s">
        <v>376</v>
      </c>
      <c r="B170" s="72"/>
      <c r="C170" s="73" t="str">
        <f>IF($B170="","",VLOOKUP($B170,TabeladisciplinasF,MATCH(C$2,'[1]Banco de Dados'!$L$1:$Q$1,0)))</f>
        <v/>
      </c>
      <c r="D170" s="74" t="str">
        <f>IF($B170="","",VLOOKUP($B170,TabeladisciplinasF,MATCH(D$2,'[1]Banco de Dados'!$L$1:$Q$1,0)))</f>
        <v/>
      </c>
      <c r="E170" s="74" t="str">
        <f>IF($B170="","",VLOOKUP($B170,TabeladisciplinasF,MATCH(E$2,'[1]Banco de Dados'!$L$1:$Q$1,0)))</f>
        <v/>
      </c>
      <c r="F170" s="74" t="str">
        <f>IF($B170="","",VLOOKUP($B170,TabeladisciplinasF,MATCH(F$2,'[1]Banco de Dados'!$L$1:$Q$1,0)))</f>
        <v/>
      </c>
      <c r="G170" s="74" t="str">
        <f>IF($B170="","",VLOOKUP($B170,TabeladisciplinasF,MATCH(G$2,'[1]Banco de Dados'!$L$1:$Q$1,0)))</f>
        <v/>
      </c>
      <c r="H170" s="72"/>
      <c r="I170" s="72"/>
      <c r="J170" s="72"/>
      <c r="K170" s="72"/>
      <c r="L170" s="72"/>
      <c r="M170" s="75"/>
      <c r="N170" s="75"/>
      <c r="O170" s="72"/>
      <c r="P170" s="73"/>
      <c r="Q170" s="72"/>
      <c r="R170" s="72"/>
      <c r="S170" s="72"/>
      <c r="T170" s="72"/>
      <c r="U170" s="73"/>
      <c r="V170" s="72"/>
      <c r="W170" s="72"/>
      <c r="X170" s="72"/>
      <c r="Y170" s="72"/>
      <c r="Z170" s="73"/>
      <c r="AA170" s="72"/>
      <c r="AB170" s="72"/>
      <c r="AC170" s="72"/>
      <c r="AD170" s="72"/>
      <c r="AE170" s="72"/>
      <c r="AF170" s="73"/>
      <c r="AG170" s="73"/>
      <c r="AH170" s="72"/>
      <c r="AI170" s="72"/>
      <c r="AJ170" s="72"/>
      <c r="AK170" s="72"/>
      <c r="AL170" s="73"/>
      <c r="AM170" s="73"/>
      <c r="AN170" s="76"/>
      <c r="AO170" s="77" t="str">
        <f t="shared" si="15"/>
        <v/>
      </c>
      <c r="AP170" s="77" t="str">
        <f t="shared" si="11"/>
        <v>0</v>
      </c>
      <c r="AQ170" s="77">
        <f t="shared" si="12"/>
        <v>0</v>
      </c>
      <c r="AR170" s="77">
        <f t="shared" si="13"/>
        <v>0</v>
      </c>
      <c r="AS170" s="78">
        <f t="shared" si="14"/>
        <v>0</v>
      </c>
    </row>
    <row r="171" spans="1:45">
      <c r="A171" s="60" t="s">
        <v>376</v>
      </c>
      <c r="B171" s="72"/>
      <c r="C171" s="73" t="str">
        <f>IF($B171="","",VLOOKUP($B171,TabeladisciplinasF,MATCH(C$2,'[1]Banco de Dados'!$L$1:$Q$1,0)))</f>
        <v/>
      </c>
      <c r="D171" s="74" t="str">
        <f>IF($B171="","",VLOOKUP($B171,TabeladisciplinasF,MATCH(D$2,'[1]Banco de Dados'!$L$1:$Q$1,0)))</f>
        <v/>
      </c>
      <c r="E171" s="74" t="str">
        <f>IF($B171="","",VLOOKUP($B171,TabeladisciplinasF,MATCH(E$2,'[1]Banco de Dados'!$L$1:$Q$1,0)))</f>
        <v/>
      </c>
      <c r="F171" s="74" t="str">
        <f>IF($B171="","",VLOOKUP($B171,TabeladisciplinasF,MATCH(F$2,'[1]Banco de Dados'!$L$1:$Q$1,0)))</f>
        <v/>
      </c>
      <c r="G171" s="74" t="str">
        <f>IF($B171="","",VLOOKUP($B171,TabeladisciplinasF,MATCH(G$2,'[1]Banco de Dados'!$L$1:$Q$1,0)))</f>
        <v/>
      </c>
      <c r="H171" s="72"/>
      <c r="I171" s="72"/>
      <c r="J171" s="72"/>
      <c r="K171" s="72"/>
      <c r="L171" s="72"/>
      <c r="M171" s="75"/>
      <c r="N171" s="75"/>
      <c r="O171" s="72"/>
      <c r="P171" s="73"/>
      <c r="Q171" s="72"/>
      <c r="R171" s="72"/>
      <c r="S171" s="72"/>
      <c r="T171" s="72"/>
      <c r="U171" s="73"/>
      <c r="V171" s="72"/>
      <c r="W171" s="72"/>
      <c r="X171" s="72"/>
      <c r="Y171" s="72"/>
      <c r="Z171" s="73"/>
      <c r="AA171" s="72"/>
      <c r="AB171" s="72"/>
      <c r="AC171" s="72"/>
      <c r="AD171" s="72"/>
      <c r="AE171" s="72"/>
      <c r="AF171" s="73"/>
      <c r="AG171" s="73"/>
      <c r="AH171" s="72"/>
      <c r="AI171" s="72"/>
      <c r="AJ171" s="72"/>
      <c r="AK171" s="72"/>
      <c r="AL171" s="73"/>
      <c r="AM171" s="73"/>
      <c r="AN171" s="76"/>
      <c r="AO171" s="77" t="str">
        <f t="shared" si="15"/>
        <v/>
      </c>
      <c r="AP171" s="77" t="str">
        <f t="shared" si="11"/>
        <v>0</v>
      </c>
      <c r="AQ171" s="77">
        <f t="shared" si="12"/>
        <v>0</v>
      </c>
      <c r="AR171" s="77">
        <f t="shared" si="13"/>
        <v>0</v>
      </c>
      <c r="AS171" s="78">
        <f t="shared" si="14"/>
        <v>0</v>
      </c>
    </row>
    <row r="172" spans="1:45">
      <c r="A172" s="60" t="s">
        <v>376</v>
      </c>
      <c r="B172" s="72"/>
      <c r="C172" s="73" t="str">
        <f>IF($B172="","",VLOOKUP($B172,TabeladisciplinasF,MATCH(C$2,'[1]Banco de Dados'!$L$1:$Q$1,0)))</f>
        <v/>
      </c>
      <c r="D172" s="74" t="str">
        <f>IF($B172="","",VLOOKUP($B172,TabeladisciplinasF,MATCH(D$2,'[1]Banco de Dados'!$L$1:$Q$1,0)))</f>
        <v/>
      </c>
      <c r="E172" s="74" t="str">
        <f>IF($B172="","",VLOOKUP($B172,TabeladisciplinasF,MATCH(E$2,'[1]Banco de Dados'!$L$1:$Q$1,0)))</f>
        <v/>
      </c>
      <c r="F172" s="74" t="str">
        <f>IF($B172="","",VLOOKUP($B172,TabeladisciplinasF,MATCH(F$2,'[1]Banco de Dados'!$L$1:$Q$1,0)))</f>
        <v/>
      </c>
      <c r="G172" s="74" t="str">
        <f>IF($B172="","",VLOOKUP($B172,TabeladisciplinasF,MATCH(G$2,'[1]Banco de Dados'!$L$1:$Q$1,0)))</f>
        <v/>
      </c>
      <c r="H172" s="72"/>
      <c r="I172" s="72"/>
      <c r="J172" s="72"/>
      <c r="K172" s="72"/>
      <c r="L172" s="72"/>
      <c r="M172" s="75"/>
      <c r="N172" s="75"/>
      <c r="O172" s="72"/>
      <c r="P172" s="73"/>
      <c r="Q172" s="72"/>
      <c r="R172" s="72"/>
      <c r="S172" s="72"/>
      <c r="T172" s="72"/>
      <c r="U172" s="73"/>
      <c r="V172" s="72"/>
      <c r="W172" s="72"/>
      <c r="X172" s="72"/>
      <c r="Y172" s="72"/>
      <c r="Z172" s="73"/>
      <c r="AA172" s="72"/>
      <c r="AB172" s="72"/>
      <c r="AC172" s="72"/>
      <c r="AD172" s="72"/>
      <c r="AE172" s="72"/>
      <c r="AF172" s="73"/>
      <c r="AG172" s="73"/>
      <c r="AH172" s="72"/>
      <c r="AI172" s="72"/>
      <c r="AJ172" s="72"/>
      <c r="AK172" s="72"/>
      <c r="AL172" s="73"/>
      <c r="AM172" s="73"/>
      <c r="AN172" s="76"/>
      <c r="AO172" s="77" t="str">
        <f t="shared" si="15"/>
        <v/>
      </c>
      <c r="AP172" s="77" t="str">
        <f t="shared" si="11"/>
        <v>0</v>
      </c>
      <c r="AQ172" s="77">
        <f t="shared" si="12"/>
        <v>0</v>
      </c>
      <c r="AR172" s="77">
        <f t="shared" si="13"/>
        <v>0</v>
      </c>
      <c r="AS172" s="78">
        <f t="shared" si="14"/>
        <v>0</v>
      </c>
    </row>
    <row r="173" spans="1:45">
      <c r="A173" s="60" t="s">
        <v>376</v>
      </c>
      <c r="B173" s="72"/>
      <c r="C173" s="73" t="str">
        <f>IF($B173="","",VLOOKUP($B173,TabeladisciplinasF,MATCH(C$2,'[1]Banco de Dados'!$L$1:$Q$1,0)))</f>
        <v/>
      </c>
      <c r="D173" s="74" t="str">
        <f>IF($B173="","",VLOOKUP($B173,TabeladisciplinasF,MATCH(D$2,'[1]Banco de Dados'!$L$1:$Q$1,0)))</f>
        <v/>
      </c>
      <c r="E173" s="74" t="str">
        <f>IF($B173="","",VLOOKUP($B173,TabeladisciplinasF,MATCH(E$2,'[1]Banco de Dados'!$L$1:$Q$1,0)))</f>
        <v/>
      </c>
      <c r="F173" s="74" t="str">
        <f>IF($B173="","",VLOOKUP($B173,TabeladisciplinasF,MATCH(F$2,'[1]Banco de Dados'!$L$1:$Q$1,0)))</f>
        <v/>
      </c>
      <c r="G173" s="74" t="str">
        <f>IF($B173="","",VLOOKUP($B173,TabeladisciplinasF,MATCH(G$2,'[1]Banco de Dados'!$L$1:$Q$1,0)))</f>
        <v/>
      </c>
      <c r="H173" s="72"/>
      <c r="I173" s="72"/>
      <c r="J173" s="72"/>
      <c r="K173" s="72"/>
      <c r="L173" s="72"/>
      <c r="M173" s="75"/>
      <c r="N173" s="75"/>
      <c r="O173" s="72"/>
      <c r="P173" s="73"/>
      <c r="Q173" s="72"/>
      <c r="R173" s="72"/>
      <c r="S173" s="72"/>
      <c r="T173" s="72"/>
      <c r="U173" s="73"/>
      <c r="V173" s="72"/>
      <c r="W173" s="72"/>
      <c r="X173" s="72"/>
      <c r="Y173" s="72"/>
      <c r="Z173" s="73"/>
      <c r="AA173" s="72"/>
      <c r="AB173" s="72"/>
      <c r="AC173" s="72"/>
      <c r="AD173" s="72"/>
      <c r="AE173" s="72"/>
      <c r="AF173" s="73"/>
      <c r="AG173" s="73"/>
      <c r="AH173" s="72"/>
      <c r="AI173" s="72"/>
      <c r="AJ173" s="72"/>
      <c r="AK173" s="72"/>
      <c r="AL173" s="73"/>
      <c r="AM173" s="73"/>
      <c r="AN173" s="76"/>
      <c r="AO173" s="77" t="str">
        <f t="shared" si="15"/>
        <v/>
      </c>
      <c r="AP173" s="77" t="str">
        <f t="shared" si="11"/>
        <v>0</v>
      </c>
      <c r="AQ173" s="77">
        <f t="shared" si="12"/>
        <v>0</v>
      </c>
      <c r="AR173" s="77">
        <f t="shared" si="13"/>
        <v>0</v>
      </c>
      <c r="AS173" s="78">
        <f t="shared" si="14"/>
        <v>0</v>
      </c>
    </row>
    <row r="174" spans="1:45">
      <c r="A174" s="60" t="s">
        <v>376</v>
      </c>
      <c r="B174" s="72"/>
      <c r="C174" s="73" t="str">
        <f>IF($B174="","",VLOOKUP($B174,TabeladisciplinasF,MATCH(C$2,'[1]Banco de Dados'!$L$1:$Q$1,0)))</f>
        <v/>
      </c>
      <c r="D174" s="74" t="str">
        <f>IF($B174="","",VLOOKUP($B174,TabeladisciplinasF,MATCH(D$2,'[1]Banco de Dados'!$L$1:$Q$1,0)))</f>
        <v/>
      </c>
      <c r="E174" s="74" t="str">
        <f>IF($B174="","",VLOOKUP($B174,TabeladisciplinasF,MATCH(E$2,'[1]Banco de Dados'!$L$1:$Q$1,0)))</f>
        <v/>
      </c>
      <c r="F174" s="74" t="str">
        <f>IF($B174="","",VLOOKUP($B174,TabeladisciplinasF,MATCH(F$2,'[1]Banco de Dados'!$L$1:$Q$1,0)))</f>
        <v/>
      </c>
      <c r="G174" s="74" t="str">
        <f>IF($B174="","",VLOOKUP($B174,TabeladisciplinasF,MATCH(G$2,'[1]Banco de Dados'!$L$1:$Q$1,0)))</f>
        <v/>
      </c>
      <c r="H174" s="72"/>
      <c r="I174" s="72"/>
      <c r="J174" s="72"/>
      <c r="K174" s="72"/>
      <c r="L174" s="72"/>
      <c r="M174" s="75"/>
      <c r="N174" s="75"/>
      <c r="O174" s="72"/>
      <c r="P174" s="73"/>
      <c r="Q174" s="72"/>
      <c r="R174" s="72"/>
      <c r="S174" s="72"/>
      <c r="T174" s="72"/>
      <c r="U174" s="73"/>
      <c r="V174" s="72"/>
      <c r="W174" s="72"/>
      <c r="X174" s="72"/>
      <c r="Y174" s="72"/>
      <c r="Z174" s="73"/>
      <c r="AA174" s="72"/>
      <c r="AB174" s="72"/>
      <c r="AC174" s="72"/>
      <c r="AD174" s="72"/>
      <c r="AE174" s="72"/>
      <c r="AF174" s="73"/>
      <c r="AG174" s="73"/>
      <c r="AH174" s="72"/>
      <c r="AI174" s="72"/>
      <c r="AJ174" s="72"/>
      <c r="AK174" s="72"/>
      <c r="AL174" s="73"/>
      <c r="AM174" s="73"/>
      <c r="AN174" s="76"/>
      <c r="AO174" s="77" t="str">
        <f t="shared" si="15"/>
        <v/>
      </c>
      <c r="AP174" s="77" t="str">
        <f t="shared" si="11"/>
        <v>0</v>
      </c>
      <c r="AQ174" s="77">
        <f t="shared" si="12"/>
        <v>0</v>
      </c>
      <c r="AR174" s="77">
        <f t="shared" si="13"/>
        <v>0</v>
      </c>
      <c r="AS174" s="78">
        <f t="shared" si="14"/>
        <v>0</v>
      </c>
    </row>
    <row r="175" spans="1:45">
      <c r="A175" s="60" t="s">
        <v>376</v>
      </c>
      <c r="B175" s="72"/>
      <c r="C175" s="73" t="str">
        <f>IF($B175="","",VLOOKUP($B175,TabeladisciplinasF,MATCH(C$2,'[1]Banco de Dados'!$L$1:$Q$1,0)))</f>
        <v/>
      </c>
      <c r="D175" s="74" t="str">
        <f>IF($B175="","",VLOOKUP($B175,TabeladisciplinasF,MATCH(D$2,'[1]Banco de Dados'!$L$1:$Q$1,0)))</f>
        <v/>
      </c>
      <c r="E175" s="74" t="str">
        <f>IF($B175="","",VLOOKUP($B175,TabeladisciplinasF,MATCH(E$2,'[1]Banco de Dados'!$L$1:$Q$1,0)))</f>
        <v/>
      </c>
      <c r="F175" s="74" t="str">
        <f>IF($B175="","",VLOOKUP($B175,TabeladisciplinasF,MATCH(F$2,'[1]Banco de Dados'!$L$1:$Q$1,0)))</f>
        <v/>
      </c>
      <c r="G175" s="74" t="str">
        <f>IF($B175="","",VLOOKUP($B175,TabeladisciplinasF,MATCH(G$2,'[1]Banco de Dados'!$L$1:$Q$1,0)))</f>
        <v/>
      </c>
      <c r="H175" s="72"/>
      <c r="I175" s="72"/>
      <c r="J175" s="72"/>
      <c r="K175" s="72"/>
      <c r="L175" s="72"/>
      <c r="M175" s="75"/>
      <c r="N175" s="75"/>
      <c r="O175" s="72"/>
      <c r="P175" s="73"/>
      <c r="Q175" s="72"/>
      <c r="R175" s="72"/>
      <c r="S175" s="72"/>
      <c r="T175" s="72"/>
      <c r="U175" s="73"/>
      <c r="V175" s="72"/>
      <c r="W175" s="72"/>
      <c r="X175" s="72"/>
      <c r="Y175" s="72"/>
      <c r="Z175" s="73"/>
      <c r="AA175" s="72"/>
      <c r="AB175" s="72"/>
      <c r="AC175" s="72"/>
      <c r="AD175" s="72"/>
      <c r="AE175" s="72"/>
      <c r="AF175" s="73"/>
      <c r="AG175" s="73"/>
      <c r="AH175" s="72"/>
      <c r="AI175" s="72"/>
      <c r="AJ175" s="72"/>
      <c r="AK175" s="72"/>
      <c r="AL175" s="73"/>
      <c r="AM175" s="73"/>
      <c r="AN175" s="76"/>
      <c r="AO175" s="77" t="str">
        <f t="shared" si="15"/>
        <v/>
      </c>
      <c r="AP175" s="77" t="str">
        <f t="shared" si="11"/>
        <v>0</v>
      </c>
      <c r="AQ175" s="77">
        <f t="shared" si="12"/>
        <v>0</v>
      </c>
      <c r="AR175" s="77">
        <f t="shared" si="13"/>
        <v>0</v>
      </c>
      <c r="AS175" s="78">
        <f t="shared" si="14"/>
        <v>0</v>
      </c>
    </row>
    <row r="176" spans="1:45">
      <c r="A176" s="60" t="s">
        <v>376</v>
      </c>
      <c r="B176" s="72"/>
      <c r="C176" s="73" t="str">
        <f>IF($B176="","",VLOOKUP($B176,TabeladisciplinasF,MATCH(C$2,'[1]Banco de Dados'!$L$1:$Q$1,0)))</f>
        <v/>
      </c>
      <c r="D176" s="74" t="str">
        <f>IF($B176="","",VLOOKUP($B176,TabeladisciplinasF,MATCH(D$2,'[1]Banco de Dados'!$L$1:$Q$1,0)))</f>
        <v/>
      </c>
      <c r="E176" s="74" t="str">
        <f>IF($B176="","",VLOOKUP($B176,TabeladisciplinasF,MATCH(E$2,'[1]Banco de Dados'!$L$1:$Q$1,0)))</f>
        <v/>
      </c>
      <c r="F176" s="74" t="str">
        <f>IF($B176="","",VLOOKUP($B176,TabeladisciplinasF,MATCH(F$2,'[1]Banco de Dados'!$L$1:$Q$1,0)))</f>
        <v/>
      </c>
      <c r="G176" s="74" t="str">
        <f>IF($B176="","",VLOOKUP($B176,TabeladisciplinasF,MATCH(G$2,'[1]Banco de Dados'!$L$1:$Q$1,0)))</f>
        <v/>
      </c>
      <c r="H176" s="72"/>
      <c r="I176" s="72"/>
      <c r="J176" s="72"/>
      <c r="K176" s="72"/>
      <c r="L176" s="72"/>
      <c r="M176" s="75"/>
      <c r="N176" s="75"/>
      <c r="O176" s="72"/>
      <c r="P176" s="73"/>
      <c r="Q176" s="72"/>
      <c r="R176" s="72"/>
      <c r="S176" s="72"/>
      <c r="T176" s="72"/>
      <c r="U176" s="73"/>
      <c r="V176" s="72"/>
      <c r="W176" s="72"/>
      <c r="X176" s="72"/>
      <c r="Y176" s="72"/>
      <c r="Z176" s="73"/>
      <c r="AA176" s="72"/>
      <c r="AB176" s="72"/>
      <c r="AC176" s="72"/>
      <c r="AD176" s="72"/>
      <c r="AE176" s="72"/>
      <c r="AF176" s="73"/>
      <c r="AG176" s="73"/>
      <c r="AH176" s="72"/>
      <c r="AI176" s="72"/>
      <c r="AJ176" s="72"/>
      <c r="AK176" s="72"/>
      <c r="AL176" s="73"/>
      <c r="AM176" s="73"/>
      <c r="AN176" s="76"/>
      <c r="AO176" s="77" t="str">
        <f t="shared" si="15"/>
        <v/>
      </c>
      <c r="AP176" s="77" t="str">
        <f t="shared" si="11"/>
        <v>0</v>
      </c>
      <c r="AQ176" s="77">
        <f t="shared" si="12"/>
        <v>0</v>
      </c>
      <c r="AR176" s="77">
        <f t="shared" si="13"/>
        <v>0</v>
      </c>
      <c r="AS176" s="78">
        <f t="shared" si="14"/>
        <v>0</v>
      </c>
    </row>
    <row r="177" spans="1:45">
      <c r="A177" s="60" t="s">
        <v>376</v>
      </c>
      <c r="B177" s="72"/>
      <c r="C177" s="73" t="str">
        <f>IF($B177="","",VLOOKUP($B177,TabeladisciplinasF,MATCH(C$2,'[1]Banco de Dados'!$L$1:$Q$1,0)))</f>
        <v/>
      </c>
      <c r="D177" s="74" t="str">
        <f>IF($B177="","",VLOOKUP($B177,TabeladisciplinasF,MATCH(D$2,'[1]Banco de Dados'!$L$1:$Q$1,0)))</f>
        <v/>
      </c>
      <c r="E177" s="74" t="str">
        <f>IF($B177="","",VLOOKUP($B177,TabeladisciplinasF,MATCH(E$2,'[1]Banco de Dados'!$L$1:$Q$1,0)))</f>
        <v/>
      </c>
      <c r="F177" s="74" t="str">
        <f>IF($B177="","",VLOOKUP($B177,TabeladisciplinasF,MATCH(F$2,'[1]Banco de Dados'!$L$1:$Q$1,0)))</f>
        <v/>
      </c>
      <c r="G177" s="74" t="str">
        <f>IF($B177="","",VLOOKUP($B177,TabeladisciplinasF,MATCH(G$2,'[1]Banco de Dados'!$L$1:$Q$1,0)))</f>
        <v/>
      </c>
      <c r="H177" s="72"/>
      <c r="I177" s="72"/>
      <c r="J177" s="72"/>
      <c r="K177" s="72"/>
      <c r="L177" s="72"/>
      <c r="M177" s="75"/>
      <c r="N177" s="75"/>
      <c r="O177" s="72"/>
      <c r="P177" s="73"/>
      <c r="Q177" s="72"/>
      <c r="R177" s="72"/>
      <c r="S177" s="72"/>
      <c r="T177" s="72"/>
      <c r="U177" s="73"/>
      <c r="V177" s="72"/>
      <c r="W177" s="72"/>
      <c r="X177" s="72"/>
      <c r="Y177" s="72"/>
      <c r="Z177" s="73"/>
      <c r="AA177" s="72"/>
      <c r="AB177" s="72"/>
      <c r="AC177" s="72"/>
      <c r="AD177" s="72"/>
      <c r="AE177" s="72"/>
      <c r="AF177" s="73"/>
      <c r="AG177" s="73"/>
      <c r="AH177" s="72"/>
      <c r="AI177" s="72"/>
      <c r="AJ177" s="72"/>
      <c r="AK177" s="72"/>
      <c r="AL177" s="73"/>
      <c r="AM177" s="73"/>
      <c r="AN177" s="76"/>
      <c r="AO177" s="77" t="str">
        <f t="shared" si="15"/>
        <v/>
      </c>
      <c r="AP177" s="77" t="str">
        <f t="shared" si="11"/>
        <v>0</v>
      </c>
      <c r="AQ177" s="77">
        <f t="shared" si="12"/>
        <v>0</v>
      </c>
      <c r="AR177" s="77">
        <f t="shared" si="13"/>
        <v>0</v>
      </c>
      <c r="AS177" s="78">
        <f t="shared" si="14"/>
        <v>0</v>
      </c>
    </row>
    <row r="178" spans="1:45">
      <c r="A178" s="60" t="s">
        <v>376</v>
      </c>
      <c r="B178" s="72"/>
      <c r="C178" s="73" t="str">
        <f>IF($B178="","",VLOOKUP($B178,TabeladisciplinasF,MATCH(C$2,'[1]Banco de Dados'!$L$1:$Q$1,0)))</f>
        <v/>
      </c>
      <c r="D178" s="74" t="str">
        <f>IF($B178="","",VLOOKUP($B178,TabeladisciplinasF,MATCH(D$2,'[1]Banco de Dados'!$L$1:$Q$1,0)))</f>
        <v/>
      </c>
      <c r="E178" s="74" t="str">
        <f>IF($B178="","",VLOOKUP($B178,TabeladisciplinasF,MATCH(E$2,'[1]Banco de Dados'!$L$1:$Q$1,0)))</f>
        <v/>
      </c>
      <c r="F178" s="74" t="str">
        <f>IF($B178="","",VLOOKUP($B178,TabeladisciplinasF,MATCH(F$2,'[1]Banco de Dados'!$L$1:$Q$1,0)))</f>
        <v/>
      </c>
      <c r="G178" s="74" t="str">
        <f>IF($B178="","",VLOOKUP($B178,TabeladisciplinasF,MATCH(G$2,'[1]Banco de Dados'!$L$1:$Q$1,0)))</f>
        <v/>
      </c>
      <c r="H178" s="72"/>
      <c r="I178" s="72"/>
      <c r="J178" s="72"/>
      <c r="K178" s="72"/>
      <c r="L178" s="72"/>
      <c r="M178" s="75"/>
      <c r="N178" s="75"/>
      <c r="O178" s="72"/>
      <c r="P178" s="73"/>
      <c r="Q178" s="72"/>
      <c r="R178" s="72"/>
      <c r="S178" s="72"/>
      <c r="T178" s="72"/>
      <c r="U178" s="73"/>
      <c r="V178" s="72"/>
      <c r="W178" s="72"/>
      <c r="X178" s="72"/>
      <c r="Y178" s="72"/>
      <c r="Z178" s="73"/>
      <c r="AA178" s="72"/>
      <c r="AB178" s="72"/>
      <c r="AC178" s="72"/>
      <c r="AD178" s="72"/>
      <c r="AE178" s="72"/>
      <c r="AF178" s="73"/>
      <c r="AG178" s="73"/>
      <c r="AH178" s="72"/>
      <c r="AI178" s="72"/>
      <c r="AJ178" s="72"/>
      <c r="AK178" s="72"/>
      <c r="AL178" s="73"/>
      <c r="AM178" s="73"/>
      <c r="AN178" s="76"/>
      <c r="AO178" s="77" t="str">
        <f t="shared" si="15"/>
        <v/>
      </c>
      <c r="AP178" s="77" t="str">
        <f t="shared" si="11"/>
        <v>0</v>
      </c>
      <c r="AQ178" s="77">
        <f t="shared" si="12"/>
        <v>0</v>
      </c>
      <c r="AR178" s="77">
        <f t="shared" si="13"/>
        <v>0</v>
      </c>
      <c r="AS178" s="78">
        <f t="shared" si="14"/>
        <v>0</v>
      </c>
    </row>
    <row r="179" spans="1:45">
      <c r="A179" s="60" t="s">
        <v>376</v>
      </c>
      <c r="B179" s="72"/>
      <c r="C179" s="73" t="str">
        <f>IF($B179="","",VLOOKUP($B179,TabeladisciplinasF,MATCH(C$2,'[1]Banco de Dados'!$L$1:$Q$1,0)))</f>
        <v/>
      </c>
      <c r="D179" s="74" t="str">
        <f>IF($B179="","",VLOOKUP($B179,TabeladisciplinasF,MATCH(D$2,'[1]Banco de Dados'!$L$1:$Q$1,0)))</f>
        <v/>
      </c>
      <c r="E179" s="74" t="str">
        <f>IF($B179="","",VLOOKUP($B179,TabeladisciplinasF,MATCH(E$2,'[1]Banco de Dados'!$L$1:$Q$1,0)))</f>
        <v/>
      </c>
      <c r="F179" s="74" t="str">
        <f>IF($B179="","",VLOOKUP($B179,TabeladisciplinasF,MATCH(F$2,'[1]Banco de Dados'!$L$1:$Q$1,0)))</f>
        <v/>
      </c>
      <c r="G179" s="74" t="str">
        <f>IF($B179="","",VLOOKUP($B179,TabeladisciplinasF,MATCH(G$2,'[1]Banco de Dados'!$L$1:$Q$1,0)))</f>
        <v/>
      </c>
      <c r="H179" s="72"/>
      <c r="I179" s="72"/>
      <c r="J179" s="72"/>
      <c r="K179" s="72"/>
      <c r="L179" s="72"/>
      <c r="M179" s="75"/>
      <c r="N179" s="75"/>
      <c r="O179" s="72"/>
      <c r="P179" s="73"/>
      <c r="Q179" s="72"/>
      <c r="R179" s="72"/>
      <c r="S179" s="72"/>
      <c r="T179" s="72"/>
      <c r="U179" s="73"/>
      <c r="V179" s="72"/>
      <c r="W179" s="72"/>
      <c r="X179" s="72"/>
      <c r="Y179" s="72"/>
      <c r="Z179" s="73"/>
      <c r="AA179" s="72"/>
      <c r="AB179" s="72"/>
      <c r="AC179" s="72"/>
      <c r="AD179" s="72"/>
      <c r="AE179" s="72"/>
      <c r="AF179" s="73"/>
      <c r="AG179" s="73"/>
      <c r="AH179" s="72"/>
      <c r="AI179" s="72"/>
      <c r="AJ179" s="72"/>
      <c r="AK179" s="72"/>
      <c r="AL179" s="73"/>
      <c r="AM179" s="73"/>
      <c r="AN179" s="76"/>
      <c r="AO179" s="77" t="str">
        <f t="shared" si="15"/>
        <v/>
      </c>
      <c r="AP179" s="77" t="str">
        <f t="shared" si="11"/>
        <v>0</v>
      </c>
      <c r="AQ179" s="77">
        <f t="shared" si="12"/>
        <v>0</v>
      </c>
      <c r="AR179" s="77">
        <f t="shared" si="13"/>
        <v>0</v>
      </c>
      <c r="AS179" s="78">
        <f t="shared" si="14"/>
        <v>0</v>
      </c>
    </row>
    <row r="180" spans="1:45">
      <c r="A180" s="60" t="s">
        <v>376</v>
      </c>
      <c r="B180" s="72"/>
      <c r="C180" s="73" t="str">
        <f>IF($B180="","",VLOOKUP($B180,TabeladisciplinasF,MATCH(C$2,'[1]Banco de Dados'!$L$1:$Q$1,0)))</f>
        <v/>
      </c>
      <c r="D180" s="74" t="str">
        <f>IF($B180="","",VLOOKUP($B180,TabeladisciplinasF,MATCH(D$2,'[1]Banco de Dados'!$L$1:$Q$1,0)))</f>
        <v/>
      </c>
      <c r="E180" s="74" t="str">
        <f>IF($B180="","",VLOOKUP($B180,TabeladisciplinasF,MATCH(E$2,'[1]Banco de Dados'!$L$1:$Q$1,0)))</f>
        <v/>
      </c>
      <c r="F180" s="74" t="str">
        <f>IF($B180="","",VLOOKUP($B180,TabeladisciplinasF,MATCH(F$2,'[1]Banco de Dados'!$L$1:$Q$1,0)))</f>
        <v/>
      </c>
      <c r="G180" s="74" t="str">
        <f>IF($B180="","",VLOOKUP($B180,TabeladisciplinasF,MATCH(G$2,'[1]Banco de Dados'!$L$1:$Q$1,0)))</f>
        <v/>
      </c>
      <c r="H180" s="72"/>
      <c r="I180" s="72"/>
      <c r="J180" s="72"/>
      <c r="K180" s="72"/>
      <c r="L180" s="72"/>
      <c r="M180" s="75"/>
      <c r="N180" s="75"/>
      <c r="O180" s="72"/>
      <c r="P180" s="73"/>
      <c r="Q180" s="72"/>
      <c r="R180" s="72"/>
      <c r="S180" s="72"/>
      <c r="T180" s="72"/>
      <c r="U180" s="73"/>
      <c r="V180" s="72"/>
      <c r="W180" s="72"/>
      <c r="X180" s="72"/>
      <c r="Y180" s="72"/>
      <c r="Z180" s="73"/>
      <c r="AA180" s="72"/>
      <c r="AB180" s="72"/>
      <c r="AC180" s="72"/>
      <c r="AD180" s="72"/>
      <c r="AE180" s="72"/>
      <c r="AF180" s="73"/>
      <c r="AG180" s="73"/>
      <c r="AH180" s="72"/>
      <c r="AI180" s="72"/>
      <c r="AJ180" s="72"/>
      <c r="AK180" s="72"/>
      <c r="AL180" s="73"/>
      <c r="AM180" s="73"/>
      <c r="AN180" s="76"/>
      <c r="AO180" s="77" t="str">
        <f t="shared" si="15"/>
        <v/>
      </c>
      <c r="AP180" s="77" t="str">
        <f t="shared" si="11"/>
        <v>0</v>
      </c>
      <c r="AQ180" s="77">
        <f t="shared" si="12"/>
        <v>0</v>
      </c>
      <c r="AR180" s="77">
        <f t="shared" si="13"/>
        <v>0</v>
      </c>
      <c r="AS180" s="78">
        <f t="shared" si="14"/>
        <v>0</v>
      </c>
    </row>
    <row r="181" spans="1:45">
      <c r="A181" s="60" t="s">
        <v>376</v>
      </c>
      <c r="B181" s="72"/>
      <c r="C181" s="73" t="str">
        <f>IF($B181="","",VLOOKUP($B181,TabeladisciplinasF,MATCH(C$2,'[1]Banco de Dados'!$L$1:$Q$1,0)))</f>
        <v/>
      </c>
      <c r="D181" s="74" t="str">
        <f>IF($B181="","",VLOOKUP($B181,TabeladisciplinasF,MATCH(D$2,'[1]Banco de Dados'!$L$1:$Q$1,0)))</f>
        <v/>
      </c>
      <c r="E181" s="74" t="str">
        <f>IF($B181="","",VLOOKUP($B181,TabeladisciplinasF,MATCH(E$2,'[1]Banco de Dados'!$L$1:$Q$1,0)))</f>
        <v/>
      </c>
      <c r="F181" s="74" t="str">
        <f>IF($B181="","",VLOOKUP($B181,TabeladisciplinasF,MATCH(F$2,'[1]Banco de Dados'!$L$1:$Q$1,0)))</f>
        <v/>
      </c>
      <c r="G181" s="74" t="str">
        <f>IF($B181="","",VLOOKUP($B181,TabeladisciplinasF,MATCH(G$2,'[1]Banco de Dados'!$L$1:$Q$1,0)))</f>
        <v/>
      </c>
      <c r="H181" s="72"/>
      <c r="I181" s="72"/>
      <c r="J181" s="72"/>
      <c r="K181" s="72"/>
      <c r="L181" s="72"/>
      <c r="M181" s="75"/>
      <c r="N181" s="75"/>
      <c r="O181" s="72"/>
      <c r="P181" s="73"/>
      <c r="Q181" s="72"/>
      <c r="R181" s="72"/>
      <c r="S181" s="72"/>
      <c r="T181" s="72"/>
      <c r="U181" s="73"/>
      <c r="V181" s="72"/>
      <c r="W181" s="72"/>
      <c r="X181" s="72"/>
      <c r="Y181" s="72"/>
      <c r="Z181" s="73"/>
      <c r="AA181" s="72"/>
      <c r="AB181" s="72"/>
      <c r="AC181" s="72"/>
      <c r="AD181" s="72"/>
      <c r="AE181" s="72"/>
      <c r="AF181" s="73"/>
      <c r="AG181" s="73"/>
      <c r="AH181" s="72"/>
      <c r="AI181" s="72"/>
      <c r="AJ181" s="72"/>
      <c r="AK181" s="72"/>
      <c r="AL181" s="73"/>
      <c r="AM181" s="73"/>
      <c r="AN181" s="76"/>
      <c r="AO181" s="77" t="str">
        <f t="shared" si="15"/>
        <v/>
      </c>
      <c r="AP181" s="77" t="str">
        <f t="shared" si="11"/>
        <v>0</v>
      </c>
      <c r="AQ181" s="77">
        <f t="shared" si="12"/>
        <v>0</v>
      </c>
      <c r="AR181" s="77">
        <f t="shared" si="13"/>
        <v>0</v>
      </c>
      <c r="AS181" s="78">
        <f t="shared" si="14"/>
        <v>0</v>
      </c>
    </row>
    <row r="182" spans="1:45">
      <c r="A182" s="60" t="s">
        <v>376</v>
      </c>
      <c r="B182" s="72"/>
      <c r="C182" s="73" t="str">
        <f>IF($B182="","",VLOOKUP($B182,TabeladisciplinasF,MATCH(C$2,'[1]Banco de Dados'!$L$1:$Q$1,0)))</f>
        <v/>
      </c>
      <c r="D182" s="74" t="str">
        <f>IF($B182="","",VLOOKUP($B182,TabeladisciplinasF,MATCH(D$2,'[1]Banco de Dados'!$L$1:$Q$1,0)))</f>
        <v/>
      </c>
      <c r="E182" s="74" t="str">
        <f>IF($B182="","",VLOOKUP($B182,TabeladisciplinasF,MATCH(E$2,'[1]Banco de Dados'!$L$1:$Q$1,0)))</f>
        <v/>
      </c>
      <c r="F182" s="74" t="str">
        <f>IF($B182="","",VLOOKUP($B182,TabeladisciplinasF,MATCH(F$2,'[1]Banco de Dados'!$L$1:$Q$1,0)))</f>
        <v/>
      </c>
      <c r="G182" s="74" t="str">
        <f>IF($B182="","",VLOOKUP($B182,TabeladisciplinasF,MATCH(G$2,'[1]Banco de Dados'!$L$1:$Q$1,0)))</f>
        <v/>
      </c>
      <c r="H182" s="72"/>
      <c r="I182" s="72"/>
      <c r="J182" s="72"/>
      <c r="K182" s="72"/>
      <c r="L182" s="72"/>
      <c r="M182" s="75"/>
      <c r="N182" s="75"/>
      <c r="O182" s="72"/>
      <c r="P182" s="73"/>
      <c r="Q182" s="72"/>
      <c r="R182" s="72"/>
      <c r="S182" s="72"/>
      <c r="T182" s="72"/>
      <c r="U182" s="73"/>
      <c r="V182" s="72"/>
      <c r="W182" s="72"/>
      <c r="X182" s="72"/>
      <c r="Y182" s="72"/>
      <c r="Z182" s="73"/>
      <c r="AA182" s="72"/>
      <c r="AB182" s="72"/>
      <c r="AC182" s="72"/>
      <c r="AD182" s="72"/>
      <c r="AE182" s="72"/>
      <c r="AF182" s="73"/>
      <c r="AG182" s="73"/>
      <c r="AH182" s="72"/>
      <c r="AI182" s="72"/>
      <c r="AJ182" s="72"/>
      <c r="AK182" s="72"/>
      <c r="AL182" s="73"/>
      <c r="AM182" s="73"/>
      <c r="AN182" s="76"/>
      <c r="AO182" s="77" t="str">
        <f t="shared" si="15"/>
        <v/>
      </c>
      <c r="AP182" s="77" t="str">
        <f t="shared" si="11"/>
        <v>0</v>
      </c>
      <c r="AQ182" s="77">
        <f t="shared" si="12"/>
        <v>0</v>
      </c>
      <c r="AR182" s="77">
        <f t="shared" si="13"/>
        <v>0</v>
      </c>
      <c r="AS182" s="78">
        <f t="shared" si="14"/>
        <v>0</v>
      </c>
    </row>
    <row r="183" spans="1:45">
      <c r="A183" s="60" t="s">
        <v>376</v>
      </c>
      <c r="B183" s="72"/>
      <c r="C183" s="73" t="str">
        <f>IF($B183="","",VLOOKUP($B183,TabeladisciplinasF,MATCH(C$2,'[1]Banco de Dados'!$L$1:$Q$1,0)))</f>
        <v/>
      </c>
      <c r="D183" s="74" t="str">
        <f>IF($B183="","",VLOOKUP($B183,TabeladisciplinasF,MATCH(D$2,'[1]Banco de Dados'!$L$1:$Q$1,0)))</f>
        <v/>
      </c>
      <c r="E183" s="74" t="str">
        <f>IF($B183="","",VLOOKUP($B183,TabeladisciplinasF,MATCH(E$2,'[1]Banco de Dados'!$L$1:$Q$1,0)))</f>
        <v/>
      </c>
      <c r="F183" s="74" t="str">
        <f>IF($B183="","",VLOOKUP($B183,TabeladisciplinasF,MATCH(F$2,'[1]Banco de Dados'!$L$1:$Q$1,0)))</f>
        <v/>
      </c>
      <c r="G183" s="74" t="str">
        <f>IF($B183="","",VLOOKUP($B183,TabeladisciplinasF,MATCH(G$2,'[1]Banco de Dados'!$L$1:$Q$1,0)))</f>
        <v/>
      </c>
      <c r="H183" s="72"/>
      <c r="I183" s="72"/>
      <c r="J183" s="72"/>
      <c r="K183" s="72"/>
      <c r="L183" s="72"/>
      <c r="M183" s="75"/>
      <c r="N183" s="75"/>
      <c r="O183" s="72"/>
      <c r="P183" s="73"/>
      <c r="Q183" s="72"/>
      <c r="R183" s="72"/>
      <c r="S183" s="72"/>
      <c r="T183" s="72"/>
      <c r="U183" s="73"/>
      <c r="V183" s="72"/>
      <c r="W183" s="72"/>
      <c r="X183" s="72"/>
      <c r="Y183" s="72"/>
      <c r="Z183" s="73"/>
      <c r="AA183" s="72"/>
      <c r="AB183" s="72"/>
      <c r="AC183" s="72"/>
      <c r="AD183" s="72"/>
      <c r="AE183" s="72"/>
      <c r="AF183" s="73"/>
      <c r="AG183" s="73"/>
      <c r="AH183" s="72"/>
      <c r="AI183" s="72"/>
      <c r="AJ183" s="72"/>
      <c r="AK183" s="72"/>
      <c r="AL183" s="73"/>
      <c r="AM183" s="73"/>
      <c r="AN183" s="76"/>
      <c r="AO183" s="77" t="str">
        <f t="shared" si="15"/>
        <v/>
      </c>
      <c r="AP183" s="77" t="str">
        <f t="shared" si="11"/>
        <v>0</v>
      </c>
      <c r="AQ183" s="77">
        <f t="shared" si="12"/>
        <v>0</v>
      </c>
      <c r="AR183" s="77">
        <f t="shared" si="13"/>
        <v>0</v>
      </c>
      <c r="AS183" s="78">
        <f t="shared" si="14"/>
        <v>0</v>
      </c>
    </row>
    <row r="184" spans="1:45">
      <c r="A184" s="60" t="s">
        <v>376</v>
      </c>
      <c r="B184" s="72"/>
      <c r="C184" s="73" t="str">
        <f>IF($B184="","",VLOOKUP($B184,TabeladisciplinasF,MATCH(C$2,'[1]Banco de Dados'!$L$1:$Q$1,0)))</f>
        <v/>
      </c>
      <c r="D184" s="74" t="str">
        <f>IF($B184="","",VLOOKUP($B184,TabeladisciplinasF,MATCH(D$2,'[1]Banco de Dados'!$L$1:$Q$1,0)))</f>
        <v/>
      </c>
      <c r="E184" s="74" t="str">
        <f>IF($B184="","",VLOOKUP($B184,TabeladisciplinasF,MATCH(E$2,'[1]Banco de Dados'!$L$1:$Q$1,0)))</f>
        <v/>
      </c>
      <c r="F184" s="74" t="str">
        <f>IF($B184="","",VLOOKUP($B184,TabeladisciplinasF,MATCH(F$2,'[1]Banco de Dados'!$L$1:$Q$1,0)))</f>
        <v/>
      </c>
      <c r="G184" s="74" t="str">
        <f>IF($B184="","",VLOOKUP($B184,TabeladisciplinasF,MATCH(G$2,'[1]Banco de Dados'!$L$1:$Q$1,0)))</f>
        <v/>
      </c>
      <c r="H184" s="72"/>
      <c r="I184" s="72"/>
      <c r="J184" s="72"/>
      <c r="K184" s="72"/>
      <c r="L184" s="72"/>
      <c r="M184" s="75"/>
      <c r="N184" s="75"/>
      <c r="O184" s="72"/>
      <c r="P184" s="73"/>
      <c r="Q184" s="72"/>
      <c r="R184" s="72"/>
      <c r="S184" s="72"/>
      <c r="T184" s="72"/>
      <c r="U184" s="73"/>
      <c r="V184" s="72"/>
      <c r="W184" s="72"/>
      <c r="X184" s="72"/>
      <c r="Y184" s="72"/>
      <c r="Z184" s="73"/>
      <c r="AA184" s="72"/>
      <c r="AB184" s="72"/>
      <c r="AC184" s="72"/>
      <c r="AD184" s="72"/>
      <c r="AE184" s="72"/>
      <c r="AF184" s="73"/>
      <c r="AG184" s="73"/>
      <c r="AH184" s="72"/>
      <c r="AI184" s="72"/>
      <c r="AJ184" s="72"/>
      <c r="AK184" s="72"/>
      <c r="AL184" s="73"/>
      <c r="AM184" s="73"/>
      <c r="AN184" s="76"/>
      <c r="AO184" s="77" t="str">
        <f t="shared" si="15"/>
        <v/>
      </c>
      <c r="AP184" s="77" t="str">
        <f t="shared" si="11"/>
        <v>0</v>
      </c>
      <c r="AQ184" s="77">
        <f t="shared" si="12"/>
        <v>0</v>
      </c>
      <c r="AR184" s="77">
        <f t="shared" si="13"/>
        <v>0</v>
      </c>
      <c r="AS184" s="78">
        <f t="shared" si="14"/>
        <v>0</v>
      </c>
    </row>
    <row r="185" spans="1:45">
      <c r="A185" s="60" t="s">
        <v>376</v>
      </c>
      <c r="B185" s="72"/>
      <c r="C185" s="73" t="str">
        <f>IF($B185="","",VLOOKUP($B185,TabeladisciplinasF,MATCH(C$2,'[1]Banco de Dados'!$L$1:$Q$1,0)))</f>
        <v/>
      </c>
      <c r="D185" s="74" t="str">
        <f>IF($B185="","",VLOOKUP($B185,TabeladisciplinasF,MATCH(D$2,'[1]Banco de Dados'!$L$1:$Q$1,0)))</f>
        <v/>
      </c>
      <c r="E185" s="74" t="str">
        <f>IF($B185="","",VLOOKUP($B185,TabeladisciplinasF,MATCH(E$2,'[1]Banco de Dados'!$L$1:$Q$1,0)))</f>
        <v/>
      </c>
      <c r="F185" s="74" t="str">
        <f>IF($B185="","",VLOOKUP($B185,TabeladisciplinasF,MATCH(F$2,'[1]Banco de Dados'!$L$1:$Q$1,0)))</f>
        <v/>
      </c>
      <c r="G185" s="74" t="str">
        <f>IF($B185="","",VLOOKUP($B185,TabeladisciplinasF,MATCH(G$2,'[1]Banco de Dados'!$L$1:$Q$1,0)))</f>
        <v/>
      </c>
      <c r="H185" s="72"/>
      <c r="I185" s="72"/>
      <c r="J185" s="72"/>
      <c r="K185" s="72"/>
      <c r="L185" s="72"/>
      <c r="M185" s="75"/>
      <c r="N185" s="75"/>
      <c r="O185" s="72"/>
      <c r="P185" s="73"/>
      <c r="Q185" s="72"/>
      <c r="R185" s="72"/>
      <c r="S185" s="72"/>
      <c r="T185" s="72"/>
      <c r="U185" s="73"/>
      <c r="V185" s="72"/>
      <c r="W185" s="72"/>
      <c r="X185" s="72"/>
      <c r="Y185" s="72"/>
      <c r="Z185" s="73"/>
      <c r="AA185" s="72"/>
      <c r="AB185" s="72"/>
      <c r="AC185" s="72"/>
      <c r="AD185" s="72"/>
      <c r="AE185" s="72"/>
      <c r="AF185" s="73"/>
      <c r="AG185" s="73"/>
      <c r="AH185" s="72"/>
      <c r="AI185" s="72"/>
      <c r="AJ185" s="72"/>
      <c r="AK185" s="72"/>
      <c r="AL185" s="73"/>
      <c r="AM185" s="73"/>
      <c r="AN185" s="76"/>
      <c r="AO185" s="77" t="str">
        <f t="shared" si="15"/>
        <v/>
      </c>
      <c r="AP185" s="77" t="str">
        <f t="shared" si="11"/>
        <v>0</v>
      </c>
      <c r="AQ185" s="77">
        <f t="shared" si="12"/>
        <v>0</v>
      </c>
      <c r="AR185" s="77">
        <f t="shared" si="13"/>
        <v>0</v>
      </c>
      <c r="AS185" s="78">
        <f t="shared" si="14"/>
        <v>0</v>
      </c>
    </row>
    <row r="186" spans="1:45">
      <c r="A186" s="60" t="s">
        <v>376</v>
      </c>
      <c r="B186" s="72"/>
      <c r="C186" s="73" t="str">
        <f>IF($B186="","",VLOOKUP($B186,TabeladisciplinasF,MATCH(C$2,'[1]Banco de Dados'!$L$1:$Q$1,0)))</f>
        <v/>
      </c>
      <c r="D186" s="74" t="str">
        <f>IF($B186="","",VLOOKUP($B186,TabeladisciplinasF,MATCH(D$2,'[1]Banco de Dados'!$L$1:$Q$1,0)))</f>
        <v/>
      </c>
      <c r="E186" s="74" t="str">
        <f>IF($B186="","",VLOOKUP($B186,TabeladisciplinasF,MATCH(E$2,'[1]Banco de Dados'!$L$1:$Q$1,0)))</f>
        <v/>
      </c>
      <c r="F186" s="74" t="str">
        <f>IF($B186="","",VLOOKUP($B186,TabeladisciplinasF,MATCH(F$2,'[1]Banco de Dados'!$L$1:$Q$1,0)))</f>
        <v/>
      </c>
      <c r="G186" s="74" t="str">
        <f>IF($B186="","",VLOOKUP($B186,TabeladisciplinasF,MATCH(G$2,'[1]Banco de Dados'!$L$1:$Q$1,0)))</f>
        <v/>
      </c>
      <c r="H186" s="72"/>
      <c r="I186" s="72"/>
      <c r="J186" s="72"/>
      <c r="K186" s="72"/>
      <c r="L186" s="72"/>
      <c r="M186" s="75"/>
      <c r="N186" s="75"/>
      <c r="O186" s="72"/>
      <c r="P186" s="73"/>
      <c r="Q186" s="72"/>
      <c r="R186" s="72"/>
      <c r="S186" s="72"/>
      <c r="T186" s="72"/>
      <c r="U186" s="73"/>
      <c r="V186" s="72"/>
      <c r="W186" s="72"/>
      <c r="X186" s="72"/>
      <c r="Y186" s="72"/>
      <c r="Z186" s="73"/>
      <c r="AA186" s="72"/>
      <c r="AB186" s="72"/>
      <c r="AC186" s="72"/>
      <c r="AD186" s="72"/>
      <c r="AE186" s="72"/>
      <c r="AF186" s="73"/>
      <c r="AG186" s="73"/>
      <c r="AH186" s="72"/>
      <c r="AI186" s="72"/>
      <c r="AJ186" s="72"/>
      <c r="AK186" s="72"/>
      <c r="AL186" s="73"/>
      <c r="AM186" s="73"/>
      <c r="AN186" s="76"/>
      <c r="AO186" s="77" t="str">
        <f t="shared" si="15"/>
        <v/>
      </c>
      <c r="AP186" s="77" t="str">
        <f t="shared" si="11"/>
        <v>0</v>
      </c>
      <c r="AQ186" s="77">
        <f t="shared" si="12"/>
        <v>0</v>
      </c>
      <c r="AR186" s="77">
        <f t="shared" si="13"/>
        <v>0</v>
      </c>
      <c r="AS186" s="78">
        <f t="shared" si="14"/>
        <v>0</v>
      </c>
    </row>
    <row r="187" spans="1:45">
      <c r="A187" s="60" t="s">
        <v>376</v>
      </c>
      <c r="B187" s="72"/>
      <c r="C187" s="73" t="str">
        <f>IF($B187="","",VLOOKUP($B187,TabeladisciplinasF,MATCH(C$2,'[1]Banco de Dados'!$L$1:$Q$1,0)))</f>
        <v/>
      </c>
      <c r="D187" s="74" t="str">
        <f>IF($B187="","",VLOOKUP($B187,TabeladisciplinasF,MATCH(D$2,'[1]Banco de Dados'!$L$1:$Q$1,0)))</f>
        <v/>
      </c>
      <c r="E187" s="74" t="str">
        <f>IF($B187="","",VLOOKUP($B187,TabeladisciplinasF,MATCH(E$2,'[1]Banco de Dados'!$L$1:$Q$1,0)))</f>
        <v/>
      </c>
      <c r="F187" s="74" t="str">
        <f>IF($B187="","",VLOOKUP($B187,TabeladisciplinasF,MATCH(F$2,'[1]Banco de Dados'!$L$1:$Q$1,0)))</f>
        <v/>
      </c>
      <c r="G187" s="74" t="str">
        <f>IF($B187="","",VLOOKUP($B187,TabeladisciplinasF,MATCH(G$2,'[1]Banco de Dados'!$L$1:$Q$1,0)))</f>
        <v/>
      </c>
      <c r="H187" s="72"/>
      <c r="I187" s="72"/>
      <c r="J187" s="72"/>
      <c r="K187" s="72"/>
      <c r="L187" s="72"/>
      <c r="M187" s="75"/>
      <c r="N187" s="75"/>
      <c r="O187" s="72"/>
      <c r="P187" s="73"/>
      <c r="Q187" s="72"/>
      <c r="R187" s="72"/>
      <c r="S187" s="72"/>
      <c r="T187" s="72"/>
      <c r="U187" s="73"/>
      <c r="V187" s="72"/>
      <c r="W187" s="72"/>
      <c r="X187" s="72"/>
      <c r="Y187" s="72"/>
      <c r="Z187" s="73"/>
      <c r="AA187" s="72"/>
      <c r="AB187" s="72"/>
      <c r="AC187" s="72"/>
      <c r="AD187" s="72"/>
      <c r="AE187" s="72"/>
      <c r="AF187" s="73"/>
      <c r="AG187" s="73"/>
      <c r="AH187" s="72"/>
      <c r="AI187" s="72"/>
      <c r="AJ187" s="72"/>
      <c r="AK187" s="72"/>
      <c r="AL187" s="73"/>
      <c r="AM187" s="73"/>
      <c r="AN187" s="76"/>
      <c r="AO187" s="77" t="str">
        <f t="shared" si="15"/>
        <v/>
      </c>
      <c r="AP187" s="77" t="str">
        <f t="shared" si="11"/>
        <v>0</v>
      </c>
      <c r="AQ187" s="77">
        <f t="shared" si="12"/>
        <v>0</v>
      </c>
      <c r="AR187" s="77">
        <f t="shared" si="13"/>
        <v>0</v>
      </c>
      <c r="AS187" s="78">
        <f t="shared" si="14"/>
        <v>0</v>
      </c>
    </row>
    <row r="188" spans="1:45">
      <c r="A188" s="60" t="s">
        <v>376</v>
      </c>
      <c r="B188" s="72"/>
      <c r="C188" s="73" t="str">
        <f>IF($B188="","",VLOOKUP($B188,TabeladisciplinasF,MATCH(C$2,'[1]Banco de Dados'!$L$1:$Q$1,0)))</f>
        <v/>
      </c>
      <c r="D188" s="74" t="str">
        <f>IF($B188="","",VLOOKUP($B188,TabeladisciplinasF,MATCH(D$2,'[1]Banco de Dados'!$L$1:$Q$1,0)))</f>
        <v/>
      </c>
      <c r="E188" s="74" t="str">
        <f>IF($B188="","",VLOOKUP($B188,TabeladisciplinasF,MATCH(E$2,'[1]Banco de Dados'!$L$1:$Q$1,0)))</f>
        <v/>
      </c>
      <c r="F188" s="74" t="str">
        <f>IF($B188="","",VLOOKUP($B188,TabeladisciplinasF,MATCH(F$2,'[1]Banco de Dados'!$L$1:$Q$1,0)))</f>
        <v/>
      </c>
      <c r="G188" s="74" t="str">
        <f>IF($B188="","",VLOOKUP($B188,TabeladisciplinasF,MATCH(G$2,'[1]Banco de Dados'!$L$1:$Q$1,0)))</f>
        <v/>
      </c>
      <c r="H188" s="72"/>
      <c r="I188" s="72"/>
      <c r="J188" s="72"/>
      <c r="K188" s="72"/>
      <c r="L188" s="72"/>
      <c r="M188" s="75"/>
      <c r="N188" s="75"/>
      <c r="O188" s="72"/>
      <c r="P188" s="73"/>
      <c r="Q188" s="72"/>
      <c r="R188" s="72"/>
      <c r="S188" s="72"/>
      <c r="T188" s="72"/>
      <c r="U188" s="73"/>
      <c r="V188" s="72"/>
      <c r="W188" s="72"/>
      <c r="X188" s="72"/>
      <c r="Y188" s="72"/>
      <c r="Z188" s="73"/>
      <c r="AA188" s="72"/>
      <c r="AB188" s="72"/>
      <c r="AC188" s="72"/>
      <c r="AD188" s="72"/>
      <c r="AE188" s="72"/>
      <c r="AF188" s="73"/>
      <c r="AG188" s="73"/>
      <c r="AH188" s="72"/>
      <c r="AI188" s="72"/>
      <c r="AJ188" s="72"/>
      <c r="AK188" s="72"/>
      <c r="AL188" s="73"/>
      <c r="AM188" s="73"/>
      <c r="AN188" s="76"/>
      <c r="AO188" s="77" t="str">
        <f t="shared" si="15"/>
        <v/>
      </c>
      <c r="AP188" s="77" t="str">
        <f t="shared" si="11"/>
        <v>0</v>
      </c>
      <c r="AQ188" s="77">
        <f t="shared" si="12"/>
        <v>0</v>
      </c>
      <c r="AR188" s="77">
        <f t="shared" si="13"/>
        <v>0</v>
      </c>
      <c r="AS188" s="78">
        <f t="shared" si="14"/>
        <v>0</v>
      </c>
    </row>
    <row r="189" spans="1:45">
      <c r="A189" s="60" t="s">
        <v>376</v>
      </c>
      <c r="B189" s="72"/>
      <c r="C189" s="73" t="str">
        <f>IF($B189="","",VLOOKUP($B189,TabeladisciplinasF,MATCH(C$2,'[1]Banco de Dados'!$L$1:$Q$1,0)))</f>
        <v/>
      </c>
      <c r="D189" s="74" t="str">
        <f>IF($B189="","",VLOOKUP($B189,TabeladisciplinasF,MATCH(D$2,'[1]Banco de Dados'!$L$1:$Q$1,0)))</f>
        <v/>
      </c>
      <c r="E189" s="74" t="str">
        <f>IF($B189="","",VLOOKUP($B189,TabeladisciplinasF,MATCH(E$2,'[1]Banco de Dados'!$L$1:$Q$1,0)))</f>
        <v/>
      </c>
      <c r="F189" s="74" t="str">
        <f>IF($B189="","",VLOOKUP($B189,TabeladisciplinasF,MATCH(F$2,'[1]Banco de Dados'!$L$1:$Q$1,0)))</f>
        <v/>
      </c>
      <c r="G189" s="74" t="str">
        <f>IF($B189="","",VLOOKUP($B189,TabeladisciplinasF,MATCH(G$2,'[1]Banco de Dados'!$L$1:$Q$1,0)))</f>
        <v/>
      </c>
      <c r="H189" s="72"/>
      <c r="I189" s="72"/>
      <c r="J189" s="72"/>
      <c r="K189" s="72"/>
      <c r="L189" s="72"/>
      <c r="M189" s="75"/>
      <c r="N189" s="75"/>
      <c r="O189" s="72"/>
      <c r="P189" s="73"/>
      <c r="Q189" s="72"/>
      <c r="R189" s="72"/>
      <c r="S189" s="72"/>
      <c r="T189" s="72"/>
      <c r="U189" s="73"/>
      <c r="V189" s="72"/>
      <c r="W189" s="72"/>
      <c r="X189" s="72"/>
      <c r="Y189" s="72"/>
      <c r="Z189" s="73"/>
      <c r="AA189" s="72"/>
      <c r="AB189" s="72"/>
      <c r="AC189" s="72"/>
      <c r="AD189" s="72"/>
      <c r="AE189" s="72"/>
      <c r="AF189" s="73"/>
      <c r="AG189" s="73"/>
      <c r="AH189" s="72"/>
      <c r="AI189" s="72"/>
      <c r="AJ189" s="72"/>
      <c r="AK189" s="72"/>
      <c r="AL189" s="73"/>
      <c r="AM189" s="73"/>
      <c r="AN189" s="76"/>
      <c r="AO189" s="77" t="str">
        <f t="shared" si="15"/>
        <v/>
      </c>
      <c r="AP189" s="77" t="str">
        <f t="shared" si="11"/>
        <v>0</v>
      </c>
      <c r="AQ189" s="77">
        <f t="shared" si="12"/>
        <v>0</v>
      </c>
      <c r="AR189" s="77">
        <f t="shared" si="13"/>
        <v>0</v>
      </c>
      <c r="AS189" s="78">
        <f t="shared" si="14"/>
        <v>0</v>
      </c>
    </row>
    <row r="190" spans="1:45">
      <c r="A190" s="60" t="s">
        <v>376</v>
      </c>
      <c r="B190" s="72"/>
      <c r="C190" s="73" t="str">
        <f>IF($B190="","",VLOOKUP($B190,TabeladisciplinasF,MATCH(C$2,'[1]Banco de Dados'!$L$1:$Q$1,0)))</f>
        <v/>
      </c>
      <c r="D190" s="74" t="str">
        <f>IF($B190="","",VLOOKUP($B190,TabeladisciplinasF,MATCH(D$2,'[1]Banco de Dados'!$L$1:$Q$1,0)))</f>
        <v/>
      </c>
      <c r="E190" s="74" t="str">
        <f>IF($B190="","",VLOOKUP($B190,TabeladisciplinasF,MATCH(E$2,'[1]Banco de Dados'!$L$1:$Q$1,0)))</f>
        <v/>
      </c>
      <c r="F190" s="74" t="str">
        <f>IF($B190="","",VLOOKUP($B190,TabeladisciplinasF,MATCH(F$2,'[1]Banco de Dados'!$L$1:$Q$1,0)))</f>
        <v/>
      </c>
      <c r="G190" s="74" t="str">
        <f>IF($B190="","",VLOOKUP($B190,TabeladisciplinasF,MATCH(G$2,'[1]Banco de Dados'!$L$1:$Q$1,0)))</f>
        <v/>
      </c>
      <c r="H190" s="72"/>
      <c r="I190" s="72"/>
      <c r="J190" s="72"/>
      <c r="K190" s="72"/>
      <c r="L190" s="72"/>
      <c r="M190" s="75"/>
      <c r="N190" s="75"/>
      <c r="O190" s="72"/>
      <c r="P190" s="73"/>
      <c r="Q190" s="72"/>
      <c r="R190" s="72"/>
      <c r="S190" s="72"/>
      <c r="T190" s="72"/>
      <c r="U190" s="73"/>
      <c r="V190" s="72"/>
      <c r="W190" s="72"/>
      <c r="X190" s="72"/>
      <c r="Y190" s="72"/>
      <c r="Z190" s="73"/>
      <c r="AA190" s="72"/>
      <c r="AB190" s="72"/>
      <c r="AC190" s="72"/>
      <c r="AD190" s="72"/>
      <c r="AE190" s="72"/>
      <c r="AF190" s="73"/>
      <c r="AG190" s="73"/>
      <c r="AH190" s="72"/>
      <c r="AI190" s="72"/>
      <c r="AJ190" s="72"/>
      <c r="AK190" s="72"/>
      <c r="AL190" s="73"/>
      <c r="AM190" s="73"/>
      <c r="AN190" s="76"/>
      <c r="AO190" s="77" t="str">
        <f t="shared" si="15"/>
        <v/>
      </c>
      <c r="AP190" s="77" t="str">
        <f t="shared" si="11"/>
        <v>0</v>
      </c>
      <c r="AQ190" s="77">
        <f t="shared" si="12"/>
        <v>0</v>
      </c>
      <c r="AR190" s="77">
        <f t="shared" si="13"/>
        <v>0</v>
      </c>
      <c r="AS190" s="78">
        <f t="shared" si="14"/>
        <v>0</v>
      </c>
    </row>
    <row r="191" spans="1:45">
      <c r="A191" s="60" t="s">
        <v>376</v>
      </c>
      <c r="B191" s="72"/>
      <c r="C191" s="73" t="str">
        <f>IF($B191="","",VLOOKUP($B191,TabeladisciplinasF,MATCH(C$2,'[1]Banco de Dados'!$L$1:$Q$1,0)))</f>
        <v/>
      </c>
      <c r="D191" s="74" t="str">
        <f>IF($B191="","",VLOOKUP($B191,TabeladisciplinasF,MATCH(D$2,'[1]Banco de Dados'!$L$1:$Q$1,0)))</f>
        <v/>
      </c>
      <c r="E191" s="74" t="str">
        <f>IF($B191="","",VLOOKUP($B191,TabeladisciplinasF,MATCH(E$2,'[1]Banco de Dados'!$L$1:$Q$1,0)))</f>
        <v/>
      </c>
      <c r="F191" s="74" t="str">
        <f>IF($B191="","",VLOOKUP($B191,TabeladisciplinasF,MATCH(F$2,'[1]Banco de Dados'!$L$1:$Q$1,0)))</f>
        <v/>
      </c>
      <c r="G191" s="74" t="str">
        <f>IF($B191="","",VLOOKUP($B191,TabeladisciplinasF,MATCH(G$2,'[1]Banco de Dados'!$L$1:$Q$1,0)))</f>
        <v/>
      </c>
      <c r="H191" s="72"/>
      <c r="I191" s="72"/>
      <c r="J191" s="72"/>
      <c r="K191" s="72"/>
      <c r="L191" s="72"/>
      <c r="M191" s="75"/>
      <c r="N191" s="75"/>
      <c r="O191" s="72"/>
      <c r="P191" s="73"/>
      <c r="Q191" s="72"/>
      <c r="R191" s="72"/>
      <c r="S191" s="72"/>
      <c r="T191" s="72"/>
      <c r="U191" s="73"/>
      <c r="V191" s="72"/>
      <c r="W191" s="72"/>
      <c r="X191" s="72"/>
      <c r="Y191" s="72"/>
      <c r="Z191" s="73"/>
      <c r="AA191" s="72"/>
      <c r="AB191" s="72"/>
      <c r="AC191" s="72"/>
      <c r="AD191" s="72"/>
      <c r="AE191" s="72"/>
      <c r="AF191" s="73"/>
      <c r="AG191" s="73"/>
      <c r="AH191" s="72"/>
      <c r="AI191" s="72"/>
      <c r="AJ191" s="72"/>
      <c r="AK191" s="72"/>
      <c r="AL191" s="73"/>
      <c r="AM191" s="73"/>
      <c r="AN191" s="76"/>
      <c r="AO191" s="77" t="str">
        <f t="shared" si="15"/>
        <v/>
      </c>
      <c r="AP191" s="77" t="str">
        <f t="shared" si="11"/>
        <v>0</v>
      </c>
      <c r="AQ191" s="77">
        <f t="shared" si="12"/>
        <v>0</v>
      </c>
      <c r="AR191" s="77">
        <f t="shared" si="13"/>
        <v>0</v>
      </c>
      <c r="AS191" s="78">
        <f t="shared" si="14"/>
        <v>0</v>
      </c>
    </row>
    <row r="192" spans="1:45">
      <c r="A192" s="60" t="s">
        <v>376</v>
      </c>
      <c r="B192" s="72"/>
      <c r="C192" s="73" t="str">
        <f>IF($B192="","",VLOOKUP($B192,TabeladisciplinasF,MATCH(C$2,'[1]Banco de Dados'!$L$1:$Q$1,0)))</f>
        <v/>
      </c>
      <c r="D192" s="74" t="str">
        <f>IF($B192="","",VLOOKUP($B192,TabeladisciplinasF,MATCH(D$2,'[1]Banco de Dados'!$L$1:$Q$1,0)))</f>
        <v/>
      </c>
      <c r="E192" s="74" t="str">
        <f>IF($B192="","",VLOOKUP($B192,TabeladisciplinasF,MATCH(E$2,'[1]Banco de Dados'!$L$1:$Q$1,0)))</f>
        <v/>
      </c>
      <c r="F192" s="74" t="str">
        <f>IF($B192="","",VLOOKUP($B192,TabeladisciplinasF,MATCH(F$2,'[1]Banco de Dados'!$L$1:$Q$1,0)))</f>
        <v/>
      </c>
      <c r="G192" s="74" t="str">
        <f>IF($B192="","",VLOOKUP($B192,TabeladisciplinasF,MATCH(G$2,'[1]Banco de Dados'!$L$1:$Q$1,0)))</f>
        <v/>
      </c>
      <c r="H192" s="72"/>
      <c r="I192" s="72"/>
      <c r="J192" s="72"/>
      <c r="K192" s="72"/>
      <c r="L192" s="72"/>
      <c r="M192" s="75"/>
      <c r="N192" s="75"/>
      <c r="O192" s="72"/>
      <c r="P192" s="73"/>
      <c r="Q192" s="72"/>
      <c r="R192" s="72"/>
      <c r="S192" s="72"/>
      <c r="T192" s="72"/>
      <c r="U192" s="73"/>
      <c r="V192" s="72"/>
      <c r="W192" s="72"/>
      <c r="X192" s="72"/>
      <c r="Y192" s="72"/>
      <c r="Z192" s="73"/>
      <c r="AA192" s="72"/>
      <c r="AB192" s="72"/>
      <c r="AC192" s="72"/>
      <c r="AD192" s="72"/>
      <c r="AE192" s="72"/>
      <c r="AF192" s="73"/>
      <c r="AG192" s="73"/>
      <c r="AH192" s="72"/>
      <c r="AI192" s="72"/>
      <c r="AJ192" s="72"/>
      <c r="AK192" s="72"/>
      <c r="AL192" s="73"/>
      <c r="AM192" s="73"/>
      <c r="AN192" s="76"/>
      <c r="AO192" s="77" t="str">
        <f t="shared" si="15"/>
        <v/>
      </c>
      <c r="AP192" s="77" t="str">
        <f t="shared" si="11"/>
        <v>0</v>
      </c>
      <c r="AQ192" s="77">
        <f t="shared" si="12"/>
        <v>0</v>
      </c>
      <c r="AR192" s="77">
        <f t="shared" si="13"/>
        <v>0</v>
      </c>
      <c r="AS192" s="78">
        <f t="shared" si="14"/>
        <v>0</v>
      </c>
    </row>
    <row r="193" spans="1:45">
      <c r="A193" s="60" t="s">
        <v>376</v>
      </c>
      <c r="B193" s="72"/>
      <c r="C193" s="73" t="str">
        <f>IF($B193="","",VLOOKUP($B193,TabeladisciplinasF,MATCH(C$2,'[1]Banco de Dados'!$L$1:$Q$1,0)))</f>
        <v/>
      </c>
      <c r="D193" s="74" t="str">
        <f>IF($B193="","",VLOOKUP($B193,TabeladisciplinasF,MATCH(D$2,'[1]Banco de Dados'!$L$1:$Q$1,0)))</f>
        <v/>
      </c>
      <c r="E193" s="74" t="str">
        <f>IF($B193="","",VLOOKUP($B193,TabeladisciplinasF,MATCH(E$2,'[1]Banco de Dados'!$L$1:$Q$1,0)))</f>
        <v/>
      </c>
      <c r="F193" s="74" t="str">
        <f>IF($B193="","",VLOOKUP($B193,TabeladisciplinasF,MATCH(F$2,'[1]Banco de Dados'!$L$1:$Q$1,0)))</f>
        <v/>
      </c>
      <c r="G193" s="74" t="str">
        <f>IF($B193="","",VLOOKUP($B193,TabeladisciplinasF,MATCH(G$2,'[1]Banco de Dados'!$L$1:$Q$1,0)))</f>
        <v/>
      </c>
      <c r="H193" s="72"/>
      <c r="I193" s="72"/>
      <c r="J193" s="72"/>
      <c r="K193" s="72"/>
      <c r="L193" s="72"/>
      <c r="M193" s="75"/>
      <c r="N193" s="75"/>
      <c r="O193" s="72"/>
      <c r="P193" s="73"/>
      <c r="Q193" s="72"/>
      <c r="R193" s="72"/>
      <c r="S193" s="72"/>
      <c r="T193" s="72"/>
      <c r="U193" s="73"/>
      <c r="V193" s="72"/>
      <c r="W193" s="72"/>
      <c r="X193" s="72"/>
      <c r="Y193" s="72"/>
      <c r="Z193" s="73"/>
      <c r="AA193" s="72"/>
      <c r="AB193" s="72"/>
      <c r="AC193" s="72"/>
      <c r="AD193" s="72"/>
      <c r="AE193" s="72"/>
      <c r="AF193" s="73"/>
      <c r="AG193" s="73"/>
      <c r="AH193" s="72"/>
      <c r="AI193" s="72"/>
      <c r="AJ193" s="72"/>
      <c r="AK193" s="72"/>
      <c r="AL193" s="73"/>
      <c r="AM193" s="73"/>
      <c r="AN193" s="76"/>
      <c r="AO193" s="77" t="str">
        <f t="shared" si="15"/>
        <v/>
      </c>
      <c r="AP193" s="77" t="str">
        <f t="shared" si="11"/>
        <v>0</v>
      </c>
      <c r="AQ193" s="77">
        <f t="shared" si="12"/>
        <v>0</v>
      </c>
      <c r="AR193" s="77">
        <f t="shared" si="13"/>
        <v>0</v>
      </c>
      <c r="AS193" s="78">
        <f t="shared" si="14"/>
        <v>0</v>
      </c>
    </row>
    <row r="194" spans="1:45">
      <c r="A194" s="60" t="s">
        <v>376</v>
      </c>
      <c r="B194" s="72"/>
      <c r="C194" s="73" t="str">
        <f>IF($B194="","",VLOOKUP($B194,TabeladisciplinasF,MATCH(C$2,'[1]Banco de Dados'!$L$1:$Q$1,0)))</f>
        <v/>
      </c>
      <c r="D194" s="74" t="str">
        <f>IF($B194="","",VLOOKUP($B194,TabeladisciplinasF,MATCH(D$2,'[1]Banco de Dados'!$L$1:$Q$1,0)))</f>
        <v/>
      </c>
      <c r="E194" s="74" t="str">
        <f>IF($B194="","",VLOOKUP($B194,TabeladisciplinasF,MATCH(E$2,'[1]Banco de Dados'!$L$1:$Q$1,0)))</f>
        <v/>
      </c>
      <c r="F194" s="74" t="str">
        <f>IF($B194="","",VLOOKUP($B194,TabeladisciplinasF,MATCH(F$2,'[1]Banco de Dados'!$L$1:$Q$1,0)))</f>
        <v/>
      </c>
      <c r="G194" s="74" t="str">
        <f>IF($B194="","",VLOOKUP($B194,TabeladisciplinasF,MATCH(G$2,'[1]Banco de Dados'!$L$1:$Q$1,0)))</f>
        <v/>
      </c>
      <c r="H194" s="72"/>
      <c r="I194" s="72"/>
      <c r="J194" s="72"/>
      <c r="K194" s="72"/>
      <c r="L194" s="72"/>
      <c r="M194" s="75"/>
      <c r="N194" s="75"/>
      <c r="O194" s="72"/>
      <c r="P194" s="73"/>
      <c r="Q194" s="72"/>
      <c r="R194" s="72"/>
      <c r="S194" s="72"/>
      <c r="T194" s="72"/>
      <c r="U194" s="73"/>
      <c r="V194" s="72"/>
      <c r="W194" s="72"/>
      <c r="X194" s="72"/>
      <c r="Y194" s="72"/>
      <c r="Z194" s="73"/>
      <c r="AA194" s="72"/>
      <c r="AB194" s="72"/>
      <c r="AC194" s="72"/>
      <c r="AD194" s="72"/>
      <c r="AE194" s="72"/>
      <c r="AF194" s="73"/>
      <c r="AG194" s="73"/>
      <c r="AH194" s="72"/>
      <c r="AI194" s="72"/>
      <c r="AJ194" s="72"/>
      <c r="AK194" s="72"/>
      <c r="AL194" s="73"/>
      <c r="AM194" s="73"/>
      <c r="AN194" s="76"/>
      <c r="AO194" s="77" t="str">
        <f t="shared" si="15"/>
        <v/>
      </c>
      <c r="AP194" s="77" t="str">
        <f t="shared" si="11"/>
        <v>0</v>
      </c>
      <c r="AQ194" s="77">
        <f t="shared" si="12"/>
        <v>0</v>
      </c>
      <c r="AR194" s="77">
        <f t="shared" si="13"/>
        <v>0</v>
      </c>
      <c r="AS194" s="78">
        <f t="shared" si="14"/>
        <v>0</v>
      </c>
    </row>
    <row r="195" spans="1:45">
      <c r="A195" s="60" t="s">
        <v>376</v>
      </c>
      <c r="B195" s="72"/>
      <c r="C195" s="73" t="str">
        <f>IF($B195="","",VLOOKUP($B195,TabeladisciplinasF,MATCH(C$2,'[1]Banco de Dados'!$L$1:$Q$1,0)))</f>
        <v/>
      </c>
      <c r="D195" s="74" t="str">
        <f>IF($B195="","",VLOOKUP($B195,TabeladisciplinasF,MATCH(D$2,'[1]Banco de Dados'!$L$1:$Q$1,0)))</f>
        <v/>
      </c>
      <c r="E195" s="74" t="str">
        <f>IF($B195="","",VLOOKUP($B195,TabeladisciplinasF,MATCH(E$2,'[1]Banco de Dados'!$L$1:$Q$1,0)))</f>
        <v/>
      </c>
      <c r="F195" s="74" t="str">
        <f>IF($B195="","",VLOOKUP($B195,TabeladisciplinasF,MATCH(F$2,'[1]Banco de Dados'!$L$1:$Q$1,0)))</f>
        <v/>
      </c>
      <c r="G195" s="74" t="str">
        <f>IF($B195="","",VLOOKUP($B195,TabeladisciplinasF,MATCH(G$2,'[1]Banco de Dados'!$L$1:$Q$1,0)))</f>
        <v/>
      </c>
      <c r="H195" s="72"/>
      <c r="I195" s="72"/>
      <c r="J195" s="72"/>
      <c r="K195" s="72"/>
      <c r="L195" s="72"/>
      <c r="M195" s="75"/>
      <c r="N195" s="75"/>
      <c r="O195" s="72"/>
      <c r="P195" s="73"/>
      <c r="Q195" s="72"/>
      <c r="R195" s="72"/>
      <c r="S195" s="72"/>
      <c r="T195" s="72"/>
      <c r="U195" s="73"/>
      <c r="V195" s="72"/>
      <c r="W195" s="72"/>
      <c r="X195" s="72"/>
      <c r="Y195" s="72"/>
      <c r="Z195" s="73"/>
      <c r="AA195" s="72"/>
      <c r="AB195" s="72"/>
      <c r="AC195" s="72"/>
      <c r="AD195" s="72"/>
      <c r="AE195" s="72"/>
      <c r="AF195" s="73"/>
      <c r="AG195" s="73"/>
      <c r="AH195" s="72"/>
      <c r="AI195" s="72"/>
      <c r="AJ195" s="72"/>
      <c r="AK195" s="72"/>
      <c r="AL195" s="73"/>
      <c r="AM195" s="73"/>
      <c r="AN195" s="76"/>
      <c r="AO195" s="77" t="str">
        <f t="shared" si="15"/>
        <v/>
      </c>
      <c r="AP195" s="77" t="str">
        <f t="shared" si="11"/>
        <v>0</v>
      </c>
      <c r="AQ195" s="77">
        <f t="shared" si="12"/>
        <v>0</v>
      </c>
      <c r="AR195" s="77">
        <f t="shared" si="13"/>
        <v>0</v>
      </c>
      <c r="AS195" s="78">
        <f t="shared" si="14"/>
        <v>0</v>
      </c>
    </row>
    <row r="196" spans="1:45">
      <c r="A196" s="60" t="s">
        <v>376</v>
      </c>
      <c r="B196" s="72"/>
      <c r="C196" s="73" t="str">
        <f>IF($B196="","",VLOOKUP($B196,TabeladisciplinasF,MATCH(C$2,'[1]Banco de Dados'!$L$1:$Q$1,0)))</f>
        <v/>
      </c>
      <c r="D196" s="74" t="str">
        <f>IF($B196="","",VLOOKUP($B196,TabeladisciplinasF,MATCH(D$2,'[1]Banco de Dados'!$L$1:$Q$1,0)))</f>
        <v/>
      </c>
      <c r="E196" s="74" t="str">
        <f>IF($B196="","",VLOOKUP($B196,TabeladisciplinasF,MATCH(E$2,'[1]Banco de Dados'!$L$1:$Q$1,0)))</f>
        <v/>
      </c>
      <c r="F196" s="74" t="str">
        <f>IF($B196="","",VLOOKUP($B196,TabeladisciplinasF,MATCH(F$2,'[1]Banco de Dados'!$L$1:$Q$1,0)))</f>
        <v/>
      </c>
      <c r="G196" s="74" t="str">
        <f>IF($B196="","",VLOOKUP($B196,TabeladisciplinasF,MATCH(G$2,'[1]Banco de Dados'!$L$1:$Q$1,0)))</f>
        <v/>
      </c>
      <c r="H196" s="72"/>
      <c r="I196" s="72"/>
      <c r="J196" s="72"/>
      <c r="K196" s="72"/>
      <c r="L196" s="72"/>
      <c r="M196" s="75"/>
      <c r="N196" s="75"/>
      <c r="O196" s="72"/>
      <c r="P196" s="73"/>
      <c r="Q196" s="72"/>
      <c r="R196" s="72"/>
      <c r="S196" s="72"/>
      <c r="T196" s="72"/>
      <c r="U196" s="73"/>
      <c r="V196" s="72"/>
      <c r="W196" s="72"/>
      <c r="X196" s="72"/>
      <c r="Y196" s="72"/>
      <c r="Z196" s="73"/>
      <c r="AA196" s="72"/>
      <c r="AB196" s="72"/>
      <c r="AC196" s="72"/>
      <c r="AD196" s="72"/>
      <c r="AE196" s="72"/>
      <c r="AF196" s="73"/>
      <c r="AG196" s="73"/>
      <c r="AH196" s="72"/>
      <c r="AI196" s="72"/>
      <c r="AJ196" s="72"/>
      <c r="AK196" s="72"/>
      <c r="AL196" s="73"/>
      <c r="AM196" s="73"/>
      <c r="AN196" s="76"/>
      <c r="AO196" s="77" t="str">
        <f t="shared" si="15"/>
        <v/>
      </c>
      <c r="AP196" s="77" t="str">
        <f t="shared" ref="AP196:AP203" si="16">IF(G196="","0",G196/24)</f>
        <v>0</v>
      </c>
      <c r="AQ196" s="77">
        <f t="shared" ref="AQ196:AQ203" si="17">(IF(M196="",0,IF(O196="SEMANAL",N196-M196,(N196-M196)/2)))+(IF(R196="",0,IF(T196="SEMANAL",S196-R196,(S196-R196)/2)))+(IF(W196="",0,IF(Y196="SEMANAL",X196-W196,(X196-W196)/2)))</f>
        <v>0</v>
      </c>
      <c r="AR196" s="77">
        <f t="shared" ref="AR196:AR203" si="18">(IF(AD196="",0,IF(AE196="SEMANAL",AD196-AC196,(AD196-AC196)/2)))+(IF(AJ196="",0,IF(AK196="SEMANAL",AJ196-AI196,(AJ196-AI196)/2)))</f>
        <v>0</v>
      </c>
      <c r="AS196" s="78">
        <f t="shared" ref="AS196:AS203" si="19">AQ196+AR196</f>
        <v>0</v>
      </c>
    </row>
    <row r="197" spans="1:45">
      <c r="A197" s="60" t="s">
        <v>376</v>
      </c>
      <c r="B197" s="72"/>
      <c r="C197" s="73" t="str">
        <f>IF($B197="","",VLOOKUP($B197,TabeladisciplinasF,MATCH(C$2,'[1]Banco de Dados'!$L$1:$Q$1,0)))</f>
        <v/>
      </c>
      <c r="D197" s="74" t="str">
        <f>IF($B197="","",VLOOKUP($B197,TabeladisciplinasF,MATCH(D$2,'[1]Banco de Dados'!$L$1:$Q$1,0)))</f>
        <v/>
      </c>
      <c r="E197" s="74" t="str">
        <f>IF($B197="","",VLOOKUP($B197,TabeladisciplinasF,MATCH(E$2,'[1]Banco de Dados'!$L$1:$Q$1,0)))</f>
        <v/>
      </c>
      <c r="F197" s="74" t="str">
        <f>IF($B197="","",VLOOKUP($B197,TabeladisciplinasF,MATCH(F$2,'[1]Banco de Dados'!$L$1:$Q$1,0)))</f>
        <v/>
      </c>
      <c r="G197" s="74" t="str">
        <f>IF($B197="","",VLOOKUP($B197,TabeladisciplinasF,MATCH(G$2,'[1]Banco de Dados'!$L$1:$Q$1,0)))</f>
        <v/>
      </c>
      <c r="H197" s="72"/>
      <c r="I197" s="72"/>
      <c r="J197" s="72"/>
      <c r="K197" s="72"/>
      <c r="L197" s="72"/>
      <c r="M197" s="75"/>
      <c r="N197" s="75"/>
      <c r="O197" s="72"/>
      <c r="P197" s="73"/>
      <c r="Q197" s="72"/>
      <c r="R197" s="72"/>
      <c r="S197" s="72"/>
      <c r="T197" s="72"/>
      <c r="U197" s="73"/>
      <c r="V197" s="72"/>
      <c r="W197" s="72"/>
      <c r="X197" s="72"/>
      <c r="Y197" s="72"/>
      <c r="Z197" s="73"/>
      <c r="AA197" s="72"/>
      <c r="AB197" s="72"/>
      <c r="AC197" s="72"/>
      <c r="AD197" s="72"/>
      <c r="AE197" s="72"/>
      <c r="AF197" s="73"/>
      <c r="AG197" s="73"/>
      <c r="AH197" s="72"/>
      <c r="AI197" s="72"/>
      <c r="AJ197" s="72"/>
      <c r="AK197" s="72"/>
      <c r="AL197" s="73"/>
      <c r="AM197" s="73"/>
      <c r="AN197" s="76"/>
      <c r="AO197" s="77" t="str">
        <f t="shared" si="15"/>
        <v/>
      </c>
      <c r="AP197" s="77" t="str">
        <f t="shared" si="16"/>
        <v>0</v>
      </c>
      <c r="AQ197" s="77">
        <f t="shared" si="17"/>
        <v>0</v>
      </c>
      <c r="AR197" s="77">
        <f t="shared" si="18"/>
        <v>0</v>
      </c>
      <c r="AS197" s="78">
        <f t="shared" si="19"/>
        <v>0</v>
      </c>
    </row>
    <row r="198" spans="1:45">
      <c r="A198" s="60" t="s">
        <v>376</v>
      </c>
      <c r="B198" s="72"/>
      <c r="C198" s="73" t="str">
        <f>IF($B198="","",VLOOKUP($B198,TabeladisciplinasF,MATCH(C$2,'[1]Banco de Dados'!$L$1:$Q$1,0)))</f>
        <v/>
      </c>
      <c r="D198" s="74" t="str">
        <f>IF($B198="","",VLOOKUP($B198,TabeladisciplinasF,MATCH(D$2,'[1]Banco de Dados'!$L$1:$Q$1,0)))</f>
        <v/>
      </c>
      <c r="E198" s="74" t="str">
        <f>IF($B198="","",VLOOKUP($B198,TabeladisciplinasF,MATCH(E$2,'[1]Banco de Dados'!$L$1:$Q$1,0)))</f>
        <v/>
      </c>
      <c r="F198" s="74" t="str">
        <f>IF($B198="","",VLOOKUP($B198,TabeladisciplinasF,MATCH(F$2,'[1]Banco de Dados'!$L$1:$Q$1,0)))</f>
        <v/>
      </c>
      <c r="G198" s="74" t="str">
        <f>IF($B198="","",VLOOKUP($B198,TabeladisciplinasF,MATCH(G$2,'[1]Banco de Dados'!$L$1:$Q$1,0)))</f>
        <v/>
      </c>
      <c r="H198" s="72"/>
      <c r="I198" s="72"/>
      <c r="J198" s="72"/>
      <c r="K198" s="72"/>
      <c r="L198" s="72"/>
      <c r="M198" s="75"/>
      <c r="N198" s="75"/>
      <c r="O198" s="72"/>
      <c r="P198" s="73"/>
      <c r="Q198" s="72"/>
      <c r="R198" s="72"/>
      <c r="S198" s="72"/>
      <c r="T198" s="72"/>
      <c r="U198" s="73"/>
      <c r="V198" s="72"/>
      <c r="W198" s="72"/>
      <c r="X198" s="72"/>
      <c r="Y198" s="72"/>
      <c r="Z198" s="73"/>
      <c r="AA198" s="72"/>
      <c r="AB198" s="72"/>
      <c r="AC198" s="72"/>
      <c r="AD198" s="72"/>
      <c r="AE198" s="72"/>
      <c r="AF198" s="73"/>
      <c r="AG198" s="73"/>
      <c r="AH198" s="72"/>
      <c r="AI198" s="72"/>
      <c r="AJ198" s="72"/>
      <c r="AK198" s="72"/>
      <c r="AL198" s="73"/>
      <c r="AM198" s="73"/>
      <c r="AN198" s="76"/>
      <c r="AO198" s="77" t="str">
        <f t="shared" ref="AO198:AO203" si="20">IF(AP198="0","",IF(AP198=AS198,"CORRETO",IF(AP198&gt;AS198,"HORAS A MENOS ALOCADAS","HORAS A MAIS ALOCADAS")))</f>
        <v/>
      </c>
      <c r="AP198" s="77" t="str">
        <f t="shared" si="16"/>
        <v>0</v>
      </c>
      <c r="AQ198" s="77">
        <f t="shared" si="17"/>
        <v>0</v>
      </c>
      <c r="AR198" s="77">
        <f t="shared" si="18"/>
        <v>0</v>
      </c>
      <c r="AS198" s="78">
        <f t="shared" si="19"/>
        <v>0</v>
      </c>
    </row>
    <row r="199" spans="1:45">
      <c r="A199" s="60" t="s">
        <v>376</v>
      </c>
      <c r="B199" s="72"/>
      <c r="C199" s="73" t="str">
        <f>IF($B199="","",VLOOKUP($B199,TabeladisciplinasF,MATCH(C$2,'[1]Banco de Dados'!$L$1:$Q$1,0)))</f>
        <v/>
      </c>
      <c r="D199" s="74" t="str">
        <f>IF($B199="","",VLOOKUP($B199,TabeladisciplinasF,MATCH(D$2,'[1]Banco de Dados'!$L$1:$Q$1,0)))</f>
        <v/>
      </c>
      <c r="E199" s="74" t="str">
        <f>IF($B199="","",VLOOKUP($B199,TabeladisciplinasF,MATCH(E$2,'[1]Banco de Dados'!$L$1:$Q$1,0)))</f>
        <v/>
      </c>
      <c r="F199" s="74" t="str">
        <f>IF($B199="","",VLOOKUP($B199,TabeladisciplinasF,MATCH(F$2,'[1]Banco de Dados'!$L$1:$Q$1,0)))</f>
        <v/>
      </c>
      <c r="G199" s="74" t="str">
        <f>IF($B199="","",VLOOKUP($B199,TabeladisciplinasF,MATCH(G$2,'[1]Banco de Dados'!$L$1:$Q$1,0)))</f>
        <v/>
      </c>
      <c r="H199" s="72"/>
      <c r="I199" s="72"/>
      <c r="J199" s="72"/>
      <c r="K199" s="72"/>
      <c r="L199" s="72"/>
      <c r="M199" s="75"/>
      <c r="N199" s="75"/>
      <c r="O199" s="72"/>
      <c r="P199" s="73"/>
      <c r="Q199" s="72"/>
      <c r="R199" s="72"/>
      <c r="S199" s="72"/>
      <c r="T199" s="72"/>
      <c r="U199" s="73"/>
      <c r="V199" s="72"/>
      <c r="W199" s="72"/>
      <c r="X199" s="72"/>
      <c r="Y199" s="72"/>
      <c r="Z199" s="73"/>
      <c r="AA199" s="72"/>
      <c r="AB199" s="72"/>
      <c r="AC199" s="72"/>
      <c r="AD199" s="72"/>
      <c r="AE199" s="72"/>
      <c r="AF199" s="73"/>
      <c r="AG199" s="73"/>
      <c r="AH199" s="72"/>
      <c r="AI199" s="72"/>
      <c r="AJ199" s="72"/>
      <c r="AK199" s="72"/>
      <c r="AL199" s="73"/>
      <c r="AM199" s="73"/>
      <c r="AN199" s="76"/>
      <c r="AO199" s="77" t="str">
        <f t="shared" si="20"/>
        <v/>
      </c>
      <c r="AP199" s="77" t="str">
        <f t="shared" si="16"/>
        <v>0</v>
      </c>
      <c r="AQ199" s="77">
        <f t="shared" si="17"/>
        <v>0</v>
      </c>
      <c r="AR199" s="77">
        <f t="shared" si="18"/>
        <v>0</v>
      </c>
      <c r="AS199" s="78">
        <f t="shared" si="19"/>
        <v>0</v>
      </c>
    </row>
    <row r="200" spans="1:45">
      <c r="A200" s="60" t="s">
        <v>376</v>
      </c>
      <c r="B200" s="72"/>
      <c r="C200" s="73" t="str">
        <f>IF($B200="","",VLOOKUP($B200,TabeladisciplinasF,MATCH(C$2,'[1]Banco de Dados'!$L$1:$Q$1,0)))</f>
        <v/>
      </c>
      <c r="D200" s="74" t="str">
        <f>IF($B200="","",VLOOKUP($B200,TabeladisciplinasF,MATCH(D$2,'[1]Banco de Dados'!$L$1:$Q$1,0)))</f>
        <v/>
      </c>
      <c r="E200" s="74" t="str">
        <f>IF($B200="","",VLOOKUP($B200,TabeladisciplinasF,MATCH(E$2,'[1]Banco de Dados'!$L$1:$Q$1,0)))</f>
        <v/>
      </c>
      <c r="F200" s="74" t="str">
        <f>IF($B200="","",VLOOKUP($B200,TabeladisciplinasF,MATCH(F$2,'[1]Banco de Dados'!$L$1:$Q$1,0)))</f>
        <v/>
      </c>
      <c r="G200" s="74" t="str">
        <f>IF($B200="","",VLOOKUP($B200,TabeladisciplinasF,MATCH(G$2,'[1]Banco de Dados'!$L$1:$Q$1,0)))</f>
        <v/>
      </c>
      <c r="H200" s="72"/>
      <c r="I200" s="72"/>
      <c r="J200" s="72"/>
      <c r="K200" s="72"/>
      <c r="L200" s="72"/>
      <c r="M200" s="75"/>
      <c r="N200" s="75"/>
      <c r="O200" s="72"/>
      <c r="P200" s="73"/>
      <c r="Q200" s="72"/>
      <c r="R200" s="72"/>
      <c r="S200" s="72"/>
      <c r="T200" s="72"/>
      <c r="U200" s="73"/>
      <c r="V200" s="72"/>
      <c r="W200" s="72"/>
      <c r="X200" s="72"/>
      <c r="Y200" s="72"/>
      <c r="Z200" s="73"/>
      <c r="AA200" s="72"/>
      <c r="AB200" s="72"/>
      <c r="AC200" s="72"/>
      <c r="AD200" s="72"/>
      <c r="AE200" s="72"/>
      <c r="AF200" s="73"/>
      <c r="AG200" s="73"/>
      <c r="AH200" s="72"/>
      <c r="AI200" s="72"/>
      <c r="AJ200" s="72"/>
      <c r="AK200" s="72"/>
      <c r="AL200" s="73"/>
      <c r="AM200" s="73"/>
      <c r="AN200" s="76"/>
      <c r="AO200" s="77" t="str">
        <f t="shared" si="20"/>
        <v/>
      </c>
      <c r="AP200" s="77" t="str">
        <f t="shared" si="16"/>
        <v>0</v>
      </c>
      <c r="AQ200" s="77">
        <f t="shared" si="17"/>
        <v>0</v>
      </c>
      <c r="AR200" s="77">
        <f t="shared" si="18"/>
        <v>0</v>
      </c>
      <c r="AS200" s="78">
        <f t="shared" si="19"/>
        <v>0</v>
      </c>
    </row>
    <row r="201" spans="1:45">
      <c r="A201" s="60" t="s">
        <v>376</v>
      </c>
      <c r="B201" s="72"/>
      <c r="C201" s="73" t="str">
        <f>IF($B201="","",VLOOKUP($B201,TabeladisciplinasF,MATCH(C$2,'[1]Banco de Dados'!$L$1:$Q$1,0)))</f>
        <v/>
      </c>
      <c r="D201" s="74" t="str">
        <f>IF($B201="","",VLOOKUP($B201,TabeladisciplinasF,MATCH(D$2,'[1]Banco de Dados'!$L$1:$Q$1,0)))</f>
        <v/>
      </c>
      <c r="E201" s="74" t="str">
        <f>IF($B201="","",VLOOKUP($B201,TabeladisciplinasF,MATCH(E$2,'[1]Banco de Dados'!$L$1:$Q$1,0)))</f>
        <v/>
      </c>
      <c r="F201" s="74" t="str">
        <f>IF($B201="","",VLOOKUP($B201,TabeladisciplinasF,MATCH(F$2,'[1]Banco de Dados'!$L$1:$Q$1,0)))</f>
        <v/>
      </c>
      <c r="G201" s="74" t="str">
        <f>IF($B201="","",VLOOKUP($B201,TabeladisciplinasF,MATCH(G$2,'[1]Banco de Dados'!$L$1:$Q$1,0)))</f>
        <v/>
      </c>
      <c r="H201" s="72"/>
      <c r="I201" s="72"/>
      <c r="J201" s="72"/>
      <c r="K201" s="72"/>
      <c r="L201" s="72"/>
      <c r="M201" s="75"/>
      <c r="N201" s="75"/>
      <c r="O201" s="72"/>
      <c r="P201" s="73"/>
      <c r="Q201" s="72"/>
      <c r="R201" s="72"/>
      <c r="S201" s="72"/>
      <c r="T201" s="72"/>
      <c r="U201" s="73"/>
      <c r="V201" s="72"/>
      <c r="W201" s="72"/>
      <c r="X201" s="72"/>
      <c r="Y201" s="72"/>
      <c r="Z201" s="73"/>
      <c r="AA201" s="72"/>
      <c r="AB201" s="72"/>
      <c r="AC201" s="72"/>
      <c r="AD201" s="72"/>
      <c r="AE201" s="72"/>
      <c r="AF201" s="73"/>
      <c r="AG201" s="73"/>
      <c r="AH201" s="72"/>
      <c r="AI201" s="72"/>
      <c r="AJ201" s="72"/>
      <c r="AK201" s="72"/>
      <c r="AL201" s="73"/>
      <c r="AM201" s="73"/>
      <c r="AN201" s="76"/>
      <c r="AO201" s="77" t="str">
        <f t="shared" si="20"/>
        <v/>
      </c>
      <c r="AP201" s="77" t="str">
        <f t="shared" si="16"/>
        <v>0</v>
      </c>
      <c r="AQ201" s="77">
        <f t="shared" si="17"/>
        <v>0</v>
      </c>
      <c r="AR201" s="77">
        <f t="shared" si="18"/>
        <v>0</v>
      </c>
      <c r="AS201" s="78">
        <f t="shared" si="19"/>
        <v>0</v>
      </c>
    </row>
    <row r="202" spans="1:45">
      <c r="A202" s="60" t="s">
        <v>376</v>
      </c>
      <c r="B202" s="72"/>
      <c r="C202" s="73" t="str">
        <f>IF($B202="","",VLOOKUP($B202,TabeladisciplinasF,MATCH(C$2,'[1]Banco de Dados'!$L$1:$Q$1,0)))</f>
        <v/>
      </c>
      <c r="D202" s="74" t="str">
        <f>IF($B202="","",VLOOKUP($B202,TabeladisciplinasF,MATCH(D$2,'[1]Banco de Dados'!$L$1:$Q$1,0)))</f>
        <v/>
      </c>
      <c r="E202" s="74" t="str">
        <f>IF($B202="","",VLOOKUP($B202,TabeladisciplinasF,MATCH(E$2,'[1]Banco de Dados'!$L$1:$Q$1,0)))</f>
        <v/>
      </c>
      <c r="F202" s="74" t="str">
        <f>IF($B202="","",VLOOKUP($B202,TabeladisciplinasF,MATCH(F$2,'[1]Banco de Dados'!$L$1:$Q$1,0)))</f>
        <v/>
      </c>
      <c r="G202" s="74" t="str">
        <f>IF($B202="","",VLOOKUP($B202,TabeladisciplinasF,MATCH(G$2,'[1]Banco de Dados'!$L$1:$Q$1,0)))</f>
        <v/>
      </c>
      <c r="H202" s="72"/>
      <c r="I202" s="72"/>
      <c r="J202" s="72"/>
      <c r="K202" s="72"/>
      <c r="L202" s="72"/>
      <c r="M202" s="75"/>
      <c r="N202" s="75"/>
      <c r="O202" s="72"/>
      <c r="P202" s="73"/>
      <c r="Q202" s="72"/>
      <c r="R202" s="72"/>
      <c r="S202" s="72"/>
      <c r="T202" s="72"/>
      <c r="U202" s="73"/>
      <c r="V202" s="72"/>
      <c r="W202" s="72"/>
      <c r="X202" s="72"/>
      <c r="Y202" s="72"/>
      <c r="Z202" s="73"/>
      <c r="AA202" s="72"/>
      <c r="AB202" s="72"/>
      <c r="AC202" s="72"/>
      <c r="AD202" s="72"/>
      <c r="AE202" s="72"/>
      <c r="AF202" s="73"/>
      <c r="AG202" s="73"/>
      <c r="AH202" s="72"/>
      <c r="AI202" s="72"/>
      <c r="AJ202" s="72"/>
      <c r="AK202" s="72"/>
      <c r="AL202" s="73"/>
      <c r="AM202" s="73"/>
      <c r="AN202" s="76"/>
      <c r="AO202" s="77" t="str">
        <f t="shared" si="20"/>
        <v/>
      </c>
      <c r="AP202" s="77" t="str">
        <f t="shared" si="16"/>
        <v>0</v>
      </c>
      <c r="AQ202" s="77">
        <f t="shared" si="17"/>
        <v>0</v>
      </c>
      <c r="AR202" s="77">
        <f t="shared" si="18"/>
        <v>0</v>
      </c>
      <c r="AS202" s="78">
        <f t="shared" si="19"/>
        <v>0</v>
      </c>
    </row>
    <row r="203" spans="1:45">
      <c r="A203" s="60" t="s">
        <v>376</v>
      </c>
      <c r="B203" s="72"/>
      <c r="C203" s="73" t="str">
        <f>IF($B203="","",VLOOKUP($B203,TabeladisciplinasF,MATCH(C$2,'[1]Banco de Dados'!$L$1:$Q$1,0)))</f>
        <v/>
      </c>
      <c r="D203" s="74" t="str">
        <f>IF($B203="","",VLOOKUP($B203,TabeladisciplinasF,MATCH(D$2,'[1]Banco de Dados'!$L$1:$Q$1,0)))</f>
        <v/>
      </c>
      <c r="E203" s="74" t="str">
        <f>IF($B203="","",VLOOKUP($B203,TabeladisciplinasF,MATCH(E$2,'[1]Banco de Dados'!$L$1:$Q$1,0)))</f>
        <v/>
      </c>
      <c r="F203" s="74" t="str">
        <f>IF($B203="","",VLOOKUP($B203,TabeladisciplinasF,MATCH(F$2,'[1]Banco de Dados'!$L$1:$Q$1,0)))</f>
        <v/>
      </c>
      <c r="G203" s="74" t="str">
        <f>IF($B203="","",VLOOKUP($B203,TabeladisciplinasF,MATCH(G$2,'[1]Banco de Dados'!$L$1:$Q$1,0)))</f>
        <v/>
      </c>
      <c r="H203" s="72"/>
      <c r="I203" s="72"/>
      <c r="J203" s="72"/>
      <c r="K203" s="72"/>
      <c r="L203" s="72"/>
      <c r="M203" s="75"/>
      <c r="N203" s="75"/>
      <c r="O203" s="72"/>
      <c r="P203" s="73"/>
      <c r="Q203" s="72"/>
      <c r="R203" s="72"/>
      <c r="S203" s="72"/>
      <c r="T203" s="72"/>
      <c r="U203" s="73"/>
      <c r="V203" s="72"/>
      <c r="W203" s="72"/>
      <c r="X203" s="72"/>
      <c r="Y203" s="72"/>
      <c r="Z203" s="73"/>
      <c r="AA203" s="72"/>
      <c r="AB203" s="72"/>
      <c r="AC203" s="72"/>
      <c r="AD203" s="72"/>
      <c r="AE203" s="72"/>
      <c r="AF203" s="73"/>
      <c r="AG203" s="73"/>
      <c r="AH203" s="72"/>
      <c r="AI203" s="72"/>
      <c r="AJ203" s="72"/>
      <c r="AK203" s="72"/>
      <c r="AL203" s="73"/>
      <c r="AM203" s="73"/>
      <c r="AN203" s="76"/>
      <c r="AO203" s="77" t="str">
        <f t="shared" si="20"/>
        <v/>
      </c>
      <c r="AP203" s="77" t="str">
        <f t="shared" si="16"/>
        <v>0</v>
      </c>
      <c r="AQ203" s="77">
        <f t="shared" si="17"/>
        <v>0</v>
      </c>
      <c r="AR203" s="77">
        <f t="shared" si="18"/>
        <v>0</v>
      </c>
      <c r="AS203" s="78">
        <f t="shared" si="19"/>
        <v>0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73">
    <cfRule type="containsText" dxfId="65" priority="3" operator="containsText" text="HORAS">
      <formula>NOT(ISERROR(SEARCH("HORAS",AO2)))</formula>
    </cfRule>
  </conditionalFormatting>
  <conditionalFormatting sqref="AO74:AO137">
    <cfRule type="containsText" dxfId="64" priority="2" operator="containsText" text="HORAS">
      <formula>NOT(ISERROR(SEARCH("HORAS",AO74)))</formula>
    </cfRule>
  </conditionalFormatting>
  <conditionalFormatting sqref="AO138:AO203">
    <cfRule type="containsText" dxfId="63" priority="1" operator="containsText" text="HORAS">
      <formula>NOT(ISERROR(SEARCH("HORAS",AO138)))</formula>
    </cfRule>
  </conditionalFormatting>
  <dataValidations count="10">
    <dataValidation type="list" allowBlank="1" showInputMessage="1" showErrorMessage="1" sqref="A3:A203">
      <formula1>Curs</formula1>
    </dataValidation>
    <dataValidation type="list" allowBlank="1" showInputMessage="1" showErrorMessage="1" sqref="AN3:AN203 AA3:AA203">
      <formula1>Docentes</formula1>
    </dataValidation>
    <dataValidation type="list" allowBlank="1" showInputMessage="1" showErrorMessage="1" sqref="H3:H203">
      <formula1>Campus</formula1>
    </dataValidation>
    <dataValidation type="list" allowBlank="1" showInputMessage="1" showErrorMessage="1" sqref="J3:J203">
      <formula1>Turno</formula1>
    </dataValidation>
    <dataValidation type="list" allowBlank="1" showInputMessage="1" showErrorMessage="1" sqref="AL3:AL203 AF3:AF203">
      <formula1>Labs</formula1>
    </dataValidation>
    <dataValidation type="list" allowBlank="1" showInputMessage="1" showErrorMessage="1" sqref="B3:B203">
      <formula1>CodigosF</formula1>
    </dataValidation>
    <dataValidation type="list" allowBlank="1" showInputMessage="1" showErrorMessage="1" sqref="L3:L24 Q3:Q24 V3:V24 AB3:AB24 AH3:AH24 L74:L90 Q74:Q90 V74:V90 AB74:AB90 AH74:AH90 L138:L154 Q138:Q154 V138:V154 AB138:AB154 AH138:AH154">
      <formula1>Dia</formula1>
    </dataValidation>
    <dataValidation type="list" allowBlank="1" showInputMessage="1" showErrorMessage="1" sqref="M3:N24 R3:S24 W3:X24 AC3:AD24 AI3:AJ24 M74:N90 R74:S90 W74:X90 AC74:AD90 AI74:AJ90 M138:N154 R138:S154 W138:X154 AC138:AD154 AI138:AJ154">
      <formula1>Horario</formula1>
    </dataValidation>
    <dataValidation type="list" allowBlank="1" showInputMessage="1" showErrorMessage="1" sqref="O3:O24 T3:T24 Y3:Y24 AE3:AE24 AK3:AK24 O74:O90 T74:T90 Y74:Y90 AE74:AE90 AK74:AK90 O138:O154 T138:T154 Y138:Y154 AE138:AE154 AK138:AK154">
      <formula1>Semanas</formula1>
    </dataValidation>
    <dataValidation type="list" allowBlank="1" showInputMessage="1" showErrorMessage="1" sqref="P3:P24 U3:U24 Z3:Z24 P74:P90 U74:U90 Z74:Z90 P138:P154 U138:U154 Z138:Z154">
      <formula1>Salas</formula1>
    </dataValidation>
  </dataValidations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workbookViewId="0">
      <selection activeCell="H3" sqref="H3:AN514"/>
    </sheetView>
  </sheetViews>
  <sheetFormatPr defaultColWidth="8.85546875" defaultRowHeight="15"/>
  <cols>
    <col min="1" max="1" width="11" style="51" bestFit="1" customWidth="1"/>
    <col min="2" max="26" width="8.85546875" style="51"/>
    <col min="27" max="27" width="17" style="51" customWidth="1"/>
    <col min="28" max="39" width="8.85546875" style="51"/>
    <col min="40" max="40" width="23" style="51" customWidth="1"/>
    <col min="41" max="16384" width="8.85546875" style="51"/>
  </cols>
  <sheetData>
    <row r="1" spans="1:46" ht="15.75" thickBot="1">
      <c r="A1" s="48" t="s">
        <v>377</v>
      </c>
      <c r="B1" s="49"/>
      <c r="C1" s="49"/>
      <c r="D1" s="50"/>
      <c r="E1" s="50"/>
      <c r="F1" s="50"/>
      <c r="G1" s="50"/>
      <c r="H1" s="49"/>
      <c r="I1" s="49"/>
      <c r="J1" s="49"/>
      <c r="K1" s="49"/>
      <c r="L1" s="125" t="s">
        <v>353</v>
      </c>
      <c r="M1" s="125"/>
      <c r="N1" s="125"/>
      <c r="O1" s="125"/>
      <c r="P1" s="125"/>
      <c r="Q1" s="125" t="s">
        <v>354</v>
      </c>
      <c r="R1" s="125"/>
      <c r="S1" s="125"/>
      <c r="T1" s="125"/>
      <c r="U1" s="125"/>
      <c r="V1" s="125" t="s">
        <v>355</v>
      </c>
      <c r="W1" s="125"/>
      <c r="X1" s="125"/>
      <c r="Y1" s="125"/>
      <c r="Z1" s="125"/>
      <c r="AA1" s="49"/>
      <c r="AB1" s="126" t="s">
        <v>356</v>
      </c>
      <c r="AC1" s="127"/>
      <c r="AD1" s="127"/>
      <c r="AE1" s="127"/>
      <c r="AF1" s="127"/>
      <c r="AG1" s="128"/>
      <c r="AH1" s="122" t="s">
        <v>357</v>
      </c>
      <c r="AI1" s="123"/>
      <c r="AJ1" s="123"/>
      <c r="AK1" s="123"/>
      <c r="AL1" s="123"/>
      <c r="AM1" s="124"/>
      <c r="AN1" s="49"/>
      <c r="AO1" s="122" t="s">
        <v>358</v>
      </c>
      <c r="AP1" s="123"/>
      <c r="AQ1" s="123"/>
      <c r="AR1" s="123"/>
      <c r="AS1" s="124"/>
      <c r="AT1" s="49"/>
    </row>
    <row r="2" spans="1:46" ht="15.75" thickBot="1">
      <c r="A2" s="52" t="s">
        <v>6</v>
      </c>
      <c r="B2" s="53" t="s">
        <v>359</v>
      </c>
      <c r="C2" s="54" t="s">
        <v>360</v>
      </c>
      <c r="D2" s="54" t="s">
        <v>361</v>
      </c>
      <c r="E2" s="54" t="s">
        <v>2</v>
      </c>
      <c r="F2" s="54" t="s">
        <v>3</v>
      </c>
      <c r="G2" s="54" t="s">
        <v>362</v>
      </c>
      <c r="H2" s="53" t="s">
        <v>15</v>
      </c>
      <c r="I2" s="53" t="s">
        <v>9</v>
      </c>
      <c r="J2" s="53" t="s">
        <v>8</v>
      </c>
      <c r="K2" s="53" t="s">
        <v>52</v>
      </c>
      <c r="L2" s="53" t="s">
        <v>363</v>
      </c>
      <c r="M2" s="121" t="s">
        <v>364</v>
      </c>
      <c r="N2" s="121"/>
      <c r="O2" s="53" t="s">
        <v>365</v>
      </c>
      <c r="P2" s="54" t="s">
        <v>366</v>
      </c>
      <c r="Q2" s="53" t="s">
        <v>363</v>
      </c>
      <c r="R2" s="121" t="s">
        <v>364</v>
      </c>
      <c r="S2" s="121"/>
      <c r="T2" s="53" t="s">
        <v>365</v>
      </c>
      <c r="U2" s="54" t="s">
        <v>366</v>
      </c>
      <c r="V2" s="53" t="s">
        <v>363</v>
      </c>
      <c r="W2" s="121" t="s">
        <v>364</v>
      </c>
      <c r="X2" s="121"/>
      <c r="Y2" s="53" t="s">
        <v>365</v>
      </c>
      <c r="Z2" s="54" t="s">
        <v>366</v>
      </c>
      <c r="AA2" s="53" t="s">
        <v>367</v>
      </c>
      <c r="AB2" s="53" t="s">
        <v>368</v>
      </c>
      <c r="AC2" s="121" t="s">
        <v>369</v>
      </c>
      <c r="AD2" s="121"/>
      <c r="AE2" s="53" t="s">
        <v>365</v>
      </c>
      <c r="AF2" s="119" t="s">
        <v>370</v>
      </c>
      <c r="AG2" s="120"/>
      <c r="AH2" s="53" t="s">
        <v>368</v>
      </c>
      <c r="AI2" s="121" t="s">
        <v>369</v>
      </c>
      <c r="AJ2" s="121"/>
      <c r="AK2" s="53" t="s">
        <v>365</v>
      </c>
      <c r="AL2" s="119" t="s">
        <v>370</v>
      </c>
      <c r="AM2" s="120"/>
      <c r="AN2" s="55" t="s">
        <v>371</v>
      </c>
      <c r="AO2" s="56" t="s">
        <v>372</v>
      </c>
      <c r="AP2" s="57" t="s">
        <v>362</v>
      </c>
      <c r="AQ2" s="58" t="s">
        <v>373</v>
      </c>
      <c r="AR2" s="58" t="s">
        <v>374</v>
      </c>
      <c r="AS2" s="59" t="s">
        <v>375</v>
      </c>
    </row>
    <row r="3" spans="1:46">
      <c r="A3" s="82"/>
      <c r="B3" s="61"/>
      <c r="C3" s="62" t="str">
        <f>IF($B3="","",VLOOKUP($B3,TabeladisciplinasF,MATCH(C$2,'[1]Banco de Dados'!$L$1:$Q$1,0)))</f>
        <v/>
      </c>
      <c r="D3" s="63" t="str">
        <f>IF($B3="","",VLOOKUP($B3,TabeladisciplinasF,MATCH(D$2,'[1]Banco de Dados'!$L$1:$Q$1,0)))</f>
        <v/>
      </c>
      <c r="E3" s="63" t="str">
        <f>IF($B3="","",VLOOKUP($B3,TabeladisciplinasF,MATCH(E$2,'[1]Banco de Dados'!$L$1:$Q$1,0)))</f>
        <v/>
      </c>
      <c r="F3" s="63" t="str">
        <f>IF($B3="","",VLOOKUP($B3,TabeladisciplinasF,MATCH(F$2,'[1]Banco de Dados'!$L$1:$Q$1,0)))</f>
        <v/>
      </c>
      <c r="G3" s="64" t="str">
        <f>IF($B3="","",VLOOKUP($B3,TabeladisciplinasF,MATCH(G$2,'[1]Banco de Dados'!$L$1:$Q$1,0)))</f>
        <v/>
      </c>
      <c r="H3" s="61"/>
      <c r="I3" s="61"/>
      <c r="J3" s="61"/>
      <c r="K3" s="61"/>
      <c r="L3" s="61"/>
      <c r="M3" s="83"/>
      <c r="N3" s="83"/>
      <c r="O3" s="61"/>
      <c r="P3" s="62"/>
      <c r="Q3" s="61"/>
      <c r="R3" s="65"/>
      <c r="S3" s="65"/>
      <c r="T3" s="61"/>
      <c r="U3" s="62"/>
      <c r="V3" s="61"/>
      <c r="W3" s="65"/>
      <c r="X3" s="65"/>
      <c r="Y3" s="61"/>
      <c r="Z3" s="62"/>
      <c r="AA3" s="66"/>
      <c r="AB3" s="61"/>
      <c r="AC3" s="65"/>
      <c r="AD3" s="65"/>
      <c r="AE3" s="61"/>
      <c r="AF3" s="62" t="s">
        <v>378</v>
      </c>
      <c r="AG3" s="67" t="str">
        <f t="shared" ref="AG3:AG66" si="0">IF(AF3="","",VLOOKUP(AF3,Labscom,2,FALSE))</f>
        <v/>
      </c>
      <c r="AH3" s="61"/>
      <c r="AI3" s="65"/>
      <c r="AJ3" s="65"/>
      <c r="AK3" s="61"/>
      <c r="AL3" s="67"/>
      <c r="AM3" s="67" t="str">
        <f t="shared" ref="AM3:AM66" si="1">IF(AL3="","",VLOOKUP(AL3,Labscom,2,FALSE))</f>
        <v/>
      </c>
      <c r="AN3" s="68"/>
      <c r="AO3" s="69" t="str">
        <f t="shared" ref="AO3:AO4" si="2">IF(AP3="0","",IF(AP3=AS3,"CORRETO",IF(AP3&gt;AS3,"HORAS A MENOS ALOCADAS","HORAS A MAIS ALOCADAS")))</f>
        <v/>
      </c>
      <c r="AP3" s="69" t="str">
        <f>IF(G3="","0",G3/24)</f>
        <v>0</v>
      </c>
      <c r="AQ3" s="69">
        <f>(IF(M3="",0,IF(O3="SEMANAL",N3-M3,(N3-M3)/2)))+(IF(R3="",0,IF(T3="SEMANAL",S3-R3,(S3-R3)/2)))+(IF(W3="",0,IF(Y3="SEMANAL",X3-W3,(X3-W3)/2)))</f>
        <v>0</v>
      </c>
      <c r="AR3" s="69">
        <f>(IF(AD3="",0,IF(AE3="SEMANAL",AD3-AC3,(AD3-AC3)/2)))+(IF(AJ3="",0,IF(AK3="SEMANAL",AJ3-AI3,(AJ3-AI3)/2)))</f>
        <v>0</v>
      </c>
      <c r="AS3" s="70">
        <f>AQ3+AR3</f>
        <v>0</v>
      </c>
      <c r="AT3" s="71"/>
    </row>
    <row r="4" spans="1:46">
      <c r="A4" s="60"/>
      <c r="B4" s="80"/>
      <c r="C4" s="73" t="str">
        <f>IF($B4="","",VLOOKUP($B4,TabeladisciplinasF,MATCH(C$2,'[1]Banco de Dados'!$L$1:$Q$1,0)))</f>
        <v/>
      </c>
      <c r="D4" s="74" t="str">
        <f>IF($B4="","",VLOOKUP($B4,TabeladisciplinasF,MATCH(D$2,'[1]Banco de Dados'!$L$1:$Q$1,0)))</f>
        <v/>
      </c>
      <c r="E4" s="74" t="str">
        <f>IF($B4="","",VLOOKUP($B4,TabeladisciplinasF,MATCH(E$2,'[1]Banco de Dados'!$L$1:$Q$1,0)))</f>
        <v/>
      </c>
      <c r="F4" s="74" t="str">
        <f>IF($B4="","",VLOOKUP($B4,TabeladisciplinasF,MATCH(F$2,'[1]Banco de Dados'!$L$1:$Q$1,0)))</f>
        <v/>
      </c>
      <c r="G4" s="74" t="str">
        <f>IF($B4="","",VLOOKUP($B4,TabeladisciplinasF,MATCH(G$2,'[1]Banco de Dados'!$L$1:$Q$1,0)))</f>
        <v/>
      </c>
      <c r="H4" s="72"/>
      <c r="I4" s="72"/>
      <c r="J4" s="72"/>
      <c r="K4" s="72"/>
      <c r="L4" s="72"/>
      <c r="M4" s="75"/>
      <c r="N4" s="75"/>
      <c r="O4" s="72"/>
      <c r="P4" s="73"/>
      <c r="Q4" s="72"/>
      <c r="R4" s="75"/>
      <c r="S4" s="75"/>
      <c r="T4" s="72"/>
      <c r="U4" s="73"/>
      <c r="V4" s="72"/>
      <c r="W4" s="75"/>
      <c r="X4" s="75"/>
      <c r="Y4" s="72"/>
      <c r="Z4" s="73"/>
      <c r="AA4" s="72"/>
      <c r="AB4" s="72"/>
      <c r="AC4" s="75"/>
      <c r="AD4" s="75"/>
      <c r="AE4" s="72"/>
      <c r="AF4" s="73"/>
      <c r="AG4" s="73" t="str">
        <f t="shared" si="0"/>
        <v/>
      </c>
      <c r="AH4" s="72"/>
      <c r="AI4" s="75"/>
      <c r="AJ4" s="75"/>
      <c r="AK4" s="72"/>
      <c r="AL4" s="73"/>
      <c r="AM4" s="73" t="str">
        <f t="shared" si="1"/>
        <v/>
      </c>
      <c r="AN4" s="76"/>
      <c r="AO4" s="77" t="str">
        <f t="shared" si="2"/>
        <v/>
      </c>
      <c r="AP4" s="77" t="str">
        <f t="shared" ref="AP4:AP67" si="3">IF(G4="","0",G4/24)</f>
        <v>0</v>
      </c>
      <c r="AQ4" s="77">
        <f t="shared" ref="AQ4:AQ67" si="4">(IF(M4="",0,IF(O4="SEMANAL",N4-M4,(N4-M4)/2)))+(IF(R4="",0,IF(T4="SEMANAL",S4-R4,(S4-R4)/2)))+(IF(W4="",0,IF(Y4="SEMANAL",X4-W4,(X4-W4)/2)))</f>
        <v>0</v>
      </c>
      <c r="AR4" s="77">
        <f t="shared" ref="AR4:AR67" si="5">(IF(AD4="",0,IF(AE4="SEMANAL",AD4-AC4,(AD4-AC4)/2)))+(IF(AJ4="",0,IF(AK4="SEMANAL",AJ4-AI4,(AJ4-AI4)/2)))</f>
        <v>0</v>
      </c>
      <c r="AS4" s="78">
        <f t="shared" ref="AS4:AS67" si="6">AQ4+AR4</f>
        <v>0</v>
      </c>
    </row>
    <row r="5" spans="1:46">
      <c r="A5" s="60"/>
      <c r="B5" s="72"/>
      <c r="C5" s="73" t="str">
        <f>IF($B5="","",VLOOKUP($B5,TabeladisciplinasF,MATCH(C$2,'[1]Banco de Dados'!$L$1:$Q$1,0)))</f>
        <v/>
      </c>
      <c r="D5" s="74" t="str">
        <f>IF($B5="","",VLOOKUP($B5,TabeladisciplinasF,MATCH(D$2,'[1]Banco de Dados'!$L$1:$Q$1,0)))</f>
        <v/>
      </c>
      <c r="E5" s="74" t="str">
        <f>IF($B5="","",VLOOKUP($B5,TabeladisciplinasF,MATCH(E$2,'[1]Banco de Dados'!$L$1:$Q$1,0)))</f>
        <v/>
      </c>
      <c r="F5" s="74" t="str">
        <f>IF($B5="","",VLOOKUP($B5,TabeladisciplinasF,MATCH(F$2,'[1]Banco de Dados'!$L$1:$Q$1,0)))</f>
        <v/>
      </c>
      <c r="G5" s="74" t="str">
        <f>IF($B5="","",VLOOKUP($B5,TabeladisciplinasF,MATCH(G$2,'[1]Banco de Dados'!$L$1:$Q$1,0)))</f>
        <v/>
      </c>
      <c r="H5" s="72"/>
      <c r="I5" s="72"/>
      <c r="J5" s="72"/>
      <c r="K5" s="72"/>
      <c r="L5" s="72"/>
      <c r="M5" s="75"/>
      <c r="N5" s="75"/>
      <c r="O5" s="72"/>
      <c r="P5" s="73"/>
      <c r="Q5" s="72"/>
      <c r="R5" s="75"/>
      <c r="S5" s="75"/>
      <c r="T5" s="72"/>
      <c r="U5" s="73"/>
      <c r="V5" s="72"/>
      <c r="W5" s="75"/>
      <c r="X5" s="75"/>
      <c r="Y5" s="72"/>
      <c r="Z5" s="73"/>
      <c r="AA5" s="72"/>
      <c r="AB5" s="72"/>
      <c r="AC5" s="75"/>
      <c r="AD5" s="75"/>
      <c r="AE5" s="72"/>
      <c r="AF5" s="73"/>
      <c r="AG5" s="73" t="str">
        <f t="shared" si="0"/>
        <v/>
      </c>
      <c r="AH5" s="72"/>
      <c r="AI5" s="75"/>
      <c r="AJ5" s="75"/>
      <c r="AK5" s="72"/>
      <c r="AL5" s="73"/>
      <c r="AM5" s="73" t="str">
        <f t="shared" si="1"/>
        <v/>
      </c>
      <c r="AN5" s="76"/>
      <c r="AO5" s="77" t="str">
        <f>IF(AP5="0","",IF(AP5=AS5,"CORRETO",IF(AP5&gt;AS5,"HORAS A MENOS ALOCADAS","HORAS A MAIS ALOCADAS")))</f>
        <v/>
      </c>
      <c r="AP5" s="77" t="str">
        <f t="shared" si="3"/>
        <v>0</v>
      </c>
      <c r="AQ5" s="77">
        <f t="shared" si="4"/>
        <v>0</v>
      </c>
      <c r="AR5" s="77">
        <f t="shared" si="5"/>
        <v>0</v>
      </c>
      <c r="AS5" s="78">
        <f t="shared" si="6"/>
        <v>0</v>
      </c>
    </row>
    <row r="6" spans="1:46">
      <c r="A6" s="60"/>
      <c r="B6" s="72"/>
      <c r="C6" s="73" t="str">
        <f>IF($B6="","",VLOOKUP($B6,TabeladisciplinasF,MATCH(C$2,'[1]Banco de Dados'!$L$1:$Q$1,0)))</f>
        <v/>
      </c>
      <c r="D6" s="74" t="str">
        <f>IF($B6="","",VLOOKUP($B6,TabeladisciplinasF,MATCH(D$2,'[1]Banco de Dados'!$L$1:$Q$1,0)))</f>
        <v/>
      </c>
      <c r="E6" s="74" t="str">
        <f>IF($B6="","",VLOOKUP($B6,TabeladisciplinasF,MATCH(E$2,'[1]Banco de Dados'!$L$1:$Q$1,0)))</f>
        <v/>
      </c>
      <c r="F6" s="74" t="str">
        <f>IF($B6="","",VLOOKUP($B6,TabeladisciplinasF,MATCH(F$2,'[1]Banco de Dados'!$L$1:$Q$1,0)))</f>
        <v/>
      </c>
      <c r="G6" s="74" t="str">
        <f>IF($B6="","",VLOOKUP($B6,TabeladisciplinasF,MATCH(G$2,'[1]Banco de Dados'!$L$1:$Q$1,0)))</f>
        <v/>
      </c>
      <c r="H6" s="72"/>
      <c r="I6" s="72"/>
      <c r="J6" s="72"/>
      <c r="K6" s="72"/>
      <c r="L6" s="72"/>
      <c r="M6" s="75"/>
      <c r="N6" s="75"/>
      <c r="O6" s="72"/>
      <c r="P6" s="73"/>
      <c r="Q6" s="72"/>
      <c r="R6" s="75"/>
      <c r="S6" s="75"/>
      <c r="T6" s="72"/>
      <c r="U6" s="73"/>
      <c r="V6" s="72"/>
      <c r="W6" s="75"/>
      <c r="X6" s="75"/>
      <c r="Y6" s="72"/>
      <c r="Z6" s="73"/>
      <c r="AA6" s="72"/>
      <c r="AB6" s="72"/>
      <c r="AC6" s="75"/>
      <c r="AD6" s="75"/>
      <c r="AE6" s="72"/>
      <c r="AF6" s="73"/>
      <c r="AG6" s="73" t="str">
        <f t="shared" si="0"/>
        <v/>
      </c>
      <c r="AH6" s="72"/>
      <c r="AI6" s="75"/>
      <c r="AJ6" s="75"/>
      <c r="AK6" s="72"/>
      <c r="AL6" s="73"/>
      <c r="AM6" s="73" t="str">
        <f t="shared" si="1"/>
        <v/>
      </c>
      <c r="AN6" s="76"/>
      <c r="AO6" s="77" t="str">
        <f t="shared" ref="AO6:AO69" si="7">IF(AP6="0","",IF(AP6=AS6,"CORRETO",IF(AP6&gt;AS6,"HORAS A MENOS ALOCADAS","HORAS A MAIS ALOCADAS")))</f>
        <v/>
      </c>
      <c r="AP6" s="77" t="str">
        <f t="shared" si="3"/>
        <v>0</v>
      </c>
      <c r="AQ6" s="77">
        <f t="shared" si="4"/>
        <v>0</v>
      </c>
      <c r="AR6" s="77">
        <f t="shared" si="5"/>
        <v>0</v>
      </c>
      <c r="AS6" s="78">
        <f t="shared" si="6"/>
        <v>0</v>
      </c>
    </row>
    <row r="7" spans="1:46">
      <c r="A7" s="60"/>
      <c r="B7" s="72"/>
      <c r="C7" s="73" t="str">
        <f>IF($B7="","",VLOOKUP($B7,TabeladisciplinasF,MATCH(C$2,'[1]Banco de Dados'!$L$1:$Q$1,0)))</f>
        <v/>
      </c>
      <c r="D7" s="74" t="str">
        <f>IF($B7="","",VLOOKUP($B7,TabeladisciplinasF,MATCH(D$2,'[1]Banco de Dados'!$L$1:$Q$1,0)))</f>
        <v/>
      </c>
      <c r="E7" s="74" t="str">
        <f>IF($B7="","",VLOOKUP($B7,TabeladisciplinasF,MATCH(E$2,'[1]Banco de Dados'!$L$1:$Q$1,0)))</f>
        <v/>
      </c>
      <c r="F7" s="74" t="str">
        <f>IF($B7="","",VLOOKUP($B7,TabeladisciplinasF,MATCH(F$2,'[1]Banco de Dados'!$L$1:$Q$1,0)))</f>
        <v/>
      </c>
      <c r="G7" s="74" t="str">
        <f>IF($B7="","",VLOOKUP($B7,TabeladisciplinasF,MATCH(G$2,'[1]Banco de Dados'!$L$1:$Q$1,0)))</f>
        <v/>
      </c>
      <c r="H7" s="72"/>
      <c r="I7" s="72"/>
      <c r="J7" s="72"/>
      <c r="K7" s="72"/>
      <c r="L7" s="72"/>
      <c r="M7" s="75"/>
      <c r="N7" s="75"/>
      <c r="O7" s="72"/>
      <c r="P7" s="73"/>
      <c r="Q7" s="72"/>
      <c r="R7" s="75"/>
      <c r="S7" s="75"/>
      <c r="T7" s="72"/>
      <c r="U7" s="73"/>
      <c r="V7" s="72"/>
      <c r="W7" s="75"/>
      <c r="X7" s="75"/>
      <c r="Y7" s="72"/>
      <c r="Z7" s="73"/>
      <c r="AA7" s="72"/>
      <c r="AB7" s="72"/>
      <c r="AC7" s="75"/>
      <c r="AD7" s="75"/>
      <c r="AE7" s="72"/>
      <c r="AF7" s="73"/>
      <c r="AG7" s="73" t="str">
        <f t="shared" si="0"/>
        <v/>
      </c>
      <c r="AH7" s="72"/>
      <c r="AI7" s="75"/>
      <c r="AJ7" s="75"/>
      <c r="AK7" s="72"/>
      <c r="AL7" s="73"/>
      <c r="AM7" s="73" t="str">
        <f t="shared" si="1"/>
        <v/>
      </c>
      <c r="AN7" s="76"/>
      <c r="AO7" s="77" t="str">
        <f t="shared" si="7"/>
        <v/>
      </c>
      <c r="AP7" s="77" t="str">
        <f t="shared" si="3"/>
        <v>0</v>
      </c>
      <c r="AQ7" s="77">
        <f t="shared" si="4"/>
        <v>0</v>
      </c>
      <c r="AR7" s="77">
        <f t="shared" si="5"/>
        <v>0</v>
      </c>
      <c r="AS7" s="78">
        <f t="shared" si="6"/>
        <v>0</v>
      </c>
    </row>
    <row r="8" spans="1:46">
      <c r="A8" s="60"/>
      <c r="B8" s="72"/>
      <c r="C8" s="73" t="str">
        <f>IF($B8="","",VLOOKUP($B8,TabeladisciplinasF,MATCH(C$2,'[1]Banco de Dados'!$L$1:$Q$1,0)))</f>
        <v/>
      </c>
      <c r="D8" s="74" t="str">
        <f>IF($B8="","",VLOOKUP($B8,TabeladisciplinasF,MATCH(D$2,'[1]Banco de Dados'!$L$1:$Q$1,0)))</f>
        <v/>
      </c>
      <c r="E8" s="74" t="str">
        <f>IF($B8="","",VLOOKUP($B8,TabeladisciplinasF,MATCH(E$2,'[1]Banco de Dados'!$L$1:$Q$1,0)))</f>
        <v/>
      </c>
      <c r="F8" s="74" t="str">
        <f>IF($B8="","",VLOOKUP($B8,TabeladisciplinasF,MATCH(F$2,'[1]Banco de Dados'!$L$1:$Q$1,0)))</f>
        <v/>
      </c>
      <c r="G8" s="74" t="str">
        <f>IF($B8="","",VLOOKUP($B8,TabeladisciplinasF,MATCH(G$2,'[1]Banco de Dados'!$L$1:$Q$1,0)))</f>
        <v/>
      </c>
      <c r="H8" s="72"/>
      <c r="I8" s="72"/>
      <c r="J8" s="72"/>
      <c r="K8" s="72"/>
      <c r="L8" s="72"/>
      <c r="M8" s="75"/>
      <c r="N8" s="75"/>
      <c r="O8" s="72"/>
      <c r="P8" s="73"/>
      <c r="Q8" s="72"/>
      <c r="R8" s="75"/>
      <c r="S8" s="75"/>
      <c r="T8" s="72"/>
      <c r="U8" s="73"/>
      <c r="V8" s="72"/>
      <c r="W8" s="75"/>
      <c r="X8" s="75"/>
      <c r="Y8" s="72"/>
      <c r="Z8" s="73"/>
      <c r="AA8" s="72"/>
      <c r="AB8" s="72"/>
      <c r="AC8" s="75"/>
      <c r="AD8" s="75"/>
      <c r="AE8" s="72"/>
      <c r="AF8" s="73"/>
      <c r="AG8" s="73" t="str">
        <f t="shared" si="0"/>
        <v/>
      </c>
      <c r="AH8" s="72"/>
      <c r="AI8" s="75"/>
      <c r="AJ8" s="75"/>
      <c r="AK8" s="72"/>
      <c r="AL8" s="73"/>
      <c r="AM8" s="73" t="str">
        <f t="shared" si="1"/>
        <v/>
      </c>
      <c r="AN8" s="76"/>
      <c r="AO8" s="77" t="str">
        <f t="shared" si="7"/>
        <v/>
      </c>
      <c r="AP8" s="77" t="str">
        <f t="shared" si="3"/>
        <v>0</v>
      </c>
      <c r="AQ8" s="77">
        <f t="shared" si="4"/>
        <v>0</v>
      </c>
      <c r="AR8" s="77">
        <f t="shared" si="5"/>
        <v>0</v>
      </c>
      <c r="AS8" s="78">
        <f t="shared" si="6"/>
        <v>0</v>
      </c>
    </row>
    <row r="9" spans="1:46">
      <c r="A9" s="60"/>
      <c r="B9" s="72"/>
      <c r="C9" s="73" t="str">
        <f>IF($B9="","",VLOOKUP($B9,TabeladisciplinasF,MATCH(C$2,'[1]Banco de Dados'!$L$1:$Q$1,0)))</f>
        <v/>
      </c>
      <c r="D9" s="74" t="str">
        <f>IF($B9="","",VLOOKUP($B9,TabeladisciplinasF,MATCH(D$2,'[1]Banco de Dados'!$L$1:$Q$1,0)))</f>
        <v/>
      </c>
      <c r="E9" s="74" t="str">
        <f>IF($B9="","",VLOOKUP($B9,TabeladisciplinasF,MATCH(E$2,'[1]Banco de Dados'!$L$1:$Q$1,0)))</f>
        <v/>
      </c>
      <c r="F9" s="74" t="str">
        <f>IF($B9="","",VLOOKUP($B9,TabeladisciplinasF,MATCH(F$2,'[1]Banco de Dados'!$L$1:$Q$1,0)))</f>
        <v/>
      </c>
      <c r="G9" s="74" t="str">
        <f>IF($B9="","",VLOOKUP($B9,TabeladisciplinasF,MATCH(G$2,'[1]Banco de Dados'!$L$1:$Q$1,0)))</f>
        <v/>
      </c>
      <c r="H9" s="72"/>
      <c r="I9" s="72"/>
      <c r="J9" s="72"/>
      <c r="K9" s="72"/>
      <c r="L9" s="72"/>
      <c r="M9" s="75"/>
      <c r="N9" s="75"/>
      <c r="O9" s="72"/>
      <c r="P9" s="73"/>
      <c r="Q9" s="72"/>
      <c r="R9" s="75"/>
      <c r="S9" s="75"/>
      <c r="T9" s="72"/>
      <c r="U9" s="73"/>
      <c r="V9" s="72"/>
      <c r="W9" s="75"/>
      <c r="X9" s="75"/>
      <c r="Y9" s="72"/>
      <c r="Z9" s="73"/>
      <c r="AA9" s="72"/>
      <c r="AB9" s="72"/>
      <c r="AC9" s="75"/>
      <c r="AD9" s="75"/>
      <c r="AE9" s="72"/>
      <c r="AF9" s="73"/>
      <c r="AG9" s="73" t="str">
        <f t="shared" si="0"/>
        <v/>
      </c>
      <c r="AH9" s="72"/>
      <c r="AI9" s="75"/>
      <c r="AJ9" s="75"/>
      <c r="AK9" s="72"/>
      <c r="AL9" s="73"/>
      <c r="AM9" s="73" t="str">
        <f t="shared" si="1"/>
        <v/>
      </c>
      <c r="AN9" s="76"/>
      <c r="AO9" s="77" t="str">
        <f t="shared" si="7"/>
        <v/>
      </c>
      <c r="AP9" s="77" t="str">
        <f t="shared" si="3"/>
        <v>0</v>
      </c>
      <c r="AQ9" s="77">
        <f t="shared" si="4"/>
        <v>0</v>
      </c>
      <c r="AR9" s="77">
        <f t="shared" si="5"/>
        <v>0</v>
      </c>
      <c r="AS9" s="78">
        <f t="shared" si="6"/>
        <v>0</v>
      </c>
    </row>
    <row r="10" spans="1:46">
      <c r="A10" s="60"/>
      <c r="B10" s="72"/>
      <c r="C10" s="73" t="str">
        <f>IF($B10="","",VLOOKUP($B10,TabeladisciplinasF,MATCH(C$2,'[1]Banco de Dados'!$L$1:$Q$1,0)))</f>
        <v/>
      </c>
      <c r="D10" s="74" t="str">
        <f>IF($B10="","",VLOOKUP($B10,TabeladisciplinasF,MATCH(D$2,'[1]Banco de Dados'!$L$1:$Q$1,0)))</f>
        <v/>
      </c>
      <c r="E10" s="74" t="str">
        <f>IF($B10="","",VLOOKUP($B10,TabeladisciplinasF,MATCH(E$2,'[1]Banco de Dados'!$L$1:$Q$1,0)))</f>
        <v/>
      </c>
      <c r="F10" s="74" t="str">
        <f>IF($B10="","",VLOOKUP($B10,TabeladisciplinasF,MATCH(F$2,'[1]Banco de Dados'!$L$1:$Q$1,0)))</f>
        <v/>
      </c>
      <c r="G10" s="74" t="str">
        <f>IF($B10="","",VLOOKUP($B10,TabeladisciplinasF,MATCH(G$2,'[1]Banco de Dados'!$L$1:$Q$1,0)))</f>
        <v/>
      </c>
      <c r="H10" s="72"/>
      <c r="I10" s="72"/>
      <c r="J10" s="72"/>
      <c r="K10" s="72"/>
      <c r="L10" s="72"/>
      <c r="M10" s="75"/>
      <c r="N10" s="75"/>
      <c r="O10" s="72"/>
      <c r="P10" s="73"/>
      <c r="Q10" s="72"/>
      <c r="R10" s="75"/>
      <c r="S10" s="75"/>
      <c r="T10" s="72"/>
      <c r="U10" s="73"/>
      <c r="V10" s="72"/>
      <c r="W10" s="75"/>
      <c r="X10" s="75"/>
      <c r="Y10" s="72"/>
      <c r="Z10" s="73"/>
      <c r="AA10" s="72"/>
      <c r="AB10" s="72"/>
      <c r="AC10" s="75"/>
      <c r="AD10" s="75"/>
      <c r="AE10" s="72"/>
      <c r="AF10" s="73"/>
      <c r="AG10" s="73" t="str">
        <f t="shared" si="0"/>
        <v/>
      </c>
      <c r="AH10" s="72"/>
      <c r="AI10" s="75"/>
      <c r="AJ10" s="75"/>
      <c r="AK10" s="72"/>
      <c r="AL10" s="73"/>
      <c r="AM10" s="73" t="str">
        <f t="shared" si="1"/>
        <v/>
      </c>
      <c r="AN10" s="76"/>
      <c r="AO10" s="77" t="str">
        <f t="shared" si="7"/>
        <v/>
      </c>
      <c r="AP10" s="77" t="str">
        <f t="shared" si="3"/>
        <v>0</v>
      </c>
      <c r="AQ10" s="77">
        <f t="shared" si="4"/>
        <v>0</v>
      </c>
      <c r="AR10" s="77">
        <f t="shared" si="5"/>
        <v>0</v>
      </c>
      <c r="AS10" s="78">
        <f t="shared" si="6"/>
        <v>0</v>
      </c>
    </row>
    <row r="11" spans="1:46">
      <c r="A11" s="60"/>
      <c r="B11" s="72"/>
      <c r="C11" s="73" t="str">
        <f>IF($B11="","",VLOOKUP($B11,TabeladisciplinasF,MATCH(C$2,'[1]Banco de Dados'!$L$1:$Q$1,0)))</f>
        <v/>
      </c>
      <c r="D11" s="74" t="str">
        <f>IF($B11="","",VLOOKUP($B11,TabeladisciplinasF,MATCH(D$2,'[1]Banco de Dados'!$L$1:$Q$1,0)))</f>
        <v/>
      </c>
      <c r="E11" s="74" t="str">
        <f>IF($B11="","",VLOOKUP($B11,TabeladisciplinasF,MATCH(E$2,'[1]Banco de Dados'!$L$1:$Q$1,0)))</f>
        <v/>
      </c>
      <c r="F11" s="74" t="str">
        <f>IF($B11="","",VLOOKUP($B11,TabeladisciplinasF,MATCH(F$2,'[1]Banco de Dados'!$L$1:$Q$1,0)))</f>
        <v/>
      </c>
      <c r="G11" s="74" t="str">
        <f>IF($B11="","",VLOOKUP($B11,TabeladisciplinasF,MATCH(G$2,'[1]Banco de Dados'!$L$1:$Q$1,0)))</f>
        <v/>
      </c>
      <c r="H11" s="72"/>
      <c r="I11" s="72"/>
      <c r="J11" s="72"/>
      <c r="K11" s="72"/>
      <c r="L11" s="72"/>
      <c r="M11" s="75"/>
      <c r="N11" s="75"/>
      <c r="O11" s="72"/>
      <c r="P11" s="73"/>
      <c r="Q11" s="72"/>
      <c r="R11" s="75"/>
      <c r="S11" s="75"/>
      <c r="T11" s="72"/>
      <c r="U11" s="73"/>
      <c r="V11" s="72"/>
      <c r="W11" s="75"/>
      <c r="X11" s="75"/>
      <c r="Y11" s="72"/>
      <c r="Z11" s="73"/>
      <c r="AA11" s="72"/>
      <c r="AB11" s="72"/>
      <c r="AC11" s="75"/>
      <c r="AD11" s="75"/>
      <c r="AE11" s="72"/>
      <c r="AF11" s="73"/>
      <c r="AG11" s="73" t="str">
        <f t="shared" si="0"/>
        <v/>
      </c>
      <c r="AH11" s="72"/>
      <c r="AI11" s="75"/>
      <c r="AJ11" s="75"/>
      <c r="AK11" s="72"/>
      <c r="AL11" s="73"/>
      <c r="AM11" s="73" t="str">
        <f t="shared" si="1"/>
        <v/>
      </c>
      <c r="AN11" s="76"/>
      <c r="AO11" s="77" t="str">
        <f t="shared" si="7"/>
        <v/>
      </c>
      <c r="AP11" s="77" t="str">
        <f t="shared" si="3"/>
        <v>0</v>
      </c>
      <c r="AQ11" s="77">
        <f t="shared" si="4"/>
        <v>0</v>
      </c>
      <c r="AR11" s="77">
        <f t="shared" si="5"/>
        <v>0</v>
      </c>
      <c r="AS11" s="78">
        <f t="shared" si="6"/>
        <v>0</v>
      </c>
    </row>
    <row r="12" spans="1:46">
      <c r="A12" s="60"/>
      <c r="B12" s="72"/>
      <c r="C12" s="73" t="str">
        <f>IF($B12="","",VLOOKUP($B12,TabeladisciplinasF,MATCH(C$2,'[1]Banco de Dados'!$L$1:$Q$1,0)))</f>
        <v/>
      </c>
      <c r="D12" s="74" t="str">
        <f>IF($B12="","",VLOOKUP($B12,TabeladisciplinasF,MATCH(D$2,'[1]Banco de Dados'!$L$1:$Q$1,0)))</f>
        <v/>
      </c>
      <c r="E12" s="74" t="str">
        <f>IF($B12="","",VLOOKUP($B12,TabeladisciplinasF,MATCH(E$2,'[1]Banco de Dados'!$L$1:$Q$1,0)))</f>
        <v/>
      </c>
      <c r="F12" s="74" t="str">
        <f>IF($B12="","",VLOOKUP($B12,TabeladisciplinasF,MATCH(F$2,'[1]Banco de Dados'!$L$1:$Q$1,0)))</f>
        <v/>
      </c>
      <c r="G12" s="74" t="str">
        <f>IF($B12="","",VLOOKUP($B12,TabeladisciplinasF,MATCH(G$2,'[1]Banco de Dados'!$L$1:$Q$1,0)))</f>
        <v/>
      </c>
      <c r="H12" s="72"/>
      <c r="I12" s="72"/>
      <c r="J12" s="72"/>
      <c r="K12" s="72"/>
      <c r="L12" s="72"/>
      <c r="M12" s="75"/>
      <c r="N12" s="75"/>
      <c r="O12" s="72"/>
      <c r="P12" s="73"/>
      <c r="Q12" s="72"/>
      <c r="R12" s="75"/>
      <c r="S12" s="75"/>
      <c r="T12" s="72"/>
      <c r="U12" s="73"/>
      <c r="V12" s="72"/>
      <c r="W12" s="75"/>
      <c r="X12" s="75"/>
      <c r="Y12" s="72"/>
      <c r="Z12" s="73"/>
      <c r="AA12" s="72"/>
      <c r="AB12" s="72"/>
      <c r="AC12" s="75"/>
      <c r="AD12" s="75"/>
      <c r="AE12" s="72"/>
      <c r="AF12" s="73"/>
      <c r="AG12" s="73" t="str">
        <f t="shared" si="0"/>
        <v/>
      </c>
      <c r="AH12" s="72"/>
      <c r="AI12" s="75"/>
      <c r="AJ12" s="75"/>
      <c r="AK12" s="72"/>
      <c r="AL12" s="73"/>
      <c r="AM12" s="73" t="str">
        <f t="shared" si="1"/>
        <v/>
      </c>
      <c r="AN12" s="76"/>
      <c r="AO12" s="77" t="str">
        <f t="shared" si="7"/>
        <v/>
      </c>
      <c r="AP12" s="77" t="str">
        <f t="shared" si="3"/>
        <v>0</v>
      </c>
      <c r="AQ12" s="77">
        <f t="shared" si="4"/>
        <v>0</v>
      </c>
      <c r="AR12" s="77">
        <f t="shared" si="5"/>
        <v>0</v>
      </c>
      <c r="AS12" s="78">
        <f t="shared" si="6"/>
        <v>0</v>
      </c>
    </row>
    <row r="13" spans="1:46">
      <c r="A13" s="60"/>
      <c r="B13" s="72"/>
      <c r="C13" s="73" t="str">
        <f>IF($B13="","",VLOOKUP($B13,TabeladisciplinasF,MATCH(C$2,'[1]Banco de Dados'!$L$1:$Q$1,0)))</f>
        <v/>
      </c>
      <c r="D13" s="74" t="str">
        <f>IF($B13="","",VLOOKUP($B13,TabeladisciplinasF,MATCH(D$2,'[1]Banco de Dados'!$L$1:$Q$1,0)))</f>
        <v/>
      </c>
      <c r="E13" s="74" t="str">
        <f>IF($B13="","",VLOOKUP($B13,TabeladisciplinasF,MATCH(E$2,'[1]Banco de Dados'!$L$1:$Q$1,0)))</f>
        <v/>
      </c>
      <c r="F13" s="74" t="str">
        <f>IF($B13="","",VLOOKUP($B13,TabeladisciplinasF,MATCH(F$2,'[1]Banco de Dados'!$L$1:$Q$1,0)))</f>
        <v/>
      </c>
      <c r="G13" s="74" t="str">
        <f>IF($B13="","",VLOOKUP($B13,TabeladisciplinasF,MATCH(G$2,'[1]Banco de Dados'!$L$1:$Q$1,0)))</f>
        <v/>
      </c>
      <c r="H13" s="72"/>
      <c r="I13" s="72"/>
      <c r="J13" s="72"/>
      <c r="K13" s="72"/>
      <c r="L13" s="72"/>
      <c r="M13" s="75"/>
      <c r="N13" s="75"/>
      <c r="O13" s="72"/>
      <c r="P13" s="73"/>
      <c r="Q13" s="72"/>
      <c r="R13" s="75"/>
      <c r="S13" s="75"/>
      <c r="T13" s="72"/>
      <c r="U13" s="73"/>
      <c r="V13" s="72"/>
      <c r="W13" s="75"/>
      <c r="X13" s="75"/>
      <c r="Y13" s="72"/>
      <c r="Z13" s="73"/>
      <c r="AA13" s="72"/>
      <c r="AB13" s="72"/>
      <c r="AC13" s="75"/>
      <c r="AD13" s="75"/>
      <c r="AE13" s="72"/>
      <c r="AF13" s="73"/>
      <c r="AG13" s="73" t="str">
        <f t="shared" si="0"/>
        <v/>
      </c>
      <c r="AH13" s="72"/>
      <c r="AI13" s="75"/>
      <c r="AJ13" s="75"/>
      <c r="AK13" s="72"/>
      <c r="AL13" s="73"/>
      <c r="AM13" s="73" t="str">
        <f t="shared" si="1"/>
        <v/>
      </c>
      <c r="AN13" s="76"/>
      <c r="AO13" s="77" t="str">
        <f t="shared" si="7"/>
        <v/>
      </c>
      <c r="AP13" s="77" t="str">
        <f t="shared" si="3"/>
        <v>0</v>
      </c>
      <c r="AQ13" s="77">
        <f t="shared" si="4"/>
        <v>0</v>
      </c>
      <c r="AR13" s="77">
        <f t="shared" si="5"/>
        <v>0</v>
      </c>
      <c r="AS13" s="78">
        <f t="shared" si="6"/>
        <v>0</v>
      </c>
    </row>
    <row r="14" spans="1:46">
      <c r="A14" s="60"/>
      <c r="B14" s="72"/>
      <c r="C14" s="73" t="str">
        <f>IF($B14="","",VLOOKUP($B14,TabeladisciplinasF,MATCH(C$2,'[1]Banco de Dados'!$L$1:$Q$1,0)))</f>
        <v/>
      </c>
      <c r="D14" s="74" t="str">
        <f>IF($B14="","",VLOOKUP($B14,TabeladisciplinasF,MATCH(D$2,'[1]Banco de Dados'!$L$1:$Q$1,0)))</f>
        <v/>
      </c>
      <c r="E14" s="74" t="str">
        <f>IF($B14="","",VLOOKUP($B14,TabeladisciplinasF,MATCH(E$2,'[1]Banco de Dados'!$L$1:$Q$1,0)))</f>
        <v/>
      </c>
      <c r="F14" s="74" t="str">
        <f>IF($B14="","",VLOOKUP($B14,TabeladisciplinasF,MATCH(F$2,'[1]Banco de Dados'!$L$1:$Q$1,0)))</f>
        <v/>
      </c>
      <c r="G14" s="74" t="str">
        <f>IF($B14="","",VLOOKUP($B14,TabeladisciplinasF,MATCH(G$2,'[1]Banco de Dados'!$L$1:$Q$1,0)))</f>
        <v/>
      </c>
      <c r="H14" s="72"/>
      <c r="I14" s="72"/>
      <c r="J14" s="72"/>
      <c r="K14" s="72"/>
      <c r="L14" s="72"/>
      <c r="M14" s="75"/>
      <c r="N14" s="75"/>
      <c r="O14" s="72"/>
      <c r="P14" s="73"/>
      <c r="Q14" s="72"/>
      <c r="R14" s="75"/>
      <c r="S14" s="75"/>
      <c r="T14" s="72"/>
      <c r="U14" s="73"/>
      <c r="V14" s="72"/>
      <c r="W14" s="75"/>
      <c r="X14" s="75"/>
      <c r="Y14" s="72"/>
      <c r="Z14" s="73"/>
      <c r="AA14" s="72"/>
      <c r="AB14" s="72"/>
      <c r="AC14" s="75"/>
      <c r="AD14" s="75"/>
      <c r="AE14" s="72"/>
      <c r="AF14" s="73"/>
      <c r="AG14" s="73" t="str">
        <f t="shared" si="0"/>
        <v/>
      </c>
      <c r="AH14" s="72"/>
      <c r="AI14" s="75"/>
      <c r="AJ14" s="75"/>
      <c r="AK14" s="72"/>
      <c r="AL14" s="73"/>
      <c r="AM14" s="73" t="str">
        <f t="shared" si="1"/>
        <v/>
      </c>
      <c r="AN14" s="76"/>
      <c r="AO14" s="77" t="str">
        <f t="shared" si="7"/>
        <v/>
      </c>
      <c r="AP14" s="77" t="str">
        <f t="shared" si="3"/>
        <v>0</v>
      </c>
      <c r="AQ14" s="77">
        <f t="shared" si="4"/>
        <v>0</v>
      </c>
      <c r="AR14" s="77">
        <f t="shared" si="5"/>
        <v>0</v>
      </c>
      <c r="AS14" s="78">
        <f t="shared" si="6"/>
        <v>0</v>
      </c>
    </row>
    <row r="15" spans="1:46">
      <c r="A15" s="60"/>
      <c r="B15" s="72"/>
      <c r="C15" s="73" t="str">
        <f>IF($B15="","",VLOOKUP($B15,TabeladisciplinasF,MATCH(C$2,'[1]Banco de Dados'!$L$1:$Q$1,0)))</f>
        <v/>
      </c>
      <c r="D15" s="74" t="str">
        <f>IF($B15="","",VLOOKUP($B15,TabeladisciplinasF,MATCH(D$2,'[1]Banco de Dados'!$L$1:$Q$1,0)))</f>
        <v/>
      </c>
      <c r="E15" s="74" t="str">
        <f>IF($B15="","",VLOOKUP($B15,TabeladisciplinasF,MATCH(E$2,'[1]Banco de Dados'!$L$1:$Q$1,0)))</f>
        <v/>
      </c>
      <c r="F15" s="74" t="str">
        <f>IF($B15="","",VLOOKUP($B15,TabeladisciplinasF,MATCH(F$2,'[1]Banco de Dados'!$L$1:$Q$1,0)))</f>
        <v/>
      </c>
      <c r="G15" s="74" t="str">
        <f>IF($B15="","",VLOOKUP($B15,TabeladisciplinasF,MATCH(G$2,'[1]Banco de Dados'!$L$1:$Q$1,0)))</f>
        <v/>
      </c>
      <c r="H15" s="72"/>
      <c r="I15" s="72"/>
      <c r="J15" s="72"/>
      <c r="K15" s="72"/>
      <c r="L15" s="72"/>
      <c r="M15" s="75"/>
      <c r="N15" s="75"/>
      <c r="O15" s="72"/>
      <c r="P15" s="73"/>
      <c r="Q15" s="72"/>
      <c r="R15" s="75"/>
      <c r="S15" s="75"/>
      <c r="T15" s="72"/>
      <c r="U15" s="73"/>
      <c r="V15" s="72"/>
      <c r="W15" s="75"/>
      <c r="X15" s="75"/>
      <c r="Y15" s="72"/>
      <c r="Z15" s="73"/>
      <c r="AA15" s="72"/>
      <c r="AB15" s="72"/>
      <c r="AC15" s="75"/>
      <c r="AD15" s="75"/>
      <c r="AE15" s="72"/>
      <c r="AF15" s="73"/>
      <c r="AG15" s="73" t="str">
        <f t="shared" si="0"/>
        <v/>
      </c>
      <c r="AH15" s="72"/>
      <c r="AI15" s="75"/>
      <c r="AJ15" s="75"/>
      <c r="AK15" s="72"/>
      <c r="AL15" s="73"/>
      <c r="AM15" s="73" t="str">
        <f t="shared" si="1"/>
        <v/>
      </c>
      <c r="AN15" s="76"/>
      <c r="AO15" s="77" t="str">
        <f t="shared" si="7"/>
        <v/>
      </c>
      <c r="AP15" s="77" t="str">
        <f t="shared" si="3"/>
        <v>0</v>
      </c>
      <c r="AQ15" s="77">
        <f t="shared" si="4"/>
        <v>0</v>
      </c>
      <c r="AR15" s="77">
        <f t="shared" si="5"/>
        <v>0</v>
      </c>
      <c r="AS15" s="78">
        <f t="shared" si="6"/>
        <v>0</v>
      </c>
    </row>
    <row r="16" spans="1:46">
      <c r="A16" s="60"/>
      <c r="B16" s="72"/>
      <c r="C16" s="73" t="str">
        <f>IF($B16="","",VLOOKUP($B16,TabeladisciplinasF,MATCH(C$2,'[1]Banco de Dados'!$L$1:$Q$1,0)))</f>
        <v/>
      </c>
      <c r="D16" s="74" t="str">
        <f>IF($B16="","",VLOOKUP($B16,TabeladisciplinasF,MATCH(D$2,'[1]Banco de Dados'!$L$1:$Q$1,0)))</f>
        <v/>
      </c>
      <c r="E16" s="74" t="str">
        <f>IF($B16="","",VLOOKUP($B16,TabeladisciplinasF,MATCH(E$2,'[1]Banco de Dados'!$L$1:$Q$1,0)))</f>
        <v/>
      </c>
      <c r="F16" s="74" t="str">
        <f>IF($B16="","",VLOOKUP($B16,TabeladisciplinasF,MATCH(F$2,'[1]Banco de Dados'!$L$1:$Q$1,0)))</f>
        <v/>
      </c>
      <c r="G16" s="74" t="str">
        <f>IF($B16="","",VLOOKUP($B16,TabeladisciplinasF,MATCH(G$2,'[1]Banco de Dados'!$L$1:$Q$1,0)))</f>
        <v/>
      </c>
      <c r="H16" s="72"/>
      <c r="I16" s="72"/>
      <c r="J16" s="72"/>
      <c r="K16" s="72"/>
      <c r="L16" s="72"/>
      <c r="M16" s="75"/>
      <c r="N16" s="75"/>
      <c r="O16" s="72"/>
      <c r="P16" s="73"/>
      <c r="Q16" s="72"/>
      <c r="R16" s="75"/>
      <c r="S16" s="75"/>
      <c r="T16" s="72"/>
      <c r="U16" s="73"/>
      <c r="V16" s="72"/>
      <c r="W16" s="75"/>
      <c r="X16" s="75"/>
      <c r="Y16" s="72"/>
      <c r="Z16" s="73"/>
      <c r="AA16" s="72"/>
      <c r="AB16" s="72"/>
      <c r="AC16" s="75"/>
      <c r="AD16" s="75"/>
      <c r="AE16" s="72"/>
      <c r="AF16" s="73"/>
      <c r="AG16" s="73" t="str">
        <f t="shared" si="0"/>
        <v/>
      </c>
      <c r="AH16" s="72"/>
      <c r="AI16" s="75"/>
      <c r="AJ16" s="75"/>
      <c r="AK16" s="72"/>
      <c r="AL16" s="73"/>
      <c r="AM16" s="73" t="str">
        <f t="shared" si="1"/>
        <v/>
      </c>
      <c r="AN16" s="76"/>
      <c r="AO16" s="77" t="str">
        <f t="shared" si="7"/>
        <v/>
      </c>
      <c r="AP16" s="77" t="str">
        <f t="shared" si="3"/>
        <v>0</v>
      </c>
      <c r="AQ16" s="77">
        <f t="shared" si="4"/>
        <v>0</v>
      </c>
      <c r="AR16" s="77">
        <f t="shared" si="5"/>
        <v>0</v>
      </c>
      <c r="AS16" s="78">
        <f t="shared" si="6"/>
        <v>0</v>
      </c>
    </row>
    <row r="17" spans="1:45">
      <c r="A17" s="60"/>
      <c r="B17" s="72"/>
      <c r="C17" s="73" t="str">
        <f>IF($B17="","",VLOOKUP($B17,TabeladisciplinasF,MATCH(C$2,'[1]Banco de Dados'!$L$1:$Q$1,0)))</f>
        <v/>
      </c>
      <c r="D17" s="74" t="str">
        <f>IF($B17="","",VLOOKUP($B17,TabeladisciplinasF,MATCH(D$2,'[1]Banco de Dados'!$L$1:$Q$1,0)))</f>
        <v/>
      </c>
      <c r="E17" s="74" t="str">
        <f>IF($B17="","",VLOOKUP($B17,TabeladisciplinasF,MATCH(E$2,'[1]Banco de Dados'!$L$1:$Q$1,0)))</f>
        <v/>
      </c>
      <c r="F17" s="74" t="str">
        <f>IF($B17="","",VLOOKUP($B17,TabeladisciplinasF,MATCH(F$2,'[1]Banco de Dados'!$L$1:$Q$1,0)))</f>
        <v/>
      </c>
      <c r="G17" s="74" t="str">
        <f>IF($B17="","",VLOOKUP($B17,TabeladisciplinasF,MATCH(G$2,'[1]Banco de Dados'!$L$1:$Q$1,0)))</f>
        <v/>
      </c>
      <c r="H17" s="72"/>
      <c r="I17" s="72"/>
      <c r="J17" s="72"/>
      <c r="K17" s="72"/>
      <c r="L17" s="72"/>
      <c r="M17" s="75"/>
      <c r="N17" s="75"/>
      <c r="O17" s="72"/>
      <c r="P17" s="73"/>
      <c r="Q17" s="72"/>
      <c r="R17" s="75"/>
      <c r="S17" s="75"/>
      <c r="T17" s="72"/>
      <c r="U17" s="73"/>
      <c r="V17" s="72"/>
      <c r="W17" s="75"/>
      <c r="X17" s="75"/>
      <c r="Y17" s="72"/>
      <c r="Z17" s="73"/>
      <c r="AA17" s="72"/>
      <c r="AB17" s="72"/>
      <c r="AC17" s="75"/>
      <c r="AD17" s="75"/>
      <c r="AE17" s="72"/>
      <c r="AF17" s="73"/>
      <c r="AG17" s="73" t="str">
        <f t="shared" si="0"/>
        <v/>
      </c>
      <c r="AH17" s="72"/>
      <c r="AI17" s="75"/>
      <c r="AJ17" s="75"/>
      <c r="AK17" s="72"/>
      <c r="AL17" s="73"/>
      <c r="AM17" s="73" t="str">
        <f t="shared" si="1"/>
        <v/>
      </c>
      <c r="AN17" s="76"/>
      <c r="AO17" s="77" t="str">
        <f t="shared" si="7"/>
        <v/>
      </c>
      <c r="AP17" s="77" t="str">
        <f t="shared" si="3"/>
        <v>0</v>
      </c>
      <c r="AQ17" s="77">
        <f t="shared" si="4"/>
        <v>0</v>
      </c>
      <c r="AR17" s="77">
        <f t="shared" si="5"/>
        <v>0</v>
      </c>
      <c r="AS17" s="78">
        <f t="shared" si="6"/>
        <v>0</v>
      </c>
    </row>
    <row r="18" spans="1:45">
      <c r="A18" s="60"/>
      <c r="B18" s="72"/>
      <c r="C18" s="73" t="str">
        <f>IF($B18="","",VLOOKUP($B18,TabeladisciplinasF,MATCH(C$2,'[1]Banco de Dados'!$L$1:$Q$1,0)))</f>
        <v/>
      </c>
      <c r="D18" s="74" t="str">
        <f>IF($B18="","",VLOOKUP($B18,TabeladisciplinasF,MATCH(D$2,'[1]Banco de Dados'!$L$1:$Q$1,0)))</f>
        <v/>
      </c>
      <c r="E18" s="74" t="str">
        <f>IF($B18="","",VLOOKUP($B18,TabeladisciplinasF,MATCH(E$2,'[1]Banco de Dados'!$L$1:$Q$1,0)))</f>
        <v/>
      </c>
      <c r="F18" s="74" t="str">
        <f>IF($B18="","",VLOOKUP($B18,TabeladisciplinasF,MATCH(F$2,'[1]Banco de Dados'!$L$1:$Q$1,0)))</f>
        <v/>
      </c>
      <c r="G18" s="74" t="str">
        <f>IF($B18="","",VLOOKUP($B18,TabeladisciplinasF,MATCH(G$2,'[1]Banco de Dados'!$L$1:$Q$1,0)))</f>
        <v/>
      </c>
      <c r="H18" s="72"/>
      <c r="I18" s="72"/>
      <c r="J18" s="72"/>
      <c r="K18" s="72"/>
      <c r="L18" s="72"/>
      <c r="M18" s="75"/>
      <c r="N18" s="75"/>
      <c r="O18" s="72"/>
      <c r="P18" s="73"/>
      <c r="Q18" s="72"/>
      <c r="R18" s="75"/>
      <c r="S18" s="75"/>
      <c r="T18" s="72"/>
      <c r="U18" s="73"/>
      <c r="V18" s="72"/>
      <c r="W18" s="75"/>
      <c r="X18" s="75"/>
      <c r="Y18" s="72"/>
      <c r="Z18" s="73"/>
      <c r="AA18" s="72"/>
      <c r="AB18" s="72"/>
      <c r="AC18" s="75"/>
      <c r="AD18" s="75"/>
      <c r="AE18" s="72"/>
      <c r="AF18" s="73"/>
      <c r="AG18" s="73" t="str">
        <f t="shared" si="0"/>
        <v/>
      </c>
      <c r="AH18" s="72"/>
      <c r="AI18" s="75"/>
      <c r="AJ18" s="75"/>
      <c r="AK18" s="72"/>
      <c r="AL18" s="73"/>
      <c r="AM18" s="73" t="str">
        <f t="shared" si="1"/>
        <v/>
      </c>
      <c r="AN18" s="76"/>
      <c r="AO18" s="77" t="str">
        <f t="shared" si="7"/>
        <v/>
      </c>
      <c r="AP18" s="77" t="str">
        <f t="shared" si="3"/>
        <v>0</v>
      </c>
      <c r="AQ18" s="77">
        <f t="shared" si="4"/>
        <v>0</v>
      </c>
      <c r="AR18" s="77">
        <f t="shared" si="5"/>
        <v>0</v>
      </c>
      <c r="AS18" s="78">
        <f t="shared" si="6"/>
        <v>0</v>
      </c>
    </row>
    <row r="19" spans="1:45">
      <c r="A19" s="60"/>
      <c r="B19" s="72"/>
      <c r="C19" s="73" t="str">
        <f>IF($B19="","",VLOOKUP($B19,TabeladisciplinasF,MATCH(C$2,'[1]Banco de Dados'!$L$1:$Q$1,0)))</f>
        <v/>
      </c>
      <c r="D19" s="74" t="str">
        <f>IF($B19="","",VLOOKUP($B19,TabeladisciplinasF,MATCH(D$2,'[1]Banco de Dados'!$L$1:$Q$1,0)))</f>
        <v/>
      </c>
      <c r="E19" s="74" t="str">
        <f>IF($B19="","",VLOOKUP($B19,TabeladisciplinasF,MATCH(E$2,'[1]Banco de Dados'!$L$1:$Q$1,0)))</f>
        <v/>
      </c>
      <c r="F19" s="74" t="str">
        <f>IF($B19="","",VLOOKUP($B19,TabeladisciplinasF,MATCH(F$2,'[1]Banco de Dados'!$L$1:$Q$1,0)))</f>
        <v/>
      </c>
      <c r="G19" s="74" t="str">
        <f>IF($B19="","",VLOOKUP($B19,TabeladisciplinasF,MATCH(G$2,'[1]Banco de Dados'!$L$1:$Q$1,0)))</f>
        <v/>
      </c>
      <c r="H19" s="72"/>
      <c r="I19" s="72"/>
      <c r="J19" s="72"/>
      <c r="K19" s="72"/>
      <c r="L19" s="72"/>
      <c r="M19" s="75"/>
      <c r="N19" s="75"/>
      <c r="O19" s="72"/>
      <c r="P19" s="73"/>
      <c r="Q19" s="72"/>
      <c r="R19" s="75"/>
      <c r="S19" s="75"/>
      <c r="T19" s="72"/>
      <c r="U19" s="73"/>
      <c r="V19" s="72"/>
      <c r="W19" s="75"/>
      <c r="X19" s="75"/>
      <c r="Y19" s="72"/>
      <c r="Z19" s="73"/>
      <c r="AA19" s="72"/>
      <c r="AB19" s="72"/>
      <c r="AC19" s="75"/>
      <c r="AD19" s="75"/>
      <c r="AE19" s="72"/>
      <c r="AF19" s="73"/>
      <c r="AG19" s="73" t="str">
        <f t="shared" si="0"/>
        <v/>
      </c>
      <c r="AH19" s="72"/>
      <c r="AI19" s="75"/>
      <c r="AJ19" s="75"/>
      <c r="AK19" s="72"/>
      <c r="AL19" s="73"/>
      <c r="AM19" s="73" t="str">
        <f t="shared" si="1"/>
        <v/>
      </c>
      <c r="AN19" s="76"/>
      <c r="AO19" s="77" t="str">
        <f t="shared" si="7"/>
        <v/>
      </c>
      <c r="AP19" s="77" t="str">
        <f t="shared" si="3"/>
        <v>0</v>
      </c>
      <c r="AQ19" s="77">
        <f t="shared" si="4"/>
        <v>0</v>
      </c>
      <c r="AR19" s="77">
        <f t="shared" si="5"/>
        <v>0</v>
      </c>
      <c r="AS19" s="78">
        <f t="shared" si="6"/>
        <v>0</v>
      </c>
    </row>
    <row r="20" spans="1:45">
      <c r="A20" s="60"/>
      <c r="B20" s="72"/>
      <c r="C20" s="73" t="str">
        <f>IF($B20="","",VLOOKUP($B20,TabeladisciplinasF,MATCH(C$2,'[1]Banco de Dados'!$L$1:$Q$1,0)))</f>
        <v/>
      </c>
      <c r="D20" s="74" t="str">
        <f>IF($B20="","",VLOOKUP($B20,TabeladisciplinasF,MATCH(D$2,'[1]Banco de Dados'!$L$1:$Q$1,0)))</f>
        <v/>
      </c>
      <c r="E20" s="74" t="str">
        <f>IF($B20="","",VLOOKUP($B20,TabeladisciplinasF,MATCH(E$2,'[1]Banco de Dados'!$L$1:$Q$1,0)))</f>
        <v/>
      </c>
      <c r="F20" s="74" t="str">
        <f>IF($B20="","",VLOOKUP($B20,TabeladisciplinasF,MATCH(F$2,'[1]Banco de Dados'!$L$1:$Q$1,0)))</f>
        <v/>
      </c>
      <c r="G20" s="74" t="str">
        <f>IF($B20="","",VLOOKUP($B20,TabeladisciplinasF,MATCH(G$2,'[1]Banco de Dados'!$L$1:$Q$1,0)))</f>
        <v/>
      </c>
      <c r="H20" s="72"/>
      <c r="I20" s="72"/>
      <c r="J20" s="72"/>
      <c r="K20" s="72"/>
      <c r="L20" s="72"/>
      <c r="M20" s="75"/>
      <c r="N20" s="75"/>
      <c r="O20" s="72"/>
      <c r="P20" s="73"/>
      <c r="Q20" s="72"/>
      <c r="R20" s="75"/>
      <c r="S20" s="75"/>
      <c r="T20" s="72"/>
      <c r="U20" s="73"/>
      <c r="V20" s="72"/>
      <c r="W20" s="75"/>
      <c r="X20" s="75"/>
      <c r="Y20" s="72"/>
      <c r="Z20" s="73"/>
      <c r="AA20" s="72"/>
      <c r="AB20" s="72"/>
      <c r="AC20" s="75"/>
      <c r="AD20" s="75"/>
      <c r="AE20" s="72"/>
      <c r="AF20" s="73"/>
      <c r="AG20" s="73" t="str">
        <f t="shared" si="0"/>
        <v/>
      </c>
      <c r="AH20" s="72"/>
      <c r="AI20" s="75"/>
      <c r="AJ20" s="75"/>
      <c r="AK20" s="72"/>
      <c r="AL20" s="73"/>
      <c r="AM20" s="73" t="str">
        <f t="shared" si="1"/>
        <v/>
      </c>
      <c r="AN20" s="76"/>
      <c r="AO20" s="77" t="str">
        <f t="shared" si="7"/>
        <v/>
      </c>
      <c r="AP20" s="77" t="str">
        <f t="shared" si="3"/>
        <v>0</v>
      </c>
      <c r="AQ20" s="77">
        <f t="shared" si="4"/>
        <v>0</v>
      </c>
      <c r="AR20" s="77">
        <f t="shared" si="5"/>
        <v>0</v>
      </c>
      <c r="AS20" s="78">
        <f t="shared" si="6"/>
        <v>0</v>
      </c>
    </row>
    <row r="21" spans="1:45">
      <c r="A21" s="60"/>
      <c r="B21" s="72"/>
      <c r="C21" s="73" t="str">
        <f>IF($B21="","",VLOOKUP($B21,TabeladisciplinasF,MATCH(C$2,'[1]Banco de Dados'!$L$1:$Q$1,0)))</f>
        <v/>
      </c>
      <c r="D21" s="74" t="str">
        <f>IF($B21="","",VLOOKUP($B21,TabeladisciplinasF,MATCH(D$2,'[1]Banco de Dados'!$L$1:$Q$1,0)))</f>
        <v/>
      </c>
      <c r="E21" s="74" t="str">
        <f>IF($B21="","",VLOOKUP($B21,TabeladisciplinasF,MATCH(E$2,'[1]Banco de Dados'!$L$1:$Q$1,0)))</f>
        <v/>
      </c>
      <c r="F21" s="74" t="str">
        <f>IF($B21="","",VLOOKUP($B21,TabeladisciplinasF,MATCH(F$2,'[1]Banco de Dados'!$L$1:$Q$1,0)))</f>
        <v/>
      </c>
      <c r="G21" s="74" t="str">
        <f>IF($B21="","",VLOOKUP($B21,TabeladisciplinasF,MATCH(G$2,'[1]Banco de Dados'!$L$1:$Q$1,0)))</f>
        <v/>
      </c>
      <c r="H21" s="72"/>
      <c r="I21" s="72"/>
      <c r="J21" s="72"/>
      <c r="K21" s="72"/>
      <c r="L21" s="72"/>
      <c r="M21" s="75"/>
      <c r="N21" s="75"/>
      <c r="O21" s="72"/>
      <c r="P21" s="73"/>
      <c r="Q21" s="72"/>
      <c r="R21" s="75"/>
      <c r="S21" s="75"/>
      <c r="T21" s="72"/>
      <c r="U21" s="73"/>
      <c r="V21" s="72"/>
      <c r="W21" s="75"/>
      <c r="X21" s="75"/>
      <c r="Y21" s="72"/>
      <c r="Z21" s="73"/>
      <c r="AA21" s="72"/>
      <c r="AB21" s="72"/>
      <c r="AC21" s="75"/>
      <c r="AD21" s="75"/>
      <c r="AE21" s="72"/>
      <c r="AF21" s="73"/>
      <c r="AG21" s="73" t="str">
        <f t="shared" si="0"/>
        <v/>
      </c>
      <c r="AH21" s="72"/>
      <c r="AI21" s="75"/>
      <c r="AJ21" s="75"/>
      <c r="AK21" s="72"/>
      <c r="AL21" s="73"/>
      <c r="AM21" s="73" t="str">
        <f t="shared" si="1"/>
        <v/>
      </c>
      <c r="AN21" s="76"/>
      <c r="AO21" s="77" t="str">
        <f t="shared" si="7"/>
        <v/>
      </c>
      <c r="AP21" s="77" t="str">
        <f t="shared" si="3"/>
        <v>0</v>
      </c>
      <c r="AQ21" s="77">
        <f t="shared" si="4"/>
        <v>0</v>
      </c>
      <c r="AR21" s="77">
        <f t="shared" si="5"/>
        <v>0</v>
      </c>
      <c r="AS21" s="78">
        <f t="shared" si="6"/>
        <v>0</v>
      </c>
    </row>
    <row r="22" spans="1:45">
      <c r="A22" s="60"/>
      <c r="B22" s="72"/>
      <c r="C22" s="73" t="str">
        <f>IF($B22="","",VLOOKUP($B22,TabeladisciplinasF,MATCH(C$2,'[1]Banco de Dados'!$L$1:$Q$1,0)))</f>
        <v/>
      </c>
      <c r="D22" s="74" t="str">
        <f>IF($B22="","",VLOOKUP($B22,TabeladisciplinasF,MATCH(D$2,'[1]Banco de Dados'!$L$1:$Q$1,0)))</f>
        <v/>
      </c>
      <c r="E22" s="74" t="str">
        <f>IF($B22="","",VLOOKUP($B22,TabeladisciplinasF,MATCH(E$2,'[1]Banco de Dados'!$L$1:$Q$1,0)))</f>
        <v/>
      </c>
      <c r="F22" s="74" t="str">
        <f>IF($B22="","",VLOOKUP($B22,TabeladisciplinasF,MATCH(F$2,'[1]Banco de Dados'!$L$1:$Q$1,0)))</f>
        <v/>
      </c>
      <c r="G22" s="74" t="str">
        <f>IF($B22="","",VLOOKUP($B22,TabeladisciplinasF,MATCH(G$2,'[1]Banco de Dados'!$L$1:$Q$1,0)))</f>
        <v/>
      </c>
      <c r="H22" s="72"/>
      <c r="I22" s="72"/>
      <c r="J22" s="72"/>
      <c r="K22" s="72"/>
      <c r="L22" s="72"/>
      <c r="M22" s="75"/>
      <c r="N22" s="75"/>
      <c r="O22" s="72"/>
      <c r="P22" s="73"/>
      <c r="Q22" s="72"/>
      <c r="R22" s="75"/>
      <c r="S22" s="75"/>
      <c r="T22" s="72"/>
      <c r="U22" s="73"/>
      <c r="V22" s="72"/>
      <c r="W22" s="75"/>
      <c r="X22" s="75"/>
      <c r="Y22" s="72"/>
      <c r="Z22" s="73"/>
      <c r="AA22" s="72"/>
      <c r="AB22" s="72"/>
      <c r="AC22" s="75"/>
      <c r="AD22" s="75"/>
      <c r="AE22" s="72"/>
      <c r="AF22" s="73"/>
      <c r="AG22" s="73" t="str">
        <f t="shared" si="0"/>
        <v/>
      </c>
      <c r="AH22" s="72"/>
      <c r="AI22" s="75"/>
      <c r="AJ22" s="75"/>
      <c r="AK22" s="72"/>
      <c r="AL22" s="73"/>
      <c r="AM22" s="73" t="str">
        <f t="shared" si="1"/>
        <v/>
      </c>
      <c r="AN22" s="76"/>
      <c r="AO22" s="77" t="str">
        <f t="shared" si="7"/>
        <v/>
      </c>
      <c r="AP22" s="77" t="str">
        <f t="shared" si="3"/>
        <v>0</v>
      </c>
      <c r="AQ22" s="77">
        <f t="shared" si="4"/>
        <v>0</v>
      </c>
      <c r="AR22" s="77">
        <f t="shared" si="5"/>
        <v>0</v>
      </c>
      <c r="AS22" s="78">
        <f t="shared" si="6"/>
        <v>0</v>
      </c>
    </row>
    <row r="23" spans="1:45">
      <c r="A23" s="60"/>
      <c r="B23" s="72"/>
      <c r="C23" s="73" t="str">
        <f>IF($B23="","",VLOOKUP($B23,TabeladisciplinasF,MATCH(C$2,'[1]Banco de Dados'!$L$1:$Q$1,0)))</f>
        <v/>
      </c>
      <c r="D23" s="74" t="str">
        <f>IF($B23="","",VLOOKUP($B23,TabeladisciplinasF,MATCH(D$2,'[1]Banco de Dados'!$L$1:$Q$1,0)))</f>
        <v/>
      </c>
      <c r="E23" s="74" t="str">
        <f>IF($B23="","",VLOOKUP($B23,TabeladisciplinasF,MATCH(E$2,'[1]Banco de Dados'!$L$1:$Q$1,0)))</f>
        <v/>
      </c>
      <c r="F23" s="74" t="str">
        <f>IF($B23="","",VLOOKUP($B23,TabeladisciplinasF,MATCH(F$2,'[1]Banco de Dados'!$L$1:$Q$1,0)))</f>
        <v/>
      </c>
      <c r="G23" s="74" t="str">
        <f>IF($B23="","",VLOOKUP($B23,TabeladisciplinasF,MATCH(G$2,'[1]Banco de Dados'!$L$1:$Q$1,0)))</f>
        <v/>
      </c>
      <c r="H23" s="72"/>
      <c r="I23" s="72"/>
      <c r="J23" s="72"/>
      <c r="K23" s="72"/>
      <c r="L23" s="72"/>
      <c r="M23" s="75"/>
      <c r="N23" s="75"/>
      <c r="O23" s="72"/>
      <c r="P23" s="73"/>
      <c r="Q23" s="72"/>
      <c r="R23" s="75"/>
      <c r="S23" s="75"/>
      <c r="T23" s="72"/>
      <c r="U23" s="73"/>
      <c r="V23" s="72"/>
      <c r="W23" s="75"/>
      <c r="X23" s="75"/>
      <c r="Y23" s="72"/>
      <c r="Z23" s="73"/>
      <c r="AA23" s="72"/>
      <c r="AB23" s="72"/>
      <c r="AC23" s="75"/>
      <c r="AD23" s="75"/>
      <c r="AE23" s="72"/>
      <c r="AF23" s="73"/>
      <c r="AG23" s="73" t="str">
        <f t="shared" si="0"/>
        <v/>
      </c>
      <c r="AH23" s="72"/>
      <c r="AI23" s="75"/>
      <c r="AJ23" s="75"/>
      <c r="AK23" s="72"/>
      <c r="AL23" s="73"/>
      <c r="AM23" s="73" t="str">
        <f t="shared" si="1"/>
        <v/>
      </c>
      <c r="AN23" s="76"/>
      <c r="AO23" s="77" t="str">
        <f t="shared" si="7"/>
        <v/>
      </c>
      <c r="AP23" s="77" t="str">
        <f t="shared" si="3"/>
        <v>0</v>
      </c>
      <c r="AQ23" s="77">
        <f t="shared" si="4"/>
        <v>0</v>
      </c>
      <c r="AR23" s="77">
        <f t="shared" si="5"/>
        <v>0</v>
      </c>
      <c r="AS23" s="78">
        <f t="shared" si="6"/>
        <v>0</v>
      </c>
    </row>
    <row r="24" spans="1:45">
      <c r="A24" s="60"/>
      <c r="B24" s="72"/>
      <c r="C24" s="73" t="str">
        <f>IF($B24="","",VLOOKUP($B24,TabeladisciplinasF,MATCH(C$2,'[1]Banco de Dados'!$L$1:$Q$1,0)))</f>
        <v/>
      </c>
      <c r="D24" s="74" t="str">
        <f>IF($B24="","",VLOOKUP($B24,TabeladisciplinasF,MATCH(D$2,'[1]Banco de Dados'!$L$1:$Q$1,0)))</f>
        <v/>
      </c>
      <c r="E24" s="74" t="str">
        <f>IF($B24="","",VLOOKUP($B24,TabeladisciplinasF,MATCH(E$2,'[1]Banco de Dados'!$L$1:$Q$1,0)))</f>
        <v/>
      </c>
      <c r="F24" s="74" t="str">
        <f>IF($B24="","",VLOOKUP($B24,TabeladisciplinasF,MATCH(F$2,'[1]Banco de Dados'!$L$1:$Q$1,0)))</f>
        <v/>
      </c>
      <c r="G24" s="74" t="str">
        <f>IF($B24="","",VLOOKUP($B24,TabeladisciplinasF,MATCH(G$2,'[1]Banco de Dados'!$L$1:$Q$1,0)))</f>
        <v/>
      </c>
      <c r="H24" s="72"/>
      <c r="I24" s="72"/>
      <c r="J24" s="72"/>
      <c r="K24" s="72"/>
      <c r="L24" s="72"/>
      <c r="M24" s="75"/>
      <c r="N24" s="75"/>
      <c r="O24" s="72"/>
      <c r="P24" s="73"/>
      <c r="Q24" s="72"/>
      <c r="R24" s="75"/>
      <c r="S24" s="75"/>
      <c r="T24" s="72"/>
      <c r="U24" s="73"/>
      <c r="V24" s="72"/>
      <c r="W24" s="75"/>
      <c r="X24" s="75"/>
      <c r="Y24" s="72"/>
      <c r="Z24" s="73"/>
      <c r="AA24" s="72"/>
      <c r="AB24" s="72"/>
      <c r="AC24" s="75"/>
      <c r="AD24" s="75"/>
      <c r="AE24" s="72"/>
      <c r="AF24" s="73"/>
      <c r="AG24" s="73" t="str">
        <f t="shared" si="0"/>
        <v/>
      </c>
      <c r="AH24" s="72"/>
      <c r="AI24" s="75"/>
      <c r="AJ24" s="75"/>
      <c r="AK24" s="72"/>
      <c r="AL24" s="73"/>
      <c r="AM24" s="73" t="str">
        <f t="shared" si="1"/>
        <v/>
      </c>
      <c r="AN24" s="76"/>
      <c r="AO24" s="77" t="str">
        <f t="shared" si="7"/>
        <v/>
      </c>
      <c r="AP24" s="77" t="str">
        <f t="shared" si="3"/>
        <v>0</v>
      </c>
      <c r="AQ24" s="77">
        <f t="shared" si="4"/>
        <v>0</v>
      </c>
      <c r="AR24" s="77">
        <f t="shared" si="5"/>
        <v>0</v>
      </c>
      <c r="AS24" s="78">
        <f t="shared" si="6"/>
        <v>0</v>
      </c>
    </row>
    <row r="25" spans="1:45">
      <c r="A25" s="60"/>
      <c r="B25" s="72"/>
      <c r="C25" s="73" t="str">
        <f>IF($B25="","",VLOOKUP($B25,TabeladisciplinasF,MATCH(C$2,'[1]Banco de Dados'!$L$1:$Q$1,0)))</f>
        <v/>
      </c>
      <c r="D25" s="74" t="str">
        <f>IF($B25="","",VLOOKUP($B25,TabeladisciplinasF,MATCH(D$2,'[1]Banco de Dados'!$L$1:$Q$1,0)))</f>
        <v/>
      </c>
      <c r="E25" s="74" t="str">
        <f>IF($B25="","",VLOOKUP($B25,TabeladisciplinasF,MATCH(E$2,'[1]Banco de Dados'!$L$1:$Q$1,0)))</f>
        <v/>
      </c>
      <c r="F25" s="74" t="str">
        <f>IF($B25="","",VLOOKUP($B25,TabeladisciplinasF,MATCH(F$2,'[1]Banco de Dados'!$L$1:$Q$1,0)))</f>
        <v/>
      </c>
      <c r="G25" s="74" t="str">
        <f>IF($B25="","",VLOOKUP($B25,TabeladisciplinasF,MATCH(G$2,'[1]Banco de Dados'!$L$1:$Q$1,0)))</f>
        <v/>
      </c>
      <c r="H25" s="72"/>
      <c r="I25" s="72"/>
      <c r="J25" s="72"/>
      <c r="K25" s="72"/>
      <c r="L25" s="72"/>
      <c r="M25" s="72"/>
      <c r="N25" s="72"/>
      <c r="O25" s="72"/>
      <c r="P25" s="73"/>
      <c r="Q25" s="72"/>
      <c r="R25" s="72"/>
      <c r="S25" s="72"/>
      <c r="T25" s="72"/>
      <c r="U25" s="73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3"/>
      <c r="AG25" s="73" t="str">
        <f t="shared" si="0"/>
        <v/>
      </c>
      <c r="AH25" s="72"/>
      <c r="AI25" s="72"/>
      <c r="AJ25" s="72"/>
      <c r="AK25" s="72"/>
      <c r="AL25" s="73"/>
      <c r="AM25" s="73" t="str">
        <f t="shared" si="1"/>
        <v/>
      </c>
      <c r="AN25" s="76"/>
      <c r="AO25" s="77" t="str">
        <f t="shared" si="7"/>
        <v/>
      </c>
      <c r="AP25" s="77" t="str">
        <f t="shared" si="3"/>
        <v>0</v>
      </c>
      <c r="AQ25" s="77">
        <f t="shared" si="4"/>
        <v>0</v>
      </c>
      <c r="AR25" s="77">
        <f t="shared" si="5"/>
        <v>0</v>
      </c>
      <c r="AS25" s="78">
        <f t="shared" si="6"/>
        <v>0</v>
      </c>
    </row>
    <row r="26" spans="1:45">
      <c r="A26" s="60"/>
      <c r="B26" s="72"/>
      <c r="C26" s="73" t="str">
        <f>IF($B26="","",VLOOKUP($B26,TabeladisciplinasF,MATCH(C$2,'[1]Banco de Dados'!$L$1:$Q$1,0)))</f>
        <v/>
      </c>
      <c r="D26" s="74" t="str">
        <f>IF($B26="","",VLOOKUP($B26,TabeladisciplinasF,MATCH(D$2,'[1]Banco de Dados'!$L$1:$Q$1,0)))</f>
        <v/>
      </c>
      <c r="E26" s="74" t="str">
        <f>IF($B26="","",VLOOKUP($B26,TabeladisciplinasF,MATCH(E$2,'[1]Banco de Dados'!$L$1:$Q$1,0)))</f>
        <v/>
      </c>
      <c r="F26" s="74" t="str">
        <f>IF($B26="","",VLOOKUP($B26,TabeladisciplinasF,MATCH(F$2,'[1]Banco de Dados'!$L$1:$Q$1,0)))</f>
        <v/>
      </c>
      <c r="G26" s="74" t="str">
        <f>IF($B26="","",VLOOKUP($B26,TabeladisciplinasF,MATCH(G$2,'[1]Banco de Dados'!$L$1:$Q$1,0)))</f>
        <v/>
      </c>
      <c r="H26" s="72"/>
      <c r="I26" s="72"/>
      <c r="J26" s="72"/>
      <c r="K26" s="72"/>
      <c r="L26" s="72"/>
      <c r="M26" s="72"/>
      <c r="N26" s="72"/>
      <c r="O26" s="72"/>
      <c r="P26" s="73"/>
      <c r="Q26" s="72"/>
      <c r="R26" s="72"/>
      <c r="S26" s="72"/>
      <c r="T26" s="72"/>
      <c r="U26" s="73"/>
      <c r="V26" s="72"/>
      <c r="W26" s="72"/>
      <c r="X26" s="72"/>
      <c r="Y26" s="72"/>
      <c r="Z26" s="73"/>
      <c r="AA26" s="72"/>
      <c r="AB26" s="72"/>
      <c r="AC26" s="72"/>
      <c r="AD26" s="72"/>
      <c r="AE26" s="72"/>
      <c r="AF26" s="73"/>
      <c r="AG26" s="73" t="str">
        <f t="shared" si="0"/>
        <v/>
      </c>
      <c r="AH26" s="72"/>
      <c r="AI26" s="72"/>
      <c r="AJ26" s="72"/>
      <c r="AK26" s="72"/>
      <c r="AL26" s="73"/>
      <c r="AM26" s="73" t="str">
        <f t="shared" si="1"/>
        <v/>
      </c>
      <c r="AN26" s="76"/>
      <c r="AO26" s="77" t="str">
        <f t="shared" si="7"/>
        <v/>
      </c>
      <c r="AP26" s="77" t="str">
        <f t="shared" si="3"/>
        <v>0</v>
      </c>
      <c r="AQ26" s="77">
        <f t="shared" si="4"/>
        <v>0</v>
      </c>
      <c r="AR26" s="77">
        <f t="shared" si="5"/>
        <v>0</v>
      </c>
      <c r="AS26" s="78">
        <f t="shared" si="6"/>
        <v>0</v>
      </c>
    </row>
    <row r="27" spans="1:45">
      <c r="A27" s="60"/>
      <c r="B27" s="72"/>
      <c r="C27" s="73" t="str">
        <f>IF($B27="","",VLOOKUP($B27,TabeladisciplinasF,MATCH(C$2,'[1]Banco de Dados'!$L$1:$Q$1,0)))</f>
        <v/>
      </c>
      <c r="D27" s="74" t="str">
        <f>IF($B27="","",VLOOKUP($B27,TabeladisciplinasF,MATCH(D$2,'[1]Banco de Dados'!$L$1:$Q$1,0)))</f>
        <v/>
      </c>
      <c r="E27" s="74" t="str">
        <f>IF($B27="","",VLOOKUP($B27,TabeladisciplinasF,MATCH(E$2,'[1]Banco de Dados'!$L$1:$Q$1,0)))</f>
        <v/>
      </c>
      <c r="F27" s="74" t="str">
        <f>IF($B27="","",VLOOKUP($B27,TabeladisciplinasF,MATCH(F$2,'[1]Banco de Dados'!$L$1:$Q$1,0)))</f>
        <v/>
      </c>
      <c r="G27" s="74" t="str">
        <f>IF($B27="","",VLOOKUP($B27,TabeladisciplinasF,MATCH(G$2,'[1]Banco de Dados'!$L$1:$Q$1,0)))</f>
        <v/>
      </c>
      <c r="H27" s="72"/>
      <c r="I27" s="72"/>
      <c r="J27" s="72"/>
      <c r="K27" s="72"/>
      <c r="L27" s="72"/>
      <c r="M27" s="72"/>
      <c r="N27" s="72"/>
      <c r="O27" s="72"/>
      <c r="P27" s="73"/>
      <c r="Q27" s="72"/>
      <c r="R27" s="72"/>
      <c r="S27" s="72"/>
      <c r="T27" s="72"/>
      <c r="U27" s="73"/>
      <c r="V27" s="72"/>
      <c r="W27" s="72"/>
      <c r="X27" s="72"/>
      <c r="Y27" s="72"/>
      <c r="Z27" s="73"/>
      <c r="AA27" s="72"/>
      <c r="AB27" s="72"/>
      <c r="AC27" s="72"/>
      <c r="AD27" s="72"/>
      <c r="AE27" s="72"/>
      <c r="AF27" s="73"/>
      <c r="AG27" s="73" t="str">
        <f t="shared" si="0"/>
        <v/>
      </c>
      <c r="AH27" s="72"/>
      <c r="AI27" s="72"/>
      <c r="AJ27" s="72"/>
      <c r="AK27" s="72"/>
      <c r="AL27" s="73"/>
      <c r="AM27" s="73" t="str">
        <f t="shared" si="1"/>
        <v/>
      </c>
      <c r="AN27" s="76"/>
      <c r="AO27" s="77" t="str">
        <f t="shared" si="7"/>
        <v/>
      </c>
      <c r="AP27" s="77" t="str">
        <f t="shared" si="3"/>
        <v>0</v>
      </c>
      <c r="AQ27" s="77">
        <f t="shared" si="4"/>
        <v>0</v>
      </c>
      <c r="AR27" s="77">
        <f t="shared" si="5"/>
        <v>0</v>
      </c>
      <c r="AS27" s="78">
        <f t="shared" si="6"/>
        <v>0</v>
      </c>
    </row>
    <row r="28" spans="1:45">
      <c r="A28" s="60"/>
      <c r="B28" s="72"/>
      <c r="C28" s="73" t="str">
        <f>IF($B28="","",VLOOKUP($B28,TabeladisciplinasF,MATCH(C$2,'[1]Banco de Dados'!$L$1:$Q$1,0)))</f>
        <v/>
      </c>
      <c r="D28" s="74" t="str">
        <f>IF($B28="","",VLOOKUP($B28,TabeladisciplinasF,MATCH(D$2,'[1]Banco de Dados'!$L$1:$Q$1,0)))</f>
        <v/>
      </c>
      <c r="E28" s="74" t="str">
        <f>IF($B28="","",VLOOKUP($B28,TabeladisciplinasF,MATCH(E$2,'[1]Banco de Dados'!$L$1:$Q$1,0)))</f>
        <v/>
      </c>
      <c r="F28" s="74" t="str">
        <f>IF($B28="","",VLOOKUP($B28,TabeladisciplinasF,MATCH(F$2,'[1]Banco de Dados'!$L$1:$Q$1,0)))</f>
        <v/>
      </c>
      <c r="G28" s="74" t="str">
        <f>IF($B28="","",VLOOKUP($B28,TabeladisciplinasF,MATCH(G$2,'[1]Banco de Dados'!$L$1:$Q$1,0)))</f>
        <v/>
      </c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3"/>
      <c r="V28" s="72"/>
      <c r="W28" s="72"/>
      <c r="X28" s="72"/>
      <c r="Y28" s="72"/>
      <c r="Z28" s="73"/>
      <c r="AA28" s="72"/>
      <c r="AB28" s="72"/>
      <c r="AC28" s="72"/>
      <c r="AD28" s="72"/>
      <c r="AE28" s="72"/>
      <c r="AF28" s="73"/>
      <c r="AG28" s="73" t="str">
        <f t="shared" si="0"/>
        <v/>
      </c>
      <c r="AH28" s="72"/>
      <c r="AI28" s="72"/>
      <c r="AJ28" s="72"/>
      <c r="AK28" s="72"/>
      <c r="AL28" s="73"/>
      <c r="AM28" s="73" t="str">
        <f t="shared" si="1"/>
        <v/>
      </c>
      <c r="AN28" s="76"/>
      <c r="AO28" s="77" t="str">
        <f t="shared" si="7"/>
        <v/>
      </c>
      <c r="AP28" s="77" t="str">
        <f t="shared" si="3"/>
        <v>0</v>
      </c>
      <c r="AQ28" s="77">
        <f t="shared" si="4"/>
        <v>0</v>
      </c>
      <c r="AR28" s="77">
        <f t="shared" si="5"/>
        <v>0</v>
      </c>
      <c r="AS28" s="78">
        <f t="shared" si="6"/>
        <v>0</v>
      </c>
    </row>
    <row r="29" spans="1:45">
      <c r="A29" s="60"/>
      <c r="B29" s="72"/>
      <c r="C29" s="73" t="str">
        <f>IF($B29="","",VLOOKUP($B29,TabeladisciplinasF,MATCH(C$2,'[1]Banco de Dados'!$L$1:$Q$1,0)))</f>
        <v/>
      </c>
      <c r="D29" s="74" t="str">
        <f>IF($B29="","",VLOOKUP($B29,TabeladisciplinasF,MATCH(D$2,'[1]Banco de Dados'!$L$1:$Q$1,0)))</f>
        <v/>
      </c>
      <c r="E29" s="74" t="str">
        <f>IF($B29="","",VLOOKUP($B29,TabeladisciplinasF,MATCH(E$2,'[1]Banco de Dados'!$L$1:$Q$1,0)))</f>
        <v/>
      </c>
      <c r="F29" s="74" t="str">
        <f>IF($B29="","",VLOOKUP($B29,TabeladisciplinasF,MATCH(F$2,'[1]Banco de Dados'!$L$1:$Q$1,0)))</f>
        <v/>
      </c>
      <c r="G29" s="74" t="str">
        <f>IF($B29="","",VLOOKUP($B29,TabeladisciplinasF,MATCH(G$2,'[1]Banco de Dados'!$L$1:$Q$1,0)))</f>
        <v/>
      </c>
      <c r="H29" s="72"/>
      <c r="I29" s="72"/>
      <c r="J29" s="72"/>
      <c r="K29" s="72"/>
      <c r="L29" s="72"/>
      <c r="M29" s="72"/>
      <c r="N29" s="72"/>
      <c r="O29" s="72"/>
      <c r="P29" s="73"/>
      <c r="Q29" s="72"/>
      <c r="R29" s="72"/>
      <c r="S29" s="72"/>
      <c r="T29" s="72"/>
      <c r="U29" s="73"/>
      <c r="V29" s="72"/>
      <c r="W29" s="72"/>
      <c r="X29" s="72"/>
      <c r="Y29" s="72"/>
      <c r="Z29" s="73"/>
      <c r="AA29" s="72"/>
      <c r="AB29" s="72"/>
      <c r="AC29" s="72"/>
      <c r="AD29" s="72"/>
      <c r="AE29" s="72"/>
      <c r="AF29" s="73"/>
      <c r="AG29" s="73" t="str">
        <f t="shared" si="0"/>
        <v/>
      </c>
      <c r="AH29" s="72"/>
      <c r="AI29" s="72"/>
      <c r="AJ29" s="72"/>
      <c r="AK29" s="72"/>
      <c r="AL29" s="73"/>
      <c r="AM29" s="73" t="str">
        <f t="shared" si="1"/>
        <v/>
      </c>
      <c r="AN29" s="76"/>
      <c r="AO29" s="77" t="str">
        <f t="shared" si="7"/>
        <v/>
      </c>
      <c r="AP29" s="77" t="str">
        <f t="shared" si="3"/>
        <v>0</v>
      </c>
      <c r="AQ29" s="77">
        <f t="shared" si="4"/>
        <v>0</v>
      </c>
      <c r="AR29" s="77">
        <f t="shared" si="5"/>
        <v>0</v>
      </c>
      <c r="AS29" s="78">
        <f t="shared" si="6"/>
        <v>0</v>
      </c>
    </row>
    <row r="30" spans="1:45">
      <c r="A30" s="60"/>
      <c r="B30" s="72"/>
      <c r="C30" s="73" t="str">
        <f>IF($B30="","",VLOOKUP($B30,TabeladisciplinasF,MATCH(C$2,'[1]Banco de Dados'!$L$1:$Q$1,0)))</f>
        <v/>
      </c>
      <c r="D30" s="74" t="str">
        <f>IF($B30="","",VLOOKUP($B30,TabeladisciplinasF,MATCH(D$2,'[1]Banco de Dados'!$L$1:$Q$1,0)))</f>
        <v/>
      </c>
      <c r="E30" s="74" t="str">
        <f>IF($B30="","",VLOOKUP($B30,TabeladisciplinasF,MATCH(E$2,'[1]Banco de Dados'!$L$1:$Q$1,0)))</f>
        <v/>
      </c>
      <c r="F30" s="74" t="str">
        <f>IF($B30="","",VLOOKUP($B30,TabeladisciplinasF,MATCH(F$2,'[1]Banco de Dados'!$L$1:$Q$1,0)))</f>
        <v/>
      </c>
      <c r="G30" s="74" t="str">
        <f>IF($B30="","",VLOOKUP($B30,TabeladisciplinasF,MATCH(G$2,'[1]Banco de Dados'!$L$1:$Q$1,0)))</f>
        <v/>
      </c>
      <c r="H30" s="72"/>
      <c r="I30" s="72"/>
      <c r="J30" s="72"/>
      <c r="K30" s="72"/>
      <c r="L30" s="72"/>
      <c r="M30" s="72"/>
      <c r="N30" s="72"/>
      <c r="O30" s="72"/>
      <c r="P30" s="73"/>
      <c r="Q30" s="72"/>
      <c r="R30" s="72"/>
      <c r="S30" s="72"/>
      <c r="T30" s="72"/>
      <c r="U30" s="73"/>
      <c r="V30" s="72"/>
      <c r="W30" s="72"/>
      <c r="X30" s="72"/>
      <c r="Y30" s="72"/>
      <c r="Z30" s="73"/>
      <c r="AA30" s="72"/>
      <c r="AB30" s="72"/>
      <c r="AC30" s="72"/>
      <c r="AD30" s="72"/>
      <c r="AE30" s="72"/>
      <c r="AF30" s="73"/>
      <c r="AG30" s="73" t="str">
        <f t="shared" si="0"/>
        <v/>
      </c>
      <c r="AH30" s="72"/>
      <c r="AI30" s="72"/>
      <c r="AJ30" s="72"/>
      <c r="AK30" s="72"/>
      <c r="AL30" s="73"/>
      <c r="AM30" s="73" t="str">
        <f t="shared" si="1"/>
        <v/>
      </c>
      <c r="AN30" s="76"/>
      <c r="AO30" s="77" t="str">
        <f t="shared" si="7"/>
        <v/>
      </c>
      <c r="AP30" s="77" t="str">
        <f t="shared" si="3"/>
        <v>0</v>
      </c>
      <c r="AQ30" s="77">
        <f t="shared" si="4"/>
        <v>0</v>
      </c>
      <c r="AR30" s="77">
        <f t="shared" si="5"/>
        <v>0</v>
      </c>
      <c r="AS30" s="78">
        <f t="shared" si="6"/>
        <v>0</v>
      </c>
    </row>
    <row r="31" spans="1:45">
      <c r="A31" s="60"/>
      <c r="B31" s="72"/>
      <c r="C31" s="73" t="str">
        <f>IF($B31="","",VLOOKUP($B31,TabeladisciplinasF,MATCH(C$2,'[1]Banco de Dados'!$L$1:$Q$1,0)))</f>
        <v/>
      </c>
      <c r="D31" s="74" t="str">
        <f>IF($B31="","",VLOOKUP($B31,TabeladisciplinasF,MATCH(D$2,'[1]Banco de Dados'!$L$1:$Q$1,0)))</f>
        <v/>
      </c>
      <c r="E31" s="74" t="str">
        <f>IF($B31="","",VLOOKUP($B31,TabeladisciplinasF,MATCH(E$2,'[1]Banco de Dados'!$L$1:$Q$1,0)))</f>
        <v/>
      </c>
      <c r="F31" s="74" t="str">
        <f>IF($B31="","",VLOOKUP($B31,TabeladisciplinasF,MATCH(F$2,'[1]Banco de Dados'!$L$1:$Q$1,0)))</f>
        <v/>
      </c>
      <c r="G31" s="74" t="str">
        <f>IF($B31="","",VLOOKUP($B31,TabeladisciplinasF,MATCH(G$2,'[1]Banco de Dados'!$L$1:$Q$1,0)))</f>
        <v/>
      </c>
      <c r="H31" s="72"/>
      <c r="I31" s="72"/>
      <c r="J31" s="72"/>
      <c r="K31" s="72"/>
      <c r="L31" s="72"/>
      <c r="M31" s="72"/>
      <c r="N31" s="72"/>
      <c r="O31" s="72"/>
      <c r="P31" s="73"/>
      <c r="Q31" s="72"/>
      <c r="R31" s="72"/>
      <c r="S31" s="72"/>
      <c r="T31" s="72"/>
      <c r="U31" s="73"/>
      <c r="V31" s="72"/>
      <c r="W31" s="72"/>
      <c r="X31" s="72"/>
      <c r="Y31" s="72"/>
      <c r="Z31" s="73"/>
      <c r="AA31" s="72"/>
      <c r="AB31" s="72"/>
      <c r="AC31" s="72"/>
      <c r="AD31" s="72"/>
      <c r="AE31" s="72"/>
      <c r="AF31" s="73"/>
      <c r="AG31" s="73" t="str">
        <f t="shared" si="0"/>
        <v/>
      </c>
      <c r="AH31" s="72"/>
      <c r="AI31" s="72"/>
      <c r="AJ31" s="72"/>
      <c r="AK31" s="72"/>
      <c r="AL31" s="73"/>
      <c r="AM31" s="73" t="str">
        <f t="shared" si="1"/>
        <v/>
      </c>
      <c r="AN31" s="76"/>
      <c r="AO31" s="77" t="str">
        <f t="shared" si="7"/>
        <v/>
      </c>
      <c r="AP31" s="77" t="str">
        <f t="shared" si="3"/>
        <v>0</v>
      </c>
      <c r="AQ31" s="77">
        <f t="shared" si="4"/>
        <v>0</v>
      </c>
      <c r="AR31" s="77">
        <f t="shared" si="5"/>
        <v>0</v>
      </c>
      <c r="AS31" s="78">
        <f t="shared" si="6"/>
        <v>0</v>
      </c>
    </row>
    <row r="32" spans="1:45">
      <c r="A32" s="60"/>
      <c r="B32" s="72"/>
      <c r="C32" s="73" t="str">
        <f>IF($B32="","",VLOOKUP($B32,TabeladisciplinasF,MATCH(C$2,'[1]Banco de Dados'!$L$1:$Q$1,0)))</f>
        <v/>
      </c>
      <c r="D32" s="74" t="str">
        <f>IF($B32="","",VLOOKUP($B32,TabeladisciplinasF,MATCH(D$2,'[1]Banco de Dados'!$L$1:$Q$1,0)))</f>
        <v/>
      </c>
      <c r="E32" s="74" t="str">
        <f>IF($B32="","",VLOOKUP($B32,TabeladisciplinasF,MATCH(E$2,'[1]Banco de Dados'!$L$1:$Q$1,0)))</f>
        <v/>
      </c>
      <c r="F32" s="74" t="str">
        <f>IF($B32="","",VLOOKUP($B32,TabeladisciplinasF,MATCH(F$2,'[1]Banco de Dados'!$L$1:$Q$1,0)))</f>
        <v/>
      </c>
      <c r="G32" s="74" t="str">
        <f>IF($B32="","",VLOOKUP($B32,TabeladisciplinasF,MATCH(G$2,'[1]Banco de Dados'!$L$1:$Q$1,0)))</f>
        <v/>
      </c>
      <c r="H32" s="72"/>
      <c r="I32" s="72"/>
      <c r="J32" s="72"/>
      <c r="K32" s="72"/>
      <c r="L32" s="72"/>
      <c r="M32" s="72"/>
      <c r="N32" s="72"/>
      <c r="O32" s="72"/>
      <c r="P32" s="73"/>
      <c r="Q32" s="72"/>
      <c r="R32" s="72"/>
      <c r="S32" s="72"/>
      <c r="T32" s="72"/>
      <c r="U32" s="73"/>
      <c r="V32" s="72"/>
      <c r="W32" s="72"/>
      <c r="X32" s="72"/>
      <c r="Y32" s="72"/>
      <c r="Z32" s="73"/>
      <c r="AA32" s="72"/>
      <c r="AB32" s="72"/>
      <c r="AC32" s="72"/>
      <c r="AD32" s="72"/>
      <c r="AE32" s="72"/>
      <c r="AF32" s="73"/>
      <c r="AG32" s="73" t="str">
        <f t="shared" si="0"/>
        <v/>
      </c>
      <c r="AH32" s="72"/>
      <c r="AI32" s="72"/>
      <c r="AJ32" s="72"/>
      <c r="AK32" s="72"/>
      <c r="AL32" s="73"/>
      <c r="AM32" s="73" t="str">
        <f t="shared" si="1"/>
        <v/>
      </c>
      <c r="AN32" s="76"/>
      <c r="AO32" s="77" t="str">
        <f t="shared" si="7"/>
        <v/>
      </c>
      <c r="AP32" s="77" t="str">
        <f t="shared" si="3"/>
        <v>0</v>
      </c>
      <c r="AQ32" s="77">
        <f t="shared" si="4"/>
        <v>0</v>
      </c>
      <c r="AR32" s="77">
        <f t="shared" si="5"/>
        <v>0</v>
      </c>
      <c r="AS32" s="78">
        <f t="shared" si="6"/>
        <v>0</v>
      </c>
    </row>
    <row r="33" spans="1:45">
      <c r="A33" s="60"/>
      <c r="B33" s="72"/>
      <c r="C33" s="73" t="str">
        <f>IF($B33="","",VLOOKUP($B33,TabeladisciplinasF,MATCH(C$2,'[1]Banco de Dados'!$L$1:$Q$1,0)))</f>
        <v/>
      </c>
      <c r="D33" s="74" t="str">
        <f>IF($B33="","",VLOOKUP($B33,TabeladisciplinasF,MATCH(D$2,'[1]Banco de Dados'!$L$1:$Q$1,0)))</f>
        <v/>
      </c>
      <c r="E33" s="74" t="str">
        <f>IF($B33="","",VLOOKUP($B33,TabeladisciplinasF,MATCH(E$2,'[1]Banco de Dados'!$L$1:$Q$1,0)))</f>
        <v/>
      </c>
      <c r="F33" s="74" t="str">
        <f>IF($B33="","",VLOOKUP($B33,TabeladisciplinasF,MATCH(F$2,'[1]Banco de Dados'!$L$1:$Q$1,0)))</f>
        <v/>
      </c>
      <c r="G33" s="74" t="str">
        <f>IF($B33="","",VLOOKUP($B33,TabeladisciplinasF,MATCH(G$2,'[1]Banco de Dados'!$L$1:$Q$1,0)))</f>
        <v/>
      </c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3"/>
      <c r="V33" s="72"/>
      <c r="W33" s="72"/>
      <c r="X33" s="72"/>
      <c r="Y33" s="72"/>
      <c r="Z33" s="73"/>
      <c r="AA33" s="72"/>
      <c r="AB33" s="72"/>
      <c r="AC33" s="72"/>
      <c r="AD33" s="72"/>
      <c r="AE33" s="72"/>
      <c r="AF33" s="73"/>
      <c r="AG33" s="73" t="str">
        <f t="shared" si="0"/>
        <v/>
      </c>
      <c r="AH33" s="72"/>
      <c r="AI33" s="72"/>
      <c r="AJ33" s="72"/>
      <c r="AK33" s="72"/>
      <c r="AL33" s="73"/>
      <c r="AM33" s="73" t="str">
        <f t="shared" si="1"/>
        <v/>
      </c>
      <c r="AN33" s="76"/>
      <c r="AO33" s="77" t="str">
        <f t="shared" si="7"/>
        <v/>
      </c>
      <c r="AP33" s="77" t="str">
        <f t="shared" si="3"/>
        <v>0</v>
      </c>
      <c r="AQ33" s="77">
        <f t="shared" si="4"/>
        <v>0</v>
      </c>
      <c r="AR33" s="77">
        <f t="shared" si="5"/>
        <v>0</v>
      </c>
      <c r="AS33" s="78">
        <f t="shared" si="6"/>
        <v>0</v>
      </c>
    </row>
    <row r="34" spans="1:45">
      <c r="A34" s="60"/>
      <c r="B34" s="72"/>
      <c r="C34" s="73" t="str">
        <f>IF($B34="","",VLOOKUP($B34,TabeladisciplinasF,MATCH(C$2,'[1]Banco de Dados'!$L$1:$Q$1,0)))</f>
        <v/>
      </c>
      <c r="D34" s="74" t="str">
        <f>IF($B34="","",VLOOKUP($B34,TabeladisciplinasF,MATCH(D$2,'[1]Banco de Dados'!$L$1:$Q$1,0)))</f>
        <v/>
      </c>
      <c r="E34" s="74" t="str">
        <f>IF($B34="","",VLOOKUP($B34,TabeladisciplinasF,MATCH(E$2,'[1]Banco de Dados'!$L$1:$Q$1,0)))</f>
        <v/>
      </c>
      <c r="F34" s="74" t="str">
        <f>IF($B34="","",VLOOKUP($B34,TabeladisciplinasF,MATCH(F$2,'[1]Banco de Dados'!$L$1:$Q$1,0)))</f>
        <v/>
      </c>
      <c r="G34" s="74" t="str">
        <f>IF($B34="","",VLOOKUP($B34,TabeladisciplinasF,MATCH(G$2,'[1]Banco de Dados'!$L$1:$Q$1,0)))</f>
        <v/>
      </c>
      <c r="H34" s="72"/>
      <c r="I34" s="72"/>
      <c r="J34" s="72"/>
      <c r="K34" s="72"/>
      <c r="L34" s="72"/>
      <c r="M34" s="72"/>
      <c r="N34" s="72"/>
      <c r="O34" s="72"/>
      <c r="P34" s="73"/>
      <c r="Q34" s="72"/>
      <c r="R34" s="72"/>
      <c r="S34" s="72"/>
      <c r="T34" s="72"/>
      <c r="U34" s="73"/>
      <c r="V34" s="72"/>
      <c r="W34" s="72"/>
      <c r="X34" s="72"/>
      <c r="Y34" s="72"/>
      <c r="Z34" s="73"/>
      <c r="AA34" s="72"/>
      <c r="AB34" s="72"/>
      <c r="AC34" s="72"/>
      <c r="AD34" s="72"/>
      <c r="AE34" s="72"/>
      <c r="AF34" s="73"/>
      <c r="AG34" s="73" t="str">
        <f t="shared" si="0"/>
        <v/>
      </c>
      <c r="AH34" s="72"/>
      <c r="AI34" s="72"/>
      <c r="AJ34" s="72"/>
      <c r="AK34" s="72"/>
      <c r="AL34" s="73"/>
      <c r="AM34" s="73" t="str">
        <f t="shared" si="1"/>
        <v/>
      </c>
      <c r="AN34" s="76"/>
      <c r="AO34" s="77" t="str">
        <f t="shared" si="7"/>
        <v/>
      </c>
      <c r="AP34" s="77" t="str">
        <f t="shared" si="3"/>
        <v>0</v>
      </c>
      <c r="AQ34" s="77">
        <f t="shared" si="4"/>
        <v>0</v>
      </c>
      <c r="AR34" s="77">
        <f t="shared" si="5"/>
        <v>0</v>
      </c>
      <c r="AS34" s="78">
        <f t="shared" si="6"/>
        <v>0</v>
      </c>
    </row>
    <row r="35" spans="1:45">
      <c r="A35" s="60"/>
      <c r="B35" s="72"/>
      <c r="C35" s="73" t="str">
        <f>IF($B35="","",VLOOKUP($B35,TabeladisciplinasF,MATCH(C$2,'[1]Banco de Dados'!$L$1:$Q$1,0)))</f>
        <v/>
      </c>
      <c r="D35" s="74" t="str">
        <f>IF($B35="","",VLOOKUP($B35,TabeladisciplinasF,MATCH(D$2,'[1]Banco de Dados'!$L$1:$Q$1,0)))</f>
        <v/>
      </c>
      <c r="E35" s="74" t="str">
        <f>IF($B35="","",VLOOKUP($B35,TabeladisciplinasF,MATCH(E$2,'[1]Banco de Dados'!$L$1:$Q$1,0)))</f>
        <v/>
      </c>
      <c r="F35" s="74" t="str">
        <f>IF($B35="","",VLOOKUP($B35,TabeladisciplinasF,MATCH(F$2,'[1]Banco de Dados'!$L$1:$Q$1,0)))</f>
        <v/>
      </c>
      <c r="G35" s="74" t="str">
        <f>IF($B35="","",VLOOKUP($B35,TabeladisciplinasF,MATCH(G$2,'[1]Banco de Dados'!$L$1:$Q$1,0)))</f>
        <v/>
      </c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3"/>
      <c r="V35" s="72"/>
      <c r="W35" s="72"/>
      <c r="X35" s="72"/>
      <c r="Y35" s="72"/>
      <c r="Z35" s="73"/>
      <c r="AA35" s="72"/>
      <c r="AB35" s="72"/>
      <c r="AC35" s="72"/>
      <c r="AD35" s="72"/>
      <c r="AE35" s="72"/>
      <c r="AF35" s="73"/>
      <c r="AG35" s="73" t="str">
        <f t="shared" si="0"/>
        <v/>
      </c>
      <c r="AH35" s="72"/>
      <c r="AI35" s="72"/>
      <c r="AJ35" s="72"/>
      <c r="AK35" s="72"/>
      <c r="AL35" s="73"/>
      <c r="AM35" s="73" t="str">
        <f t="shared" si="1"/>
        <v/>
      </c>
      <c r="AN35" s="76"/>
      <c r="AO35" s="77" t="str">
        <f t="shared" si="7"/>
        <v/>
      </c>
      <c r="AP35" s="77" t="str">
        <f t="shared" si="3"/>
        <v>0</v>
      </c>
      <c r="AQ35" s="77">
        <f t="shared" si="4"/>
        <v>0</v>
      </c>
      <c r="AR35" s="77">
        <f t="shared" si="5"/>
        <v>0</v>
      </c>
      <c r="AS35" s="78">
        <f t="shared" si="6"/>
        <v>0</v>
      </c>
    </row>
    <row r="36" spans="1:45">
      <c r="A36" s="60"/>
      <c r="B36" s="72"/>
      <c r="C36" s="73" t="str">
        <f>IF($B36="","",VLOOKUP($B36,TabeladisciplinasF,MATCH(C$2,'[1]Banco de Dados'!$L$1:$Q$1,0)))</f>
        <v/>
      </c>
      <c r="D36" s="74" t="str">
        <f>IF($B36="","",VLOOKUP($B36,TabeladisciplinasF,MATCH(D$2,'[1]Banco de Dados'!$L$1:$Q$1,0)))</f>
        <v/>
      </c>
      <c r="E36" s="74" t="str">
        <f>IF($B36="","",VLOOKUP($B36,TabeladisciplinasF,MATCH(E$2,'[1]Banco de Dados'!$L$1:$Q$1,0)))</f>
        <v/>
      </c>
      <c r="F36" s="74" t="str">
        <f>IF($B36="","",VLOOKUP($B36,TabeladisciplinasF,MATCH(F$2,'[1]Banco de Dados'!$L$1:$Q$1,0)))</f>
        <v/>
      </c>
      <c r="G36" s="74" t="str">
        <f>IF($B36="","",VLOOKUP($B36,TabeladisciplinasF,MATCH(G$2,'[1]Banco de Dados'!$L$1:$Q$1,0)))</f>
        <v/>
      </c>
      <c r="H36" s="72"/>
      <c r="I36" s="72"/>
      <c r="J36" s="72"/>
      <c r="K36" s="72"/>
      <c r="L36" s="72"/>
      <c r="M36" s="72"/>
      <c r="N36" s="72"/>
      <c r="O36" s="72"/>
      <c r="P36" s="73"/>
      <c r="Q36" s="72"/>
      <c r="R36" s="72"/>
      <c r="S36" s="72"/>
      <c r="T36" s="72"/>
      <c r="U36" s="73"/>
      <c r="V36" s="72"/>
      <c r="W36" s="72"/>
      <c r="X36" s="72"/>
      <c r="Y36" s="72"/>
      <c r="Z36" s="73"/>
      <c r="AA36" s="72"/>
      <c r="AB36" s="72"/>
      <c r="AC36" s="72"/>
      <c r="AD36" s="72"/>
      <c r="AE36" s="72"/>
      <c r="AF36" s="73"/>
      <c r="AG36" s="73" t="str">
        <f t="shared" si="0"/>
        <v/>
      </c>
      <c r="AH36" s="72"/>
      <c r="AI36" s="72"/>
      <c r="AJ36" s="72"/>
      <c r="AK36" s="72"/>
      <c r="AL36" s="73"/>
      <c r="AM36" s="73" t="str">
        <f t="shared" si="1"/>
        <v/>
      </c>
      <c r="AN36" s="76"/>
      <c r="AO36" s="77" t="str">
        <f t="shared" si="7"/>
        <v/>
      </c>
      <c r="AP36" s="77" t="str">
        <f t="shared" si="3"/>
        <v>0</v>
      </c>
      <c r="AQ36" s="77">
        <f t="shared" si="4"/>
        <v>0</v>
      </c>
      <c r="AR36" s="77">
        <f t="shared" si="5"/>
        <v>0</v>
      </c>
      <c r="AS36" s="78">
        <f t="shared" si="6"/>
        <v>0</v>
      </c>
    </row>
    <row r="37" spans="1:45">
      <c r="A37" s="60"/>
      <c r="B37" s="72"/>
      <c r="C37" s="73" t="str">
        <f>IF($B37="","",VLOOKUP($B37,TabeladisciplinasF,MATCH(C$2,'[1]Banco de Dados'!$L$1:$Q$1,0)))</f>
        <v/>
      </c>
      <c r="D37" s="74" t="str">
        <f>IF($B37="","",VLOOKUP($B37,TabeladisciplinasF,MATCH(D$2,'[1]Banco de Dados'!$L$1:$Q$1,0)))</f>
        <v/>
      </c>
      <c r="E37" s="74" t="str">
        <f>IF($B37="","",VLOOKUP($B37,TabeladisciplinasF,MATCH(E$2,'[1]Banco de Dados'!$L$1:$Q$1,0)))</f>
        <v/>
      </c>
      <c r="F37" s="74" t="str">
        <f>IF($B37="","",VLOOKUP($B37,TabeladisciplinasF,MATCH(F$2,'[1]Banco de Dados'!$L$1:$Q$1,0)))</f>
        <v/>
      </c>
      <c r="G37" s="74" t="str">
        <f>IF($B37="","",VLOOKUP($B37,TabeladisciplinasF,MATCH(G$2,'[1]Banco de Dados'!$L$1:$Q$1,0)))</f>
        <v/>
      </c>
      <c r="H37" s="72"/>
      <c r="I37" s="72"/>
      <c r="J37" s="72"/>
      <c r="K37" s="72"/>
      <c r="L37" s="72"/>
      <c r="M37" s="72"/>
      <c r="N37" s="72"/>
      <c r="O37" s="72"/>
      <c r="P37" s="73"/>
      <c r="Q37" s="72"/>
      <c r="R37" s="72"/>
      <c r="S37" s="72"/>
      <c r="T37" s="72"/>
      <c r="U37" s="73"/>
      <c r="V37" s="72"/>
      <c r="W37" s="72"/>
      <c r="X37" s="72"/>
      <c r="Y37" s="72"/>
      <c r="Z37" s="73"/>
      <c r="AA37" s="72"/>
      <c r="AB37" s="72"/>
      <c r="AC37" s="72"/>
      <c r="AD37" s="72"/>
      <c r="AE37" s="72"/>
      <c r="AF37" s="73"/>
      <c r="AG37" s="73" t="str">
        <f t="shared" si="0"/>
        <v/>
      </c>
      <c r="AH37" s="72"/>
      <c r="AI37" s="72"/>
      <c r="AJ37" s="72"/>
      <c r="AK37" s="72"/>
      <c r="AL37" s="73"/>
      <c r="AM37" s="73" t="str">
        <f t="shared" si="1"/>
        <v/>
      </c>
      <c r="AN37" s="76"/>
      <c r="AO37" s="77" t="str">
        <f t="shared" si="7"/>
        <v/>
      </c>
      <c r="AP37" s="77" t="str">
        <f t="shared" si="3"/>
        <v>0</v>
      </c>
      <c r="AQ37" s="77">
        <f t="shared" si="4"/>
        <v>0</v>
      </c>
      <c r="AR37" s="77">
        <f t="shared" si="5"/>
        <v>0</v>
      </c>
      <c r="AS37" s="78">
        <f t="shared" si="6"/>
        <v>0</v>
      </c>
    </row>
    <row r="38" spans="1:45">
      <c r="A38" s="60"/>
      <c r="B38" s="72"/>
      <c r="C38" s="73" t="str">
        <f>IF($B38="","",VLOOKUP($B38,TabeladisciplinasF,MATCH(C$2,'[1]Banco de Dados'!$L$1:$Q$1,0)))</f>
        <v/>
      </c>
      <c r="D38" s="74" t="str">
        <f>IF($B38="","",VLOOKUP($B38,TabeladisciplinasF,MATCH(D$2,'[1]Banco de Dados'!$L$1:$Q$1,0)))</f>
        <v/>
      </c>
      <c r="E38" s="74" t="str">
        <f>IF($B38="","",VLOOKUP($B38,TabeladisciplinasF,MATCH(E$2,'[1]Banco de Dados'!$L$1:$Q$1,0)))</f>
        <v/>
      </c>
      <c r="F38" s="74" t="str">
        <f>IF($B38="","",VLOOKUP($B38,TabeladisciplinasF,MATCH(F$2,'[1]Banco de Dados'!$L$1:$Q$1,0)))</f>
        <v/>
      </c>
      <c r="G38" s="74" t="str">
        <f>IF($B38="","",VLOOKUP($B38,TabeladisciplinasF,MATCH(G$2,'[1]Banco de Dados'!$L$1:$Q$1,0)))</f>
        <v/>
      </c>
      <c r="H38" s="72"/>
      <c r="I38" s="72"/>
      <c r="J38" s="72"/>
      <c r="K38" s="72"/>
      <c r="L38" s="72"/>
      <c r="M38" s="72"/>
      <c r="N38" s="72"/>
      <c r="O38" s="72"/>
      <c r="P38" s="73"/>
      <c r="Q38" s="72"/>
      <c r="R38" s="72"/>
      <c r="S38" s="72"/>
      <c r="T38" s="72"/>
      <c r="U38" s="73"/>
      <c r="V38" s="72"/>
      <c r="W38" s="72"/>
      <c r="X38" s="72"/>
      <c r="Y38" s="72"/>
      <c r="Z38" s="73"/>
      <c r="AA38" s="72"/>
      <c r="AB38" s="72"/>
      <c r="AC38" s="72"/>
      <c r="AD38" s="72"/>
      <c r="AE38" s="72"/>
      <c r="AF38" s="73"/>
      <c r="AG38" s="73" t="str">
        <f t="shared" si="0"/>
        <v/>
      </c>
      <c r="AH38" s="72"/>
      <c r="AI38" s="72"/>
      <c r="AJ38" s="72"/>
      <c r="AK38" s="72"/>
      <c r="AL38" s="73"/>
      <c r="AM38" s="73" t="str">
        <f t="shared" si="1"/>
        <v/>
      </c>
      <c r="AN38" s="76"/>
      <c r="AO38" s="77" t="str">
        <f t="shared" si="7"/>
        <v/>
      </c>
      <c r="AP38" s="77" t="str">
        <f t="shared" si="3"/>
        <v>0</v>
      </c>
      <c r="AQ38" s="77">
        <f t="shared" si="4"/>
        <v>0</v>
      </c>
      <c r="AR38" s="77">
        <f t="shared" si="5"/>
        <v>0</v>
      </c>
      <c r="AS38" s="78">
        <f t="shared" si="6"/>
        <v>0</v>
      </c>
    </row>
    <row r="39" spans="1:45">
      <c r="A39" s="60"/>
      <c r="B39" s="72"/>
      <c r="C39" s="73" t="str">
        <f>IF($B39="","",VLOOKUP($B39,TabeladisciplinasF,MATCH(C$2,'[1]Banco de Dados'!$L$1:$Q$1,0)))</f>
        <v/>
      </c>
      <c r="D39" s="74" t="str">
        <f>IF($B39="","",VLOOKUP($B39,TabeladisciplinasF,MATCH(D$2,'[1]Banco de Dados'!$L$1:$Q$1,0)))</f>
        <v/>
      </c>
      <c r="E39" s="74" t="str">
        <f>IF($B39="","",VLOOKUP($B39,TabeladisciplinasF,MATCH(E$2,'[1]Banco de Dados'!$L$1:$Q$1,0)))</f>
        <v/>
      </c>
      <c r="F39" s="74" t="str">
        <f>IF($B39="","",VLOOKUP($B39,TabeladisciplinasF,MATCH(F$2,'[1]Banco de Dados'!$L$1:$Q$1,0)))</f>
        <v/>
      </c>
      <c r="G39" s="74" t="str">
        <f>IF($B39="","",VLOOKUP($B39,TabeladisciplinasF,MATCH(G$2,'[1]Banco de Dados'!$L$1:$Q$1,0)))</f>
        <v/>
      </c>
      <c r="H39" s="72"/>
      <c r="I39" s="72"/>
      <c r="J39" s="72"/>
      <c r="K39" s="72"/>
      <c r="L39" s="72"/>
      <c r="M39" s="72"/>
      <c r="N39" s="72"/>
      <c r="O39" s="72"/>
      <c r="P39" s="73"/>
      <c r="Q39" s="72"/>
      <c r="R39" s="72"/>
      <c r="S39" s="72"/>
      <c r="T39" s="72"/>
      <c r="U39" s="73"/>
      <c r="V39" s="72"/>
      <c r="W39" s="72"/>
      <c r="X39" s="72"/>
      <c r="Y39" s="72"/>
      <c r="Z39" s="73"/>
      <c r="AA39" s="72"/>
      <c r="AB39" s="72"/>
      <c r="AC39" s="72"/>
      <c r="AD39" s="72"/>
      <c r="AE39" s="72"/>
      <c r="AF39" s="73"/>
      <c r="AG39" s="73" t="str">
        <f t="shared" si="0"/>
        <v/>
      </c>
      <c r="AH39" s="72"/>
      <c r="AI39" s="72"/>
      <c r="AJ39" s="72"/>
      <c r="AK39" s="72"/>
      <c r="AL39" s="73"/>
      <c r="AM39" s="73" t="str">
        <f t="shared" si="1"/>
        <v/>
      </c>
      <c r="AN39" s="76"/>
      <c r="AO39" s="77" t="str">
        <f t="shared" si="7"/>
        <v/>
      </c>
      <c r="AP39" s="77" t="str">
        <f t="shared" si="3"/>
        <v>0</v>
      </c>
      <c r="AQ39" s="77">
        <f t="shared" si="4"/>
        <v>0</v>
      </c>
      <c r="AR39" s="77">
        <f t="shared" si="5"/>
        <v>0</v>
      </c>
      <c r="AS39" s="78">
        <f t="shared" si="6"/>
        <v>0</v>
      </c>
    </row>
    <row r="40" spans="1:45">
      <c r="A40" s="60"/>
      <c r="B40" s="72"/>
      <c r="C40" s="73" t="str">
        <f>IF($B40="","",VLOOKUP($B40,TabeladisciplinasF,MATCH(C$2,'[1]Banco de Dados'!$L$1:$Q$1,0)))</f>
        <v/>
      </c>
      <c r="D40" s="74" t="str">
        <f>IF($B40="","",VLOOKUP($B40,TabeladisciplinasF,MATCH(D$2,'[1]Banco de Dados'!$L$1:$Q$1,0)))</f>
        <v/>
      </c>
      <c r="E40" s="74" t="str">
        <f>IF($B40="","",VLOOKUP($B40,TabeladisciplinasF,MATCH(E$2,'[1]Banco de Dados'!$L$1:$Q$1,0)))</f>
        <v/>
      </c>
      <c r="F40" s="74" t="str">
        <f>IF($B40="","",VLOOKUP($B40,TabeladisciplinasF,MATCH(F$2,'[1]Banco de Dados'!$L$1:$Q$1,0)))</f>
        <v/>
      </c>
      <c r="G40" s="74" t="str">
        <f>IF($B40="","",VLOOKUP($B40,TabeladisciplinasF,MATCH(G$2,'[1]Banco de Dados'!$L$1:$Q$1,0)))</f>
        <v/>
      </c>
      <c r="H40" s="72"/>
      <c r="I40" s="72"/>
      <c r="J40" s="72"/>
      <c r="K40" s="72"/>
      <c r="L40" s="72"/>
      <c r="M40" s="72"/>
      <c r="N40" s="72"/>
      <c r="O40" s="72"/>
      <c r="P40" s="73"/>
      <c r="Q40" s="72"/>
      <c r="R40" s="72"/>
      <c r="S40" s="72"/>
      <c r="T40" s="72"/>
      <c r="U40" s="73"/>
      <c r="V40" s="72"/>
      <c r="W40" s="72"/>
      <c r="X40" s="72"/>
      <c r="Y40" s="72"/>
      <c r="Z40" s="73"/>
      <c r="AA40" s="72"/>
      <c r="AB40" s="72"/>
      <c r="AC40" s="72"/>
      <c r="AD40" s="72"/>
      <c r="AE40" s="72"/>
      <c r="AF40" s="73"/>
      <c r="AG40" s="73" t="str">
        <f t="shared" si="0"/>
        <v/>
      </c>
      <c r="AH40" s="72"/>
      <c r="AI40" s="72"/>
      <c r="AJ40" s="72"/>
      <c r="AK40" s="72"/>
      <c r="AL40" s="73"/>
      <c r="AM40" s="73" t="str">
        <f t="shared" si="1"/>
        <v/>
      </c>
      <c r="AN40" s="76"/>
      <c r="AO40" s="77" t="str">
        <f t="shared" si="7"/>
        <v/>
      </c>
      <c r="AP40" s="77" t="str">
        <f t="shared" si="3"/>
        <v>0</v>
      </c>
      <c r="AQ40" s="77">
        <f t="shared" si="4"/>
        <v>0</v>
      </c>
      <c r="AR40" s="77">
        <f t="shared" si="5"/>
        <v>0</v>
      </c>
      <c r="AS40" s="78">
        <f t="shared" si="6"/>
        <v>0</v>
      </c>
    </row>
    <row r="41" spans="1:45">
      <c r="A41" s="60"/>
      <c r="B41" s="72"/>
      <c r="C41" s="73" t="str">
        <f>IF($B41="","",VLOOKUP($B41,TabeladisciplinasF,MATCH(C$2,'[1]Banco de Dados'!$L$1:$Q$1,0)))</f>
        <v/>
      </c>
      <c r="D41" s="74" t="str">
        <f>IF($B41="","",VLOOKUP($B41,TabeladisciplinasF,MATCH(D$2,'[1]Banco de Dados'!$L$1:$Q$1,0)))</f>
        <v/>
      </c>
      <c r="E41" s="74" t="str">
        <f>IF($B41="","",VLOOKUP($B41,TabeladisciplinasF,MATCH(E$2,'[1]Banco de Dados'!$L$1:$Q$1,0)))</f>
        <v/>
      </c>
      <c r="F41" s="74" t="str">
        <f>IF($B41="","",VLOOKUP($B41,TabeladisciplinasF,MATCH(F$2,'[1]Banco de Dados'!$L$1:$Q$1,0)))</f>
        <v/>
      </c>
      <c r="G41" s="74" t="str">
        <f>IF($B41="","",VLOOKUP($B41,TabeladisciplinasF,MATCH(G$2,'[1]Banco de Dados'!$L$1:$Q$1,0)))</f>
        <v/>
      </c>
      <c r="H41" s="72"/>
      <c r="I41" s="72"/>
      <c r="J41" s="72"/>
      <c r="K41" s="72"/>
      <c r="L41" s="72"/>
      <c r="M41" s="72"/>
      <c r="N41" s="72"/>
      <c r="O41" s="72"/>
      <c r="P41" s="73"/>
      <c r="Q41" s="72"/>
      <c r="R41" s="72"/>
      <c r="S41" s="72"/>
      <c r="T41" s="72"/>
      <c r="U41" s="73"/>
      <c r="V41" s="72"/>
      <c r="W41" s="72"/>
      <c r="X41" s="72"/>
      <c r="Y41" s="72"/>
      <c r="Z41" s="73"/>
      <c r="AA41" s="72"/>
      <c r="AB41" s="72"/>
      <c r="AC41" s="72"/>
      <c r="AD41" s="72"/>
      <c r="AE41" s="72"/>
      <c r="AF41" s="73"/>
      <c r="AG41" s="73" t="str">
        <f t="shared" si="0"/>
        <v/>
      </c>
      <c r="AH41" s="72"/>
      <c r="AI41" s="72"/>
      <c r="AJ41" s="72"/>
      <c r="AK41" s="72"/>
      <c r="AL41" s="73"/>
      <c r="AM41" s="73" t="str">
        <f t="shared" si="1"/>
        <v/>
      </c>
      <c r="AN41" s="76"/>
      <c r="AO41" s="77" t="str">
        <f t="shared" si="7"/>
        <v/>
      </c>
      <c r="AP41" s="77" t="str">
        <f t="shared" si="3"/>
        <v>0</v>
      </c>
      <c r="AQ41" s="77">
        <f t="shared" si="4"/>
        <v>0</v>
      </c>
      <c r="AR41" s="77">
        <f t="shared" si="5"/>
        <v>0</v>
      </c>
      <c r="AS41" s="78">
        <f t="shared" si="6"/>
        <v>0</v>
      </c>
    </row>
    <row r="42" spans="1:45">
      <c r="A42" s="60"/>
      <c r="B42" s="72"/>
      <c r="C42" s="73" t="str">
        <f>IF($B42="","",VLOOKUP($B42,TabeladisciplinasF,MATCH(C$2,'[1]Banco de Dados'!$L$1:$Q$1,0)))</f>
        <v/>
      </c>
      <c r="D42" s="74" t="str">
        <f>IF($B42="","",VLOOKUP($B42,TabeladisciplinasF,MATCH(D$2,'[1]Banco de Dados'!$L$1:$Q$1,0)))</f>
        <v/>
      </c>
      <c r="E42" s="74" t="str">
        <f>IF($B42="","",VLOOKUP($B42,TabeladisciplinasF,MATCH(E$2,'[1]Banco de Dados'!$L$1:$Q$1,0)))</f>
        <v/>
      </c>
      <c r="F42" s="74" t="str">
        <f>IF($B42="","",VLOOKUP($B42,TabeladisciplinasF,MATCH(F$2,'[1]Banco de Dados'!$L$1:$Q$1,0)))</f>
        <v/>
      </c>
      <c r="G42" s="74" t="str">
        <f>IF($B42="","",VLOOKUP($B42,TabeladisciplinasF,MATCH(G$2,'[1]Banco de Dados'!$L$1:$Q$1,0)))</f>
        <v/>
      </c>
      <c r="H42" s="72"/>
      <c r="I42" s="72"/>
      <c r="J42" s="72"/>
      <c r="K42" s="72"/>
      <c r="L42" s="72"/>
      <c r="M42" s="72"/>
      <c r="N42" s="72"/>
      <c r="O42" s="72"/>
      <c r="P42" s="73"/>
      <c r="Q42" s="72"/>
      <c r="R42" s="72"/>
      <c r="S42" s="72"/>
      <c r="T42" s="72"/>
      <c r="U42" s="73"/>
      <c r="V42" s="72"/>
      <c r="W42" s="72"/>
      <c r="X42" s="72"/>
      <c r="Y42" s="72"/>
      <c r="Z42" s="73"/>
      <c r="AA42" s="72"/>
      <c r="AB42" s="72"/>
      <c r="AC42" s="72"/>
      <c r="AD42" s="72"/>
      <c r="AE42" s="72"/>
      <c r="AF42" s="73"/>
      <c r="AG42" s="73" t="str">
        <f t="shared" si="0"/>
        <v/>
      </c>
      <c r="AH42" s="72"/>
      <c r="AI42" s="72"/>
      <c r="AJ42" s="72"/>
      <c r="AK42" s="72"/>
      <c r="AL42" s="73"/>
      <c r="AM42" s="73" t="str">
        <f t="shared" si="1"/>
        <v/>
      </c>
      <c r="AN42" s="76"/>
      <c r="AO42" s="77" t="str">
        <f t="shared" si="7"/>
        <v/>
      </c>
      <c r="AP42" s="77" t="str">
        <f t="shared" si="3"/>
        <v>0</v>
      </c>
      <c r="AQ42" s="77">
        <f t="shared" si="4"/>
        <v>0</v>
      </c>
      <c r="AR42" s="77">
        <f t="shared" si="5"/>
        <v>0</v>
      </c>
      <c r="AS42" s="78">
        <f t="shared" si="6"/>
        <v>0</v>
      </c>
    </row>
    <row r="43" spans="1:45">
      <c r="A43" s="60"/>
      <c r="B43" s="72"/>
      <c r="C43" s="73" t="str">
        <f>IF($B43="","",VLOOKUP($B43,TabeladisciplinasF,MATCH(C$2,'[1]Banco de Dados'!$L$1:$Q$1,0)))</f>
        <v/>
      </c>
      <c r="D43" s="74" t="str">
        <f>IF($B43="","",VLOOKUP($B43,TabeladisciplinasF,MATCH(D$2,'[1]Banco de Dados'!$L$1:$Q$1,0)))</f>
        <v/>
      </c>
      <c r="E43" s="74" t="str">
        <f>IF($B43="","",VLOOKUP($B43,TabeladisciplinasF,MATCH(E$2,'[1]Banco de Dados'!$L$1:$Q$1,0)))</f>
        <v/>
      </c>
      <c r="F43" s="74" t="str">
        <f>IF($B43="","",VLOOKUP($B43,TabeladisciplinasF,MATCH(F$2,'[1]Banco de Dados'!$L$1:$Q$1,0)))</f>
        <v/>
      </c>
      <c r="G43" s="74" t="str">
        <f>IF($B43="","",VLOOKUP($B43,TabeladisciplinasF,MATCH(G$2,'[1]Banco de Dados'!$L$1:$Q$1,0)))</f>
        <v/>
      </c>
      <c r="H43" s="72"/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73"/>
      <c r="V43" s="72"/>
      <c r="W43" s="72"/>
      <c r="X43" s="72"/>
      <c r="Y43" s="72"/>
      <c r="Z43" s="73"/>
      <c r="AA43" s="72"/>
      <c r="AB43" s="72"/>
      <c r="AC43" s="72"/>
      <c r="AD43" s="72"/>
      <c r="AE43" s="72"/>
      <c r="AF43" s="73"/>
      <c r="AG43" s="73" t="str">
        <f t="shared" si="0"/>
        <v/>
      </c>
      <c r="AH43" s="72"/>
      <c r="AI43" s="72"/>
      <c r="AJ43" s="72"/>
      <c r="AK43" s="72"/>
      <c r="AL43" s="73"/>
      <c r="AM43" s="73" t="str">
        <f t="shared" si="1"/>
        <v/>
      </c>
      <c r="AN43" s="76"/>
      <c r="AO43" s="77" t="str">
        <f t="shared" si="7"/>
        <v/>
      </c>
      <c r="AP43" s="77" t="str">
        <f t="shared" si="3"/>
        <v>0</v>
      </c>
      <c r="AQ43" s="77">
        <f t="shared" si="4"/>
        <v>0</v>
      </c>
      <c r="AR43" s="77">
        <f t="shared" si="5"/>
        <v>0</v>
      </c>
      <c r="AS43" s="78">
        <f t="shared" si="6"/>
        <v>0</v>
      </c>
    </row>
    <row r="44" spans="1:45">
      <c r="A44" s="60"/>
      <c r="B44" s="72"/>
      <c r="C44" s="73" t="str">
        <f>IF($B44="","",VLOOKUP($B44,TabeladisciplinasF,MATCH(C$2,'[1]Banco de Dados'!$L$1:$Q$1,0)))</f>
        <v/>
      </c>
      <c r="D44" s="74" t="str">
        <f>IF($B44="","",VLOOKUP($B44,TabeladisciplinasF,MATCH(D$2,'[1]Banco de Dados'!$L$1:$Q$1,0)))</f>
        <v/>
      </c>
      <c r="E44" s="74" t="str">
        <f>IF($B44="","",VLOOKUP($B44,TabeladisciplinasF,MATCH(E$2,'[1]Banco de Dados'!$L$1:$Q$1,0)))</f>
        <v/>
      </c>
      <c r="F44" s="74" t="str">
        <f>IF($B44="","",VLOOKUP($B44,TabeladisciplinasF,MATCH(F$2,'[1]Banco de Dados'!$L$1:$Q$1,0)))</f>
        <v/>
      </c>
      <c r="G44" s="74" t="str">
        <f>IF($B44="","",VLOOKUP($B44,TabeladisciplinasF,MATCH(G$2,'[1]Banco de Dados'!$L$1:$Q$1,0)))</f>
        <v/>
      </c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3"/>
      <c r="V44" s="72"/>
      <c r="W44" s="72"/>
      <c r="X44" s="72"/>
      <c r="Y44" s="72"/>
      <c r="Z44" s="73"/>
      <c r="AA44" s="72"/>
      <c r="AB44" s="72"/>
      <c r="AC44" s="72"/>
      <c r="AD44" s="72"/>
      <c r="AE44" s="72"/>
      <c r="AF44" s="73"/>
      <c r="AG44" s="73" t="str">
        <f t="shared" si="0"/>
        <v/>
      </c>
      <c r="AH44" s="72"/>
      <c r="AI44" s="72"/>
      <c r="AJ44" s="72"/>
      <c r="AK44" s="72"/>
      <c r="AL44" s="73"/>
      <c r="AM44" s="73" t="str">
        <f t="shared" si="1"/>
        <v/>
      </c>
      <c r="AN44" s="76"/>
      <c r="AO44" s="77" t="str">
        <f t="shared" si="7"/>
        <v/>
      </c>
      <c r="AP44" s="77" t="str">
        <f t="shared" si="3"/>
        <v>0</v>
      </c>
      <c r="AQ44" s="77">
        <f t="shared" si="4"/>
        <v>0</v>
      </c>
      <c r="AR44" s="77">
        <f t="shared" si="5"/>
        <v>0</v>
      </c>
      <c r="AS44" s="78">
        <f t="shared" si="6"/>
        <v>0</v>
      </c>
    </row>
    <row r="45" spans="1:45">
      <c r="A45" s="60"/>
      <c r="B45" s="72"/>
      <c r="C45" s="73" t="str">
        <f>IF($B45="","",VLOOKUP($B45,TabeladisciplinasF,MATCH(C$2,'[1]Banco de Dados'!$L$1:$Q$1,0)))</f>
        <v/>
      </c>
      <c r="D45" s="74" t="str">
        <f>IF($B45="","",VLOOKUP($B45,TabeladisciplinasF,MATCH(D$2,'[1]Banco de Dados'!$L$1:$Q$1,0)))</f>
        <v/>
      </c>
      <c r="E45" s="74" t="str">
        <f>IF($B45="","",VLOOKUP($B45,TabeladisciplinasF,MATCH(E$2,'[1]Banco de Dados'!$L$1:$Q$1,0)))</f>
        <v/>
      </c>
      <c r="F45" s="74" t="str">
        <f>IF($B45="","",VLOOKUP($B45,TabeladisciplinasF,MATCH(F$2,'[1]Banco de Dados'!$L$1:$Q$1,0)))</f>
        <v/>
      </c>
      <c r="G45" s="74" t="str">
        <f>IF($B45="","",VLOOKUP($B45,TabeladisciplinasF,MATCH(G$2,'[1]Banco de Dados'!$L$1:$Q$1,0)))</f>
        <v/>
      </c>
      <c r="H45" s="72"/>
      <c r="I45" s="72"/>
      <c r="J45" s="72"/>
      <c r="K45" s="72"/>
      <c r="L45" s="72"/>
      <c r="M45" s="72"/>
      <c r="N45" s="72"/>
      <c r="O45" s="72"/>
      <c r="P45" s="73"/>
      <c r="Q45" s="72"/>
      <c r="R45" s="72"/>
      <c r="S45" s="72"/>
      <c r="T45" s="72"/>
      <c r="U45" s="73"/>
      <c r="V45" s="72"/>
      <c r="W45" s="72"/>
      <c r="X45" s="72"/>
      <c r="Y45" s="72"/>
      <c r="Z45" s="73"/>
      <c r="AA45" s="72"/>
      <c r="AB45" s="72"/>
      <c r="AC45" s="72"/>
      <c r="AD45" s="72"/>
      <c r="AE45" s="72"/>
      <c r="AF45" s="73"/>
      <c r="AG45" s="73" t="str">
        <f t="shared" si="0"/>
        <v/>
      </c>
      <c r="AH45" s="72"/>
      <c r="AI45" s="72"/>
      <c r="AJ45" s="72"/>
      <c r="AK45" s="72"/>
      <c r="AL45" s="73"/>
      <c r="AM45" s="73" t="str">
        <f t="shared" si="1"/>
        <v/>
      </c>
      <c r="AN45" s="76"/>
      <c r="AO45" s="77" t="str">
        <f t="shared" si="7"/>
        <v/>
      </c>
      <c r="AP45" s="77" t="str">
        <f t="shared" si="3"/>
        <v>0</v>
      </c>
      <c r="AQ45" s="77">
        <f t="shared" si="4"/>
        <v>0</v>
      </c>
      <c r="AR45" s="77">
        <f t="shared" si="5"/>
        <v>0</v>
      </c>
      <c r="AS45" s="78">
        <f t="shared" si="6"/>
        <v>0</v>
      </c>
    </row>
    <row r="46" spans="1:45">
      <c r="A46" s="60"/>
      <c r="B46" s="72"/>
      <c r="C46" s="73" t="str">
        <f>IF($B46="","",VLOOKUP($B46,TabeladisciplinasF,MATCH(C$2,'[1]Banco de Dados'!$L$1:$Q$1,0)))</f>
        <v/>
      </c>
      <c r="D46" s="74" t="str">
        <f>IF($B46="","",VLOOKUP($B46,TabeladisciplinasF,MATCH(D$2,'[1]Banco de Dados'!$L$1:$Q$1,0)))</f>
        <v/>
      </c>
      <c r="E46" s="74" t="str">
        <f>IF($B46="","",VLOOKUP($B46,TabeladisciplinasF,MATCH(E$2,'[1]Banco de Dados'!$L$1:$Q$1,0)))</f>
        <v/>
      </c>
      <c r="F46" s="74" t="str">
        <f>IF($B46="","",VLOOKUP($B46,TabeladisciplinasF,MATCH(F$2,'[1]Banco de Dados'!$L$1:$Q$1,0)))</f>
        <v/>
      </c>
      <c r="G46" s="74" t="str">
        <f>IF($B46="","",VLOOKUP($B46,TabeladisciplinasF,MATCH(G$2,'[1]Banco de Dados'!$L$1:$Q$1,0)))</f>
        <v/>
      </c>
      <c r="H46" s="72"/>
      <c r="I46" s="72"/>
      <c r="J46" s="72"/>
      <c r="K46" s="72"/>
      <c r="L46" s="72"/>
      <c r="M46" s="72"/>
      <c r="N46" s="72"/>
      <c r="O46" s="72"/>
      <c r="P46" s="73"/>
      <c r="Q46" s="72"/>
      <c r="R46" s="72"/>
      <c r="S46" s="72"/>
      <c r="T46" s="72"/>
      <c r="U46" s="73"/>
      <c r="V46" s="72"/>
      <c r="W46" s="72"/>
      <c r="X46" s="72"/>
      <c r="Y46" s="72"/>
      <c r="Z46" s="73"/>
      <c r="AA46" s="72"/>
      <c r="AB46" s="72"/>
      <c r="AC46" s="72"/>
      <c r="AD46" s="72"/>
      <c r="AE46" s="72"/>
      <c r="AF46" s="73"/>
      <c r="AG46" s="73" t="str">
        <f t="shared" si="0"/>
        <v/>
      </c>
      <c r="AH46" s="72"/>
      <c r="AI46" s="72"/>
      <c r="AJ46" s="72"/>
      <c r="AK46" s="72"/>
      <c r="AL46" s="73"/>
      <c r="AM46" s="73" t="str">
        <f t="shared" si="1"/>
        <v/>
      </c>
      <c r="AN46" s="76"/>
      <c r="AO46" s="77" t="str">
        <f t="shared" si="7"/>
        <v/>
      </c>
      <c r="AP46" s="77" t="str">
        <f t="shared" si="3"/>
        <v>0</v>
      </c>
      <c r="AQ46" s="77">
        <f t="shared" si="4"/>
        <v>0</v>
      </c>
      <c r="AR46" s="77">
        <f t="shared" si="5"/>
        <v>0</v>
      </c>
      <c r="AS46" s="78">
        <f t="shared" si="6"/>
        <v>0</v>
      </c>
    </row>
    <row r="47" spans="1:45">
      <c r="A47" s="60"/>
      <c r="B47" s="72"/>
      <c r="C47" s="73" t="str">
        <f>IF($B47="","",VLOOKUP($B47,TabeladisciplinasF,MATCH(C$2,'[1]Banco de Dados'!$L$1:$Q$1,0)))</f>
        <v/>
      </c>
      <c r="D47" s="74" t="str">
        <f>IF($B47="","",VLOOKUP($B47,TabeladisciplinasF,MATCH(D$2,'[1]Banco de Dados'!$L$1:$Q$1,0)))</f>
        <v/>
      </c>
      <c r="E47" s="74" t="str">
        <f>IF($B47="","",VLOOKUP($B47,TabeladisciplinasF,MATCH(E$2,'[1]Banco de Dados'!$L$1:$Q$1,0)))</f>
        <v/>
      </c>
      <c r="F47" s="74" t="str">
        <f>IF($B47="","",VLOOKUP($B47,TabeladisciplinasF,MATCH(F$2,'[1]Banco de Dados'!$L$1:$Q$1,0)))</f>
        <v/>
      </c>
      <c r="G47" s="74" t="str">
        <f>IF($B47="","",VLOOKUP($B47,TabeladisciplinasF,MATCH(G$2,'[1]Banco de Dados'!$L$1:$Q$1,0)))</f>
        <v/>
      </c>
      <c r="H47" s="72"/>
      <c r="I47" s="72"/>
      <c r="J47" s="72"/>
      <c r="K47" s="72"/>
      <c r="L47" s="72"/>
      <c r="M47" s="72"/>
      <c r="N47" s="72"/>
      <c r="O47" s="72"/>
      <c r="P47" s="73"/>
      <c r="Q47" s="72"/>
      <c r="R47" s="72"/>
      <c r="S47" s="72"/>
      <c r="T47" s="72"/>
      <c r="U47" s="73"/>
      <c r="V47" s="72"/>
      <c r="W47" s="72"/>
      <c r="X47" s="72"/>
      <c r="Y47" s="72"/>
      <c r="Z47" s="73"/>
      <c r="AA47" s="72"/>
      <c r="AB47" s="72"/>
      <c r="AC47" s="72"/>
      <c r="AD47" s="72"/>
      <c r="AE47" s="72"/>
      <c r="AF47" s="73"/>
      <c r="AG47" s="73" t="str">
        <f t="shared" si="0"/>
        <v/>
      </c>
      <c r="AH47" s="72"/>
      <c r="AI47" s="72"/>
      <c r="AJ47" s="72"/>
      <c r="AK47" s="72"/>
      <c r="AL47" s="73"/>
      <c r="AM47" s="73" t="str">
        <f t="shared" si="1"/>
        <v/>
      </c>
      <c r="AN47" s="76"/>
      <c r="AO47" s="77" t="str">
        <f t="shared" si="7"/>
        <v/>
      </c>
      <c r="AP47" s="77" t="str">
        <f t="shared" si="3"/>
        <v>0</v>
      </c>
      <c r="AQ47" s="77">
        <f t="shared" si="4"/>
        <v>0</v>
      </c>
      <c r="AR47" s="77">
        <f t="shared" si="5"/>
        <v>0</v>
      </c>
      <c r="AS47" s="78">
        <f t="shared" si="6"/>
        <v>0</v>
      </c>
    </row>
    <row r="48" spans="1:45">
      <c r="A48" s="60"/>
      <c r="B48" s="72"/>
      <c r="C48" s="73" t="str">
        <f>IF($B48="","",VLOOKUP($B48,TabeladisciplinasF,MATCH(C$2,'[1]Banco de Dados'!$L$1:$Q$1,0)))</f>
        <v/>
      </c>
      <c r="D48" s="74" t="str">
        <f>IF($B48="","",VLOOKUP($B48,TabeladisciplinasF,MATCH(D$2,'[1]Banco de Dados'!$L$1:$Q$1,0)))</f>
        <v/>
      </c>
      <c r="E48" s="74" t="str">
        <f>IF($B48="","",VLOOKUP($B48,TabeladisciplinasF,MATCH(E$2,'[1]Banco de Dados'!$L$1:$Q$1,0)))</f>
        <v/>
      </c>
      <c r="F48" s="74" t="str">
        <f>IF($B48="","",VLOOKUP($B48,TabeladisciplinasF,MATCH(F$2,'[1]Banco de Dados'!$L$1:$Q$1,0)))</f>
        <v/>
      </c>
      <c r="G48" s="74" t="str">
        <f>IF($B48="","",VLOOKUP($B48,TabeladisciplinasF,MATCH(G$2,'[1]Banco de Dados'!$L$1:$Q$1,0)))</f>
        <v/>
      </c>
      <c r="H48" s="72"/>
      <c r="I48" s="72"/>
      <c r="J48" s="72"/>
      <c r="K48" s="72"/>
      <c r="L48" s="72"/>
      <c r="M48" s="72"/>
      <c r="N48" s="72"/>
      <c r="O48" s="72"/>
      <c r="P48" s="73"/>
      <c r="Q48" s="72"/>
      <c r="R48" s="72"/>
      <c r="S48" s="72"/>
      <c r="T48" s="72"/>
      <c r="U48" s="73"/>
      <c r="V48" s="72"/>
      <c r="W48" s="72"/>
      <c r="X48" s="72"/>
      <c r="Y48" s="72"/>
      <c r="Z48" s="73"/>
      <c r="AA48" s="72"/>
      <c r="AB48" s="72"/>
      <c r="AC48" s="72"/>
      <c r="AD48" s="72"/>
      <c r="AE48" s="72"/>
      <c r="AF48" s="73"/>
      <c r="AG48" s="73" t="str">
        <f t="shared" si="0"/>
        <v/>
      </c>
      <c r="AH48" s="72"/>
      <c r="AI48" s="72"/>
      <c r="AJ48" s="72"/>
      <c r="AK48" s="72"/>
      <c r="AL48" s="73"/>
      <c r="AM48" s="73" t="str">
        <f t="shared" si="1"/>
        <v/>
      </c>
      <c r="AN48" s="76"/>
      <c r="AO48" s="77" t="str">
        <f t="shared" si="7"/>
        <v/>
      </c>
      <c r="AP48" s="77" t="str">
        <f t="shared" si="3"/>
        <v>0</v>
      </c>
      <c r="AQ48" s="77">
        <f t="shared" si="4"/>
        <v>0</v>
      </c>
      <c r="AR48" s="77">
        <f t="shared" si="5"/>
        <v>0</v>
      </c>
      <c r="AS48" s="78">
        <f t="shared" si="6"/>
        <v>0</v>
      </c>
    </row>
    <row r="49" spans="1:45">
      <c r="A49" s="60"/>
      <c r="B49" s="72"/>
      <c r="C49" s="73" t="str">
        <f>IF($B49="","",VLOOKUP($B49,TabeladisciplinasF,MATCH(C$2,'[1]Banco de Dados'!$L$1:$Q$1,0)))</f>
        <v/>
      </c>
      <c r="D49" s="74" t="str">
        <f>IF($B49="","",VLOOKUP($B49,TabeladisciplinasF,MATCH(D$2,'[1]Banco de Dados'!$L$1:$Q$1,0)))</f>
        <v/>
      </c>
      <c r="E49" s="74" t="str">
        <f>IF($B49="","",VLOOKUP($B49,TabeladisciplinasF,MATCH(E$2,'[1]Banco de Dados'!$L$1:$Q$1,0)))</f>
        <v/>
      </c>
      <c r="F49" s="74" t="str">
        <f>IF($B49="","",VLOOKUP($B49,TabeladisciplinasF,MATCH(F$2,'[1]Banco de Dados'!$L$1:$Q$1,0)))</f>
        <v/>
      </c>
      <c r="G49" s="74" t="str">
        <f>IF($B49="","",VLOOKUP($B49,TabeladisciplinasF,MATCH(G$2,'[1]Banco de Dados'!$L$1:$Q$1,0)))</f>
        <v/>
      </c>
      <c r="H49" s="72"/>
      <c r="I49" s="72"/>
      <c r="J49" s="72"/>
      <c r="K49" s="72"/>
      <c r="L49" s="72"/>
      <c r="M49" s="72"/>
      <c r="N49" s="72"/>
      <c r="O49" s="72"/>
      <c r="P49" s="73"/>
      <c r="Q49" s="72"/>
      <c r="R49" s="72"/>
      <c r="S49" s="72"/>
      <c r="T49" s="72"/>
      <c r="U49" s="73"/>
      <c r="V49" s="72"/>
      <c r="W49" s="72"/>
      <c r="X49" s="72"/>
      <c r="Y49" s="72"/>
      <c r="Z49" s="73"/>
      <c r="AA49" s="72"/>
      <c r="AB49" s="72"/>
      <c r="AC49" s="72"/>
      <c r="AD49" s="72"/>
      <c r="AE49" s="72"/>
      <c r="AF49" s="73"/>
      <c r="AG49" s="73" t="str">
        <f t="shared" si="0"/>
        <v/>
      </c>
      <c r="AH49" s="72"/>
      <c r="AI49" s="72"/>
      <c r="AJ49" s="72"/>
      <c r="AK49" s="72"/>
      <c r="AL49" s="73"/>
      <c r="AM49" s="73" t="str">
        <f t="shared" si="1"/>
        <v/>
      </c>
      <c r="AN49" s="76"/>
      <c r="AO49" s="77" t="str">
        <f t="shared" si="7"/>
        <v/>
      </c>
      <c r="AP49" s="77" t="str">
        <f t="shared" si="3"/>
        <v>0</v>
      </c>
      <c r="AQ49" s="77">
        <f t="shared" si="4"/>
        <v>0</v>
      </c>
      <c r="AR49" s="77">
        <f t="shared" si="5"/>
        <v>0</v>
      </c>
      <c r="AS49" s="78">
        <f t="shared" si="6"/>
        <v>0</v>
      </c>
    </row>
    <row r="50" spans="1:45">
      <c r="A50" s="60"/>
      <c r="B50" s="72"/>
      <c r="C50" s="73" t="str">
        <f>IF($B50="","",VLOOKUP($B50,TabeladisciplinasF,MATCH(C$2,'[1]Banco de Dados'!$L$1:$Q$1,0)))</f>
        <v/>
      </c>
      <c r="D50" s="74" t="str">
        <f>IF($B50="","",VLOOKUP($B50,TabeladisciplinasF,MATCH(D$2,'[1]Banco de Dados'!$L$1:$Q$1,0)))</f>
        <v/>
      </c>
      <c r="E50" s="74" t="str">
        <f>IF($B50="","",VLOOKUP($B50,TabeladisciplinasF,MATCH(E$2,'[1]Banco de Dados'!$L$1:$Q$1,0)))</f>
        <v/>
      </c>
      <c r="F50" s="74" t="str">
        <f>IF($B50="","",VLOOKUP($B50,TabeladisciplinasF,MATCH(F$2,'[1]Banco de Dados'!$L$1:$Q$1,0)))</f>
        <v/>
      </c>
      <c r="G50" s="74" t="str">
        <f>IF($B50="","",VLOOKUP($B50,TabeladisciplinasF,MATCH(G$2,'[1]Banco de Dados'!$L$1:$Q$1,0)))</f>
        <v/>
      </c>
      <c r="H50" s="72"/>
      <c r="I50" s="72"/>
      <c r="J50" s="72"/>
      <c r="K50" s="72"/>
      <c r="L50" s="72"/>
      <c r="M50" s="72"/>
      <c r="N50" s="72"/>
      <c r="O50" s="72"/>
      <c r="P50" s="73"/>
      <c r="Q50" s="72"/>
      <c r="R50" s="72"/>
      <c r="S50" s="72"/>
      <c r="T50" s="72"/>
      <c r="U50" s="73"/>
      <c r="V50" s="72"/>
      <c r="W50" s="72"/>
      <c r="X50" s="72"/>
      <c r="Y50" s="72"/>
      <c r="Z50" s="73"/>
      <c r="AA50" s="72"/>
      <c r="AB50" s="72"/>
      <c r="AC50" s="72"/>
      <c r="AD50" s="72"/>
      <c r="AE50" s="72"/>
      <c r="AF50" s="73"/>
      <c r="AG50" s="73" t="str">
        <f t="shared" si="0"/>
        <v/>
      </c>
      <c r="AH50" s="72"/>
      <c r="AI50" s="72"/>
      <c r="AJ50" s="72"/>
      <c r="AK50" s="72"/>
      <c r="AL50" s="73"/>
      <c r="AM50" s="73" t="str">
        <f t="shared" si="1"/>
        <v/>
      </c>
      <c r="AN50" s="76"/>
      <c r="AO50" s="77" t="str">
        <f t="shared" si="7"/>
        <v/>
      </c>
      <c r="AP50" s="77" t="str">
        <f t="shared" si="3"/>
        <v>0</v>
      </c>
      <c r="AQ50" s="77">
        <f t="shared" si="4"/>
        <v>0</v>
      </c>
      <c r="AR50" s="77">
        <f t="shared" si="5"/>
        <v>0</v>
      </c>
      <c r="AS50" s="78">
        <f t="shared" si="6"/>
        <v>0</v>
      </c>
    </row>
    <row r="51" spans="1:45">
      <c r="A51" s="60"/>
      <c r="B51" s="72"/>
      <c r="C51" s="73" t="str">
        <f>IF($B51="","",VLOOKUP($B51,TabeladisciplinasF,MATCH(C$2,'[1]Banco de Dados'!$L$1:$Q$1,0)))</f>
        <v/>
      </c>
      <c r="D51" s="74" t="str">
        <f>IF($B51="","",VLOOKUP($B51,TabeladisciplinasF,MATCH(D$2,'[1]Banco de Dados'!$L$1:$Q$1,0)))</f>
        <v/>
      </c>
      <c r="E51" s="74" t="str">
        <f>IF($B51="","",VLOOKUP($B51,TabeladisciplinasF,MATCH(E$2,'[1]Banco de Dados'!$L$1:$Q$1,0)))</f>
        <v/>
      </c>
      <c r="F51" s="74" t="str">
        <f>IF($B51="","",VLOOKUP($B51,TabeladisciplinasF,MATCH(F$2,'[1]Banco de Dados'!$L$1:$Q$1,0)))</f>
        <v/>
      </c>
      <c r="G51" s="74" t="str">
        <f>IF($B51="","",VLOOKUP($B51,TabeladisciplinasF,MATCH(G$2,'[1]Banco de Dados'!$L$1:$Q$1,0)))</f>
        <v/>
      </c>
      <c r="H51" s="72"/>
      <c r="I51" s="72"/>
      <c r="J51" s="72"/>
      <c r="K51" s="72"/>
      <c r="L51" s="72"/>
      <c r="M51" s="72"/>
      <c r="N51" s="72"/>
      <c r="O51" s="72"/>
      <c r="P51" s="73"/>
      <c r="Q51" s="72"/>
      <c r="R51" s="72"/>
      <c r="S51" s="72"/>
      <c r="T51" s="72"/>
      <c r="U51" s="73"/>
      <c r="V51" s="72"/>
      <c r="W51" s="72"/>
      <c r="X51" s="72"/>
      <c r="Y51" s="72"/>
      <c r="Z51" s="73"/>
      <c r="AA51" s="72"/>
      <c r="AB51" s="72"/>
      <c r="AC51" s="72"/>
      <c r="AD51" s="72"/>
      <c r="AE51" s="72"/>
      <c r="AF51" s="73"/>
      <c r="AG51" s="73" t="str">
        <f t="shared" si="0"/>
        <v/>
      </c>
      <c r="AH51" s="72"/>
      <c r="AI51" s="72"/>
      <c r="AJ51" s="72"/>
      <c r="AK51" s="72"/>
      <c r="AL51" s="73"/>
      <c r="AM51" s="73" t="str">
        <f t="shared" si="1"/>
        <v/>
      </c>
      <c r="AN51" s="76"/>
      <c r="AO51" s="77" t="str">
        <f t="shared" si="7"/>
        <v/>
      </c>
      <c r="AP51" s="77" t="str">
        <f t="shared" si="3"/>
        <v>0</v>
      </c>
      <c r="AQ51" s="77">
        <f t="shared" si="4"/>
        <v>0</v>
      </c>
      <c r="AR51" s="77">
        <f t="shared" si="5"/>
        <v>0</v>
      </c>
      <c r="AS51" s="78">
        <f t="shared" si="6"/>
        <v>0</v>
      </c>
    </row>
    <row r="52" spans="1:45">
      <c r="A52" s="60"/>
      <c r="B52" s="72"/>
      <c r="C52" s="73" t="str">
        <f>IF($B52="","",VLOOKUP($B52,TabeladisciplinasF,MATCH(C$2,'[1]Banco de Dados'!$L$1:$Q$1,0)))</f>
        <v/>
      </c>
      <c r="D52" s="74" t="str">
        <f>IF($B52="","",VLOOKUP($B52,TabeladisciplinasF,MATCH(D$2,'[1]Banco de Dados'!$L$1:$Q$1,0)))</f>
        <v/>
      </c>
      <c r="E52" s="74" t="str">
        <f>IF($B52="","",VLOOKUP($B52,TabeladisciplinasF,MATCH(E$2,'[1]Banco de Dados'!$L$1:$Q$1,0)))</f>
        <v/>
      </c>
      <c r="F52" s="74" t="str">
        <f>IF($B52="","",VLOOKUP($B52,TabeladisciplinasF,MATCH(F$2,'[1]Banco de Dados'!$L$1:$Q$1,0)))</f>
        <v/>
      </c>
      <c r="G52" s="74" t="str">
        <f>IF($B52="","",VLOOKUP($B52,TabeladisciplinasF,MATCH(G$2,'[1]Banco de Dados'!$L$1:$Q$1,0)))</f>
        <v/>
      </c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3"/>
      <c r="V52" s="72"/>
      <c r="W52" s="72"/>
      <c r="X52" s="72"/>
      <c r="Y52" s="72"/>
      <c r="Z52" s="73"/>
      <c r="AA52" s="72"/>
      <c r="AB52" s="72"/>
      <c r="AC52" s="72"/>
      <c r="AD52" s="72"/>
      <c r="AE52" s="72"/>
      <c r="AF52" s="73"/>
      <c r="AG52" s="73" t="str">
        <f t="shared" si="0"/>
        <v/>
      </c>
      <c r="AH52" s="72"/>
      <c r="AI52" s="72"/>
      <c r="AJ52" s="72"/>
      <c r="AK52" s="72"/>
      <c r="AL52" s="73"/>
      <c r="AM52" s="73" t="str">
        <f t="shared" si="1"/>
        <v/>
      </c>
      <c r="AN52" s="76"/>
      <c r="AO52" s="77" t="str">
        <f t="shared" si="7"/>
        <v/>
      </c>
      <c r="AP52" s="77" t="str">
        <f t="shared" si="3"/>
        <v>0</v>
      </c>
      <c r="AQ52" s="77">
        <f t="shared" si="4"/>
        <v>0</v>
      </c>
      <c r="AR52" s="77">
        <f t="shared" si="5"/>
        <v>0</v>
      </c>
      <c r="AS52" s="78">
        <f t="shared" si="6"/>
        <v>0</v>
      </c>
    </row>
    <row r="53" spans="1:45">
      <c r="A53" s="60"/>
      <c r="B53" s="72"/>
      <c r="C53" s="73" t="str">
        <f>IF($B53="","",VLOOKUP($B53,TabeladisciplinasF,MATCH(C$2,'[1]Banco de Dados'!$L$1:$Q$1,0)))</f>
        <v/>
      </c>
      <c r="D53" s="74" t="str">
        <f>IF($B53="","",VLOOKUP($B53,TabeladisciplinasF,MATCH(D$2,'[1]Banco de Dados'!$L$1:$Q$1,0)))</f>
        <v/>
      </c>
      <c r="E53" s="74" t="str">
        <f>IF($B53="","",VLOOKUP($B53,TabeladisciplinasF,MATCH(E$2,'[1]Banco de Dados'!$L$1:$Q$1,0)))</f>
        <v/>
      </c>
      <c r="F53" s="74" t="str">
        <f>IF($B53="","",VLOOKUP($B53,TabeladisciplinasF,MATCH(F$2,'[1]Banco de Dados'!$L$1:$Q$1,0)))</f>
        <v/>
      </c>
      <c r="G53" s="74" t="str">
        <f>IF($B53="","",VLOOKUP($B53,TabeladisciplinasF,MATCH(G$2,'[1]Banco de Dados'!$L$1:$Q$1,0)))</f>
        <v/>
      </c>
      <c r="H53" s="72"/>
      <c r="I53" s="72"/>
      <c r="J53" s="72"/>
      <c r="K53" s="72"/>
      <c r="L53" s="72"/>
      <c r="M53" s="72"/>
      <c r="N53" s="72"/>
      <c r="O53" s="72"/>
      <c r="P53" s="73"/>
      <c r="Q53" s="72"/>
      <c r="R53" s="72"/>
      <c r="S53" s="72"/>
      <c r="T53" s="72"/>
      <c r="U53" s="73"/>
      <c r="V53" s="72"/>
      <c r="W53" s="72"/>
      <c r="X53" s="72"/>
      <c r="Y53" s="72"/>
      <c r="Z53" s="73"/>
      <c r="AA53" s="72"/>
      <c r="AB53" s="72"/>
      <c r="AC53" s="72"/>
      <c r="AD53" s="72"/>
      <c r="AE53" s="72"/>
      <c r="AF53" s="73"/>
      <c r="AG53" s="73" t="str">
        <f t="shared" si="0"/>
        <v/>
      </c>
      <c r="AH53" s="72"/>
      <c r="AI53" s="72"/>
      <c r="AJ53" s="72"/>
      <c r="AK53" s="72"/>
      <c r="AL53" s="73"/>
      <c r="AM53" s="73" t="str">
        <f t="shared" si="1"/>
        <v/>
      </c>
      <c r="AN53" s="76"/>
      <c r="AO53" s="77" t="str">
        <f t="shared" si="7"/>
        <v/>
      </c>
      <c r="AP53" s="77" t="str">
        <f t="shared" si="3"/>
        <v>0</v>
      </c>
      <c r="AQ53" s="77">
        <f t="shared" si="4"/>
        <v>0</v>
      </c>
      <c r="AR53" s="77">
        <f t="shared" si="5"/>
        <v>0</v>
      </c>
      <c r="AS53" s="78">
        <f t="shared" si="6"/>
        <v>0</v>
      </c>
    </row>
    <row r="54" spans="1:45">
      <c r="A54" s="60"/>
      <c r="B54" s="72"/>
      <c r="C54" s="73" t="str">
        <f>IF($B54="","",VLOOKUP($B54,TabeladisciplinasF,MATCH(C$2,'[1]Banco de Dados'!$L$1:$Q$1,0)))</f>
        <v/>
      </c>
      <c r="D54" s="74" t="str">
        <f>IF($B54="","",VLOOKUP($B54,TabeladisciplinasF,MATCH(D$2,'[1]Banco de Dados'!$L$1:$Q$1,0)))</f>
        <v/>
      </c>
      <c r="E54" s="74" t="str">
        <f>IF($B54="","",VLOOKUP($B54,TabeladisciplinasF,MATCH(E$2,'[1]Banco de Dados'!$L$1:$Q$1,0)))</f>
        <v/>
      </c>
      <c r="F54" s="74" t="str">
        <f>IF($B54="","",VLOOKUP($B54,TabeladisciplinasF,MATCH(F$2,'[1]Banco de Dados'!$L$1:$Q$1,0)))</f>
        <v/>
      </c>
      <c r="G54" s="74" t="str">
        <f>IF($B54="","",VLOOKUP($B54,TabeladisciplinasF,MATCH(G$2,'[1]Banco de Dados'!$L$1:$Q$1,0)))</f>
        <v/>
      </c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3"/>
      <c r="V54" s="72"/>
      <c r="W54" s="72"/>
      <c r="X54" s="72"/>
      <c r="Y54" s="72"/>
      <c r="Z54" s="73"/>
      <c r="AA54" s="72"/>
      <c r="AB54" s="72"/>
      <c r="AC54" s="72"/>
      <c r="AD54" s="72"/>
      <c r="AE54" s="72"/>
      <c r="AF54" s="73"/>
      <c r="AG54" s="73" t="str">
        <f t="shared" si="0"/>
        <v/>
      </c>
      <c r="AH54" s="72"/>
      <c r="AI54" s="72"/>
      <c r="AJ54" s="72"/>
      <c r="AK54" s="72"/>
      <c r="AL54" s="73"/>
      <c r="AM54" s="73" t="str">
        <f t="shared" si="1"/>
        <v/>
      </c>
      <c r="AN54" s="76"/>
      <c r="AO54" s="77" t="str">
        <f t="shared" si="7"/>
        <v/>
      </c>
      <c r="AP54" s="77" t="str">
        <f t="shared" si="3"/>
        <v>0</v>
      </c>
      <c r="AQ54" s="77">
        <f t="shared" si="4"/>
        <v>0</v>
      </c>
      <c r="AR54" s="77">
        <f t="shared" si="5"/>
        <v>0</v>
      </c>
      <c r="AS54" s="78">
        <f t="shared" si="6"/>
        <v>0</v>
      </c>
    </row>
    <row r="55" spans="1:45">
      <c r="A55" s="60"/>
      <c r="B55" s="72"/>
      <c r="C55" s="73" t="str">
        <f>IF($B55="","",VLOOKUP($B55,TabeladisciplinasF,MATCH(C$2,'[1]Banco de Dados'!$L$1:$Q$1,0)))</f>
        <v/>
      </c>
      <c r="D55" s="74" t="str">
        <f>IF($B55="","",VLOOKUP($B55,TabeladisciplinasF,MATCH(D$2,'[1]Banco de Dados'!$L$1:$Q$1,0)))</f>
        <v/>
      </c>
      <c r="E55" s="74" t="str">
        <f>IF($B55="","",VLOOKUP($B55,TabeladisciplinasF,MATCH(E$2,'[1]Banco de Dados'!$L$1:$Q$1,0)))</f>
        <v/>
      </c>
      <c r="F55" s="74" t="str">
        <f>IF($B55="","",VLOOKUP($B55,TabeladisciplinasF,MATCH(F$2,'[1]Banco de Dados'!$L$1:$Q$1,0)))</f>
        <v/>
      </c>
      <c r="G55" s="74" t="str">
        <f>IF($B55="","",VLOOKUP($B55,TabeladisciplinasF,MATCH(G$2,'[1]Banco de Dados'!$L$1:$Q$1,0)))</f>
        <v/>
      </c>
      <c r="H55" s="72"/>
      <c r="I55" s="72"/>
      <c r="J55" s="72"/>
      <c r="K55" s="72"/>
      <c r="L55" s="72"/>
      <c r="M55" s="72"/>
      <c r="N55" s="72"/>
      <c r="O55" s="72"/>
      <c r="P55" s="73"/>
      <c r="Q55" s="72"/>
      <c r="R55" s="72"/>
      <c r="S55" s="72"/>
      <c r="T55" s="72"/>
      <c r="U55" s="73"/>
      <c r="V55" s="72"/>
      <c r="W55" s="72"/>
      <c r="X55" s="72"/>
      <c r="Y55" s="72"/>
      <c r="Z55" s="73"/>
      <c r="AA55" s="72"/>
      <c r="AB55" s="72"/>
      <c r="AC55" s="72"/>
      <c r="AD55" s="72"/>
      <c r="AE55" s="72"/>
      <c r="AF55" s="73"/>
      <c r="AG55" s="73" t="str">
        <f t="shared" si="0"/>
        <v/>
      </c>
      <c r="AH55" s="72"/>
      <c r="AI55" s="72"/>
      <c r="AJ55" s="72"/>
      <c r="AK55" s="72"/>
      <c r="AL55" s="73"/>
      <c r="AM55" s="73" t="str">
        <f t="shared" si="1"/>
        <v/>
      </c>
      <c r="AN55" s="76"/>
      <c r="AO55" s="77" t="str">
        <f t="shared" si="7"/>
        <v/>
      </c>
      <c r="AP55" s="77" t="str">
        <f t="shared" si="3"/>
        <v>0</v>
      </c>
      <c r="AQ55" s="77">
        <f t="shared" si="4"/>
        <v>0</v>
      </c>
      <c r="AR55" s="77">
        <f t="shared" si="5"/>
        <v>0</v>
      </c>
      <c r="AS55" s="78">
        <f t="shared" si="6"/>
        <v>0</v>
      </c>
    </row>
    <row r="56" spans="1:45">
      <c r="A56" s="60"/>
      <c r="B56" s="72"/>
      <c r="C56" s="73" t="str">
        <f>IF($B56="","",VLOOKUP($B56,TabeladisciplinasF,MATCH(C$2,'[1]Banco de Dados'!$L$1:$Q$1,0)))</f>
        <v/>
      </c>
      <c r="D56" s="74" t="str">
        <f>IF($B56="","",VLOOKUP($B56,TabeladisciplinasF,MATCH(D$2,'[1]Banco de Dados'!$L$1:$Q$1,0)))</f>
        <v/>
      </c>
      <c r="E56" s="74" t="str">
        <f>IF($B56="","",VLOOKUP($B56,TabeladisciplinasF,MATCH(E$2,'[1]Banco de Dados'!$L$1:$Q$1,0)))</f>
        <v/>
      </c>
      <c r="F56" s="74" t="str">
        <f>IF($B56="","",VLOOKUP($B56,TabeladisciplinasF,MATCH(F$2,'[1]Banco de Dados'!$L$1:$Q$1,0)))</f>
        <v/>
      </c>
      <c r="G56" s="74" t="str">
        <f>IF($B56="","",VLOOKUP($B56,TabeladisciplinasF,MATCH(G$2,'[1]Banco de Dados'!$L$1:$Q$1,0)))</f>
        <v/>
      </c>
      <c r="H56" s="72"/>
      <c r="I56" s="72"/>
      <c r="J56" s="72"/>
      <c r="K56" s="72"/>
      <c r="L56" s="72"/>
      <c r="M56" s="72"/>
      <c r="N56" s="72"/>
      <c r="O56" s="72"/>
      <c r="P56" s="73"/>
      <c r="Q56" s="72"/>
      <c r="R56" s="72"/>
      <c r="S56" s="72"/>
      <c r="T56" s="72"/>
      <c r="U56" s="73"/>
      <c r="V56" s="72"/>
      <c r="W56" s="72"/>
      <c r="X56" s="72"/>
      <c r="Y56" s="72"/>
      <c r="Z56" s="73"/>
      <c r="AA56" s="72"/>
      <c r="AB56" s="72"/>
      <c r="AC56" s="72"/>
      <c r="AD56" s="72"/>
      <c r="AE56" s="72"/>
      <c r="AF56" s="73"/>
      <c r="AG56" s="73" t="str">
        <f t="shared" si="0"/>
        <v/>
      </c>
      <c r="AH56" s="72"/>
      <c r="AI56" s="72"/>
      <c r="AJ56" s="72"/>
      <c r="AK56" s="72"/>
      <c r="AL56" s="73"/>
      <c r="AM56" s="73" t="str">
        <f t="shared" si="1"/>
        <v/>
      </c>
      <c r="AN56" s="76"/>
      <c r="AO56" s="77" t="str">
        <f t="shared" si="7"/>
        <v/>
      </c>
      <c r="AP56" s="77" t="str">
        <f t="shared" si="3"/>
        <v>0</v>
      </c>
      <c r="AQ56" s="77">
        <f t="shared" si="4"/>
        <v>0</v>
      </c>
      <c r="AR56" s="77">
        <f t="shared" si="5"/>
        <v>0</v>
      </c>
      <c r="AS56" s="78">
        <f t="shared" si="6"/>
        <v>0</v>
      </c>
    </row>
    <row r="57" spans="1:45">
      <c r="A57" s="60"/>
      <c r="B57" s="72"/>
      <c r="C57" s="73" t="str">
        <f>IF($B57="","",VLOOKUP($B57,TabeladisciplinasF,MATCH(C$2,'[1]Banco de Dados'!$L$1:$Q$1,0)))</f>
        <v/>
      </c>
      <c r="D57" s="74" t="str">
        <f>IF($B57="","",VLOOKUP($B57,TabeladisciplinasF,MATCH(D$2,'[1]Banco de Dados'!$L$1:$Q$1,0)))</f>
        <v/>
      </c>
      <c r="E57" s="74" t="str">
        <f>IF($B57="","",VLOOKUP($B57,TabeladisciplinasF,MATCH(E$2,'[1]Banco de Dados'!$L$1:$Q$1,0)))</f>
        <v/>
      </c>
      <c r="F57" s="74" t="str">
        <f>IF($B57="","",VLOOKUP($B57,TabeladisciplinasF,MATCH(F$2,'[1]Banco de Dados'!$L$1:$Q$1,0)))</f>
        <v/>
      </c>
      <c r="G57" s="74" t="str">
        <f>IF($B57="","",VLOOKUP($B57,TabeladisciplinasF,MATCH(G$2,'[1]Banco de Dados'!$L$1:$Q$1,0)))</f>
        <v/>
      </c>
      <c r="H57" s="72"/>
      <c r="I57" s="72"/>
      <c r="J57" s="72"/>
      <c r="K57" s="72"/>
      <c r="L57" s="72"/>
      <c r="M57" s="72"/>
      <c r="N57" s="72"/>
      <c r="O57" s="72"/>
      <c r="P57" s="73"/>
      <c r="Q57" s="72"/>
      <c r="R57" s="72"/>
      <c r="S57" s="72"/>
      <c r="T57" s="72"/>
      <c r="U57" s="73"/>
      <c r="V57" s="72"/>
      <c r="W57" s="72"/>
      <c r="X57" s="72"/>
      <c r="Y57" s="72"/>
      <c r="Z57" s="73"/>
      <c r="AA57" s="72"/>
      <c r="AB57" s="72"/>
      <c r="AC57" s="72"/>
      <c r="AD57" s="72"/>
      <c r="AE57" s="72"/>
      <c r="AF57" s="73"/>
      <c r="AG57" s="73" t="str">
        <f t="shared" si="0"/>
        <v/>
      </c>
      <c r="AH57" s="72"/>
      <c r="AI57" s="72"/>
      <c r="AJ57" s="72"/>
      <c r="AK57" s="72"/>
      <c r="AL57" s="73"/>
      <c r="AM57" s="73" t="str">
        <f t="shared" si="1"/>
        <v/>
      </c>
      <c r="AN57" s="76"/>
      <c r="AO57" s="77" t="str">
        <f t="shared" si="7"/>
        <v/>
      </c>
      <c r="AP57" s="77" t="str">
        <f t="shared" si="3"/>
        <v>0</v>
      </c>
      <c r="AQ57" s="77">
        <f t="shared" si="4"/>
        <v>0</v>
      </c>
      <c r="AR57" s="77">
        <f t="shared" si="5"/>
        <v>0</v>
      </c>
      <c r="AS57" s="78">
        <f t="shared" si="6"/>
        <v>0</v>
      </c>
    </row>
    <row r="58" spans="1:45">
      <c r="A58" s="60"/>
      <c r="B58" s="72"/>
      <c r="C58" s="73" t="str">
        <f>IF($B58="","",VLOOKUP($B58,TabeladisciplinasF,MATCH(C$2,'[1]Banco de Dados'!$L$1:$Q$1,0)))</f>
        <v/>
      </c>
      <c r="D58" s="74" t="str">
        <f>IF($B58="","",VLOOKUP($B58,TabeladisciplinasF,MATCH(D$2,'[1]Banco de Dados'!$L$1:$Q$1,0)))</f>
        <v/>
      </c>
      <c r="E58" s="74" t="str">
        <f>IF($B58="","",VLOOKUP($B58,TabeladisciplinasF,MATCH(E$2,'[1]Banco de Dados'!$L$1:$Q$1,0)))</f>
        <v/>
      </c>
      <c r="F58" s="74" t="str">
        <f>IF($B58="","",VLOOKUP($B58,TabeladisciplinasF,MATCH(F$2,'[1]Banco de Dados'!$L$1:$Q$1,0)))</f>
        <v/>
      </c>
      <c r="G58" s="74" t="str">
        <f>IF($B58="","",VLOOKUP($B58,TabeladisciplinasF,MATCH(G$2,'[1]Banco de Dados'!$L$1:$Q$1,0)))</f>
        <v/>
      </c>
      <c r="H58" s="72"/>
      <c r="I58" s="72"/>
      <c r="J58" s="72"/>
      <c r="K58" s="72"/>
      <c r="L58" s="72"/>
      <c r="M58" s="72"/>
      <c r="N58" s="72"/>
      <c r="O58" s="72"/>
      <c r="P58" s="73"/>
      <c r="Q58" s="72"/>
      <c r="R58" s="72"/>
      <c r="S58" s="72"/>
      <c r="T58" s="72"/>
      <c r="U58" s="73"/>
      <c r="V58" s="72"/>
      <c r="W58" s="72"/>
      <c r="X58" s="72"/>
      <c r="Y58" s="72"/>
      <c r="Z58" s="73"/>
      <c r="AA58" s="72"/>
      <c r="AB58" s="72"/>
      <c r="AC58" s="72"/>
      <c r="AD58" s="72"/>
      <c r="AE58" s="72"/>
      <c r="AF58" s="73"/>
      <c r="AG58" s="73" t="str">
        <f t="shared" si="0"/>
        <v/>
      </c>
      <c r="AH58" s="72"/>
      <c r="AI58" s="72"/>
      <c r="AJ58" s="72"/>
      <c r="AK58" s="72"/>
      <c r="AL58" s="73"/>
      <c r="AM58" s="73" t="str">
        <f t="shared" si="1"/>
        <v/>
      </c>
      <c r="AN58" s="76"/>
      <c r="AO58" s="77" t="str">
        <f t="shared" si="7"/>
        <v/>
      </c>
      <c r="AP58" s="77" t="str">
        <f t="shared" si="3"/>
        <v>0</v>
      </c>
      <c r="AQ58" s="77">
        <f t="shared" si="4"/>
        <v>0</v>
      </c>
      <c r="AR58" s="77">
        <f t="shared" si="5"/>
        <v>0</v>
      </c>
      <c r="AS58" s="78">
        <f t="shared" si="6"/>
        <v>0</v>
      </c>
    </row>
    <row r="59" spans="1:45">
      <c r="A59" s="60"/>
      <c r="B59" s="72"/>
      <c r="C59" s="73" t="str">
        <f>IF($B59="","",VLOOKUP($B59,TabeladisciplinasF,MATCH(C$2,'[1]Banco de Dados'!$L$1:$Q$1,0)))</f>
        <v/>
      </c>
      <c r="D59" s="74" t="str">
        <f>IF($B59="","",VLOOKUP($B59,TabeladisciplinasF,MATCH(D$2,'[1]Banco de Dados'!$L$1:$Q$1,0)))</f>
        <v/>
      </c>
      <c r="E59" s="74" t="str">
        <f>IF($B59="","",VLOOKUP($B59,TabeladisciplinasF,MATCH(E$2,'[1]Banco de Dados'!$L$1:$Q$1,0)))</f>
        <v/>
      </c>
      <c r="F59" s="74" t="str">
        <f>IF($B59="","",VLOOKUP($B59,TabeladisciplinasF,MATCH(F$2,'[1]Banco de Dados'!$L$1:$Q$1,0)))</f>
        <v/>
      </c>
      <c r="G59" s="74" t="str">
        <f>IF($B59="","",VLOOKUP($B59,TabeladisciplinasF,MATCH(G$2,'[1]Banco de Dados'!$L$1:$Q$1,0)))</f>
        <v/>
      </c>
      <c r="H59" s="72"/>
      <c r="I59" s="72"/>
      <c r="J59" s="72"/>
      <c r="K59" s="72"/>
      <c r="L59" s="72"/>
      <c r="M59" s="72"/>
      <c r="N59" s="72"/>
      <c r="O59" s="72"/>
      <c r="P59" s="73"/>
      <c r="Q59" s="72"/>
      <c r="R59" s="72"/>
      <c r="S59" s="72"/>
      <c r="T59" s="72"/>
      <c r="U59" s="73"/>
      <c r="V59" s="72"/>
      <c r="W59" s="72"/>
      <c r="X59" s="72"/>
      <c r="Y59" s="72"/>
      <c r="Z59" s="73"/>
      <c r="AA59" s="72"/>
      <c r="AB59" s="72"/>
      <c r="AC59" s="72"/>
      <c r="AD59" s="72"/>
      <c r="AE59" s="72"/>
      <c r="AF59" s="73"/>
      <c r="AG59" s="73" t="str">
        <f t="shared" si="0"/>
        <v/>
      </c>
      <c r="AH59" s="72"/>
      <c r="AI59" s="72"/>
      <c r="AJ59" s="72"/>
      <c r="AK59" s="72"/>
      <c r="AL59" s="73"/>
      <c r="AM59" s="73" t="str">
        <f t="shared" si="1"/>
        <v/>
      </c>
      <c r="AN59" s="76"/>
      <c r="AO59" s="77" t="str">
        <f t="shared" si="7"/>
        <v/>
      </c>
      <c r="AP59" s="77" t="str">
        <f t="shared" si="3"/>
        <v>0</v>
      </c>
      <c r="AQ59" s="77">
        <f t="shared" si="4"/>
        <v>0</v>
      </c>
      <c r="AR59" s="77">
        <f t="shared" si="5"/>
        <v>0</v>
      </c>
      <c r="AS59" s="78">
        <f t="shared" si="6"/>
        <v>0</v>
      </c>
    </row>
    <row r="60" spans="1:45">
      <c r="A60" s="60"/>
      <c r="B60" s="72"/>
      <c r="C60" s="73" t="str">
        <f>IF($B60="","",VLOOKUP($B60,TabeladisciplinasF,MATCH(C$2,'[1]Banco de Dados'!$L$1:$Q$1,0)))</f>
        <v/>
      </c>
      <c r="D60" s="74" t="str">
        <f>IF($B60="","",VLOOKUP($B60,TabeladisciplinasF,MATCH(D$2,'[1]Banco de Dados'!$L$1:$Q$1,0)))</f>
        <v/>
      </c>
      <c r="E60" s="74" t="str">
        <f>IF($B60="","",VLOOKUP($B60,TabeladisciplinasF,MATCH(E$2,'[1]Banco de Dados'!$L$1:$Q$1,0)))</f>
        <v/>
      </c>
      <c r="F60" s="74" t="str">
        <f>IF($B60="","",VLOOKUP($B60,TabeladisciplinasF,MATCH(F$2,'[1]Banco de Dados'!$L$1:$Q$1,0)))</f>
        <v/>
      </c>
      <c r="G60" s="74" t="str">
        <f>IF($B60="","",VLOOKUP($B60,TabeladisciplinasF,MATCH(G$2,'[1]Banco de Dados'!$L$1:$Q$1,0)))</f>
        <v/>
      </c>
      <c r="H60" s="72"/>
      <c r="I60" s="72"/>
      <c r="J60" s="72"/>
      <c r="K60" s="72"/>
      <c r="L60" s="72"/>
      <c r="M60" s="72"/>
      <c r="N60" s="72"/>
      <c r="O60" s="72"/>
      <c r="P60" s="73"/>
      <c r="Q60" s="72"/>
      <c r="R60" s="72"/>
      <c r="S60" s="72"/>
      <c r="T60" s="72"/>
      <c r="U60" s="73"/>
      <c r="V60" s="72"/>
      <c r="W60" s="72"/>
      <c r="X60" s="72"/>
      <c r="Y60" s="72"/>
      <c r="Z60" s="73"/>
      <c r="AA60" s="72"/>
      <c r="AB60" s="72"/>
      <c r="AC60" s="72"/>
      <c r="AD60" s="72"/>
      <c r="AE60" s="72"/>
      <c r="AF60" s="73"/>
      <c r="AG60" s="73" t="str">
        <f t="shared" si="0"/>
        <v/>
      </c>
      <c r="AH60" s="72"/>
      <c r="AI60" s="72"/>
      <c r="AJ60" s="72"/>
      <c r="AK60" s="72"/>
      <c r="AL60" s="73"/>
      <c r="AM60" s="73" t="str">
        <f t="shared" si="1"/>
        <v/>
      </c>
      <c r="AN60" s="76"/>
      <c r="AO60" s="77" t="str">
        <f t="shared" si="7"/>
        <v/>
      </c>
      <c r="AP60" s="77" t="str">
        <f t="shared" si="3"/>
        <v>0</v>
      </c>
      <c r="AQ60" s="77">
        <f t="shared" si="4"/>
        <v>0</v>
      </c>
      <c r="AR60" s="77">
        <f t="shared" si="5"/>
        <v>0</v>
      </c>
      <c r="AS60" s="78">
        <f t="shared" si="6"/>
        <v>0</v>
      </c>
    </row>
    <row r="61" spans="1:45">
      <c r="A61" s="60"/>
      <c r="B61" s="72"/>
      <c r="C61" s="73" t="str">
        <f>IF($B61="","",VLOOKUP($B61,TabeladisciplinasF,MATCH(C$2,'[1]Banco de Dados'!$L$1:$Q$1,0)))</f>
        <v/>
      </c>
      <c r="D61" s="74" t="str">
        <f>IF($B61="","",VLOOKUP($B61,TabeladisciplinasF,MATCH(D$2,'[1]Banco de Dados'!$L$1:$Q$1,0)))</f>
        <v/>
      </c>
      <c r="E61" s="74" t="str">
        <f>IF($B61="","",VLOOKUP($B61,TabeladisciplinasF,MATCH(E$2,'[1]Banco de Dados'!$L$1:$Q$1,0)))</f>
        <v/>
      </c>
      <c r="F61" s="74" t="str">
        <f>IF($B61="","",VLOOKUP($B61,TabeladisciplinasF,MATCH(F$2,'[1]Banco de Dados'!$L$1:$Q$1,0)))</f>
        <v/>
      </c>
      <c r="G61" s="74" t="str">
        <f>IF($B61="","",VLOOKUP($B61,TabeladisciplinasF,MATCH(G$2,'[1]Banco de Dados'!$L$1:$Q$1,0)))</f>
        <v/>
      </c>
      <c r="H61" s="72"/>
      <c r="I61" s="72"/>
      <c r="J61" s="72"/>
      <c r="K61" s="72"/>
      <c r="L61" s="72"/>
      <c r="M61" s="72"/>
      <c r="N61" s="72"/>
      <c r="O61" s="72"/>
      <c r="P61" s="73"/>
      <c r="Q61" s="72"/>
      <c r="R61" s="72"/>
      <c r="S61" s="72"/>
      <c r="T61" s="72"/>
      <c r="U61" s="73"/>
      <c r="V61" s="72"/>
      <c r="W61" s="72"/>
      <c r="X61" s="72"/>
      <c r="Y61" s="72"/>
      <c r="Z61" s="73"/>
      <c r="AA61" s="72"/>
      <c r="AB61" s="72"/>
      <c r="AC61" s="72"/>
      <c r="AD61" s="72"/>
      <c r="AE61" s="72"/>
      <c r="AF61" s="73"/>
      <c r="AG61" s="73" t="str">
        <f t="shared" si="0"/>
        <v/>
      </c>
      <c r="AH61" s="72"/>
      <c r="AI61" s="72"/>
      <c r="AJ61" s="72"/>
      <c r="AK61" s="72"/>
      <c r="AL61" s="73"/>
      <c r="AM61" s="73" t="str">
        <f t="shared" si="1"/>
        <v/>
      </c>
      <c r="AN61" s="76"/>
      <c r="AO61" s="77" t="str">
        <f t="shared" si="7"/>
        <v/>
      </c>
      <c r="AP61" s="77" t="str">
        <f t="shared" si="3"/>
        <v>0</v>
      </c>
      <c r="AQ61" s="77">
        <f t="shared" si="4"/>
        <v>0</v>
      </c>
      <c r="AR61" s="77">
        <f t="shared" si="5"/>
        <v>0</v>
      </c>
      <c r="AS61" s="78">
        <f t="shared" si="6"/>
        <v>0</v>
      </c>
    </row>
    <row r="62" spans="1:45">
      <c r="A62" s="60"/>
      <c r="B62" s="72"/>
      <c r="C62" s="73" t="str">
        <f>IF($B62="","",VLOOKUP($B62,TabeladisciplinasF,MATCH(C$2,'[1]Banco de Dados'!$L$1:$Q$1,0)))</f>
        <v/>
      </c>
      <c r="D62" s="74" t="str">
        <f>IF($B62="","",VLOOKUP($B62,TabeladisciplinasF,MATCH(D$2,'[1]Banco de Dados'!$L$1:$Q$1,0)))</f>
        <v/>
      </c>
      <c r="E62" s="74" t="str">
        <f>IF($B62="","",VLOOKUP($B62,TabeladisciplinasF,MATCH(E$2,'[1]Banco de Dados'!$L$1:$Q$1,0)))</f>
        <v/>
      </c>
      <c r="F62" s="74" t="str">
        <f>IF($B62="","",VLOOKUP($B62,TabeladisciplinasF,MATCH(F$2,'[1]Banco de Dados'!$L$1:$Q$1,0)))</f>
        <v/>
      </c>
      <c r="G62" s="74" t="str">
        <f>IF($B62="","",VLOOKUP($B62,TabeladisciplinasF,MATCH(G$2,'[1]Banco de Dados'!$L$1:$Q$1,0)))</f>
        <v/>
      </c>
      <c r="H62" s="72"/>
      <c r="I62" s="72"/>
      <c r="J62" s="72"/>
      <c r="K62" s="72"/>
      <c r="L62" s="72"/>
      <c r="M62" s="72"/>
      <c r="N62" s="72"/>
      <c r="O62" s="72"/>
      <c r="P62" s="73"/>
      <c r="Q62" s="72"/>
      <c r="R62" s="72"/>
      <c r="S62" s="72"/>
      <c r="T62" s="72"/>
      <c r="U62" s="73"/>
      <c r="V62" s="72"/>
      <c r="W62" s="72"/>
      <c r="X62" s="72"/>
      <c r="Y62" s="72"/>
      <c r="Z62" s="73"/>
      <c r="AA62" s="72"/>
      <c r="AB62" s="72"/>
      <c r="AC62" s="72"/>
      <c r="AD62" s="72"/>
      <c r="AE62" s="72"/>
      <c r="AF62" s="73"/>
      <c r="AG62" s="73" t="str">
        <f t="shared" si="0"/>
        <v/>
      </c>
      <c r="AH62" s="72"/>
      <c r="AI62" s="72"/>
      <c r="AJ62" s="72"/>
      <c r="AK62" s="72"/>
      <c r="AL62" s="73"/>
      <c r="AM62" s="73" t="str">
        <f t="shared" si="1"/>
        <v/>
      </c>
      <c r="AN62" s="76"/>
      <c r="AO62" s="77" t="str">
        <f t="shared" si="7"/>
        <v/>
      </c>
      <c r="AP62" s="77" t="str">
        <f t="shared" si="3"/>
        <v>0</v>
      </c>
      <c r="AQ62" s="77">
        <f t="shared" si="4"/>
        <v>0</v>
      </c>
      <c r="AR62" s="77">
        <f t="shared" si="5"/>
        <v>0</v>
      </c>
      <c r="AS62" s="78">
        <f t="shared" si="6"/>
        <v>0</v>
      </c>
    </row>
    <row r="63" spans="1:45">
      <c r="A63" s="60"/>
      <c r="B63" s="72"/>
      <c r="C63" s="73" t="str">
        <f>IF($B63="","",VLOOKUP($B63,TabeladisciplinasF,MATCH(C$2,'[1]Banco de Dados'!$L$1:$Q$1,0)))</f>
        <v/>
      </c>
      <c r="D63" s="74" t="str">
        <f>IF($B63="","",VLOOKUP($B63,TabeladisciplinasF,MATCH(D$2,'[1]Banco de Dados'!$L$1:$Q$1,0)))</f>
        <v/>
      </c>
      <c r="E63" s="74" t="str">
        <f>IF($B63="","",VLOOKUP($B63,TabeladisciplinasF,MATCH(E$2,'[1]Banco de Dados'!$L$1:$Q$1,0)))</f>
        <v/>
      </c>
      <c r="F63" s="74" t="str">
        <f>IF($B63="","",VLOOKUP($B63,TabeladisciplinasF,MATCH(F$2,'[1]Banco de Dados'!$L$1:$Q$1,0)))</f>
        <v/>
      </c>
      <c r="G63" s="74" t="str">
        <f>IF($B63="","",VLOOKUP($B63,TabeladisciplinasF,MATCH(G$2,'[1]Banco de Dados'!$L$1:$Q$1,0)))</f>
        <v/>
      </c>
      <c r="H63" s="72"/>
      <c r="I63" s="72"/>
      <c r="J63" s="72"/>
      <c r="K63" s="72"/>
      <c r="L63" s="72"/>
      <c r="M63" s="72"/>
      <c r="N63" s="72"/>
      <c r="O63" s="72"/>
      <c r="P63" s="73"/>
      <c r="Q63" s="72"/>
      <c r="R63" s="72"/>
      <c r="S63" s="72"/>
      <c r="T63" s="72"/>
      <c r="U63" s="73"/>
      <c r="V63" s="72"/>
      <c r="W63" s="72"/>
      <c r="X63" s="72"/>
      <c r="Y63" s="72"/>
      <c r="Z63" s="73"/>
      <c r="AA63" s="72"/>
      <c r="AB63" s="72"/>
      <c r="AC63" s="72"/>
      <c r="AD63" s="72"/>
      <c r="AE63" s="72"/>
      <c r="AF63" s="73"/>
      <c r="AG63" s="73" t="str">
        <f t="shared" si="0"/>
        <v/>
      </c>
      <c r="AH63" s="72"/>
      <c r="AI63" s="72"/>
      <c r="AJ63" s="72"/>
      <c r="AK63" s="72"/>
      <c r="AL63" s="73"/>
      <c r="AM63" s="73" t="str">
        <f t="shared" si="1"/>
        <v/>
      </c>
      <c r="AN63" s="76"/>
      <c r="AO63" s="77" t="str">
        <f t="shared" si="7"/>
        <v/>
      </c>
      <c r="AP63" s="77" t="str">
        <f t="shared" si="3"/>
        <v>0</v>
      </c>
      <c r="AQ63" s="77">
        <f t="shared" si="4"/>
        <v>0</v>
      </c>
      <c r="AR63" s="77">
        <f t="shared" si="5"/>
        <v>0</v>
      </c>
      <c r="AS63" s="78">
        <f t="shared" si="6"/>
        <v>0</v>
      </c>
    </row>
    <row r="64" spans="1:45">
      <c r="A64" s="60"/>
      <c r="B64" s="72"/>
      <c r="C64" s="73" t="str">
        <f>IF($B64="","",VLOOKUP($B64,TabeladisciplinasF,MATCH(C$2,'[1]Banco de Dados'!$L$1:$Q$1,0)))</f>
        <v/>
      </c>
      <c r="D64" s="74" t="str">
        <f>IF($B64="","",VLOOKUP($B64,TabeladisciplinasF,MATCH(D$2,'[1]Banco de Dados'!$L$1:$Q$1,0)))</f>
        <v/>
      </c>
      <c r="E64" s="74" t="str">
        <f>IF($B64="","",VLOOKUP($B64,TabeladisciplinasF,MATCH(E$2,'[1]Banco de Dados'!$L$1:$Q$1,0)))</f>
        <v/>
      </c>
      <c r="F64" s="74" t="str">
        <f>IF($B64="","",VLOOKUP($B64,TabeladisciplinasF,MATCH(F$2,'[1]Banco de Dados'!$L$1:$Q$1,0)))</f>
        <v/>
      </c>
      <c r="G64" s="74" t="str">
        <f>IF($B64="","",VLOOKUP($B64,TabeladisciplinasF,MATCH(G$2,'[1]Banco de Dados'!$L$1:$Q$1,0)))</f>
        <v/>
      </c>
      <c r="H64" s="72"/>
      <c r="I64" s="72"/>
      <c r="J64" s="72"/>
      <c r="K64" s="72"/>
      <c r="L64" s="72"/>
      <c r="M64" s="72"/>
      <c r="N64" s="72"/>
      <c r="O64" s="72"/>
      <c r="P64" s="73"/>
      <c r="Q64" s="72"/>
      <c r="R64" s="72"/>
      <c r="S64" s="72"/>
      <c r="T64" s="72"/>
      <c r="U64" s="73"/>
      <c r="V64" s="72"/>
      <c r="W64" s="72"/>
      <c r="X64" s="72"/>
      <c r="Y64" s="72"/>
      <c r="Z64" s="73"/>
      <c r="AA64" s="72"/>
      <c r="AB64" s="72"/>
      <c r="AC64" s="72"/>
      <c r="AD64" s="72"/>
      <c r="AE64" s="72"/>
      <c r="AF64" s="73"/>
      <c r="AG64" s="73" t="str">
        <f t="shared" si="0"/>
        <v/>
      </c>
      <c r="AH64" s="72"/>
      <c r="AI64" s="72"/>
      <c r="AJ64" s="72"/>
      <c r="AK64" s="72"/>
      <c r="AL64" s="73"/>
      <c r="AM64" s="73" t="str">
        <f t="shared" si="1"/>
        <v/>
      </c>
      <c r="AN64" s="76"/>
      <c r="AO64" s="77" t="str">
        <f t="shared" si="7"/>
        <v/>
      </c>
      <c r="AP64" s="77" t="str">
        <f t="shared" si="3"/>
        <v>0</v>
      </c>
      <c r="AQ64" s="77">
        <f t="shared" si="4"/>
        <v>0</v>
      </c>
      <c r="AR64" s="77">
        <f t="shared" si="5"/>
        <v>0</v>
      </c>
      <c r="AS64" s="78">
        <f t="shared" si="6"/>
        <v>0</v>
      </c>
    </row>
    <row r="65" spans="1:45">
      <c r="A65" s="60"/>
      <c r="B65" s="72"/>
      <c r="C65" s="73" t="str">
        <f>IF($B65="","",VLOOKUP($B65,TabeladisciplinasF,MATCH(C$2,'[1]Banco de Dados'!$L$1:$Q$1,0)))</f>
        <v/>
      </c>
      <c r="D65" s="74" t="str">
        <f>IF($B65="","",VLOOKUP($B65,TabeladisciplinasF,MATCH(D$2,'[1]Banco de Dados'!$L$1:$Q$1,0)))</f>
        <v/>
      </c>
      <c r="E65" s="74" t="str">
        <f>IF($B65="","",VLOOKUP($B65,TabeladisciplinasF,MATCH(E$2,'[1]Banco de Dados'!$L$1:$Q$1,0)))</f>
        <v/>
      </c>
      <c r="F65" s="74" t="str">
        <f>IF($B65="","",VLOOKUP($B65,TabeladisciplinasF,MATCH(F$2,'[1]Banco de Dados'!$L$1:$Q$1,0)))</f>
        <v/>
      </c>
      <c r="G65" s="74" t="str">
        <f>IF($B65="","",VLOOKUP($B65,TabeladisciplinasF,MATCH(G$2,'[1]Banco de Dados'!$L$1:$Q$1,0)))</f>
        <v/>
      </c>
      <c r="H65" s="72"/>
      <c r="I65" s="72"/>
      <c r="J65" s="72"/>
      <c r="K65" s="72"/>
      <c r="L65" s="72"/>
      <c r="M65" s="72"/>
      <c r="N65" s="72"/>
      <c r="O65" s="72"/>
      <c r="P65" s="73"/>
      <c r="Q65" s="72"/>
      <c r="R65" s="72"/>
      <c r="S65" s="72"/>
      <c r="T65" s="72"/>
      <c r="U65" s="73"/>
      <c r="V65" s="72"/>
      <c r="W65" s="72"/>
      <c r="X65" s="72"/>
      <c r="Y65" s="72"/>
      <c r="Z65" s="73"/>
      <c r="AA65" s="72"/>
      <c r="AB65" s="72"/>
      <c r="AC65" s="72"/>
      <c r="AD65" s="72"/>
      <c r="AE65" s="72"/>
      <c r="AF65" s="73"/>
      <c r="AG65" s="73" t="str">
        <f t="shared" si="0"/>
        <v/>
      </c>
      <c r="AH65" s="72"/>
      <c r="AI65" s="72"/>
      <c r="AJ65" s="72"/>
      <c r="AK65" s="72"/>
      <c r="AL65" s="73"/>
      <c r="AM65" s="73" t="str">
        <f t="shared" si="1"/>
        <v/>
      </c>
      <c r="AN65" s="76"/>
      <c r="AO65" s="77" t="str">
        <f t="shared" si="7"/>
        <v/>
      </c>
      <c r="AP65" s="77" t="str">
        <f t="shared" si="3"/>
        <v>0</v>
      </c>
      <c r="AQ65" s="77">
        <f t="shared" si="4"/>
        <v>0</v>
      </c>
      <c r="AR65" s="77">
        <f t="shared" si="5"/>
        <v>0</v>
      </c>
      <c r="AS65" s="78">
        <f t="shared" si="6"/>
        <v>0</v>
      </c>
    </row>
    <row r="66" spans="1:45">
      <c r="A66" s="60"/>
      <c r="B66" s="72"/>
      <c r="C66" s="73" t="str">
        <f>IF($B66="","",VLOOKUP($B66,TabeladisciplinasF,MATCH(C$2,'[1]Banco de Dados'!$L$1:$Q$1,0)))</f>
        <v/>
      </c>
      <c r="D66" s="74" t="str">
        <f>IF($B66="","",VLOOKUP($B66,TabeladisciplinasF,MATCH(D$2,'[1]Banco de Dados'!$L$1:$Q$1,0)))</f>
        <v/>
      </c>
      <c r="E66" s="74" t="str">
        <f>IF($B66="","",VLOOKUP($B66,TabeladisciplinasF,MATCH(E$2,'[1]Banco de Dados'!$L$1:$Q$1,0)))</f>
        <v/>
      </c>
      <c r="F66" s="74" t="str">
        <f>IF($B66="","",VLOOKUP($B66,TabeladisciplinasF,MATCH(F$2,'[1]Banco de Dados'!$L$1:$Q$1,0)))</f>
        <v/>
      </c>
      <c r="G66" s="74" t="str">
        <f>IF($B66="","",VLOOKUP($B66,TabeladisciplinasF,MATCH(G$2,'[1]Banco de Dados'!$L$1:$Q$1,0)))</f>
        <v/>
      </c>
      <c r="H66" s="72"/>
      <c r="I66" s="72"/>
      <c r="J66" s="72"/>
      <c r="K66" s="72"/>
      <c r="L66" s="72"/>
      <c r="M66" s="72"/>
      <c r="N66" s="72"/>
      <c r="O66" s="72"/>
      <c r="P66" s="73"/>
      <c r="Q66" s="72"/>
      <c r="R66" s="72"/>
      <c r="S66" s="72"/>
      <c r="T66" s="72"/>
      <c r="U66" s="73"/>
      <c r="V66" s="72"/>
      <c r="W66" s="72"/>
      <c r="X66" s="72"/>
      <c r="Y66" s="72"/>
      <c r="Z66" s="73"/>
      <c r="AA66" s="72"/>
      <c r="AB66" s="72"/>
      <c r="AC66" s="72"/>
      <c r="AD66" s="72"/>
      <c r="AE66" s="72"/>
      <c r="AF66" s="73"/>
      <c r="AG66" s="73" t="str">
        <f t="shared" si="0"/>
        <v/>
      </c>
      <c r="AH66" s="72"/>
      <c r="AI66" s="72"/>
      <c r="AJ66" s="72"/>
      <c r="AK66" s="72"/>
      <c r="AL66" s="73"/>
      <c r="AM66" s="73" t="str">
        <f t="shared" si="1"/>
        <v/>
      </c>
      <c r="AN66" s="76"/>
      <c r="AO66" s="77" t="str">
        <f t="shared" si="7"/>
        <v/>
      </c>
      <c r="AP66" s="77" t="str">
        <f t="shared" si="3"/>
        <v>0</v>
      </c>
      <c r="AQ66" s="77">
        <f t="shared" si="4"/>
        <v>0</v>
      </c>
      <c r="AR66" s="77">
        <f t="shared" si="5"/>
        <v>0</v>
      </c>
      <c r="AS66" s="78">
        <f t="shared" si="6"/>
        <v>0</v>
      </c>
    </row>
    <row r="67" spans="1:45">
      <c r="A67" s="60"/>
      <c r="B67" s="72"/>
      <c r="C67" s="73" t="str">
        <f>IF($B67="","",VLOOKUP($B67,TabeladisciplinasF,MATCH(C$2,'[1]Banco de Dados'!$L$1:$Q$1,0)))</f>
        <v/>
      </c>
      <c r="D67" s="74" t="str">
        <f>IF($B67="","",VLOOKUP($B67,TabeladisciplinasF,MATCH(D$2,'[1]Banco de Dados'!$L$1:$Q$1,0)))</f>
        <v/>
      </c>
      <c r="E67" s="74" t="str">
        <f>IF($B67="","",VLOOKUP($B67,TabeladisciplinasF,MATCH(E$2,'[1]Banco de Dados'!$L$1:$Q$1,0)))</f>
        <v/>
      </c>
      <c r="F67" s="74" t="str">
        <f>IF($B67="","",VLOOKUP($B67,TabeladisciplinasF,MATCH(F$2,'[1]Banco de Dados'!$L$1:$Q$1,0)))</f>
        <v/>
      </c>
      <c r="G67" s="74" t="str">
        <f>IF($B67="","",VLOOKUP($B67,TabeladisciplinasF,MATCH(G$2,'[1]Banco de Dados'!$L$1:$Q$1,0)))</f>
        <v/>
      </c>
      <c r="H67" s="72"/>
      <c r="I67" s="72"/>
      <c r="J67" s="72"/>
      <c r="K67" s="72"/>
      <c r="L67" s="72"/>
      <c r="M67" s="72"/>
      <c r="N67" s="72"/>
      <c r="O67" s="72"/>
      <c r="P67" s="73"/>
      <c r="Q67" s="72"/>
      <c r="R67" s="72"/>
      <c r="S67" s="72"/>
      <c r="T67" s="72"/>
      <c r="U67" s="73"/>
      <c r="V67" s="72"/>
      <c r="W67" s="72"/>
      <c r="X67" s="72"/>
      <c r="Y67" s="72"/>
      <c r="Z67" s="73"/>
      <c r="AA67" s="72"/>
      <c r="AB67" s="72"/>
      <c r="AC67" s="72"/>
      <c r="AD67" s="72"/>
      <c r="AE67" s="72"/>
      <c r="AF67" s="73"/>
      <c r="AG67" s="73" t="str">
        <f t="shared" ref="AG67:AG81" si="8">IF(AF67="","",VLOOKUP(AF67,Labscom,2,FALSE))</f>
        <v/>
      </c>
      <c r="AH67" s="72"/>
      <c r="AI67" s="72"/>
      <c r="AJ67" s="72"/>
      <c r="AK67" s="72"/>
      <c r="AL67" s="73"/>
      <c r="AM67" s="73" t="str">
        <f t="shared" ref="AM67:AM81" si="9">IF(AL67="","",VLOOKUP(AL67,Labscom,2,FALSE))</f>
        <v/>
      </c>
      <c r="AN67" s="76"/>
      <c r="AO67" s="77" t="str">
        <f t="shared" si="7"/>
        <v/>
      </c>
      <c r="AP67" s="77" t="str">
        <f t="shared" si="3"/>
        <v>0</v>
      </c>
      <c r="AQ67" s="77">
        <f t="shared" si="4"/>
        <v>0</v>
      </c>
      <c r="AR67" s="77">
        <f t="shared" si="5"/>
        <v>0</v>
      </c>
      <c r="AS67" s="78">
        <f t="shared" si="6"/>
        <v>0</v>
      </c>
    </row>
    <row r="68" spans="1:45">
      <c r="A68" s="60"/>
      <c r="B68" s="72"/>
      <c r="C68" s="73" t="str">
        <f>IF($B68="","",VLOOKUP($B68,TabeladisciplinasF,MATCH(C$2,'[1]Banco de Dados'!$L$1:$Q$1,0)))</f>
        <v/>
      </c>
      <c r="D68" s="74" t="str">
        <f>IF($B68="","",VLOOKUP($B68,TabeladisciplinasF,MATCH(D$2,'[1]Banco de Dados'!$L$1:$Q$1,0)))</f>
        <v/>
      </c>
      <c r="E68" s="74" t="str">
        <f>IF($B68="","",VLOOKUP($B68,TabeladisciplinasF,MATCH(E$2,'[1]Banco de Dados'!$L$1:$Q$1,0)))</f>
        <v/>
      </c>
      <c r="F68" s="74" t="str">
        <f>IF($B68="","",VLOOKUP($B68,TabeladisciplinasF,MATCH(F$2,'[1]Banco de Dados'!$L$1:$Q$1,0)))</f>
        <v/>
      </c>
      <c r="G68" s="74" t="str">
        <f>IF($B68="","",VLOOKUP($B68,TabeladisciplinasF,MATCH(G$2,'[1]Banco de Dados'!$L$1:$Q$1,0)))</f>
        <v/>
      </c>
      <c r="H68" s="72"/>
      <c r="I68" s="72"/>
      <c r="J68" s="72"/>
      <c r="K68" s="72"/>
      <c r="L68" s="72"/>
      <c r="M68" s="72"/>
      <c r="N68" s="72"/>
      <c r="O68" s="72"/>
      <c r="P68" s="73"/>
      <c r="Q68" s="72"/>
      <c r="R68" s="72"/>
      <c r="S68" s="72"/>
      <c r="T68" s="72"/>
      <c r="U68" s="73"/>
      <c r="V68" s="72"/>
      <c r="W68" s="72"/>
      <c r="X68" s="72"/>
      <c r="Y68" s="72"/>
      <c r="Z68" s="73"/>
      <c r="AA68" s="72"/>
      <c r="AB68" s="72"/>
      <c r="AC68" s="72"/>
      <c r="AD68" s="72"/>
      <c r="AE68" s="72"/>
      <c r="AF68" s="73"/>
      <c r="AG68" s="73" t="str">
        <f t="shared" si="8"/>
        <v/>
      </c>
      <c r="AH68" s="72"/>
      <c r="AI68" s="72"/>
      <c r="AJ68" s="72"/>
      <c r="AK68" s="72"/>
      <c r="AL68" s="73"/>
      <c r="AM68" s="73" t="str">
        <f t="shared" si="9"/>
        <v/>
      </c>
      <c r="AN68" s="76"/>
      <c r="AO68" s="77" t="str">
        <f t="shared" si="7"/>
        <v/>
      </c>
      <c r="AP68" s="77" t="str">
        <f t="shared" ref="AP68:AP81" si="10">IF(G68="","0",G68/24)</f>
        <v>0</v>
      </c>
      <c r="AQ68" s="77">
        <f t="shared" ref="AQ68:AQ81" si="11">(IF(M68="",0,IF(O68="SEMANAL",N68-M68,(N68-M68)/2)))+(IF(R68="",0,IF(T68="SEMANAL",S68-R68,(S68-R68)/2)))+(IF(W68="",0,IF(Y68="SEMANAL",X68-W68,(X68-W68)/2)))</f>
        <v>0</v>
      </c>
      <c r="AR68" s="77">
        <f t="shared" ref="AR68:AR81" si="12">(IF(AD68="",0,IF(AE68="SEMANAL",AD68-AC68,(AD68-AC68)/2)))+(IF(AJ68="",0,IF(AK68="SEMANAL",AJ68-AI68,(AJ68-AI68)/2)))</f>
        <v>0</v>
      </c>
      <c r="AS68" s="78">
        <f t="shared" ref="AS68:AS81" si="13">AQ68+AR68</f>
        <v>0</v>
      </c>
    </row>
    <row r="69" spans="1:45">
      <c r="A69" s="60"/>
      <c r="B69" s="72"/>
      <c r="C69" s="73" t="str">
        <f>IF($B69="","",VLOOKUP($B69,TabeladisciplinasF,MATCH(C$2,'[1]Banco de Dados'!$L$1:$Q$1,0)))</f>
        <v/>
      </c>
      <c r="D69" s="74" t="str">
        <f>IF($B69="","",VLOOKUP($B69,TabeladisciplinasF,MATCH(D$2,'[1]Banco de Dados'!$L$1:$Q$1,0)))</f>
        <v/>
      </c>
      <c r="E69" s="74" t="str">
        <f>IF($B69="","",VLOOKUP($B69,TabeladisciplinasF,MATCH(E$2,'[1]Banco de Dados'!$L$1:$Q$1,0)))</f>
        <v/>
      </c>
      <c r="F69" s="74" t="str">
        <f>IF($B69="","",VLOOKUP($B69,TabeladisciplinasF,MATCH(F$2,'[1]Banco de Dados'!$L$1:$Q$1,0)))</f>
        <v/>
      </c>
      <c r="G69" s="74" t="str">
        <f>IF($B69="","",VLOOKUP($B69,TabeladisciplinasF,MATCH(G$2,'[1]Banco de Dados'!$L$1:$Q$1,0)))</f>
        <v/>
      </c>
      <c r="H69" s="72"/>
      <c r="I69" s="72"/>
      <c r="J69" s="72"/>
      <c r="K69" s="72"/>
      <c r="L69" s="72"/>
      <c r="M69" s="72"/>
      <c r="N69" s="72"/>
      <c r="O69" s="72"/>
      <c r="P69" s="73"/>
      <c r="Q69" s="72"/>
      <c r="R69" s="72"/>
      <c r="S69" s="72"/>
      <c r="T69" s="72"/>
      <c r="U69" s="73"/>
      <c r="V69" s="72"/>
      <c r="W69" s="72"/>
      <c r="X69" s="72"/>
      <c r="Y69" s="72"/>
      <c r="Z69" s="73"/>
      <c r="AA69" s="72"/>
      <c r="AB69" s="72"/>
      <c r="AC69" s="72"/>
      <c r="AD69" s="72"/>
      <c r="AE69" s="72"/>
      <c r="AF69" s="73"/>
      <c r="AG69" s="73" t="str">
        <f t="shared" si="8"/>
        <v/>
      </c>
      <c r="AH69" s="72"/>
      <c r="AI69" s="72"/>
      <c r="AJ69" s="72"/>
      <c r="AK69" s="72"/>
      <c r="AL69" s="73"/>
      <c r="AM69" s="73" t="str">
        <f t="shared" si="9"/>
        <v/>
      </c>
      <c r="AN69" s="76"/>
      <c r="AO69" s="77" t="str">
        <f t="shared" si="7"/>
        <v/>
      </c>
      <c r="AP69" s="77" t="str">
        <f t="shared" si="10"/>
        <v>0</v>
      </c>
      <c r="AQ69" s="77">
        <f t="shared" si="11"/>
        <v>0</v>
      </c>
      <c r="AR69" s="77">
        <f t="shared" si="12"/>
        <v>0</v>
      </c>
      <c r="AS69" s="78">
        <f t="shared" si="13"/>
        <v>0</v>
      </c>
    </row>
    <row r="70" spans="1:45">
      <c r="A70" s="60"/>
      <c r="B70" s="72"/>
      <c r="C70" s="73" t="str">
        <f>IF($B70="","",VLOOKUP($B70,TabeladisciplinasF,MATCH(C$2,'[1]Banco de Dados'!$L$1:$Q$1,0)))</f>
        <v/>
      </c>
      <c r="D70" s="74" t="str">
        <f>IF($B70="","",VLOOKUP($B70,TabeladisciplinasF,MATCH(D$2,'[1]Banco de Dados'!$L$1:$Q$1,0)))</f>
        <v/>
      </c>
      <c r="E70" s="74" t="str">
        <f>IF($B70="","",VLOOKUP($B70,TabeladisciplinasF,MATCH(E$2,'[1]Banco de Dados'!$L$1:$Q$1,0)))</f>
        <v/>
      </c>
      <c r="F70" s="74" t="str">
        <f>IF($B70="","",VLOOKUP($B70,TabeladisciplinasF,MATCH(F$2,'[1]Banco de Dados'!$L$1:$Q$1,0)))</f>
        <v/>
      </c>
      <c r="G70" s="74" t="str">
        <f>IF($B70="","",VLOOKUP($B70,TabeladisciplinasF,MATCH(G$2,'[1]Banco de Dados'!$L$1:$Q$1,0)))</f>
        <v/>
      </c>
      <c r="H70" s="72"/>
      <c r="I70" s="72"/>
      <c r="J70" s="72"/>
      <c r="K70" s="72"/>
      <c r="L70" s="72"/>
      <c r="M70" s="72"/>
      <c r="N70" s="72"/>
      <c r="O70" s="72"/>
      <c r="P70" s="73"/>
      <c r="Q70" s="72"/>
      <c r="R70" s="72"/>
      <c r="S70" s="72"/>
      <c r="T70" s="72"/>
      <c r="U70" s="73"/>
      <c r="V70" s="72"/>
      <c r="W70" s="72"/>
      <c r="X70" s="72"/>
      <c r="Y70" s="72"/>
      <c r="Z70" s="73"/>
      <c r="AA70" s="72"/>
      <c r="AB70" s="72"/>
      <c r="AC70" s="72"/>
      <c r="AD70" s="72"/>
      <c r="AE70" s="72"/>
      <c r="AF70" s="73"/>
      <c r="AG70" s="73" t="str">
        <f t="shared" si="8"/>
        <v/>
      </c>
      <c r="AH70" s="72"/>
      <c r="AI70" s="72"/>
      <c r="AJ70" s="72"/>
      <c r="AK70" s="72"/>
      <c r="AL70" s="73"/>
      <c r="AM70" s="73" t="str">
        <f t="shared" si="9"/>
        <v/>
      </c>
      <c r="AN70" s="76"/>
      <c r="AO70" s="77" t="str">
        <f t="shared" ref="AO70:AO81" si="14">IF(AP70="0","",IF(AP70=AS70,"CORRETO",IF(AP70&gt;AS70,"HORAS A MENOS ALOCADAS","HORAS A MAIS ALOCADAS")))</f>
        <v/>
      </c>
      <c r="AP70" s="77" t="str">
        <f t="shared" si="10"/>
        <v>0</v>
      </c>
      <c r="AQ70" s="77">
        <f t="shared" si="11"/>
        <v>0</v>
      </c>
      <c r="AR70" s="77">
        <f t="shared" si="12"/>
        <v>0</v>
      </c>
      <c r="AS70" s="78">
        <f t="shared" si="13"/>
        <v>0</v>
      </c>
    </row>
    <row r="71" spans="1:45">
      <c r="A71" s="60"/>
      <c r="B71" s="72"/>
      <c r="C71" s="73" t="str">
        <f>IF($B71="","",VLOOKUP($B71,TabeladisciplinasF,MATCH(C$2,'[1]Banco de Dados'!$L$1:$Q$1,0)))</f>
        <v/>
      </c>
      <c r="D71" s="74" t="str">
        <f>IF($B71="","",VLOOKUP($B71,TabeladisciplinasF,MATCH(D$2,'[1]Banco de Dados'!$L$1:$Q$1,0)))</f>
        <v/>
      </c>
      <c r="E71" s="74" t="str">
        <f>IF($B71="","",VLOOKUP($B71,TabeladisciplinasF,MATCH(E$2,'[1]Banco de Dados'!$L$1:$Q$1,0)))</f>
        <v/>
      </c>
      <c r="F71" s="74" t="str">
        <f>IF($B71="","",VLOOKUP($B71,TabeladisciplinasF,MATCH(F$2,'[1]Banco de Dados'!$L$1:$Q$1,0)))</f>
        <v/>
      </c>
      <c r="G71" s="74" t="str">
        <f>IF($B71="","",VLOOKUP($B71,TabeladisciplinasF,MATCH(G$2,'[1]Banco de Dados'!$L$1:$Q$1,0)))</f>
        <v/>
      </c>
      <c r="H71" s="72"/>
      <c r="I71" s="72"/>
      <c r="J71" s="72"/>
      <c r="K71" s="72"/>
      <c r="L71" s="72"/>
      <c r="M71" s="72"/>
      <c r="N71" s="72"/>
      <c r="O71" s="72"/>
      <c r="P71" s="73"/>
      <c r="Q71" s="72"/>
      <c r="R71" s="72"/>
      <c r="S71" s="72"/>
      <c r="T71" s="72"/>
      <c r="U71" s="73"/>
      <c r="V71" s="72"/>
      <c r="W71" s="72"/>
      <c r="X71" s="72"/>
      <c r="Y71" s="72"/>
      <c r="Z71" s="73"/>
      <c r="AA71" s="72"/>
      <c r="AB71" s="72"/>
      <c r="AC71" s="72"/>
      <c r="AD71" s="72"/>
      <c r="AE71" s="72"/>
      <c r="AF71" s="73"/>
      <c r="AG71" s="73" t="str">
        <f t="shared" si="8"/>
        <v/>
      </c>
      <c r="AH71" s="72"/>
      <c r="AI71" s="72"/>
      <c r="AJ71" s="72"/>
      <c r="AK71" s="72"/>
      <c r="AL71" s="73"/>
      <c r="AM71" s="73" t="str">
        <f t="shared" si="9"/>
        <v/>
      </c>
      <c r="AN71" s="76"/>
      <c r="AO71" s="77" t="str">
        <f t="shared" si="14"/>
        <v/>
      </c>
      <c r="AP71" s="77" t="str">
        <f t="shared" si="10"/>
        <v>0</v>
      </c>
      <c r="AQ71" s="77">
        <f t="shared" si="11"/>
        <v>0</v>
      </c>
      <c r="AR71" s="77">
        <f t="shared" si="12"/>
        <v>0</v>
      </c>
      <c r="AS71" s="78">
        <f t="shared" si="13"/>
        <v>0</v>
      </c>
    </row>
    <row r="72" spans="1:45">
      <c r="A72" s="60"/>
      <c r="B72" s="72"/>
      <c r="C72" s="73" t="str">
        <f>IF($B72="","",VLOOKUP($B72,TabeladisciplinasF,MATCH(C$2,'[1]Banco de Dados'!$L$1:$Q$1,0)))</f>
        <v/>
      </c>
      <c r="D72" s="74" t="str">
        <f>IF($B72="","",VLOOKUP($B72,TabeladisciplinasF,MATCH(D$2,'[1]Banco de Dados'!$L$1:$Q$1,0)))</f>
        <v/>
      </c>
      <c r="E72" s="74" t="str">
        <f>IF($B72="","",VLOOKUP($B72,TabeladisciplinasF,MATCH(E$2,'[1]Banco de Dados'!$L$1:$Q$1,0)))</f>
        <v/>
      </c>
      <c r="F72" s="74" t="str">
        <f>IF($B72="","",VLOOKUP($B72,TabeladisciplinasF,MATCH(F$2,'[1]Banco de Dados'!$L$1:$Q$1,0)))</f>
        <v/>
      </c>
      <c r="G72" s="74" t="str">
        <f>IF($B72="","",VLOOKUP($B72,TabeladisciplinasF,MATCH(G$2,'[1]Banco de Dados'!$L$1:$Q$1,0)))</f>
        <v/>
      </c>
      <c r="H72" s="72"/>
      <c r="I72" s="72"/>
      <c r="J72" s="72"/>
      <c r="K72" s="72"/>
      <c r="L72" s="72"/>
      <c r="M72" s="72"/>
      <c r="N72" s="72"/>
      <c r="O72" s="72"/>
      <c r="P72" s="73"/>
      <c r="Q72" s="72"/>
      <c r="R72" s="72"/>
      <c r="S72" s="72"/>
      <c r="T72" s="72"/>
      <c r="U72" s="73"/>
      <c r="V72" s="72"/>
      <c r="W72" s="72"/>
      <c r="X72" s="72"/>
      <c r="Y72" s="72"/>
      <c r="Z72" s="73"/>
      <c r="AA72" s="72"/>
      <c r="AB72" s="72"/>
      <c r="AC72" s="72"/>
      <c r="AD72" s="72"/>
      <c r="AE72" s="72"/>
      <c r="AF72" s="73"/>
      <c r="AG72" s="73" t="str">
        <f t="shared" si="8"/>
        <v/>
      </c>
      <c r="AH72" s="72"/>
      <c r="AI72" s="72"/>
      <c r="AJ72" s="72"/>
      <c r="AK72" s="72"/>
      <c r="AL72" s="73"/>
      <c r="AM72" s="73" t="str">
        <f t="shared" si="9"/>
        <v/>
      </c>
      <c r="AN72" s="76"/>
      <c r="AO72" s="77" t="str">
        <f t="shared" si="14"/>
        <v/>
      </c>
      <c r="AP72" s="77" t="str">
        <f t="shared" si="10"/>
        <v>0</v>
      </c>
      <c r="AQ72" s="77">
        <f t="shared" si="11"/>
        <v>0</v>
      </c>
      <c r="AR72" s="77">
        <f t="shared" si="12"/>
        <v>0</v>
      </c>
      <c r="AS72" s="78">
        <f t="shared" si="13"/>
        <v>0</v>
      </c>
    </row>
    <row r="73" spans="1:45">
      <c r="A73" s="60"/>
      <c r="B73" s="72"/>
      <c r="C73" s="73" t="str">
        <f>IF($B73="","",VLOOKUP($B73,TabeladisciplinasF,MATCH(C$2,'[1]Banco de Dados'!$L$1:$Q$1,0)))</f>
        <v/>
      </c>
      <c r="D73" s="74" t="str">
        <f>IF($B73="","",VLOOKUP($B73,TabeladisciplinasF,MATCH(D$2,'[1]Banco de Dados'!$L$1:$Q$1,0)))</f>
        <v/>
      </c>
      <c r="E73" s="74" t="str">
        <f>IF($B73="","",VLOOKUP($B73,TabeladisciplinasF,MATCH(E$2,'[1]Banco de Dados'!$L$1:$Q$1,0)))</f>
        <v/>
      </c>
      <c r="F73" s="74" t="str">
        <f>IF($B73="","",VLOOKUP($B73,TabeladisciplinasF,MATCH(F$2,'[1]Banco de Dados'!$L$1:$Q$1,0)))</f>
        <v/>
      </c>
      <c r="G73" s="74" t="str">
        <f>IF($B73="","",VLOOKUP($B73,TabeladisciplinasF,MATCH(G$2,'[1]Banco de Dados'!$L$1:$Q$1,0)))</f>
        <v/>
      </c>
      <c r="H73" s="72"/>
      <c r="I73" s="72"/>
      <c r="J73" s="72"/>
      <c r="K73" s="72"/>
      <c r="L73" s="72"/>
      <c r="M73" s="72"/>
      <c r="N73" s="72"/>
      <c r="O73" s="72"/>
      <c r="P73" s="73"/>
      <c r="Q73" s="72"/>
      <c r="R73" s="72"/>
      <c r="S73" s="72"/>
      <c r="T73" s="72"/>
      <c r="U73" s="73"/>
      <c r="V73" s="72"/>
      <c r="W73" s="72"/>
      <c r="X73" s="72"/>
      <c r="Y73" s="72"/>
      <c r="Z73" s="73"/>
      <c r="AA73" s="72"/>
      <c r="AB73" s="72"/>
      <c r="AC73" s="72"/>
      <c r="AD73" s="72"/>
      <c r="AE73" s="72"/>
      <c r="AF73" s="73"/>
      <c r="AG73" s="73" t="str">
        <f t="shared" si="8"/>
        <v/>
      </c>
      <c r="AH73" s="72"/>
      <c r="AI73" s="72"/>
      <c r="AJ73" s="72"/>
      <c r="AK73" s="72"/>
      <c r="AL73" s="73"/>
      <c r="AM73" s="73" t="str">
        <f t="shared" si="9"/>
        <v/>
      </c>
      <c r="AN73" s="76"/>
      <c r="AO73" s="77" t="str">
        <f t="shared" si="14"/>
        <v/>
      </c>
      <c r="AP73" s="77" t="str">
        <f t="shared" si="10"/>
        <v>0</v>
      </c>
      <c r="AQ73" s="77">
        <f t="shared" si="11"/>
        <v>0</v>
      </c>
      <c r="AR73" s="77">
        <f t="shared" si="12"/>
        <v>0</v>
      </c>
      <c r="AS73" s="78">
        <f t="shared" si="13"/>
        <v>0</v>
      </c>
    </row>
    <row r="74" spans="1:45">
      <c r="A74" s="60"/>
      <c r="B74" s="72"/>
      <c r="C74" s="73" t="str">
        <f>IF($B74="","",VLOOKUP($B74,TabeladisciplinasF,MATCH(C$2,'[1]Banco de Dados'!$L$1:$Q$1,0)))</f>
        <v/>
      </c>
      <c r="D74" s="74" t="str">
        <f>IF($B74="","",VLOOKUP($B74,TabeladisciplinasF,MATCH(D$2,'[1]Banco de Dados'!$L$1:$Q$1,0)))</f>
        <v/>
      </c>
      <c r="E74" s="74" t="str">
        <f>IF($B74="","",VLOOKUP($B74,TabeladisciplinasF,MATCH(E$2,'[1]Banco de Dados'!$L$1:$Q$1,0)))</f>
        <v/>
      </c>
      <c r="F74" s="74" t="str">
        <f>IF($B74="","",VLOOKUP($B74,TabeladisciplinasF,MATCH(F$2,'[1]Banco de Dados'!$L$1:$Q$1,0)))</f>
        <v/>
      </c>
      <c r="G74" s="74" t="str">
        <f>IF($B74="","",VLOOKUP($B74,TabeladisciplinasF,MATCH(G$2,'[1]Banco de Dados'!$L$1:$Q$1,0)))</f>
        <v/>
      </c>
      <c r="H74" s="72"/>
      <c r="I74" s="72"/>
      <c r="J74" s="72"/>
      <c r="K74" s="72"/>
      <c r="L74" s="72"/>
      <c r="M74" s="72"/>
      <c r="N74" s="72"/>
      <c r="O74" s="72"/>
      <c r="P74" s="73"/>
      <c r="Q74" s="72"/>
      <c r="R74" s="72"/>
      <c r="S74" s="72"/>
      <c r="T74" s="72"/>
      <c r="U74" s="73"/>
      <c r="V74" s="72"/>
      <c r="W74" s="72"/>
      <c r="X74" s="72"/>
      <c r="Y74" s="72"/>
      <c r="Z74" s="73"/>
      <c r="AA74" s="72"/>
      <c r="AB74" s="72"/>
      <c r="AC74" s="72"/>
      <c r="AD74" s="72"/>
      <c r="AE74" s="72"/>
      <c r="AF74" s="73"/>
      <c r="AG74" s="73" t="str">
        <f t="shared" si="8"/>
        <v/>
      </c>
      <c r="AH74" s="72"/>
      <c r="AI74" s="72"/>
      <c r="AJ74" s="72"/>
      <c r="AK74" s="72"/>
      <c r="AL74" s="73"/>
      <c r="AM74" s="73" t="str">
        <f t="shared" si="9"/>
        <v/>
      </c>
      <c r="AN74" s="76"/>
      <c r="AO74" s="77" t="str">
        <f t="shared" si="14"/>
        <v/>
      </c>
      <c r="AP74" s="77" t="str">
        <f t="shared" si="10"/>
        <v>0</v>
      </c>
      <c r="AQ74" s="77">
        <f t="shared" si="11"/>
        <v>0</v>
      </c>
      <c r="AR74" s="77">
        <f t="shared" si="12"/>
        <v>0</v>
      </c>
      <c r="AS74" s="78">
        <f t="shared" si="13"/>
        <v>0</v>
      </c>
    </row>
    <row r="75" spans="1:45">
      <c r="A75" s="60"/>
      <c r="B75" s="72"/>
      <c r="C75" s="73" t="str">
        <f>IF($B75="","",VLOOKUP($B75,TabeladisciplinasF,MATCH(C$2,'[1]Banco de Dados'!$L$1:$Q$1,0)))</f>
        <v/>
      </c>
      <c r="D75" s="74" t="str">
        <f>IF($B75="","",VLOOKUP($B75,TabeladisciplinasF,MATCH(D$2,'[1]Banco de Dados'!$L$1:$Q$1,0)))</f>
        <v/>
      </c>
      <c r="E75" s="74" t="str">
        <f>IF($B75="","",VLOOKUP($B75,TabeladisciplinasF,MATCH(E$2,'[1]Banco de Dados'!$L$1:$Q$1,0)))</f>
        <v/>
      </c>
      <c r="F75" s="74" t="str">
        <f>IF($B75="","",VLOOKUP($B75,TabeladisciplinasF,MATCH(F$2,'[1]Banco de Dados'!$L$1:$Q$1,0)))</f>
        <v/>
      </c>
      <c r="G75" s="74" t="str">
        <f>IF($B75="","",VLOOKUP($B75,TabeladisciplinasF,MATCH(G$2,'[1]Banco de Dados'!$L$1:$Q$1,0)))</f>
        <v/>
      </c>
      <c r="H75" s="72"/>
      <c r="I75" s="72"/>
      <c r="J75" s="72"/>
      <c r="K75" s="72"/>
      <c r="L75" s="72"/>
      <c r="M75" s="72"/>
      <c r="N75" s="72"/>
      <c r="O75" s="72"/>
      <c r="P75" s="73"/>
      <c r="Q75" s="72"/>
      <c r="R75" s="72"/>
      <c r="S75" s="72"/>
      <c r="T75" s="72"/>
      <c r="U75" s="73"/>
      <c r="V75" s="72"/>
      <c r="W75" s="72"/>
      <c r="X75" s="72"/>
      <c r="Y75" s="72"/>
      <c r="Z75" s="73"/>
      <c r="AA75" s="72"/>
      <c r="AB75" s="72"/>
      <c r="AC75" s="72"/>
      <c r="AD75" s="72"/>
      <c r="AE75" s="72"/>
      <c r="AF75" s="73"/>
      <c r="AG75" s="73" t="str">
        <f t="shared" si="8"/>
        <v/>
      </c>
      <c r="AH75" s="72"/>
      <c r="AI75" s="72"/>
      <c r="AJ75" s="72"/>
      <c r="AK75" s="72"/>
      <c r="AL75" s="73"/>
      <c r="AM75" s="73" t="str">
        <f t="shared" si="9"/>
        <v/>
      </c>
      <c r="AN75" s="76"/>
      <c r="AO75" s="77" t="str">
        <f t="shared" si="14"/>
        <v/>
      </c>
      <c r="AP75" s="77" t="str">
        <f t="shared" si="10"/>
        <v>0</v>
      </c>
      <c r="AQ75" s="77">
        <f t="shared" si="11"/>
        <v>0</v>
      </c>
      <c r="AR75" s="77">
        <f t="shared" si="12"/>
        <v>0</v>
      </c>
      <c r="AS75" s="78">
        <f t="shared" si="13"/>
        <v>0</v>
      </c>
    </row>
    <row r="76" spans="1:45">
      <c r="A76" s="60"/>
      <c r="B76" s="72"/>
      <c r="C76" s="73" t="str">
        <f>IF($B76="","",VLOOKUP($B76,TabeladisciplinasF,MATCH(C$2,'[1]Banco de Dados'!$L$1:$Q$1,0)))</f>
        <v/>
      </c>
      <c r="D76" s="74" t="str">
        <f>IF($B76="","",VLOOKUP($B76,TabeladisciplinasF,MATCH(D$2,'[1]Banco de Dados'!$L$1:$Q$1,0)))</f>
        <v/>
      </c>
      <c r="E76" s="74" t="str">
        <f>IF($B76="","",VLOOKUP($B76,TabeladisciplinasF,MATCH(E$2,'[1]Banco de Dados'!$L$1:$Q$1,0)))</f>
        <v/>
      </c>
      <c r="F76" s="74" t="str">
        <f>IF($B76="","",VLOOKUP($B76,TabeladisciplinasF,MATCH(F$2,'[1]Banco de Dados'!$L$1:$Q$1,0)))</f>
        <v/>
      </c>
      <c r="G76" s="74" t="str">
        <f>IF($B76="","",VLOOKUP($B76,TabeladisciplinasF,MATCH(G$2,'[1]Banco de Dados'!$L$1:$Q$1,0)))</f>
        <v/>
      </c>
      <c r="H76" s="72"/>
      <c r="I76" s="72"/>
      <c r="J76" s="72"/>
      <c r="K76" s="72"/>
      <c r="L76" s="72"/>
      <c r="M76" s="72"/>
      <c r="N76" s="72"/>
      <c r="O76" s="72"/>
      <c r="P76" s="73"/>
      <c r="Q76" s="72"/>
      <c r="R76" s="72"/>
      <c r="S76" s="72"/>
      <c r="T76" s="72"/>
      <c r="U76" s="73"/>
      <c r="V76" s="72"/>
      <c r="W76" s="72"/>
      <c r="X76" s="72"/>
      <c r="Y76" s="72"/>
      <c r="Z76" s="73"/>
      <c r="AA76" s="72"/>
      <c r="AB76" s="72"/>
      <c r="AC76" s="72"/>
      <c r="AD76" s="72"/>
      <c r="AE76" s="72"/>
      <c r="AF76" s="73"/>
      <c r="AG76" s="73" t="str">
        <f t="shared" si="8"/>
        <v/>
      </c>
      <c r="AH76" s="72"/>
      <c r="AI76" s="72"/>
      <c r="AJ76" s="72"/>
      <c r="AK76" s="72"/>
      <c r="AL76" s="73"/>
      <c r="AM76" s="73" t="str">
        <f t="shared" si="9"/>
        <v/>
      </c>
      <c r="AN76" s="76"/>
      <c r="AO76" s="77" t="str">
        <f t="shared" si="14"/>
        <v/>
      </c>
      <c r="AP76" s="77" t="str">
        <f t="shared" si="10"/>
        <v>0</v>
      </c>
      <c r="AQ76" s="77">
        <f t="shared" si="11"/>
        <v>0</v>
      </c>
      <c r="AR76" s="77">
        <f t="shared" si="12"/>
        <v>0</v>
      </c>
      <c r="AS76" s="78">
        <f t="shared" si="13"/>
        <v>0</v>
      </c>
    </row>
    <row r="77" spans="1:45">
      <c r="A77" s="60"/>
      <c r="B77" s="72"/>
      <c r="C77" s="73" t="str">
        <f>IF($B77="","",VLOOKUP($B77,TabeladisciplinasF,MATCH(C$2,'[1]Banco de Dados'!$L$1:$Q$1,0)))</f>
        <v/>
      </c>
      <c r="D77" s="74" t="str">
        <f>IF($B77="","",VLOOKUP($B77,TabeladisciplinasF,MATCH(D$2,'[1]Banco de Dados'!$L$1:$Q$1,0)))</f>
        <v/>
      </c>
      <c r="E77" s="74" t="str">
        <f>IF($B77="","",VLOOKUP($B77,TabeladisciplinasF,MATCH(E$2,'[1]Banco de Dados'!$L$1:$Q$1,0)))</f>
        <v/>
      </c>
      <c r="F77" s="74" t="str">
        <f>IF($B77="","",VLOOKUP($B77,TabeladisciplinasF,MATCH(F$2,'[1]Banco de Dados'!$L$1:$Q$1,0)))</f>
        <v/>
      </c>
      <c r="G77" s="74" t="str">
        <f>IF($B77="","",VLOOKUP($B77,TabeladisciplinasF,MATCH(G$2,'[1]Banco de Dados'!$L$1:$Q$1,0)))</f>
        <v/>
      </c>
      <c r="H77" s="72"/>
      <c r="I77" s="72"/>
      <c r="J77" s="72"/>
      <c r="K77" s="72"/>
      <c r="L77" s="72"/>
      <c r="M77" s="72"/>
      <c r="N77" s="72"/>
      <c r="O77" s="72"/>
      <c r="P77" s="73"/>
      <c r="Q77" s="72"/>
      <c r="R77" s="72"/>
      <c r="S77" s="72"/>
      <c r="T77" s="72"/>
      <c r="U77" s="73"/>
      <c r="V77" s="72"/>
      <c r="W77" s="72"/>
      <c r="X77" s="72"/>
      <c r="Y77" s="72"/>
      <c r="Z77" s="73"/>
      <c r="AA77" s="72"/>
      <c r="AB77" s="72"/>
      <c r="AC77" s="72"/>
      <c r="AD77" s="72"/>
      <c r="AE77" s="72"/>
      <c r="AF77" s="73"/>
      <c r="AG77" s="73" t="str">
        <f t="shared" si="8"/>
        <v/>
      </c>
      <c r="AH77" s="72"/>
      <c r="AI77" s="72"/>
      <c r="AJ77" s="72"/>
      <c r="AK77" s="72"/>
      <c r="AL77" s="73"/>
      <c r="AM77" s="73" t="str">
        <f t="shared" si="9"/>
        <v/>
      </c>
      <c r="AN77" s="76"/>
      <c r="AO77" s="77" t="str">
        <f t="shared" si="14"/>
        <v/>
      </c>
      <c r="AP77" s="77" t="str">
        <f t="shared" si="10"/>
        <v>0</v>
      </c>
      <c r="AQ77" s="77">
        <f t="shared" si="11"/>
        <v>0</v>
      </c>
      <c r="AR77" s="77">
        <f t="shared" si="12"/>
        <v>0</v>
      </c>
      <c r="AS77" s="78">
        <f t="shared" si="13"/>
        <v>0</v>
      </c>
    </row>
    <row r="78" spans="1:45">
      <c r="A78" s="60"/>
      <c r="B78" s="72"/>
      <c r="C78" s="73" t="str">
        <f>IF($B78="","",VLOOKUP($B78,TabeladisciplinasF,MATCH(C$2,'[1]Banco de Dados'!$L$1:$Q$1,0)))</f>
        <v/>
      </c>
      <c r="D78" s="74" t="str">
        <f>IF($B78="","",VLOOKUP($B78,TabeladisciplinasF,MATCH(D$2,'[1]Banco de Dados'!$L$1:$Q$1,0)))</f>
        <v/>
      </c>
      <c r="E78" s="74" t="str">
        <f>IF($B78="","",VLOOKUP($B78,TabeladisciplinasF,MATCH(E$2,'[1]Banco de Dados'!$L$1:$Q$1,0)))</f>
        <v/>
      </c>
      <c r="F78" s="74" t="str">
        <f>IF($B78="","",VLOOKUP($B78,TabeladisciplinasF,MATCH(F$2,'[1]Banco de Dados'!$L$1:$Q$1,0)))</f>
        <v/>
      </c>
      <c r="G78" s="74" t="str">
        <f>IF($B78="","",VLOOKUP($B78,TabeladisciplinasF,MATCH(G$2,'[1]Banco de Dados'!$L$1:$Q$1,0)))</f>
        <v/>
      </c>
      <c r="H78" s="72"/>
      <c r="I78" s="72"/>
      <c r="J78" s="72"/>
      <c r="K78" s="72"/>
      <c r="L78" s="72"/>
      <c r="M78" s="72"/>
      <c r="N78" s="72"/>
      <c r="O78" s="72"/>
      <c r="P78" s="73"/>
      <c r="Q78" s="72"/>
      <c r="R78" s="72"/>
      <c r="S78" s="72"/>
      <c r="T78" s="72"/>
      <c r="U78" s="73"/>
      <c r="V78" s="72"/>
      <c r="W78" s="72"/>
      <c r="X78" s="72"/>
      <c r="Y78" s="72"/>
      <c r="Z78" s="73"/>
      <c r="AA78" s="72"/>
      <c r="AB78" s="72"/>
      <c r="AC78" s="72"/>
      <c r="AD78" s="72"/>
      <c r="AE78" s="72"/>
      <c r="AF78" s="73"/>
      <c r="AG78" s="73" t="str">
        <f t="shared" si="8"/>
        <v/>
      </c>
      <c r="AH78" s="72"/>
      <c r="AI78" s="72"/>
      <c r="AJ78" s="72"/>
      <c r="AK78" s="72"/>
      <c r="AL78" s="73"/>
      <c r="AM78" s="73" t="str">
        <f t="shared" si="9"/>
        <v/>
      </c>
      <c r="AN78" s="76"/>
      <c r="AO78" s="77" t="str">
        <f t="shared" si="14"/>
        <v/>
      </c>
      <c r="AP78" s="77" t="str">
        <f t="shared" si="10"/>
        <v>0</v>
      </c>
      <c r="AQ78" s="77">
        <f t="shared" si="11"/>
        <v>0</v>
      </c>
      <c r="AR78" s="77">
        <f t="shared" si="12"/>
        <v>0</v>
      </c>
      <c r="AS78" s="78">
        <f t="shared" si="13"/>
        <v>0</v>
      </c>
    </row>
    <row r="79" spans="1:45">
      <c r="A79" s="60"/>
      <c r="B79" s="72"/>
      <c r="C79" s="73" t="str">
        <f>IF($B79="","",VLOOKUP($B79,TabeladisciplinasF,MATCH(C$2,'[1]Banco de Dados'!$L$1:$Q$1,0)))</f>
        <v/>
      </c>
      <c r="D79" s="74" t="str">
        <f>IF($B79="","",VLOOKUP($B79,TabeladisciplinasF,MATCH(D$2,'[1]Banco de Dados'!$L$1:$Q$1,0)))</f>
        <v/>
      </c>
      <c r="E79" s="74" t="str">
        <f>IF($B79="","",VLOOKUP($B79,TabeladisciplinasF,MATCH(E$2,'[1]Banco de Dados'!$L$1:$Q$1,0)))</f>
        <v/>
      </c>
      <c r="F79" s="74" t="str">
        <f>IF($B79="","",VLOOKUP($B79,TabeladisciplinasF,MATCH(F$2,'[1]Banco de Dados'!$L$1:$Q$1,0)))</f>
        <v/>
      </c>
      <c r="G79" s="74" t="str">
        <f>IF($B79="","",VLOOKUP($B79,TabeladisciplinasF,MATCH(G$2,'[1]Banco de Dados'!$L$1:$Q$1,0)))</f>
        <v/>
      </c>
      <c r="H79" s="72"/>
      <c r="I79" s="72"/>
      <c r="J79" s="72"/>
      <c r="K79" s="72"/>
      <c r="L79" s="72"/>
      <c r="M79" s="72"/>
      <c r="N79" s="72"/>
      <c r="O79" s="72"/>
      <c r="P79" s="73"/>
      <c r="Q79" s="72"/>
      <c r="R79" s="72"/>
      <c r="S79" s="72"/>
      <c r="T79" s="72"/>
      <c r="U79" s="73"/>
      <c r="V79" s="72"/>
      <c r="W79" s="72"/>
      <c r="X79" s="72"/>
      <c r="Y79" s="72"/>
      <c r="Z79" s="73"/>
      <c r="AA79" s="72"/>
      <c r="AB79" s="72"/>
      <c r="AC79" s="72"/>
      <c r="AD79" s="72"/>
      <c r="AE79" s="72"/>
      <c r="AF79" s="73"/>
      <c r="AG79" s="73" t="str">
        <f t="shared" si="8"/>
        <v/>
      </c>
      <c r="AH79" s="72"/>
      <c r="AI79" s="72"/>
      <c r="AJ79" s="72"/>
      <c r="AK79" s="72"/>
      <c r="AL79" s="73"/>
      <c r="AM79" s="73" t="str">
        <f t="shared" si="9"/>
        <v/>
      </c>
      <c r="AN79" s="76"/>
      <c r="AO79" s="77" t="str">
        <f t="shared" si="14"/>
        <v/>
      </c>
      <c r="AP79" s="77" t="str">
        <f t="shared" si="10"/>
        <v>0</v>
      </c>
      <c r="AQ79" s="77">
        <f t="shared" si="11"/>
        <v>0</v>
      </c>
      <c r="AR79" s="77">
        <f t="shared" si="12"/>
        <v>0</v>
      </c>
      <c r="AS79" s="78">
        <f t="shared" si="13"/>
        <v>0</v>
      </c>
    </row>
    <row r="80" spans="1:45">
      <c r="A80" s="60"/>
      <c r="B80" s="72"/>
      <c r="C80" s="73" t="str">
        <f>IF($B80="","",VLOOKUP($B80,TabeladisciplinasF,MATCH(C$2,'[1]Banco de Dados'!$L$1:$Q$1,0)))</f>
        <v/>
      </c>
      <c r="D80" s="74" t="str">
        <f>IF($B80="","",VLOOKUP($B80,TabeladisciplinasF,MATCH(D$2,'[1]Banco de Dados'!$L$1:$Q$1,0)))</f>
        <v/>
      </c>
      <c r="E80" s="74" t="str">
        <f>IF($B80="","",VLOOKUP($B80,TabeladisciplinasF,MATCH(E$2,'[1]Banco de Dados'!$L$1:$Q$1,0)))</f>
        <v/>
      </c>
      <c r="F80" s="74" t="str">
        <f>IF($B80="","",VLOOKUP($B80,TabeladisciplinasF,MATCH(F$2,'[1]Banco de Dados'!$L$1:$Q$1,0)))</f>
        <v/>
      </c>
      <c r="G80" s="74" t="str">
        <f>IF($B80="","",VLOOKUP($B80,TabeladisciplinasF,MATCH(G$2,'[1]Banco de Dados'!$L$1:$Q$1,0)))</f>
        <v/>
      </c>
      <c r="H80" s="72"/>
      <c r="I80" s="72"/>
      <c r="J80" s="72"/>
      <c r="K80" s="72"/>
      <c r="L80" s="72"/>
      <c r="M80" s="72"/>
      <c r="N80" s="72"/>
      <c r="O80" s="72"/>
      <c r="P80" s="73"/>
      <c r="Q80" s="72"/>
      <c r="R80" s="72"/>
      <c r="S80" s="72"/>
      <c r="T80" s="72"/>
      <c r="U80" s="73"/>
      <c r="V80" s="72"/>
      <c r="W80" s="72"/>
      <c r="X80" s="72"/>
      <c r="Y80" s="72"/>
      <c r="Z80" s="73"/>
      <c r="AA80" s="72"/>
      <c r="AB80" s="72"/>
      <c r="AC80" s="72"/>
      <c r="AD80" s="72"/>
      <c r="AE80" s="72"/>
      <c r="AF80" s="73"/>
      <c r="AG80" s="73" t="str">
        <f t="shared" si="8"/>
        <v/>
      </c>
      <c r="AH80" s="72"/>
      <c r="AI80" s="72"/>
      <c r="AJ80" s="72"/>
      <c r="AK80" s="72"/>
      <c r="AL80" s="73"/>
      <c r="AM80" s="73" t="str">
        <f t="shared" si="9"/>
        <v/>
      </c>
      <c r="AN80" s="76"/>
      <c r="AO80" s="77" t="str">
        <f t="shared" si="14"/>
        <v/>
      </c>
      <c r="AP80" s="77" t="str">
        <f t="shared" si="10"/>
        <v>0</v>
      </c>
      <c r="AQ80" s="77">
        <f t="shared" si="11"/>
        <v>0</v>
      </c>
      <c r="AR80" s="77">
        <f t="shared" si="12"/>
        <v>0</v>
      </c>
      <c r="AS80" s="78">
        <f t="shared" si="13"/>
        <v>0</v>
      </c>
    </row>
    <row r="81" spans="1:45" ht="15.75" thickBot="1">
      <c r="A81" s="84"/>
      <c r="B81" s="85"/>
      <c r="C81" s="86" t="str">
        <f>IF($B81="","",VLOOKUP($B81,TabeladisciplinasF,MATCH(C$2,'[1]Banco de Dados'!$L$1:$Q$1,0)))</f>
        <v/>
      </c>
      <c r="D81" s="87" t="str">
        <f>IF($B81="","",VLOOKUP($B81,TabeladisciplinasF,MATCH(D$2,'[1]Banco de Dados'!$L$1:$Q$1,0)))</f>
        <v/>
      </c>
      <c r="E81" s="87" t="str">
        <f>IF($B81="","",VLOOKUP($B81,TabeladisciplinasF,MATCH(E$2,'[1]Banco de Dados'!$L$1:$Q$1,0)))</f>
        <v/>
      </c>
      <c r="F81" s="87" t="str">
        <f>IF($B81="","",VLOOKUP($B81,TabeladisciplinasF,MATCH(F$2,'[1]Banco de Dados'!$L$1:$Q$1,0)))</f>
        <v/>
      </c>
      <c r="G81" s="87" t="str">
        <f>IF($B81="","",VLOOKUP($B81,TabeladisciplinasF,MATCH(G$2,'[1]Banco de Dados'!$L$1:$Q$1,0)))</f>
        <v/>
      </c>
      <c r="H81" s="85"/>
      <c r="I81" s="85"/>
      <c r="J81" s="85"/>
      <c r="K81" s="85"/>
      <c r="L81" s="85"/>
      <c r="M81" s="85"/>
      <c r="N81" s="85"/>
      <c r="O81" s="85"/>
      <c r="P81" s="86"/>
      <c r="Q81" s="85"/>
      <c r="R81" s="85"/>
      <c r="S81" s="85"/>
      <c r="T81" s="85"/>
      <c r="U81" s="86"/>
      <c r="V81" s="85"/>
      <c r="W81" s="85"/>
      <c r="X81" s="85"/>
      <c r="Y81" s="85"/>
      <c r="Z81" s="86"/>
      <c r="AA81" s="85"/>
      <c r="AB81" s="85"/>
      <c r="AC81" s="85"/>
      <c r="AD81" s="85"/>
      <c r="AE81" s="85"/>
      <c r="AF81" s="86"/>
      <c r="AG81" s="86" t="str">
        <f t="shared" si="8"/>
        <v/>
      </c>
      <c r="AH81" s="85"/>
      <c r="AI81" s="85"/>
      <c r="AJ81" s="85"/>
      <c r="AK81" s="85"/>
      <c r="AL81" s="86"/>
      <c r="AM81" s="86" t="str">
        <f t="shared" si="9"/>
        <v/>
      </c>
      <c r="AN81" s="88"/>
      <c r="AO81" s="89" t="str">
        <f t="shared" si="14"/>
        <v/>
      </c>
      <c r="AP81" s="89" t="str">
        <f t="shared" si="10"/>
        <v>0</v>
      </c>
      <c r="AQ81" s="89">
        <f t="shared" si="11"/>
        <v>0</v>
      </c>
      <c r="AR81" s="89">
        <f t="shared" si="12"/>
        <v>0</v>
      </c>
      <c r="AS81" s="90">
        <f t="shared" si="13"/>
        <v>0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81">
    <cfRule type="containsText" dxfId="62" priority="1" operator="containsText" text="HORAS">
      <formula>NOT(ISERROR(SEARCH("HORAS",AO2)))</formula>
    </cfRule>
  </conditionalFormatting>
  <dataValidations count="10">
    <dataValidation type="list" allowBlank="1" showInputMessage="1" showErrorMessage="1" sqref="B3:B81">
      <formula1>CodigosF</formula1>
    </dataValidation>
    <dataValidation type="list" allowBlank="1" showInputMessage="1" showErrorMessage="1" sqref="AF3:AF81 AL3:AL81">
      <formula1>Labs</formula1>
    </dataValidation>
    <dataValidation type="list" allowBlank="1" showInputMessage="1" showErrorMessage="1" sqref="J3:J81">
      <formula1>Turno</formula1>
    </dataValidation>
    <dataValidation type="list" allowBlank="1" showInputMessage="1" showErrorMessage="1" sqref="H3:H81">
      <formula1>Campus</formula1>
    </dataValidation>
    <dataValidation type="list" allowBlank="1" showInputMessage="1" showErrorMessage="1" sqref="AA3:AA81 AN3:AN81">
      <formula1>Docentes</formula1>
    </dataValidation>
    <dataValidation type="list" allowBlank="1" showInputMessage="1" showErrorMessage="1" sqref="A3:A81">
      <formula1>Curs</formula1>
    </dataValidation>
    <dataValidation type="list" allowBlank="1" showInputMessage="1" showErrorMessage="1" sqref="P3:P24 U3:U24 Z3:Z24">
      <formula1>Salas</formula1>
    </dataValidation>
    <dataValidation type="list" allowBlank="1" showInputMessage="1" showErrorMessage="1" sqref="AK3:AK24 T3:T24 Y3:Y24 AE3:AE24 O3:O24">
      <formula1>Semanas</formula1>
    </dataValidation>
    <dataValidation type="list" allowBlank="1" showInputMessage="1" showErrorMessage="1" sqref="M3:N24 R3:S24 W3:X24 AC3:AD24 AI3:AJ24">
      <formula1>Horario</formula1>
    </dataValidation>
    <dataValidation type="list" allowBlank="1" showInputMessage="1" showErrorMessage="1" sqref="L3:L24 Q3:Q24 V3:V24 AB3:AB24 AH3:AH24">
      <formula1>Dia</formula1>
    </dataValidation>
  </dataValidation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workbookViewId="0">
      <selection activeCell="H3" sqref="H3:AN514"/>
    </sheetView>
  </sheetViews>
  <sheetFormatPr defaultColWidth="8.85546875" defaultRowHeight="15"/>
  <cols>
    <col min="1" max="26" width="8.85546875" style="51"/>
    <col min="27" max="27" width="17" style="51" customWidth="1"/>
    <col min="28" max="39" width="8.85546875" style="51"/>
    <col min="40" max="40" width="23" style="51" customWidth="1"/>
    <col min="41" max="16384" width="8.85546875" style="51"/>
  </cols>
  <sheetData>
    <row r="1" spans="1:46" ht="15.75" thickBot="1">
      <c r="A1" s="48" t="s">
        <v>377</v>
      </c>
      <c r="B1" s="49"/>
      <c r="C1" s="49"/>
      <c r="D1" s="50"/>
      <c r="E1" s="50"/>
      <c r="F1" s="50"/>
      <c r="G1" s="50"/>
      <c r="H1" s="49"/>
      <c r="I1" s="49"/>
      <c r="J1" s="49"/>
      <c r="K1" s="49"/>
      <c r="L1" s="125" t="s">
        <v>353</v>
      </c>
      <c r="M1" s="125"/>
      <c r="N1" s="125"/>
      <c r="O1" s="125"/>
      <c r="P1" s="125"/>
      <c r="Q1" s="125" t="s">
        <v>354</v>
      </c>
      <c r="R1" s="125"/>
      <c r="S1" s="125"/>
      <c r="T1" s="125"/>
      <c r="U1" s="125"/>
      <c r="V1" s="125" t="s">
        <v>355</v>
      </c>
      <c r="W1" s="125"/>
      <c r="X1" s="125"/>
      <c r="Y1" s="125"/>
      <c r="Z1" s="125"/>
      <c r="AA1" s="49"/>
      <c r="AB1" s="126" t="s">
        <v>356</v>
      </c>
      <c r="AC1" s="127"/>
      <c r="AD1" s="127"/>
      <c r="AE1" s="127"/>
      <c r="AF1" s="127"/>
      <c r="AG1" s="128"/>
      <c r="AH1" s="122" t="s">
        <v>357</v>
      </c>
      <c r="AI1" s="123"/>
      <c r="AJ1" s="123"/>
      <c r="AK1" s="123"/>
      <c r="AL1" s="123"/>
      <c r="AM1" s="124"/>
      <c r="AN1" s="49"/>
      <c r="AO1" s="122" t="s">
        <v>358</v>
      </c>
      <c r="AP1" s="123"/>
      <c r="AQ1" s="123"/>
      <c r="AR1" s="123"/>
      <c r="AS1" s="124"/>
      <c r="AT1" s="49"/>
    </row>
    <row r="2" spans="1:46" ht="15.75" thickBot="1">
      <c r="A2" s="52" t="s">
        <v>6</v>
      </c>
      <c r="B2" s="53" t="s">
        <v>359</v>
      </c>
      <c r="C2" s="54" t="s">
        <v>360</v>
      </c>
      <c r="D2" s="54" t="s">
        <v>361</v>
      </c>
      <c r="E2" s="54" t="s">
        <v>2</v>
      </c>
      <c r="F2" s="54" t="s">
        <v>3</v>
      </c>
      <c r="G2" s="54" t="s">
        <v>362</v>
      </c>
      <c r="H2" s="53" t="s">
        <v>15</v>
      </c>
      <c r="I2" s="53" t="s">
        <v>9</v>
      </c>
      <c r="J2" s="53" t="s">
        <v>8</v>
      </c>
      <c r="K2" s="53" t="s">
        <v>52</v>
      </c>
      <c r="L2" s="53" t="s">
        <v>363</v>
      </c>
      <c r="M2" s="121" t="s">
        <v>364</v>
      </c>
      <c r="N2" s="121"/>
      <c r="O2" s="53" t="s">
        <v>365</v>
      </c>
      <c r="P2" s="54" t="s">
        <v>366</v>
      </c>
      <c r="Q2" s="53" t="s">
        <v>363</v>
      </c>
      <c r="R2" s="121" t="s">
        <v>364</v>
      </c>
      <c r="S2" s="121"/>
      <c r="T2" s="53" t="s">
        <v>365</v>
      </c>
      <c r="U2" s="54" t="s">
        <v>366</v>
      </c>
      <c r="V2" s="53" t="s">
        <v>363</v>
      </c>
      <c r="W2" s="121" t="s">
        <v>364</v>
      </c>
      <c r="X2" s="121"/>
      <c r="Y2" s="53" t="s">
        <v>365</v>
      </c>
      <c r="Z2" s="54" t="s">
        <v>366</v>
      </c>
      <c r="AA2" s="53" t="s">
        <v>367</v>
      </c>
      <c r="AB2" s="53" t="s">
        <v>368</v>
      </c>
      <c r="AC2" s="121" t="s">
        <v>369</v>
      </c>
      <c r="AD2" s="121"/>
      <c r="AE2" s="53" t="s">
        <v>365</v>
      </c>
      <c r="AF2" s="119" t="s">
        <v>370</v>
      </c>
      <c r="AG2" s="120"/>
      <c r="AH2" s="53" t="s">
        <v>368</v>
      </c>
      <c r="AI2" s="121" t="s">
        <v>369</v>
      </c>
      <c r="AJ2" s="121"/>
      <c r="AK2" s="53" t="s">
        <v>365</v>
      </c>
      <c r="AL2" s="119" t="s">
        <v>370</v>
      </c>
      <c r="AM2" s="120"/>
      <c r="AN2" s="55" t="s">
        <v>371</v>
      </c>
      <c r="AO2" s="56" t="s">
        <v>372</v>
      </c>
      <c r="AP2" s="57" t="s">
        <v>362</v>
      </c>
      <c r="AQ2" s="58" t="s">
        <v>373</v>
      </c>
      <c r="AR2" s="58" t="s">
        <v>374</v>
      </c>
      <c r="AS2" s="59" t="s">
        <v>375</v>
      </c>
    </row>
    <row r="3" spans="1:46">
      <c r="A3" s="82"/>
      <c r="B3" s="61"/>
      <c r="C3" s="62" t="str">
        <f>IF($B3="","",VLOOKUP($B3,TabeladisciplinasF,MATCH(C$2,'[1]Banco de Dados'!$L$1:$Q$1,0)))</f>
        <v/>
      </c>
      <c r="D3" s="63" t="str">
        <f>IF($B3="","",VLOOKUP($B3,TabeladisciplinasF,MATCH(D$2,'[1]Banco de Dados'!$L$1:$Q$1,0)))</f>
        <v/>
      </c>
      <c r="E3" s="63" t="str">
        <f>IF($B3="","",VLOOKUP($B3,TabeladisciplinasF,MATCH(E$2,'[1]Banco de Dados'!$L$1:$Q$1,0)))</f>
        <v/>
      </c>
      <c r="F3" s="63" t="str">
        <f>IF($B3="","",VLOOKUP($B3,TabeladisciplinasF,MATCH(F$2,'[1]Banco de Dados'!$L$1:$Q$1,0)))</f>
        <v/>
      </c>
      <c r="G3" s="64" t="str">
        <f>IF($B3="","",VLOOKUP($B3,TabeladisciplinasF,MATCH(G$2,'[1]Banco de Dados'!$L$1:$Q$1,0)))</f>
        <v/>
      </c>
      <c r="H3" s="61"/>
      <c r="I3" s="61"/>
      <c r="J3" s="61"/>
      <c r="K3" s="61"/>
      <c r="L3" s="61"/>
      <c r="M3" s="83"/>
      <c r="N3" s="83"/>
      <c r="O3" s="61"/>
      <c r="P3" s="62"/>
      <c r="Q3" s="61"/>
      <c r="R3" s="65"/>
      <c r="S3" s="65"/>
      <c r="T3" s="61"/>
      <c r="U3" s="62"/>
      <c r="V3" s="61"/>
      <c r="W3" s="65"/>
      <c r="X3" s="65"/>
      <c r="Y3" s="61"/>
      <c r="Z3" s="62"/>
      <c r="AA3" s="66"/>
      <c r="AB3" s="61"/>
      <c r="AC3" s="65"/>
      <c r="AD3" s="65"/>
      <c r="AE3" s="61"/>
      <c r="AF3" s="62" t="s">
        <v>378</v>
      </c>
      <c r="AG3" s="67" t="str">
        <f t="shared" ref="AG3:AG66" si="0">IF(AF3="","",VLOOKUP(AF3,Labscom,2,FALSE))</f>
        <v/>
      </c>
      <c r="AH3" s="61"/>
      <c r="AI3" s="65"/>
      <c r="AJ3" s="65"/>
      <c r="AK3" s="61"/>
      <c r="AL3" s="67"/>
      <c r="AM3" s="67" t="str">
        <f t="shared" ref="AM3:AM66" si="1">IF(AL3="","",VLOOKUP(AL3,Labscom,2,FALSE))</f>
        <v/>
      </c>
      <c r="AN3" s="68"/>
      <c r="AO3" s="69" t="str">
        <f t="shared" ref="AO3:AO4" si="2">IF(AP3="0","",IF(AP3=AS3,"CORRETO",IF(AP3&gt;AS3,"HORAS A MENOS ALOCADAS","HORAS A MAIS ALOCADAS")))</f>
        <v/>
      </c>
      <c r="AP3" s="69" t="str">
        <f>IF(G3="","0",G3/24)</f>
        <v>0</v>
      </c>
      <c r="AQ3" s="69">
        <f>(IF(M3="",0,IF(O3="SEMANAL",N3-M3,(N3-M3)/2)))+(IF(R3="",0,IF(T3="SEMANAL",S3-R3,(S3-R3)/2)))+(IF(W3="",0,IF(Y3="SEMANAL",X3-W3,(X3-W3)/2)))</f>
        <v>0</v>
      </c>
      <c r="AR3" s="69">
        <f>(IF(AD3="",0,IF(AE3="SEMANAL",AD3-AC3,(AD3-AC3)/2)))+(IF(AJ3="",0,IF(AK3="SEMANAL",AJ3-AI3,(AJ3-AI3)/2)))</f>
        <v>0</v>
      </c>
      <c r="AS3" s="70">
        <f>AQ3+AR3</f>
        <v>0</v>
      </c>
      <c r="AT3" s="71"/>
    </row>
    <row r="4" spans="1:46">
      <c r="A4" s="60"/>
      <c r="B4" s="80"/>
      <c r="C4" s="73" t="str">
        <f>IF($B4="","",VLOOKUP($B4,TabeladisciplinasF,MATCH(C$2,'[1]Banco de Dados'!$L$1:$Q$1,0)))</f>
        <v/>
      </c>
      <c r="D4" s="74" t="str">
        <f>IF($B4="","",VLOOKUP($B4,TabeladisciplinasF,MATCH(D$2,'[1]Banco de Dados'!$L$1:$Q$1,0)))</f>
        <v/>
      </c>
      <c r="E4" s="74" t="str">
        <f>IF($B4="","",VLOOKUP($B4,TabeladisciplinasF,MATCH(E$2,'[1]Banco de Dados'!$L$1:$Q$1,0)))</f>
        <v/>
      </c>
      <c r="F4" s="74" t="str">
        <f>IF($B4="","",VLOOKUP($B4,TabeladisciplinasF,MATCH(F$2,'[1]Banco de Dados'!$L$1:$Q$1,0)))</f>
        <v/>
      </c>
      <c r="G4" s="74" t="str">
        <f>IF($B4="","",VLOOKUP($B4,TabeladisciplinasF,MATCH(G$2,'[1]Banco de Dados'!$L$1:$Q$1,0)))</f>
        <v/>
      </c>
      <c r="H4" s="72"/>
      <c r="I4" s="72"/>
      <c r="J4" s="72"/>
      <c r="K4" s="72"/>
      <c r="L4" s="72"/>
      <c r="M4" s="75"/>
      <c r="N4" s="75"/>
      <c r="O4" s="72"/>
      <c r="P4" s="73"/>
      <c r="Q4" s="72"/>
      <c r="R4" s="75"/>
      <c r="S4" s="75"/>
      <c r="T4" s="72"/>
      <c r="U4" s="73"/>
      <c r="V4" s="72"/>
      <c r="W4" s="75"/>
      <c r="X4" s="75"/>
      <c r="Y4" s="72"/>
      <c r="Z4" s="73"/>
      <c r="AA4" s="72"/>
      <c r="AB4" s="72"/>
      <c r="AC4" s="75"/>
      <c r="AD4" s="75"/>
      <c r="AE4" s="72"/>
      <c r="AF4" s="73"/>
      <c r="AG4" s="73" t="str">
        <f t="shared" si="0"/>
        <v/>
      </c>
      <c r="AH4" s="72"/>
      <c r="AI4" s="75"/>
      <c r="AJ4" s="75"/>
      <c r="AK4" s="72"/>
      <c r="AL4" s="73"/>
      <c r="AM4" s="73" t="str">
        <f t="shared" si="1"/>
        <v/>
      </c>
      <c r="AN4" s="76"/>
      <c r="AO4" s="77" t="str">
        <f t="shared" si="2"/>
        <v/>
      </c>
      <c r="AP4" s="77" t="str">
        <f t="shared" ref="AP4:AP67" si="3">IF(G4="","0",G4/24)</f>
        <v>0</v>
      </c>
      <c r="AQ4" s="77">
        <f t="shared" ref="AQ4:AQ67" si="4">(IF(M4="",0,IF(O4="SEMANAL",N4-M4,(N4-M4)/2)))+(IF(R4="",0,IF(T4="SEMANAL",S4-R4,(S4-R4)/2)))+(IF(W4="",0,IF(Y4="SEMANAL",X4-W4,(X4-W4)/2)))</f>
        <v>0</v>
      </c>
      <c r="AR4" s="77">
        <f t="shared" ref="AR4:AR67" si="5">(IF(AD4="",0,IF(AE4="SEMANAL",AD4-AC4,(AD4-AC4)/2)))+(IF(AJ4="",0,IF(AK4="SEMANAL",AJ4-AI4,(AJ4-AI4)/2)))</f>
        <v>0</v>
      </c>
      <c r="AS4" s="78">
        <f t="shared" ref="AS4:AS67" si="6">AQ4+AR4</f>
        <v>0</v>
      </c>
    </row>
    <row r="5" spans="1:46">
      <c r="A5" s="60"/>
      <c r="B5" s="72"/>
      <c r="C5" s="73" t="str">
        <f>IF($B5="","",VLOOKUP($B5,TabeladisciplinasF,MATCH(C$2,'[1]Banco de Dados'!$L$1:$Q$1,0)))</f>
        <v/>
      </c>
      <c r="D5" s="74" t="str">
        <f>IF($B5="","",VLOOKUP($B5,TabeladisciplinasF,MATCH(D$2,'[1]Banco de Dados'!$L$1:$Q$1,0)))</f>
        <v/>
      </c>
      <c r="E5" s="74" t="str">
        <f>IF($B5="","",VLOOKUP($B5,TabeladisciplinasF,MATCH(E$2,'[1]Banco de Dados'!$L$1:$Q$1,0)))</f>
        <v/>
      </c>
      <c r="F5" s="74" t="str">
        <f>IF($B5="","",VLOOKUP($B5,TabeladisciplinasF,MATCH(F$2,'[1]Banco de Dados'!$L$1:$Q$1,0)))</f>
        <v/>
      </c>
      <c r="G5" s="74" t="str">
        <f>IF($B5="","",VLOOKUP($B5,TabeladisciplinasF,MATCH(G$2,'[1]Banco de Dados'!$L$1:$Q$1,0)))</f>
        <v/>
      </c>
      <c r="H5" s="72"/>
      <c r="I5" s="72"/>
      <c r="J5" s="72"/>
      <c r="K5" s="72"/>
      <c r="L5" s="72"/>
      <c r="M5" s="75"/>
      <c r="N5" s="75"/>
      <c r="O5" s="72"/>
      <c r="P5" s="73"/>
      <c r="Q5" s="72"/>
      <c r="R5" s="75"/>
      <c r="S5" s="75"/>
      <c r="T5" s="72"/>
      <c r="U5" s="73"/>
      <c r="V5" s="72"/>
      <c r="W5" s="75"/>
      <c r="X5" s="75"/>
      <c r="Y5" s="72"/>
      <c r="Z5" s="73"/>
      <c r="AA5" s="72"/>
      <c r="AB5" s="72"/>
      <c r="AC5" s="75"/>
      <c r="AD5" s="75"/>
      <c r="AE5" s="72"/>
      <c r="AF5" s="73"/>
      <c r="AG5" s="73" t="str">
        <f t="shared" si="0"/>
        <v/>
      </c>
      <c r="AH5" s="72"/>
      <c r="AI5" s="75"/>
      <c r="AJ5" s="75"/>
      <c r="AK5" s="72"/>
      <c r="AL5" s="73"/>
      <c r="AM5" s="73" t="str">
        <f t="shared" si="1"/>
        <v/>
      </c>
      <c r="AN5" s="76"/>
      <c r="AO5" s="77" t="str">
        <f>IF(AP5="0","",IF(AP5=AS5,"CORRETO",IF(AP5&gt;AS5,"HORAS A MENOS ALOCADAS","HORAS A MAIS ALOCADAS")))</f>
        <v/>
      </c>
      <c r="AP5" s="77" t="str">
        <f t="shared" si="3"/>
        <v>0</v>
      </c>
      <c r="AQ5" s="77">
        <f t="shared" si="4"/>
        <v>0</v>
      </c>
      <c r="AR5" s="77">
        <f t="shared" si="5"/>
        <v>0</v>
      </c>
      <c r="AS5" s="78">
        <f t="shared" si="6"/>
        <v>0</v>
      </c>
    </row>
    <row r="6" spans="1:46">
      <c r="A6" s="60"/>
      <c r="B6" s="72"/>
      <c r="C6" s="73" t="str">
        <f>IF($B6="","",VLOOKUP($B6,TabeladisciplinasF,MATCH(C$2,'[1]Banco de Dados'!$L$1:$Q$1,0)))</f>
        <v/>
      </c>
      <c r="D6" s="74" t="str">
        <f>IF($B6="","",VLOOKUP($B6,TabeladisciplinasF,MATCH(D$2,'[1]Banco de Dados'!$L$1:$Q$1,0)))</f>
        <v/>
      </c>
      <c r="E6" s="74" t="str">
        <f>IF($B6="","",VLOOKUP($B6,TabeladisciplinasF,MATCH(E$2,'[1]Banco de Dados'!$L$1:$Q$1,0)))</f>
        <v/>
      </c>
      <c r="F6" s="74" t="str">
        <f>IF($B6="","",VLOOKUP($B6,TabeladisciplinasF,MATCH(F$2,'[1]Banco de Dados'!$L$1:$Q$1,0)))</f>
        <v/>
      </c>
      <c r="G6" s="74" t="str">
        <f>IF($B6="","",VLOOKUP($B6,TabeladisciplinasF,MATCH(G$2,'[1]Banco de Dados'!$L$1:$Q$1,0)))</f>
        <v/>
      </c>
      <c r="H6" s="72"/>
      <c r="I6" s="72"/>
      <c r="J6" s="72"/>
      <c r="K6" s="72"/>
      <c r="L6" s="72"/>
      <c r="M6" s="75"/>
      <c r="N6" s="75"/>
      <c r="O6" s="72"/>
      <c r="P6" s="73"/>
      <c r="Q6" s="72"/>
      <c r="R6" s="75"/>
      <c r="S6" s="75"/>
      <c r="T6" s="72"/>
      <c r="U6" s="73"/>
      <c r="V6" s="72"/>
      <c r="W6" s="75"/>
      <c r="X6" s="75"/>
      <c r="Y6" s="72"/>
      <c r="Z6" s="73"/>
      <c r="AA6" s="72"/>
      <c r="AB6" s="72"/>
      <c r="AC6" s="75"/>
      <c r="AD6" s="75"/>
      <c r="AE6" s="72"/>
      <c r="AF6" s="73"/>
      <c r="AG6" s="73" t="str">
        <f t="shared" si="0"/>
        <v/>
      </c>
      <c r="AH6" s="72"/>
      <c r="AI6" s="75"/>
      <c r="AJ6" s="75"/>
      <c r="AK6" s="72"/>
      <c r="AL6" s="73"/>
      <c r="AM6" s="73" t="str">
        <f t="shared" si="1"/>
        <v/>
      </c>
      <c r="AN6" s="76"/>
      <c r="AO6" s="77" t="str">
        <f t="shared" ref="AO6:AO69" si="7">IF(AP6="0","",IF(AP6=AS6,"CORRETO",IF(AP6&gt;AS6,"HORAS A MENOS ALOCADAS","HORAS A MAIS ALOCADAS")))</f>
        <v/>
      </c>
      <c r="AP6" s="77" t="str">
        <f t="shared" si="3"/>
        <v>0</v>
      </c>
      <c r="AQ6" s="77">
        <f t="shared" si="4"/>
        <v>0</v>
      </c>
      <c r="AR6" s="77">
        <f t="shared" si="5"/>
        <v>0</v>
      </c>
      <c r="AS6" s="78">
        <f t="shared" si="6"/>
        <v>0</v>
      </c>
    </row>
    <row r="7" spans="1:46">
      <c r="A7" s="60"/>
      <c r="B7" s="72"/>
      <c r="C7" s="73" t="str">
        <f>IF($B7="","",VLOOKUP($B7,TabeladisciplinasF,MATCH(C$2,'[1]Banco de Dados'!$L$1:$Q$1,0)))</f>
        <v/>
      </c>
      <c r="D7" s="74" t="str">
        <f>IF($B7="","",VLOOKUP($B7,TabeladisciplinasF,MATCH(D$2,'[1]Banco de Dados'!$L$1:$Q$1,0)))</f>
        <v/>
      </c>
      <c r="E7" s="74" t="str">
        <f>IF($B7="","",VLOOKUP($B7,TabeladisciplinasF,MATCH(E$2,'[1]Banco de Dados'!$L$1:$Q$1,0)))</f>
        <v/>
      </c>
      <c r="F7" s="74" t="str">
        <f>IF($B7="","",VLOOKUP($B7,TabeladisciplinasF,MATCH(F$2,'[1]Banco de Dados'!$L$1:$Q$1,0)))</f>
        <v/>
      </c>
      <c r="G7" s="74" t="str">
        <f>IF($B7="","",VLOOKUP($B7,TabeladisciplinasF,MATCH(G$2,'[1]Banco de Dados'!$L$1:$Q$1,0)))</f>
        <v/>
      </c>
      <c r="H7" s="72"/>
      <c r="I7" s="72"/>
      <c r="J7" s="72"/>
      <c r="K7" s="72"/>
      <c r="L7" s="72"/>
      <c r="M7" s="75"/>
      <c r="N7" s="75"/>
      <c r="O7" s="72"/>
      <c r="P7" s="73"/>
      <c r="Q7" s="72"/>
      <c r="R7" s="75"/>
      <c r="S7" s="75"/>
      <c r="T7" s="72"/>
      <c r="U7" s="73"/>
      <c r="V7" s="72"/>
      <c r="W7" s="75"/>
      <c r="X7" s="75"/>
      <c r="Y7" s="72"/>
      <c r="Z7" s="73"/>
      <c r="AA7" s="72"/>
      <c r="AB7" s="72"/>
      <c r="AC7" s="75"/>
      <c r="AD7" s="75"/>
      <c r="AE7" s="72"/>
      <c r="AF7" s="73"/>
      <c r="AG7" s="73" t="str">
        <f t="shared" si="0"/>
        <v/>
      </c>
      <c r="AH7" s="72"/>
      <c r="AI7" s="75"/>
      <c r="AJ7" s="75"/>
      <c r="AK7" s="72"/>
      <c r="AL7" s="73"/>
      <c r="AM7" s="73" t="str">
        <f t="shared" si="1"/>
        <v/>
      </c>
      <c r="AN7" s="76"/>
      <c r="AO7" s="77" t="str">
        <f t="shared" si="7"/>
        <v/>
      </c>
      <c r="AP7" s="77" t="str">
        <f t="shared" si="3"/>
        <v>0</v>
      </c>
      <c r="AQ7" s="77">
        <f t="shared" si="4"/>
        <v>0</v>
      </c>
      <c r="AR7" s="77">
        <f t="shared" si="5"/>
        <v>0</v>
      </c>
      <c r="AS7" s="78">
        <f t="shared" si="6"/>
        <v>0</v>
      </c>
    </row>
    <row r="8" spans="1:46">
      <c r="A8" s="60"/>
      <c r="B8" s="72"/>
      <c r="C8" s="73" t="str">
        <f>IF($B8="","",VLOOKUP($B8,TabeladisciplinasF,MATCH(C$2,'[1]Banco de Dados'!$L$1:$Q$1,0)))</f>
        <v/>
      </c>
      <c r="D8" s="74" t="str">
        <f>IF($B8="","",VLOOKUP($B8,TabeladisciplinasF,MATCH(D$2,'[1]Banco de Dados'!$L$1:$Q$1,0)))</f>
        <v/>
      </c>
      <c r="E8" s="74" t="str">
        <f>IF($B8="","",VLOOKUP($B8,TabeladisciplinasF,MATCH(E$2,'[1]Banco de Dados'!$L$1:$Q$1,0)))</f>
        <v/>
      </c>
      <c r="F8" s="74" t="str">
        <f>IF($B8="","",VLOOKUP($B8,TabeladisciplinasF,MATCH(F$2,'[1]Banco de Dados'!$L$1:$Q$1,0)))</f>
        <v/>
      </c>
      <c r="G8" s="74" t="str">
        <f>IF($B8="","",VLOOKUP($B8,TabeladisciplinasF,MATCH(G$2,'[1]Banco de Dados'!$L$1:$Q$1,0)))</f>
        <v/>
      </c>
      <c r="H8" s="72"/>
      <c r="I8" s="72"/>
      <c r="J8" s="72"/>
      <c r="K8" s="72"/>
      <c r="L8" s="72"/>
      <c r="M8" s="75"/>
      <c r="N8" s="75"/>
      <c r="O8" s="72"/>
      <c r="P8" s="73"/>
      <c r="Q8" s="72"/>
      <c r="R8" s="75"/>
      <c r="S8" s="75"/>
      <c r="T8" s="72"/>
      <c r="U8" s="73"/>
      <c r="V8" s="72"/>
      <c r="W8" s="75"/>
      <c r="X8" s="75"/>
      <c r="Y8" s="72"/>
      <c r="Z8" s="73"/>
      <c r="AA8" s="72"/>
      <c r="AB8" s="72"/>
      <c r="AC8" s="75"/>
      <c r="AD8" s="75"/>
      <c r="AE8" s="72"/>
      <c r="AF8" s="73"/>
      <c r="AG8" s="73" t="str">
        <f t="shared" si="0"/>
        <v/>
      </c>
      <c r="AH8" s="72"/>
      <c r="AI8" s="75"/>
      <c r="AJ8" s="75"/>
      <c r="AK8" s="72"/>
      <c r="AL8" s="73"/>
      <c r="AM8" s="73" t="str">
        <f t="shared" si="1"/>
        <v/>
      </c>
      <c r="AN8" s="76"/>
      <c r="AO8" s="77" t="str">
        <f t="shared" si="7"/>
        <v/>
      </c>
      <c r="AP8" s="77" t="str">
        <f t="shared" si="3"/>
        <v>0</v>
      </c>
      <c r="AQ8" s="77">
        <f t="shared" si="4"/>
        <v>0</v>
      </c>
      <c r="AR8" s="77">
        <f t="shared" si="5"/>
        <v>0</v>
      </c>
      <c r="AS8" s="78">
        <f t="shared" si="6"/>
        <v>0</v>
      </c>
    </row>
    <row r="9" spans="1:46">
      <c r="A9" s="60"/>
      <c r="B9" s="72"/>
      <c r="C9" s="73" t="str">
        <f>IF($B9="","",VLOOKUP($B9,TabeladisciplinasF,MATCH(C$2,'[1]Banco de Dados'!$L$1:$Q$1,0)))</f>
        <v/>
      </c>
      <c r="D9" s="74" t="str">
        <f>IF($B9="","",VLOOKUP($B9,TabeladisciplinasF,MATCH(D$2,'[1]Banco de Dados'!$L$1:$Q$1,0)))</f>
        <v/>
      </c>
      <c r="E9" s="74" t="str">
        <f>IF($B9="","",VLOOKUP($B9,TabeladisciplinasF,MATCH(E$2,'[1]Banco de Dados'!$L$1:$Q$1,0)))</f>
        <v/>
      </c>
      <c r="F9" s="74" t="str">
        <f>IF($B9="","",VLOOKUP($B9,TabeladisciplinasF,MATCH(F$2,'[1]Banco de Dados'!$L$1:$Q$1,0)))</f>
        <v/>
      </c>
      <c r="G9" s="74" t="str">
        <f>IF($B9="","",VLOOKUP($B9,TabeladisciplinasF,MATCH(G$2,'[1]Banco de Dados'!$L$1:$Q$1,0)))</f>
        <v/>
      </c>
      <c r="H9" s="72"/>
      <c r="I9" s="72"/>
      <c r="J9" s="72"/>
      <c r="K9" s="72"/>
      <c r="L9" s="72"/>
      <c r="M9" s="75"/>
      <c r="N9" s="75"/>
      <c r="O9" s="72"/>
      <c r="P9" s="73"/>
      <c r="Q9" s="72"/>
      <c r="R9" s="75"/>
      <c r="S9" s="75"/>
      <c r="T9" s="72"/>
      <c r="U9" s="73"/>
      <c r="V9" s="72"/>
      <c r="W9" s="75"/>
      <c r="X9" s="75"/>
      <c r="Y9" s="72"/>
      <c r="Z9" s="73"/>
      <c r="AA9" s="72"/>
      <c r="AB9" s="72"/>
      <c r="AC9" s="75"/>
      <c r="AD9" s="75"/>
      <c r="AE9" s="72"/>
      <c r="AF9" s="73"/>
      <c r="AG9" s="73" t="str">
        <f t="shared" si="0"/>
        <v/>
      </c>
      <c r="AH9" s="72"/>
      <c r="AI9" s="75"/>
      <c r="AJ9" s="75"/>
      <c r="AK9" s="72"/>
      <c r="AL9" s="73"/>
      <c r="AM9" s="73" t="str">
        <f t="shared" si="1"/>
        <v/>
      </c>
      <c r="AN9" s="76"/>
      <c r="AO9" s="77" t="str">
        <f t="shared" si="7"/>
        <v/>
      </c>
      <c r="AP9" s="77" t="str">
        <f t="shared" si="3"/>
        <v>0</v>
      </c>
      <c r="AQ9" s="77">
        <f t="shared" si="4"/>
        <v>0</v>
      </c>
      <c r="AR9" s="77">
        <f t="shared" si="5"/>
        <v>0</v>
      </c>
      <c r="AS9" s="78">
        <f t="shared" si="6"/>
        <v>0</v>
      </c>
    </row>
    <row r="10" spans="1:46">
      <c r="A10" s="60"/>
      <c r="B10" s="72"/>
      <c r="C10" s="73" t="str">
        <f>IF($B10="","",VLOOKUP($B10,TabeladisciplinasF,MATCH(C$2,'[1]Banco de Dados'!$L$1:$Q$1,0)))</f>
        <v/>
      </c>
      <c r="D10" s="74" t="str">
        <f>IF($B10="","",VLOOKUP($B10,TabeladisciplinasF,MATCH(D$2,'[1]Banco de Dados'!$L$1:$Q$1,0)))</f>
        <v/>
      </c>
      <c r="E10" s="74" t="str">
        <f>IF($B10="","",VLOOKUP($B10,TabeladisciplinasF,MATCH(E$2,'[1]Banco de Dados'!$L$1:$Q$1,0)))</f>
        <v/>
      </c>
      <c r="F10" s="74" t="str">
        <f>IF($B10="","",VLOOKUP($B10,TabeladisciplinasF,MATCH(F$2,'[1]Banco de Dados'!$L$1:$Q$1,0)))</f>
        <v/>
      </c>
      <c r="G10" s="74" t="str">
        <f>IF($B10="","",VLOOKUP($B10,TabeladisciplinasF,MATCH(G$2,'[1]Banco de Dados'!$L$1:$Q$1,0)))</f>
        <v/>
      </c>
      <c r="H10" s="72"/>
      <c r="I10" s="72"/>
      <c r="J10" s="72"/>
      <c r="K10" s="72"/>
      <c r="L10" s="72"/>
      <c r="M10" s="75"/>
      <c r="N10" s="75"/>
      <c r="O10" s="72"/>
      <c r="P10" s="73"/>
      <c r="Q10" s="72"/>
      <c r="R10" s="75"/>
      <c r="S10" s="75"/>
      <c r="T10" s="72"/>
      <c r="U10" s="73"/>
      <c r="V10" s="72"/>
      <c r="W10" s="75"/>
      <c r="X10" s="75"/>
      <c r="Y10" s="72"/>
      <c r="Z10" s="73"/>
      <c r="AA10" s="72"/>
      <c r="AB10" s="72"/>
      <c r="AC10" s="75"/>
      <c r="AD10" s="75"/>
      <c r="AE10" s="72"/>
      <c r="AF10" s="73"/>
      <c r="AG10" s="73" t="str">
        <f t="shared" si="0"/>
        <v/>
      </c>
      <c r="AH10" s="72"/>
      <c r="AI10" s="75"/>
      <c r="AJ10" s="75"/>
      <c r="AK10" s="72"/>
      <c r="AL10" s="73"/>
      <c r="AM10" s="73" t="str">
        <f t="shared" si="1"/>
        <v/>
      </c>
      <c r="AN10" s="76"/>
      <c r="AO10" s="77" t="str">
        <f t="shared" si="7"/>
        <v/>
      </c>
      <c r="AP10" s="77" t="str">
        <f t="shared" si="3"/>
        <v>0</v>
      </c>
      <c r="AQ10" s="77">
        <f t="shared" si="4"/>
        <v>0</v>
      </c>
      <c r="AR10" s="77">
        <f t="shared" si="5"/>
        <v>0</v>
      </c>
      <c r="AS10" s="78">
        <f t="shared" si="6"/>
        <v>0</v>
      </c>
    </row>
    <row r="11" spans="1:46">
      <c r="A11" s="60"/>
      <c r="B11" s="72"/>
      <c r="C11" s="73" t="str">
        <f>IF($B11="","",VLOOKUP($B11,TabeladisciplinasF,MATCH(C$2,'[1]Banco de Dados'!$L$1:$Q$1,0)))</f>
        <v/>
      </c>
      <c r="D11" s="74" t="str">
        <f>IF($B11="","",VLOOKUP($B11,TabeladisciplinasF,MATCH(D$2,'[1]Banco de Dados'!$L$1:$Q$1,0)))</f>
        <v/>
      </c>
      <c r="E11" s="74" t="str">
        <f>IF($B11="","",VLOOKUP($B11,TabeladisciplinasF,MATCH(E$2,'[1]Banco de Dados'!$L$1:$Q$1,0)))</f>
        <v/>
      </c>
      <c r="F11" s="74" t="str">
        <f>IF($B11="","",VLOOKUP($B11,TabeladisciplinasF,MATCH(F$2,'[1]Banco de Dados'!$L$1:$Q$1,0)))</f>
        <v/>
      </c>
      <c r="G11" s="74" t="str">
        <f>IF($B11="","",VLOOKUP($B11,TabeladisciplinasF,MATCH(G$2,'[1]Banco de Dados'!$L$1:$Q$1,0)))</f>
        <v/>
      </c>
      <c r="H11" s="72"/>
      <c r="I11" s="72"/>
      <c r="J11" s="72"/>
      <c r="K11" s="72"/>
      <c r="L11" s="72"/>
      <c r="M11" s="75"/>
      <c r="N11" s="75"/>
      <c r="O11" s="72"/>
      <c r="P11" s="73"/>
      <c r="Q11" s="72"/>
      <c r="R11" s="75"/>
      <c r="S11" s="75"/>
      <c r="T11" s="72"/>
      <c r="U11" s="73"/>
      <c r="V11" s="72"/>
      <c r="W11" s="75"/>
      <c r="X11" s="75"/>
      <c r="Y11" s="72"/>
      <c r="Z11" s="73"/>
      <c r="AA11" s="72"/>
      <c r="AB11" s="72"/>
      <c r="AC11" s="75"/>
      <c r="AD11" s="75"/>
      <c r="AE11" s="72"/>
      <c r="AF11" s="73"/>
      <c r="AG11" s="73" t="str">
        <f t="shared" si="0"/>
        <v/>
      </c>
      <c r="AH11" s="72"/>
      <c r="AI11" s="75"/>
      <c r="AJ11" s="75"/>
      <c r="AK11" s="72"/>
      <c r="AL11" s="73"/>
      <c r="AM11" s="73" t="str">
        <f t="shared" si="1"/>
        <v/>
      </c>
      <c r="AN11" s="76"/>
      <c r="AO11" s="77" t="str">
        <f t="shared" si="7"/>
        <v/>
      </c>
      <c r="AP11" s="77" t="str">
        <f t="shared" si="3"/>
        <v>0</v>
      </c>
      <c r="AQ11" s="77">
        <f t="shared" si="4"/>
        <v>0</v>
      </c>
      <c r="AR11" s="77">
        <f t="shared" si="5"/>
        <v>0</v>
      </c>
      <c r="AS11" s="78">
        <f t="shared" si="6"/>
        <v>0</v>
      </c>
    </row>
    <row r="12" spans="1:46">
      <c r="A12" s="60"/>
      <c r="B12" s="72"/>
      <c r="C12" s="73" t="str">
        <f>IF($B12="","",VLOOKUP($B12,TabeladisciplinasF,MATCH(C$2,'[1]Banco de Dados'!$L$1:$Q$1,0)))</f>
        <v/>
      </c>
      <c r="D12" s="74" t="str">
        <f>IF($B12="","",VLOOKUP($B12,TabeladisciplinasF,MATCH(D$2,'[1]Banco de Dados'!$L$1:$Q$1,0)))</f>
        <v/>
      </c>
      <c r="E12" s="74" t="str">
        <f>IF($B12="","",VLOOKUP($B12,TabeladisciplinasF,MATCH(E$2,'[1]Banco de Dados'!$L$1:$Q$1,0)))</f>
        <v/>
      </c>
      <c r="F12" s="74" t="str">
        <f>IF($B12="","",VLOOKUP($B12,TabeladisciplinasF,MATCH(F$2,'[1]Banco de Dados'!$L$1:$Q$1,0)))</f>
        <v/>
      </c>
      <c r="G12" s="74" t="str">
        <f>IF($B12="","",VLOOKUP($B12,TabeladisciplinasF,MATCH(G$2,'[1]Banco de Dados'!$L$1:$Q$1,0)))</f>
        <v/>
      </c>
      <c r="H12" s="72"/>
      <c r="I12" s="72"/>
      <c r="J12" s="72"/>
      <c r="K12" s="72"/>
      <c r="L12" s="72"/>
      <c r="M12" s="75"/>
      <c r="N12" s="75"/>
      <c r="O12" s="72"/>
      <c r="P12" s="73"/>
      <c r="Q12" s="72"/>
      <c r="R12" s="75"/>
      <c r="S12" s="75"/>
      <c r="T12" s="72"/>
      <c r="U12" s="73"/>
      <c r="V12" s="72"/>
      <c r="W12" s="75"/>
      <c r="X12" s="75"/>
      <c r="Y12" s="72"/>
      <c r="Z12" s="73"/>
      <c r="AA12" s="72"/>
      <c r="AB12" s="72"/>
      <c r="AC12" s="75"/>
      <c r="AD12" s="75"/>
      <c r="AE12" s="72"/>
      <c r="AF12" s="73"/>
      <c r="AG12" s="73" t="str">
        <f t="shared" si="0"/>
        <v/>
      </c>
      <c r="AH12" s="72"/>
      <c r="AI12" s="75"/>
      <c r="AJ12" s="75"/>
      <c r="AK12" s="72"/>
      <c r="AL12" s="73"/>
      <c r="AM12" s="73" t="str">
        <f t="shared" si="1"/>
        <v/>
      </c>
      <c r="AN12" s="76"/>
      <c r="AO12" s="77" t="str">
        <f t="shared" si="7"/>
        <v/>
      </c>
      <c r="AP12" s="77" t="str">
        <f t="shared" si="3"/>
        <v>0</v>
      </c>
      <c r="AQ12" s="77">
        <f t="shared" si="4"/>
        <v>0</v>
      </c>
      <c r="AR12" s="77">
        <f t="shared" si="5"/>
        <v>0</v>
      </c>
      <c r="AS12" s="78">
        <f t="shared" si="6"/>
        <v>0</v>
      </c>
    </row>
    <row r="13" spans="1:46">
      <c r="A13" s="60"/>
      <c r="B13" s="72"/>
      <c r="C13" s="73" t="str">
        <f>IF($B13="","",VLOOKUP($B13,TabeladisciplinasF,MATCH(C$2,'[1]Banco de Dados'!$L$1:$Q$1,0)))</f>
        <v/>
      </c>
      <c r="D13" s="74" t="str">
        <f>IF($B13="","",VLOOKUP($B13,TabeladisciplinasF,MATCH(D$2,'[1]Banco de Dados'!$L$1:$Q$1,0)))</f>
        <v/>
      </c>
      <c r="E13" s="74" t="str">
        <f>IF($B13="","",VLOOKUP($B13,TabeladisciplinasF,MATCH(E$2,'[1]Banco de Dados'!$L$1:$Q$1,0)))</f>
        <v/>
      </c>
      <c r="F13" s="74" t="str">
        <f>IF($B13="","",VLOOKUP($B13,TabeladisciplinasF,MATCH(F$2,'[1]Banco de Dados'!$L$1:$Q$1,0)))</f>
        <v/>
      </c>
      <c r="G13" s="74" t="str">
        <f>IF($B13="","",VLOOKUP($B13,TabeladisciplinasF,MATCH(G$2,'[1]Banco de Dados'!$L$1:$Q$1,0)))</f>
        <v/>
      </c>
      <c r="H13" s="72"/>
      <c r="I13" s="72"/>
      <c r="J13" s="72"/>
      <c r="K13" s="72"/>
      <c r="L13" s="72"/>
      <c r="M13" s="75"/>
      <c r="N13" s="75"/>
      <c r="O13" s="72"/>
      <c r="P13" s="73"/>
      <c r="Q13" s="72"/>
      <c r="R13" s="75"/>
      <c r="S13" s="75"/>
      <c r="T13" s="72"/>
      <c r="U13" s="73"/>
      <c r="V13" s="72"/>
      <c r="W13" s="75"/>
      <c r="X13" s="75"/>
      <c r="Y13" s="72"/>
      <c r="Z13" s="73"/>
      <c r="AA13" s="72"/>
      <c r="AB13" s="72"/>
      <c r="AC13" s="75"/>
      <c r="AD13" s="75"/>
      <c r="AE13" s="72"/>
      <c r="AF13" s="73"/>
      <c r="AG13" s="73" t="str">
        <f t="shared" si="0"/>
        <v/>
      </c>
      <c r="AH13" s="72"/>
      <c r="AI13" s="75"/>
      <c r="AJ13" s="75"/>
      <c r="AK13" s="72"/>
      <c r="AL13" s="73"/>
      <c r="AM13" s="73" t="str">
        <f t="shared" si="1"/>
        <v/>
      </c>
      <c r="AN13" s="76"/>
      <c r="AO13" s="77" t="str">
        <f t="shared" si="7"/>
        <v/>
      </c>
      <c r="AP13" s="77" t="str">
        <f t="shared" si="3"/>
        <v>0</v>
      </c>
      <c r="AQ13" s="77">
        <f t="shared" si="4"/>
        <v>0</v>
      </c>
      <c r="AR13" s="77">
        <f t="shared" si="5"/>
        <v>0</v>
      </c>
      <c r="AS13" s="78">
        <f t="shared" si="6"/>
        <v>0</v>
      </c>
    </row>
    <row r="14" spans="1:46">
      <c r="A14" s="60"/>
      <c r="B14" s="72"/>
      <c r="C14" s="73" t="str">
        <f>IF($B14="","",VLOOKUP($B14,TabeladisciplinasF,MATCH(C$2,'[1]Banco de Dados'!$L$1:$Q$1,0)))</f>
        <v/>
      </c>
      <c r="D14" s="74" t="str">
        <f>IF($B14="","",VLOOKUP($B14,TabeladisciplinasF,MATCH(D$2,'[1]Banco de Dados'!$L$1:$Q$1,0)))</f>
        <v/>
      </c>
      <c r="E14" s="74" t="str">
        <f>IF($B14="","",VLOOKUP($B14,TabeladisciplinasF,MATCH(E$2,'[1]Banco de Dados'!$L$1:$Q$1,0)))</f>
        <v/>
      </c>
      <c r="F14" s="74" t="str">
        <f>IF($B14="","",VLOOKUP($B14,TabeladisciplinasF,MATCH(F$2,'[1]Banco de Dados'!$L$1:$Q$1,0)))</f>
        <v/>
      </c>
      <c r="G14" s="74" t="str">
        <f>IF($B14="","",VLOOKUP($B14,TabeladisciplinasF,MATCH(G$2,'[1]Banco de Dados'!$L$1:$Q$1,0)))</f>
        <v/>
      </c>
      <c r="H14" s="72"/>
      <c r="I14" s="72"/>
      <c r="J14" s="72"/>
      <c r="K14" s="72"/>
      <c r="L14" s="72"/>
      <c r="M14" s="75"/>
      <c r="N14" s="75"/>
      <c r="O14" s="72"/>
      <c r="P14" s="73"/>
      <c r="Q14" s="72"/>
      <c r="R14" s="75"/>
      <c r="S14" s="75"/>
      <c r="T14" s="72"/>
      <c r="U14" s="73"/>
      <c r="V14" s="72"/>
      <c r="W14" s="75"/>
      <c r="X14" s="75"/>
      <c r="Y14" s="72"/>
      <c r="Z14" s="73"/>
      <c r="AA14" s="72"/>
      <c r="AB14" s="72"/>
      <c r="AC14" s="75"/>
      <c r="AD14" s="75"/>
      <c r="AE14" s="72"/>
      <c r="AF14" s="73"/>
      <c r="AG14" s="73" t="str">
        <f t="shared" si="0"/>
        <v/>
      </c>
      <c r="AH14" s="72"/>
      <c r="AI14" s="75"/>
      <c r="AJ14" s="75"/>
      <c r="AK14" s="72"/>
      <c r="AL14" s="73"/>
      <c r="AM14" s="73" t="str">
        <f t="shared" si="1"/>
        <v/>
      </c>
      <c r="AN14" s="76"/>
      <c r="AO14" s="77" t="str">
        <f t="shared" si="7"/>
        <v/>
      </c>
      <c r="AP14" s="77" t="str">
        <f t="shared" si="3"/>
        <v>0</v>
      </c>
      <c r="AQ14" s="77">
        <f t="shared" si="4"/>
        <v>0</v>
      </c>
      <c r="AR14" s="77">
        <f t="shared" si="5"/>
        <v>0</v>
      </c>
      <c r="AS14" s="78">
        <f t="shared" si="6"/>
        <v>0</v>
      </c>
    </row>
    <row r="15" spans="1:46">
      <c r="A15" s="60"/>
      <c r="B15" s="72"/>
      <c r="C15" s="73" t="str">
        <f>IF($B15="","",VLOOKUP($B15,TabeladisciplinasF,MATCH(C$2,'[1]Banco de Dados'!$L$1:$Q$1,0)))</f>
        <v/>
      </c>
      <c r="D15" s="74" t="str">
        <f>IF($B15="","",VLOOKUP($B15,TabeladisciplinasF,MATCH(D$2,'[1]Banco de Dados'!$L$1:$Q$1,0)))</f>
        <v/>
      </c>
      <c r="E15" s="74" t="str">
        <f>IF($B15="","",VLOOKUP($B15,TabeladisciplinasF,MATCH(E$2,'[1]Banco de Dados'!$L$1:$Q$1,0)))</f>
        <v/>
      </c>
      <c r="F15" s="74" t="str">
        <f>IF($B15="","",VLOOKUP($B15,TabeladisciplinasF,MATCH(F$2,'[1]Banco de Dados'!$L$1:$Q$1,0)))</f>
        <v/>
      </c>
      <c r="G15" s="74" t="str">
        <f>IF($B15="","",VLOOKUP($B15,TabeladisciplinasF,MATCH(G$2,'[1]Banco de Dados'!$L$1:$Q$1,0)))</f>
        <v/>
      </c>
      <c r="H15" s="72"/>
      <c r="I15" s="72"/>
      <c r="J15" s="72"/>
      <c r="K15" s="72"/>
      <c r="L15" s="72"/>
      <c r="M15" s="75"/>
      <c r="N15" s="75"/>
      <c r="O15" s="72"/>
      <c r="P15" s="73"/>
      <c r="Q15" s="72"/>
      <c r="R15" s="75"/>
      <c r="S15" s="75"/>
      <c r="T15" s="72"/>
      <c r="U15" s="73"/>
      <c r="V15" s="72"/>
      <c r="W15" s="75"/>
      <c r="X15" s="75"/>
      <c r="Y15" s="72"/>
      <c r="Z15" s="73"/>
      <c r="AA15" s="72"/>
      <c r="AB15" s="72"/>
      <c r="AC15" s="75"/>
      <c r="AD15" s="75"/>
      <c r="AE15" s="72"/>
      <c r="AF15" s="73"/>
      <c r="AG15" s="73" t="str">
        <f t="shared" si="0"/>
        <v/>
      </c>
      <c r="AH15" s="72"/>
      <c r="AI15" s="75"/>
      <c r="AJ15" s="75"/>
      <c r="AK15" s="72"/>
      <c r="AL15" s="73"/>
      <c r="AM15" s="73" t="str">
        <f t="shared" si="1"/>
        <v/>
      </c>
      <c r="AN15" s="76"/>
      <c r="AO15" s="77" t="str">
        <f t="shared" si="7"/>
        <v/>
      </c>
      <c r="AP15" s="77" t="str">
        <f t="shared" si="3"/>
        <v>0</v>
      </c>
      <c r="AQ15" s="77">
        <f t="shared" si="4"/>
        <v>0</v>
      </c>
      <c r="AR15" s="77">
        <f t="shared" si="5"/>
        <v>0</v>
      </c>
      <c r="AS15" s="78">
        <f t="shared" si="6"/>
        <v>0</v>
      </c>
    </row>
    <row r="16" spans="1:46">
      <c r="A16" s="60"/>
      <c r="B16" s="72"/>
      <c r="C16" s="73" t="str">
        <f>IF($B16="","",VLOOKUP($B16,TabeladisciplinasF,MATCH(C$2,'[1]Banco de Dados'!$L$1:$Q$1,0)))</f>
        <v/>
      </c>
      <c r="D16" s="74" t="str">
        <f>IF($B16="","",VLOOKUP($B16,TabeladisciplinasF,MATCH(D$2,'[1]Banco de Dados'!$L$1:$Q$1,0)))</f>
        <v/>
      </c>
      <c r="E16" s="74" t="str">
        <f>IF($B16="","",VLOOKUP($B16,TabeladisciplinasF,MATCH(E$2,'[1]Banco de Dados'!$L$1:$Q$1,0)))</f>
        <v/>
      </c>
      <c r="F16" s="74" t="str">
        <f>IF($B16="","",VLOOKUP($B16,TabeladisciplinasF,MATCH(F$2,'[1]Banco de Dados'!$L$1:$Q$1,0)))</f>
        <v/>
      </c>
      <c r="G16" s="74" t="str">
        <f>IF($B16="","",VLOOKUP($B16,TabeladisciplinasF,MATCH(G$2,'[1]Banco de Dados'!$L$1:$Q$1,0)))</f>
        <v/>
      </c>
      <c r="H16" s="72"/>
      <c r="I16" s="72"/>
      <c r="J16" s="72"/>
      <c r="K16" s="72"/>
      <c r="L16" s="72"/>
      <c r="M16" s="75"/>
      <c r="N16" s="75"/>
      <c r="O16" s="72"/>
      <c r="P16" s="73"/>
      <c r="Q16" s="72"/>
      <c r="R16" s="75"/>
      <c r="S16" s="75"/>
      <c r="T16" s="72"/>
      <c r="U16" s="73"/>
      <c r="V16" s="72"/>
      <c r="W16" s="75"/>
      <c r="X16" s="75"/>
      <c r="Y16" s="72"/>
      <c r="Z16" s="73"/>
      <c r="AA16" s="72"/>
      <c r="AB16" s="72"/>
      <c r="AC16" s="75"/>
      <c r="AD16" s="75"/>
      <c r="AE16" s="72"/>
      <c r="AF16" s="73"/>
      <c r="AG16" s="73" t="str">
        <f t="shared" si="0"/>
        <v/>
      </c>
      <c r="AH16" s="72"/>
      <c r="AI16" s="75"/>
      <c r="AJ16" s="75"/>
      <c r="AK16" s="72"/>
      <c r="AL16" s="73"/>
      <c r="AM16" s="73" t="str">
        <f t="shared" si="1"/>
        <v/>
      </c>
      <c r="AN16" s="76"/>
      <c r="AO16" s="77" t="str">
        <f t="shared" si="7"/>
        <v/>
      </c>
      <c r="AP16" s="77" t="str">
        <f t="shared" si="3"/>
        <v>0</v>
      </c>
      <c r="AQ16" s="77">
        <f t="shared" si="4"/>
        <v>0</v>
      </c>
      <c r="AR16" s="77">
        <f t="shared" si="5"/>
        <v>0</v>
      </c>
      <c r="AS16" s="78">
        <f t="shared" si="6"/>
        <v>0</v>
      </c>
    </row>
    <row r="17" spans="1:45">
      <c r="A17" s="60"/>
      <c r="B17" s="72"/>
      <c r="C17" s="73" t="str">
        <f>IF($B17="","",VLOOKUP($B17,TabeladisciplinasF,MATCH(C$2,'[1]Banco de Dados'!$L$1:$Q$1,0)))</f>
        <v/>
      </c>
      <c r="D17" s="74" t="str">
        <f>IF($B17="","",VLOOKUP($B17,TabeladisciplinasF,MATCH(D$2,'[1]Banco de Dados'!$L$1:$Q$1,0)))</f>
        <v/>
      </c>
      <c r="E17" s="74" t="str">
        <f>IF($B17="","",VLOOKUP($B17,TabeladisciplinasF,MATCH(E$2,'[1]Banco de Dados'!$L$1:$Q$1,0)))</f>
        <v/>
      </c>
      <c r="F17" s="74" t="str">
        <f>IF($B17="","",VLOOKUP($B17,TabeladisciplinasF,MATCH(F$2,'[1]Banco de Dados'!$L$1:$Q$1,0)))</f>
        <v/>
      </c>
      <c r="G17" s="74" t="str">
        <f>IF($B17="","",VLOOKUP($B17,TabeladisciplinasF,MATCH(G$2,'[1]Banco de Dados'!$L$1:$Q$1,0)))</f>
        <v/>
      </c>
      <c r="H17" s="72"/>
      <c r="I17" s="72"/>
      <c r="J17" s="72"/>
      <c r="K17" s="72"/>
      <c r="L17" s="72"/>
      <c r="M17" s="75"/>
      <c r="N17" s="75"/>
      <c r="O17" s="72"/>
      <c r="P17" s="73"/>
      <c r="Q17" s="72"/>
      <c r="R17" s="75"/>
      <c r="S17" s="75"/>
      <c r="T17" s="72"/>
      <c r="U17" s="73"/>
      <c r="V17" s="72"/>
      <c r="W17" s="75"/>
      <c r="X17" s="75"/>
      <c r="Y17" s="72"/>
      <c r="Z17" s="73"/>
      <c r="AA17" s="72"/>
      <c r="AB17" s="72"/>
      <c r="AC17" s="75"/>
      <c r="AD17" s="75"/>
      <c r="AE17" s="72"/>
      <c r="AF17" s="73"/>
      <c r="AG17" s="73" t="str">
        <f t="shared" si="0"/>
        <v/>
      </c>
      <c r="AH17" s="72"/>
      <c r="AI17" s="75"/>
      <c r="AJ17" s="75"/>
      <c r="AK17" s="72"/>
      <c r="AL17" s="73"/>
      <c r="AM17" s="73" t="str">
        <f t="shared" si="1"/>
        <v/>
      </c>
      <c r="AN17" s="76"/>
      <c r="AO17" s="77" t="str">
        <f t="shared" si="7"/>
        <v/>
      </c>
      <c r="AP17" s="77" t="str">
        <f t="shared" si="3"/>
        <v>0</v>
      </c>
      <c r="AQ17" s="77">
        <f t="shared" si="4"/>
        <v>0</v>
      </c>
      <c r="AR17" s="77">
        <f t="shared" si="5"/>
        <v>0</v>
      </c>
      <c r="AS17" s="78">
        <f t="shared" si="6"/>
        <v>0</v>
      </c>
    </row>
    <row r="18" spans="1:45">
      <c r="A18" s="60"/>
      <c r="B18" s="72"/>
      <c r="C18" s="73" t="str">
        <f>IF($B18="","",VLOOKUP($B18,TabeladisciplinasF,MATCH(C$2,'[1]Banco de Dados'!$L$1:$Q$1,0)))</f>
        <v/>
      </c>
      <c r="D18" s="74" t="str">
        <f>IF($B18="","",VLOOKUP($B18,TabeladisciplinasF,MATCH(D$2,'[1]Banco de Dados'!$L$1:$Q$1,0)))</f>
        <v/>
      </c>
      <c r="E18" s="74" t="str">
        <f>IF($B18="","",VLOOKUP($B18,TabeladisciplinasF,MATCH(E$2,'[1]Banco de Dados'!$L$1:$Q$1,0)))</f>
        <v/>
      </c>
      <c r="F18" s="74" t="str">
        <f>IF($B18="","",VLOOKUP($B18,TabeladisciplinasF,MATCH(F$2,'[1]Banco de Dados'!$L$1:$Q$1,0)))</f>
        <v/>
      </c>
      <c r="G18" s="74" t="str">
        <f>IF($B18="","",VLOOKUP($B18,TabeladisciplinasF,MATCH(G$2,'[1]Banco de Dados'!$L$1:$Q$1,0)))</f>
        <v/>
      </c>
      <c r="H18" s="72"/>
      <c r="I18" s="72"/>
      <c r="J18" s="72"/>
      <c r="K18" s="72"/>
      <c r="L18" s="72"/>
      <c r="M18" s="75"/>
      <c r="N18" s="75"/>
      <c r="O18" s="72"/>
      <c r="P18" s="73"/>
      <c r="Q18" s="72"/>
      <c r="R18" s="75"/>
      <c r="S18" s="75"/>
      <c r="T18" s="72"/>
      <c r="U18" s="73"/>
      <c r="V18" s="72"/>
      <c r="W18" s="75"/>
      <c r="X18" s="75"/>
      <c r="Y18" s="72"/>
      <c r="Z18" s="73"/>
      <c r="AA18" s="72"/>
      <c r="AB18" s="72"/>
      <c r="AC18" s="75"/>
      <c r="AD18" s="75"/>
      <c r="AE18" s="72"/>
      <c r="AF18" s="73"/>
      <c r="AG18" s="73" t="str">
        <f t="shared" si="0"/>
        <v/>
      </c>
      <c r="AH18" s="72"/>
      <c r="AI18" s="75"/>
      <c r="AJ18" s="75"/>
      <c r="AK18" s="72"/>
      <c r="AL18" s="73"/>
      <c r="AM18" s="73" t="str">
        <f t="shared" si="1"/>
        <v/>
      </c>
      <c r="AN18" s="76"/>
      <c r="AO18" s="77" t="str">
        <f t="shared" si="7"/>
        <v/>
      </c>
      <c r="AP18" s="77" t="str">
        <f t="shared" si="3"/>
        <v>0</v>
      </c>
      <c r="AQ18" s="77">
        <f t="shared" si="4"/>
        <v>0</v>
      </c>
      <c r="AR18" s="77">
        <f t="shared" si="5"/>
        <v>0</v>
      </c>
      <c r="AS18" s="78">
        <f t="shared" si="6"/>
        <v>0</v>
      </c>
    </row>
    <row r="19" spans="1:45">
      <c r="A19" s="60"/>
      <c r="B19" s="72"/>
      <c r="C19" s="73" t="str">
        <f>IF($B19="","",VLOOKUP($B19,TabeladisciplinasF,MATCH(C$2,'[1]Banco de Dados'!$L$1:$Q$1,0)))</f>
        <v/>
      </c>
      <c r="D19" s="74" t="str">
        <f>IF($B19="","",VLOOKUP($B19,TabeladisciplinasF,MATCH(D$2,'[1]Banco de Dados'!$L$1:$Q$1,0)))</f>
        <v/>
      </c>
      <c r="E19" s="74" t="str">
        <f>IF($B19="","",VLOOKUP($B19,TabeladisciplinasF,MATCH(E$2,'[1]Banco de Dados'!$L$1:$Q$1,0)))</f>
        <v/>
      </c>
      <c r="F19" s="74" t="str">
        <f>IF($B19="","",VLOOKUP($B19,TabeladisciplinasF,MATCH(F$2,'[1]Banco de Dados'!$L$1:$Q$1,0)))</f>
        <v/>
      </c>
      <c r="G19" s="74" t="str">
        <f>IF($B19="","",VLOOKUP($B19,TabeladisciplinasF,MATCH(G$2,'[1]Banco de Dados'!$L$1:$Q$1,0)))</f>
        <v/>
      </c>
      <c r="H19" s="72"/>
      <c r="I19" s="72"/>
      <c r="J19" s="72"/>
      <c r="K19" s="72"/>
      <c r="L19" s="72"/>
      <c r="M19" s="75"/>
      <c r="N19" s="75"/>
      <c r="O19" s="72"/>
      <c r="P19" s="73"/>
      <c r="Q19" s="72"/>
      <c r="R19" s="75"/>
      <c r="S19" s="75"/>
      <c r="T19" s="72"/>
      <c r="U19" s="73"/>
      <c r="V19" s="72"/>
      <c r="W19" s="75"/>
      <c r="X19" s="75"/>
      <c r="Y19" s="72"/>
      <c r="Z19" s="73"/>
      <c r="AA19" s="72"/>
      <c r="AB19" s="72"/>
      <c r="AC19" s="75"/>
      <c r="AD19" s="75"/>
      <c r="AE19" s="72"/>
      <c r="AF19" s="73"/>
      <c r="AG19" s="73" t="str">
        <f t="shared" si="0"/>
        <v/>
      </c>
      <c r="AH19" s="72"/>
      <c r="AI19" s="75"/>
      <c r="AJ19" s="75"/>
      <c r="AK19" s="72"/>
      <c r="AL19" s="73"/>
      <c r="AM19" s="73" t="str">
        <f t="shared" si="1"/>
        <v/>
      </c>
      <c r="AN19" s="76"/>
      <c r="AO19" s="77" t="str">
        <f t="shared" si="7"/>
        <v/>
      </c>
      <c r="AP19" s="77" t="str">
        <f t="shared" si="3"/>
        <v>0</v>
      </c>
      <c r="AQ19" s="77">
        <f t="shared" si="4"/>
        <v>0</v>
      </c>
      <c r="AR19" s="77">
        <f t="shared" si="5"/>
        <v>0</v>
      </c>
      <c r="AS19" s="78">
        <f t="shared" si="6"/>
        <v>0</v>
      </c>
    </row>
    <row r="20" spans="1:45">
      <c r="A20" s="60"/>
      <c r="B20" s="72"/>
      <c r="C20" s="73" t="str">
        <f>IF($B20="","",VLOOKUP($B20,TabeladisciplinasF,MATCH(C$2,'[1]Banco de Dados'!$L$1:$Q$1,0)))</f>
        <v/>
      </c>
      <c r="D20" s="74" t="str">
        <f>IF($B20="","",VLOOKUP($B20,TabeladisciplinasF,MATCH(D$2,'[1]Banco de Dados'!$L$1:$Q$1,0)))</f>
        <v/>
      </c>
      <c r="E20" s="74" t="str">
        <f>IF($B20="","",VLOOKUP($B20,TabeladisciplinasF,MATCH(E$2,'[1]Banco de Dados'!$L$1:$Q$1,0)))</f>
        <v/>
      </c>
      <c r="F20" s="74" t="str">
        <f>IF($B20="","",VLOOKUP($B20,TabeladisciplinasF,MATCH(F$2,'[1]Banco de Dados'!$L$1:$Q$1,0)))</f>
        <v/>
      </c>
      <c r="G20" s="74" t="str">
        <f>IF($B20="","",VLOOKUP($B20,TabeladisciplinasF,MATCH(G$2,'[1]Banco de Dados'!$L$1:$Q$1,0)))</f>
        <v/>
      </c>
      <c r="H20" s="72"/>
      <c r="I20" s="72"/>
      <c r="J20" s="72"/>
      <c r="K20" s="72"/>
      <c r="L20" s="72"/>
      <c r="M20" s="75"/>
      <c r="N20" s="75"/>
      <c r="O20" s="72"/>
      <c r="P20" s="73"/>
      <c r="Q20" s="72"/>
      <c r="R20" s="75"/>
      <c r="S20" s="75"/>
      <c r="T20" s="72"/>
      <c r="U20" s="73"/>
      <c r="V20" s="72"/>
      <c r="W20" s="75"/>
      <c r="X20" s="75"/>
      <c r="Y20" s="72"/>
      <c r="Z20" s="73"/>
      <c r="AA20" s="72"/>
      <c r="AB20" s="72"/>
      <c r="AC20" s="75"/>
      <c r="AD20" s="75"/>
      <c r="AE20" s="72"/>
      <c r="AF20" s="73"/>
      <c r="AG20" s="73" t="str">
        <f t="shared" si="0"/>
        <v/>
      </c>
      <c r="AH20" s="72"/>
      <c r="AI20" s="75"/>
      <c r="AJ20" s="75"/>
      <c r="AK20" s="72"/>
      <c r="AL20" s="73"/>
      <c r="AM20" s="73" t="str">
        <f t="shared" si="1"/>
        <v/>
      </c>
      <c r="AN20" s="76"/>
      <c r="AO20" s="77" t="str">
        <f t="shared" si="7"/>
        <v/>
      </c>
      <c r="AP20" s="77" t="str">
        <f t="shared" si="3"/>
        <v>0</v>
      </c>
      <c r="AQ20" s="77">
        <f t="shared" si="4"/>
        <v>0</v>
      </c>
      <c r="AR20" s="77">
        <f t="shared" si="5"/>
        <v>0</v>
      </c>
      <c r="AS20" s="78">
        <f t="shared" si="6"/>
        <v>0</v>
      </c>
    </row>
    <row r="21" spans="1:45">
      <c r="A21" s="60"/>
      <c r="B21" s="72"/>
      <c r="C21" s="73" t="str">
        <f>IF($B21="","",VLOOKUP($B21,TabeladisciplinasF,MATCH(C$2,'[1]Banco de Dados'!$L$1:$Q$1,0)))</f>
        <v/>
      </c>
      <c r="D21" s="74" t="str">
        <f>IF($B21="","",VLOOKUP($B21,TabeladisciplinasF,MATCH(D$2,'[1]Banco de Dados'!$L$1:$Q$1,0)))</f>
        <v/>
      </c>
      <c r="E21" s="74" t="str">
        <f>IF($B21="","",VLOOKUP($B21,TabeladisciplinasF,MATCH(E$2,'[1]Banco de Dados'!$L$1:$Q$1,0)))</f>
        <v/>
      </c>
      <c r="F21" s="74" t="str">
        <f>IF($B21="","",VLOOKUP($B21,TabeladisciplinasF,MATCH(F$2,'[1]Banco de Dados'!$L$1:$Q$1,0)))</f>
        <v/>
      </c>
      <c r="G21" s="74" t="str">
        <f>IF($B21="","",VLOOKUP($B21,TabeladisciplinasF,MATCH(G$2,'[1]Banco de Dados'!$L$1:$Q$1,0)))</f>
        <v/>
      </c>
      <c r="H21" s="72"/>
      <c r="I21" s="72"/>
      <c r="J21" s="72"/>
      <c r="K21" s="72"/>
      <c r="L21" s="72"/>
      <c r="M21" s="75"/>
      <c r="N21" s="75"/>
      <c r="O21" s="72"/>
      <c r="P21" s="73"/>
      <c r="Q21" s="72"/>
      <c r="R21" s="75"/>
      <c r="S21" s="75"/>
      <c r="T21" s="72"/>
      <c r="U21" s="73"/>
      <c r="V21" s="72"/>
      <c r="W21" s="75"/>
      <c r="X21" s="75"/>
      <c r="Y21" s="72"/>
      <c r="Z21" s="73"/>
      <c r="AA21" s="72"/>
      <c r="AB21" s="72"/>
      <c r="AC21" s="75"/>
      <c r="AD21" s="75"/>
      <c r="AE21" s="72"/>
      <c r="AF21" s="73"/>
      <c r="AG21" s="73" t="str">
        <f t="shared" si="0"/>
        <v/>
      </c>
      <c r="AH21" s="72"/>
      <c r="AI21" s="75"/>
      <c r="AJ21" s="75"/>
      <c r="AK21" s="72"/>
      <c r="AL21" s="73"/>
      <c r="AM21" s="73" t="str">
        <f t="shared" si="1"/>
        <v/>
      </c>
      <c r="AN21" s="76"/>
      <c r="AO21" s="77" t="str">
        <f t="shared" si="7"/>
        <v/>
      </c>
      <c r="AP21" s="77" t="str">
        <f t="shared" si="3"/>
        <v>0</v>
      </c>
      <c r="AQ21" s="77">
        <f t="shared" si="4"/>
        <v>0</v>
      </c>
      <c r="AR21" s="77">
        <f t="shared" si="5"/>
        <v>0</v>
      </c>
      <c r="AS21" s="78">
        <f t="shared" si="6"/>
        <v>0</v>
      </c>
    </row>
    <row r="22" spans="1:45">
      <c r="A22" s="60"/>
      <c r="B22" s="72"/>
      <c r="C22" s="73" t="str">
        <f>IF($B22="","",VLOOKUP($B22,TabeladisciplinasF,MATCH(C$2,'[1]Banco de Dados'!$L$1:$Q$1,0)))</f>
        <v/>
      </c>
      <c r="D22" s="74" t="str">
        <f>IF($B22="","",VLOOKUP($B22,TabeladisciplinasF,MATCH(D$2,'[1]Banco de Dados'!$L$1:$Q$1,0)))</f>
        <v/>
      </c>
      <c r="E22" s="74" t="str">
        <f>IF($B22="","",VLOOKUP($B22,TabeladisciplinasF,MATCH(E$2,'[1]Banco de Dados'!$L$1:$Q$1,0)))</f>
        <v/>
      </c>
      <c r="F22" s="74" t="str">
        <f>IF($B22="","",VLOOKUP($B22,TabeladisciplinasF,MATCH(F$2,'[1]Banco de Dados'!$L$1:$Q$1,0)))</f>
        <v/>
      </c>
      <c r="G22" s="74" t="str">
        <f>IF($B22="","",VLOOKUP($B22,TabeladisciplinasF,MATCH(G$2,'[1]Banco de Dados'!$L$1:$Q$1,0)))</f>
        <v/>
      </c>
      <c r="H22" s="72"/>
      <c r="I22" s="72"/>
      <c r="J22" s="72"/>
      <c r="K22" s="72"/>
      <c r="L22" s="72"/>
      <c r="M22" s="75"/>
      <c r="N22" s="75"/>
      <c r="O22" s="72"/>
      <c r="P22" s="73"/>
      <c r="Q22" s="72"/>
      <c r="R22" s="75"/>
      <c r="S22" s="75"/>
      <c r="T22" s="72"/>
      <c r="U22" s="73"/>
      <c r="V22" s="72"/>
      <c r="W22" s="75"/>
      <c r="X22" s="75"/>
      <c r="Y22" s="72"/>
      <c r="Z22" s="73"/>
      <c r="AA22" s="72"/>
      <c r="AB22" s="72"/>
      <c r="AC22" s="75"/>
      <c r="AD22" s="75"/>
      <c r="AE22" s="72"/>
      <c r="AF22" s="73"/>
      <c r="AG22" s="73" t="str">
        <f t="shared" si="0"/>
        <v/>
      </c>
      <c r="AH22" s="72"/>
      <c r="AI22" s="75"/>
      <c r="AJ22" s="75"/>
      <c r="AK22" s="72"/>
      <c r="AL22" s="73"/>
      <c r="AM22" s="73" t="str">
        <f t="shared" si="1"/>
        <v/>
      </c>
      <c r="AN22" s="76"/>
      <c r="AO22" s="77" t="str">
        <f t="shared" si="7"/>
        <v/>
      </c>
      <c r="AP22" s="77" t="str">
        <f t="shared" si="3"/>
        <v>0</v>
      </c>
      <c r="AQ22" s="77">
        <f t="shared" si="4"/>
        <v>0</v>
      </c>
      <c r="AR22" s="77">
        <f t="shared" si="5"/>
        <v>0</v>
      </c>
      <c r="AS22" s="78">
        <f t="shared" si="6"/>
        <v>0</v>
      </c>
    </row>
    <row r="23" spans="1:45">
      <c r="A23" s="60"/>
      <c r="B23" s="72"/>
      <c r="C23" s="73" t="str">
        <f>IF($B23="","",VLOOKUP($B23,TabeladisciplinasF,MATCH(C$2,'[1]Banco de Dados'!$L$1:$Q$1,0)))</f>
        <v/>
      </c>
      <c r="D23" s="74" t="str">
        <f>IF($B23="","",VLOOKUP($B23,TabeladisciplinasF,MATCH(D$2,'[1]Banco de Dados'!$L$1:$Q$1,0)))</f>
        <v/>
      </c>
      <c r="E23" s="74" t="str">
        <f>IF($B23="","",VLOOKUP($B23,TabeladisciplinasF,MATCH(E$2,'[1]Banco de Dados'!$L$1:$Q$1,0)))</f>
        <v/>
      </c>
      <c r="F23" s="74" t="str">
        <f>IF($B23="","",VLOOKUP($B23,TabeladisciplinasF,MATCH(F$2,'[1]Banco de Dados'!$L$1:$Q$1,0)))</f>
        <v/>
      </c>
      <c r="G23" s="74" t="str">
        <f>IF($B23="","",VLOOKUP($B23,TabeladisciplinasF,MATCH(G$2,'[1]Banco de Dados'!$L$1:$Q$1,0)))</f>
        <v/>
      </c>
      <c r="H23" s="72"/>
      <c r="I23" s="72"/>
      <c r="J23" s="72"/>
      <c r="K23" s="72"/>
      <c r="L23" s="72"/>
      <c r="M23" s="75"/>
      <c r="N23" s="75"/>
      <c r="O23" s="72"/>
      <c r="P23" s="73"/>
      <c r="Q23" s="72"/>
      <c r="R23" s="75"/>
      <c r="S23" s="75"/>
      <c r="T23" s="72"/>
      <c r="U23" s="73"/>
      <c r="V23" s="72"/>
      <c r="W23" s="75"/>
      <c r="X23" s="75"/>
      <c r="Y23" s="72"/>
      <c r="Z23" s="73"/>
      <c r="AA23" s="72"/>
      <c r="AB23" s="72"/>
      <c r="AC23" s="75"/>
      <c r="AD23" s="75"/>
      <c r="AE23" s="72"/>
      <c r="AF23" s="73"/>
      <c r="AG23" s="73" t="str">
        <f t="shared" si="0"/>
        <v/>
      </c>
      <c r="AH23" s="72"/>
      <c r="AI23" s="75"/>
      <c r="AJ23" s="75"/>
      <c r="AK23" s="72"/>
      <c r="AL23" s="73"/>
      <c r="AM23" s="73" t="str">
        <f t="shared" si="1"/>
        <v/>
      </c>
      <c r="AN23" s="76"/>
      <c r="AO23" s="77" t="str">
        <f t="shared" si="7"/>
        <v/>
      </c>
      <c r="AP23" s="77" t="str">
        <f t="shared" si="3"/>
        <v>0</v>
      </c>
      <c r="AQ23" s="77">
        <f t="shared" si="4"/>
        <v>0</v>
      </c>
      <c r="AR23" s="77">
        <f t="shared" si="5"/>
        <v>0</v>
      </c>
      <c r="AS23" s="78">
        <f t="shared" si="6"/>
        <v>0</v>
      </c>
    </row>
    <row r="24" spans="1:45">
      <c r="A24" s="60"/>
      <c r="B24" s="72"/>
      <c r="C24" s="73" t="str">
        <f>IF($B24="","",VLOOKUP($B24,TabeladisciplinasF,MATCH(C$2,'[1]Banco de Dados'!$L$1:$Q$1,0)))</f>
        <v/>
      </c>
      <c r="D24" s="74" t="str">
        <f>IF($B24="","",VLOOKUP($B24,TabeladisciplinasF,MATCH(D$2,'[1]Banco de Dados'!$L$1:$Q$1,0)))</f>
        <v/>
      </c>
      <c r="E24" s="74" t="str">
        <f>IF($B24="","",VLOOKUP($B24,TabeladisciplinasF,MATCH(E$2,'[1]Banco de Dados'!$L$1:$Q$1,0)))</f>
        <v/>
      </c>
      <c r="F24" s="74" t="str">
        <f>IF($B24="","",VLOOKUP($B24,TabeladisciplinasF,MATCH(F$2,'[1]Banco de Dados'!$L$1:$Q$1,0)))</f>
        <v/>
      </c>
      <c r="G24" s="74" t="str">
        <f>IF($B24="","",VLOOKUP($B24,TabeladisciplinasF,MATCH(G$2,'[1]Banco de Dados'!$L$1:$Q$1,0)))</f>
        <v/>
      </c>
      <c r="H24" s="72"/>
      <c r="I24" s="72"/>
      <c r="J24" s="72"/>
      <c r="K24" s="72"/>
      <c r="L24" s="72"/>
      <c r="M24" s="75"/>
      <c r="N24" s="75"/>
      <c r="O24" s="72"/>
      <c r="P24" s="73"/>
      <c r="Q24" s="72"/>
      <c r="R24" s="75"/>
      <c r="S24" s="75"/>
      <c r="T24" s="72"/>
      <c r="U24" s="73"/>
      <c r="V24" s="72"/>
      <c r="W24" s="75"/>
      <c r="X24" s="75"/>
      <c r="Y24" s="72"/>
      <c r="Z24" s="73"/>
      <c r="AA24" s="72"/>
      <c r="AB24" s="72"/>
      <c r="AC24" s="75"/>
      <c r="AD24" s="75"/>
      <c r="AE24" s="72"/>
      <c r="AF24" s="73"/>
      <c r="AG24" s="73" t="str">
        <f t="shared" si="0"/>
        <v/>
      </c>
      <c r="AH24" s="72"/>
      <c r="AI24" s="75"/>
      <c r="AJ24" s="75"/>
      <c r="AK24" s="72"/>
      <c r="AL24" s="73"/>
      <c r="AM24" s="73" t="str">
        <f t="shared" si="1"/>
        <v/>
      </c>
      <c r="AN24" s="76"/>
      <c r="AO24" s="77" t="str">
        <f t="shared" si="7"/>
        <v/>
      </c>
      <c r="AP24" s="77" t="str">
        <f t="shared" si="3"/>
        <v>0</v>
      </c>
      <c r="AQ24" s="77">
        <f t="shared" si="4"/>
        <v>0</v>
      </c>
      <c r="AR24" s="77">
        <f t="shared" si="5"/>
        <v>0</v>
      </c>
      <c r="AS24" s="78">
        <f t="shared" si="6"/>
        <v>0</v>
      </c>
    </row>
    <row r="25" spans="1:45">
      <c r="A25" s="60"/>
      <c r="B25" s="72"/>
      <c r="C25" s="73" t="str">
        <f>IF($B25="","",VLOOKUP($B25,TabeladisciplinasF,MATCH(C$2,'[1]Banco de Dados'!$L$1:$Q$1,0)))</f>
        <v/>
      </c>
      <c r="D25" s="74" t="str">
        <f>IF($B25="","",VLOOKUP($B25,TabeladisciplinasF,MATCH(D$2,'[1]Banco de Dados'!$L$1:$Q$1,0)))</f>
        <v/>
      </c>
      <c r="E25" s="74" t="str">
        <f>IF($B25="","",VLOOKUP($B25,TabeladisciplinasF,MATCH(E$2,'[1]Banco de Dados'!$L$1:$Q$1,0)))</f>
        <v/>
      </c>
      <c r="F25" s="74" t="str">
        <f>IF($B25="","",VLOOKUP($B25,TabeladisciplinasF,MATCH(F$2,'[1]Banco de Dados'!$L$1:$Q$1,0)))</f>
        <v/>
      </c>
      <c r="G25" s="74" t="str">
        <f>IF($B25="","",VLOOKUP($B25,TabeladisciplinasF,MATCH(G$2,'[1]Banco de Dados'!$L$1:$Q$1,0)))</f>
        <v/>
      </c>
      <c r="H25" s="72"/>
      <c r="I25" s="72"/>
      <c r="J25" s="72"/>
      <c r="K25" s="72"/>
      <c r="L25" s="72"/>
      <c r="M25" s="72"/>
      <c r="N25" s="72"/>
      <c r="O25" s="72"/>
      <c r="P25" s="73"/>
      <c r="Q25" s="72"/>
      <c r="R25" s="72"/>
      <c r="S25" s="72"/>
      <c r="T25" s="72"/>
      <c r="U25" s="73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3"/>
      <c r="AG25" s="73" t="str">
        <f t="shared" si="0"/>
        <v/>
      </c>
      <c r="AH25" s="72"/>
      <c r="AI25" s="72"/>
      <c r="AJ25" s="72"/>
      <c r="AK25" s="72"/>
      <c r="AL25" s="73"/>
      <c r="AM25" s="73" t="str">
        <f t="shared" si="1"/>
        <v/>
      </c>
      <c r="AN25" s="76"/>
      <c r="AO25" s="77" t="str">
        <f t="shared" si="7"/>
        <v/>
      </c>
      <c r="AP25" s="77" t="str">
        <f t="shared" si="3"/>
        <v>0</v>
      </c>
      <c r="AQ25" s="77">
        <f t="shared" si="4"/>
        <v>0</v>
      </c>
      <c r="AR25" s="77">
        <f t="shared" si="5"/>
        <v>0</v>
      </c>
      <c r="AS25" s="78">
        <f t="shared" si="6"/>
        <v>0</v>
      </c>
    </row>
    <row r="26" spans="1:45">
      <c r="A26" s="60"/>
      <c r="B26" s="72"/>
      <c r="C26" s="73" t="str">
        <f>IF($B26="","",VLOOKUP($B26,TabeladisciplinasF,MATCH(C$2,'[1]Banco de Dados'!$L$1:$Q$1,0)))</f>
        <v/>
      </c>
      <c r="D26" s="74" t="str">
        <f>IF($B26="","",VLOOKUP($B26,TabeladisciplinasF,MATCH(D$2,'[1]Banco de Dados'!$L$1:$Q$1,0)))</f>
        <v/>
      </c>
      <c r="E26" s="74" t="str">
        <f>IF($B26="","",VLOOKUP($B26,TabeladisciplinasF,MATCH(E$2,'[1]Banco de Dados'!$L$1:$Q$1,0)))</f>
        <v/>
      </c>
      <c r="F26" s="74" t="str">
        <f>IF($B26="","",VLOOKUP($B26,TabeladisciplinasF,MATCH(F$2,'[1]Banco de Dados'!$L$1:$Q$1,0)))</f>
        <v/>
      </c>
      <c r="G26" s="74" t="str">
        <f>IF($B26="","",VLOOKUP($B26,TabeladisciplinasF,MATCH(G$2,'[1]Banco de Dados'!$L$1:$Q$1,0)))</f>
        <v/>
      </c>
      <c r="H26" s="72"/>
      <c r="I26" s="72"/>
      <c r="J26" s="72"/>
      <c r="K26" s="72"/>
      <c r="L26" s="72"/>
      <c r="M26" s="72"/>
      <c r="N26" s="72"/>
      <c r="O26" s="72"/>
      <c r="P26" s="73"/>
      <c r="Q26" s="72"/>
      <c r="R26" s="72"/>
      <c r="S26" s="72"/>
      <c r="T26" s="72"/>
      <c r="U26" s="73"/>
      <c r="V26" s="72"/>
      <c r="W26" s="72"/>
      <c r="X26" s="72"/>
      <c r="Y26" s="72"/>
      <c r="Z26" s="73"/>
      <c r="AA26" s="72"/>
      <c r="AB26" s="72"/>
      <c r="AC26" s="72"/>
      <c r="AD26" s="72"/>
      <c r="AE26" s="72"/>
      <c r="AF26" s="73"/>
      <c r="AG26" s="73" t="str">
        <f t="shared" si="0"/>
        <v/>
      </c>
      <c r="AH26" s="72"/>
      <c r="AI26" s="72"/>
      <c r="AJ26" s="72"/>
      <c r="AK26" s="72"/>
      <c r="AL26" s="73"/>
      <c r="AM26" s="73" t="str">
        <f t="shared" si="1"/>
        <v/>
      </c>
      <c r="AN26" s="76"/>
      <c r="AO26" s="77" t="str">
        <f t="shared" si="7"/>
        <v/>
      </c>
      <c r="AP26" s="77" t="str">
        <f t="shared" si="3"/>
        <v>0</v>
      </c>
      <c r="AQ26" s="77">
        <f t="shared" si="4"/>
        <v>0</v>
      </c>
      <c r="AR26" s="77">
        <f t="shared" si="5"/>
        <v>0</v>
      </c>
      <c r="AS26" s="78">
        <f t="shared" si="6"/>
        <v>0</v>
      </c>
    </row>
    <row r="27" spans="1:45">
      <c r="A27" s="60"/>
      <c r="B27" s="72"/>
      <c r="C27" s="73" t="str">
        <f>IF($B27="","",VLOOKUP($B27,TabeladisciplinasF,MATCH(C$2,'[1]Banco de Dados'!$L$1:$Q$1,0)))</f>
        <v/>
      </c>
      <c r="D27" s="74" t="str">
        <f>IF($B27="","",VLOOKUP($B27,TabeladisciplinasF,MATCH(D$2,'[1]Banco de Dados'!$L$1:$Q$1,0)))</f>
        <v/>
      </c>
      <c r="E27" s="74" t="str">
        <f>IF($B27="","",VLOOKUP($B27,TabeladisciplinasF,MATCH(E$2,'[1]Banco de Dados'!$L$1:$Q$1,0)))</f>
        <v/>
      </c>
      <c r="F27" s="74" t="str">
        <f>IF($B27="","",VLOOKUP($B27,TabeladisciplinasF,MATCH(F$2,'[1]Banco de Dados'!$L$1:$Q$1,0)))</f>
        <v/>
      </c>
      <c r="G27" s="74" t="str">
        <f>IF($B27="","",VLOOKUP($B27,TabeladisciplinasF,MATCH(G$2,'[1]Banco de Dados'!$L$1:$Q$1,0)))</f>
        <v/>
      </c>
      <c r="H27" s="72"/>
      <c r="I27" s="72"/>
      <c r="J27" s="72"/>
      <c r="K27" s="72"/>
      <c r="L27" s="72"/>
      <c r="M27" s="72"/>
      <c r="N27" s="72"/>
      <c r="O27" s="72"/>
      <c r="P27" s="73"/>
      <c r="Q27" s="72"/>
      <c r="R27" s="72"/>
      <c r="S27" s="72"/>
      <c r="T27" s="72"/>
      <c r="U27" s="73"/>
      <c r="V27" s="72"/>
      <c r="W27" s="72"/>
      <c r="X27" s="72"/>
      <c r="Y27" s="72"/>
      <c r="Z27" s="73"/>
      <c r="AA27" s="72"/>
      <c r="AB27" s="72"/>
      <c r="AC27" s="72"/>
      <c r="AD27" s="72"/>
      <c r="AE27" s="72"/>
      <c r="AF27" s="73"/>
      <c r="AG27" s="73" t="str">
        <f t="shared" si="0"/>
        <v/>
      </c>
      <c r="AH27" s="72"/>
      <c r="AI27" s="72"/>
      <c r="AJ27" s="72"/>
      <c r="AK27" s="72"/>
      <c r="AL27" s="73"/>
      <c r="AM27" s="73" t="str">
        <f t="shared" si="1"/>
        <v/>
      </c>
      <c r="AN27" s="76"/>
      <c r="AO27" s="77" t="str">
        <f t="shared" si="7"/>
        <v/>
      </c>
      <c r="AP27" s="77" t="str">
        <f t="shared" si="3"/>
        <v>0</v>
      </c>
      <c r="AQ27" s="77">
        <f t="shared" si="4"/>
        <v>0</v>
      </c>
      <c r="AR27" s="77">
        <f t="shared" si="5"/>
        <v>0</v>
      </c>
      <c r="AS27" s="78">
        <f t="shared" si="6"/>
        <v>0</v>
      </c>
    </row>
    <row r="28" spans="1:45">
      <c r="A28" s="60"/>
      <c r="B28" s="72"/>
      <c r="C28" s="73" t="str">
        <f>IF($B28="","",VLOOKUP($B28,TabeladisciplinasF,MATCH(C$2,'[1]Banco de Dados'!$L$1:$Q$1,0)))</f>
        <v/>
      </c>
      <c r="D28" s="74" t="str">
        <f>IF($B28="","",VLOOKUP($B28,TabeladisciplinasF,MATCH(D$2,'[1]Banco de Dados'!$L$1:$Q$1,0)))</f>
        <v/>
      </c>
      <c r="E28" s="74" t="str">
        <f>IF($B28="","",VLOOKUP($B28,TabeladisciplinasF,MATCH(E$2,'[1]Banco de Dados'!$L$1:$Q$1,0)))</f>
        <v/>
      </c>
      <c r="F28" s="74" t="str">
        <f>IF($B28="","",VLOOKUP($B28,TabeladisciplinasF,MATCH(F$2,'[1]Banco de Dados'!$L$1:$Q$1,0)))</f>
        <v/>
      </c>
      <c r="G28" s="74" t="str">
        <f>IF($B28="","",VLOOKUP($B28,TabeladisciplinasF,MATCH(G$2,'[1]Banco de Dados'!$L$1:$Q$1,0)))</f>
        <v/>
      </c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3"/>
      <c r="V28" s="72"/>
      <c r="W28" s="72"/>
      <c r="X28" s="72"/>
      <c r="Y28" s="72"/>
      <c r="Z28" s="73"/>
      <c r="AA28" s="72"/>
      <c r="AB28" s="72"/>
      <c r="AC28" s="72"/>
      <c r="AD28" s="72"/>
      <c r="AE28" s="72"/>
      <c r="AF28" s="73"/>
      <c r="AG28" s="73" t="str">
        <f t="shared" si="0"/>
        <v/>
      </c>
      <c r="AH28" s="72"/>
      <c r="AI28" s="72"/>
      <c r="AJ28" s="72"/>
      <c r="AK28" s="72"/>
      <c r="AL28" s="73"/>
      <c r="AM28" s="73" t="str">
        <f t="shared" si="1"/>
        <v/>
      </c>
      <c r="AN28" s="76"/>
      <c r="AO28" s="77" t="str">
        <f t="shared" si="7"/>
        <v/>
      </c>
      <c r="AP28" s="77" t="str">
        <f t="shared" si="3"/>
        <v>0</v>
      </c>
      <c r="AQ28" s="77">
        <f t="shared" si="4"/>
        <v>0</v>
      </c>
      <c r="AR28" s="77">
        <f t="shared" si="5"/>
        <v>0</v>
      </c>
      <c r="AS28" s="78">
        <f t="shared" si="6"/>
        <v>0</v>
      </c>
    </row>
    <row r="29" spans="1:45">
      <c r="A29" s="60"/>
      <c r="B29" s="72"/>
      <c r="C29" s="73" t="str">
        <f>IF($B29="","",VLOOKUP($B29,TabeladisciplinasF,MATCH(C$2,'[1]Banco de Dados'!$L$1:$Q$1,0)))</f>
        <v/>
      </c>
      <c r="D29" s="74" t="str">
        <f>IF($B29="","",VLOOKUP($B29,TabeladisciplinasF,MATCH(D$2,'[1]Banco de Dados'!$L$1:$Q$1,0)))</f>
        <v/>
      </c>
      <c r="E29" s="74" t="str">
        <f>IF($B29="","",VLOOKUP($B29,TabeladisciplinasF,MATCH(E$2,'[1]Banco de Dados'!$L$1:$Q$1,0)))</f>
        <v/>
      </c>
      <c r="F29" s="74" t="str">
        <f>IF($B29="","",VLOOKUP($B29,TabeladisciplinasF,MATCH(F$2,'[1]Banco de Dados'!$L$1:$Q$1,0)))</f>
        <v/>
      </c>
      <c r="G29" s="74" t="str">
        <f>IF($B29="","",VLOOKUP($B29,TabeladisciplinasF,MATCH(G$2,'[1]Banco de Dados'!$L$1:$Q$1,0)))</f>
        <v/>
      </c>
      <c r="H29" s="72"/>
      <c r="I29" s="72"/>
      <c r="J29" s="72"/>
      <c r="K29" s="72"/>
      <c r="L29" s="72"/>
      <c r="M29" s="72"/>
      <c r="N29" s="72"/>
      <c r="O29" s="72"/>
      <c r="P29" s="73"/>
      <c r="Q29" s="72"/>
      <c r="R29" s="72"/>
      <c r="S29" s="72"/>
      <c r="T29" s="72"/>
      <c r="U29" s="73"/>
      <c r="V29" s="72"/>
      <c r="W29" s="72"/>
      <c r="X29" s="72"/>
      <c r="Y29" s="72"/>
      <c r="Z29" s="73"/>
      <c r="AA29" s="72"/>
      <c r="AB29" s="72"/>
      <c r="AC29" s="72"/>
      <c r="AD29" s="72"/>
      <c r="AE29" s="72"/>
      <c r="AF29" s="73"/>
      <c r="AG29" s="73" t="str">
        <f t="shared" si="0"/>
        <v/>
      </c>
      <c r="AH29" s="72"/>
      <c r="AI29" s="72"/>
      <c r="AJ29" s="72"/>
      <c r="AK29" s="72"/>
      <c r="AL29" s="73"/>
      <c r="AM29" s="73" t="str">
        <f t="shared" si="1"/>
        <v/>
      </c>
      <c r="AN29" s="76"/>
      <c r="AO29" s="77" t="str">
        <f t="shared" si="7"/>
        <v/>
      </c>
      <c r="AP29" s="77" t="str">
        <f t="shared" si="3"/>
        <v>0</v>
      </c>
      <c r="AQ29" s="77">
        <f t="shared" si="4"/>
        <v>0</v>
      </c>
      <c r="AR29" s="77">
        <f t="shared" si="5"/>
        <v>0</v>
      </c>
      <c r="AS29" s="78">
        <f t="shared" si="6"/>
        <v>0</v>
      </c>
    </row>
    <row r="30" spans="1:45">
      <c r="A30" s="60"/>
      <c r="B30" s="72"/>
      <c r="C30" s="73" t="str">
        <f>IF($B30="","",VLOOKUP($B30,TabeladisciplinasF,MATCH(C$2,'[1]Banco de Dados'!$L$1:$Q$1,0)))</f>
        <v/>
      </c>
      <c r="D30" s="74" t="str">
        <f>IF($B30="","",VLOOKUP($B30,TabeladisciplinasF,MATCH(D$2,'[1]Banco de Dados'!$L$1:$Q$1,0)))</f>
        <v/>
      </c>
      <c r="E30" s="74" t="str">
        <f>IF($B30="","",VLOOKUP($B30,TabeladisciplinasF,MATCH(E$2,'[1]Banco de Dados'!$L$1:$Q$1,0)))</f>
        <v/>
      </c>
      <c r="F30" s="74" t="str">
        <f>IF($B30="","",VLOOKUP($B30,TabeladisciplinasF,MATCH(F$2,'[1]Banco de Dados'!$L$1:$Q$1,0)))</f>
        <v/>
      </c>
      <c r="G30" s="74" t="str">
        <f>IF($B30="","",VLOOKUP($B30,TabeladisciplinasF,MATCH(G$2,'[1]Banco de Dados'!$L$1:$Q$1,0)))</f>
        <v/>
      </c>
      <c r="H30" s="72"/>
      <c r="I30" s="72"/>
      <c r="J30" s="72"/>
      <c r="K30" s="72"/>
      <c r="L30" s="72"/>
      <c r="M30" s="72"/>
      <c r="N30" s="72"/>
      <c r="O30" s="72"/>
      <c r="P30" s="73"/>
      <c r="Q30" s="72"/>
      <c r="R30" s="72"/>
      <c r="S30" s="72"/>
      <c r="T30" s="72"/>
      <c r="U30" s="73"/>
      <c r="V30" s="72"/>
      <c r="W30" s="72"/>
      <c r="X30" s="72"/>
      <c r="Y30" s="72"/>
      <c r="Z30" s="73"/>
      <c r="AA30" s="72"/>
      <c r="AB30" s="72"/>
      <c r="AC30" s="72"/>
      <c r="AD30" s="72"/>
      <c r="AE30" s="72"/>
      <c r="AF30" s="73"/>
      <c r="AG30" s="73" t="str">
        <f t="shared" si="0"/>
        <v/>
      </c>
      <c r="AH30" s="72"/>
      <c r="AI30" s="72"/>
      <c r="AJ30" s="72"/>
      <c r="AK30" s="72"/>
      <c r="AL30" s="73"/>
      <c r="AM30" s="73" t="str">
        <f t="shared" si="1"/>
        <v/>
      </c>
      <c r="AN30" s="76"/>
      <c r="AO30" s="77" t="str">
        <f t="shared" si="7"/>
        <v/>
      </c>
      <c r="AP30" s="77" t="str">
        <f t="shared" si="3"/>
        <v>0</v>
      </c>
      <c r="AQ30" s="77">
        <f t="shared" si="4"/>
        <v>0</v>
      </c>
      <c r="AR30" s="77">
        <f t="shared" si="5"/>
        <v>0</v>
      </c>
      <c r="AS30" s="78">
        <f t="shared" si="6"/>
        <v>0</v>
      </c>
    </row>
    <row r="31" spans="1:45">
      <c r="A31" s="60"/>
      <c r="B31" s="72"/>
      <c r="C31" s="73" t="str">
        <f>IF($B31="","",VLOOKUP($B31,TabeladisciplinasF,MATCH(C$2,'[1]Banco de Dados'!$L$1:$Q$1,0)))</f>
        <v/>
      </c>
      <c r="D31" s="74" t="str">
        <f>IF($B31="","",VLOOKUP($B31,TabeladisciplinasF,MATCH(D$2,'[1]Banco de Dados'!$L$1:$Q$1,0)))</f>
        <v/>
      </c>
      <c r="E31" s="74" t="str">
        <f>IF($B31="","",VLOOKUP($B31,TabeladisciplinasF,MATCH(E$2,'[1]Banco de Dados'!$L$1:$Q$1,0)))</f>
        <v/>
      </c>
      <c r="F31" s="74" t="str">
        <f>IF($B31="","",VLOOKUP($B31,TabeladisciplinasF,MATCH(F$2,'[1]Banco de Dados'!$L$1:$Q$1,0)))</f>
        <v/>
      </c>
      <c r="G31" s="74" t="str">
        <f>IF($B31="","",VLOOKUP($B31,TabeladisciplinasF,MATCH(G$2,'[1]Banco de Dados'!$L$1:$Q$1,0)))</f>
        <v/>
      </c>
      <c r="H31" s="72"/>
      <c r="I31" s="72"/>
      <c r="J31" s="72"/>
      <c r="K31" s="72"/>
      <c r="L31" s="72"/>
      <c r="M31" s="72"/>
      <c r="N31" s="72"/>
      <c r="O31" s="72"/>
      <c r="P31" s="73"/>
      <c r="Q31" s="72"/>
      <c r="R31" s="72"/>
      <c r="S31" s="72"/>
      <c r="T31" s="72"/>
      <c r="U31" s="73"/>
      <c r="V31" s="72"/>
      <c r="W31" s="72"/>
      <c r="X31" s="72"/>
      <c r="Y31" s="72"/>
      <c r="Z31" s="73"/>
      <c r="AA31" s="72"/>
      <c r="AB31" s="72"/>
      <c r="AC31" s="72"/>
      <c r="AD31" s="72"/>
      <c r="AE31" s="72"/>
      <c r="AF31" s="73"/>
      <c r="AG31" s="73" t="str">
        <f t="shared" si="0"/>
        <v/>
      </c>
      <c r="AH31" s="72"/>
      <c r="AI31" s="72"/>
      <c r="AJ31" s="72"/>
      <c r="AK31" s="72"/>
      <c r="AL31" s="73"/>
      <c r="AM31" s="73" t="str">
        <f t="shared" si="1"/>
        <v/>
      </c>
      <c r="AN31" s="76"/>
      <c r="AO31" s="77" t="str">
        <f t="shared" si="7"/>
        <v/>
      </c>
      <c r="AP31" s="77" t="str">
        <f t="shared" si="3"/>
        <v>0</v>
      </c>
      <c r="AQ31" s="77">
        <f t="shared" si="4"/>
        <v>0</v>
      </c>
      <c r="AR31" s="77">
        <f t="shared" si="5"/>
        <v>0</v>
      </c>
      <c r="AS31" s="78">
        <f t="shared" si="6"/>
        <v>0</v>
      </c>
    </row>
    <row r="32" spans="1:45">
      <c r="A32" s="60"/>
      <c r="B32" s="72"/>
      <c r="C32" s="73" t="str">
        <f>IF($B32="","",VLOOKUP($B32,TabeladisciplinasF,MATCH(C$2,'[1]Banco de Dados'!$L$1:$Q$1,0)))</f>
        <v/>
      </c>
      <c r="D32" s="74" t="str">
        <f>IF($B32="","",VLOOKUP($B32,TabeladisciplinasF,MATCH(D$2,'[1]Banco de Dados'!$L$1:$Q$1,0)))</f>
        <v/>
      </c>
      <c r="E32" s="74" t="str">
        <f>IF($B32="","",VLOOKUP($B32,TabeladisciplinasF,MATCH(E$2,'[1]Banco de Dados'!$L$1:$Q$1,0)))</f>
        <v/>
      </c>
      <c r="F32" s="74" t="str">
        <f>IF($B32="","",VLOOKUP($B32,TabeladisciplinasF,MATCH(F$2,'[1]Banco de Dados'!$L$1:$Q$1,0)))</f>
        <v/>
      </c>
      <c r="G32" s="74" t="str">
        <f>IF($B32="","",VLOOKUP($B32,TabeladisciplinasF,MATCH(G$2,'[1]Banco de Dados'!$L$1:$Q$1,0)))</f>
        <v/>
      </c>
      <c r="H32" s="72"/>
      <c r="I32" s="72"/>
      <c r="J32" s="72"/>
      <c r="K32" s="72"/>
      <c r="L32" s="72"/>
      <c r="M32" s="72"/>
      <c r="N32" s="72"/>
      <c r="O32" s="72"/>
      <c r="P32" s="73"/>
      <c r="Q32" s="72"/>
      <c r="R32" s="72"/>
      <c r="S32" s="72"/>
      <c r="T32" s="72"/>
      <c r="U32" s="73"/>
      <c r="V32" s="72"/>
      <c r="W32" s="72"/>
      <c r="X32" s="72"/>
      <c r="Y32" s="72"/>
      <c r="Z32" s="73"/>
      <c r="AA32" s="72"/>
      <c r="AB32" s="72"/>
      <c r="AC32" s="72"/>
      <c r="AD32" s="72"/>
      <c r="AE32" s="72"/>
      <c r="AF32" s="73"/>
      <c r="AG32" s="73" t="str">
        <f t="shared" si="0"/>
        <v/>
      </c>
      <c r="AH32" s="72"/>
      <c r="AI32" s="72"/>
      <c r="AJ32" s="72"/>
      <c r="AK32" s="72"/>
      <c r="AL32" s="73"/>
      <c r="AM32" s="73" t="str">
        <f t="shared" si="1"/>
        <v/>
      </c>
      <c r="AN32" s="76"/>
      <c r="AO32" s="77" t="str">
        <f t="shared" si="7"/>
        <v/>
      </c>
      <c r="AP32" s="77" t="str">
        <f t="shared" si="3"/>
        <v>0</v>
      </c>
      <c r="AQ32" s="77">
        <f t="shared" si="4"/>
        <v>0</v>
      </c>
      <c r="AR32" s="77">
        <f t="shared" si="5"/>
        <v>0</v>
      </c>
      <c r="AS32" s="78">
        <f t="shared" si="6"/>
        <v>0</v>
      </c>
    </row>
    <row r="33" spans="1:45">
      <c r="A33" s="60"/>
      <c r="B33" s="72"/>
      <c r="C33" s="73" t="str">
        <f>IF($B33="","",VLOOKUP($B33,TabeladisciplinasF,MATCH(C$2,'[1]Banco de Dados'!$L$1:$Q$1,0)))</f>
        <v/>
      </c>
      <c r="D33" s="74" t="str">
        <f>IF($B33="","",VLOOKUP($B33,TabeladisciplinasF,MATCH(D$2,'[1]Banco de Dados'!$L$1:$Q$1,0)))</f>
        <v/>
      </c>
      <c r="E33" s="74" t="str">
        <f>IF($B33="","",VLOOKUP($B33,TabeladisciplinasF,MATCH(E$2,'[1]Banco de Dados'!$L$1:$Q$1,0)))</f>
        <v/>
      </c>
      <c r="F33" s="74" t="str">
        <f>IF($B33="","",VLOOKUP($B33,TabeladisciplinasF,MATCH(F$2,'[1]Banco de Dados'!$L$1:$Q$1,0)))</f>
        <v/>
      </c>
      <c r="G33" s="74" t="str">
        <f>IF($B33="","",VLOOKUP($B33,TabeladisciplinasF,MATCH(G$2,'[1]Banco de Dados'!$L$1:$Q$1,0)))</f>
        <v/>
      </c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3"/>
      <c r="V33" s="72"/>
      <c r="W33" s="72"/>
      <c r="X33" s="72"/>
      <c r="Y33" s="72"/>
      <c r="Z33" s="73"/>
      <c r="AA33" s="72"/>
      <c r="AB33" s="72"/>
      <c r="AC33" s="72"/>
      <c r="AD33" s="72"/>
      <c r="AE33" s="72"/>
      <c r="AF33" s="73"/>
      <c r="AG33" s="73" t="str">
        <f t="shared" si="0"/>
        <v/>
      </c>
      <c r="AH33" s="72"/>
      <c r="AI33" s="72"/>
      <c r="AJ33" s="72"/>
      <c r="AK33" s="72"/>
      <c r="AL33" s="73"/>
      <c r="AM33" s="73" t="str">
        <f t="shared" si="1"/>
        <v/>
      </c>
      <c r="AN33" s="76"/>
      <c r="AO33" s="77" t="str">
        <f t="shared" si="7"/>
        <v/>
      </c>
      <c r="AP33" s="77" t="str">
        <f t="shared" si="3"/>
        <v>0</v>
      </c>
      <c r="AQ33" s="77">
        <f t="shared" si="4"/>
        <v>0</v>
      </c>
      <c r="AR33" s="77">
        <f t="shared" si="5"/>
        <v>0</v>
      </c>
      <c r="AS33" s="78">
        <f t="shared" si="6"/>
        <v>0</v>
      </c>
    </row>
    <row r="34" spans="1:45">
      <c r="A34" s="60"/>
      <c r="B34" s="72"/>
      <c r="C34" s="73" t="str">
        <f>IF($B34="","",VLOOKUP($B34,TabeladisciplinasF,MATCH(C$2,'[1]Banco de Dados'!$L$1:$Q$1,0)))</f>
        <v/>
      </c>
      <c r="D34" s="74" t="str">
        <f>IF($B34="","",VLOOKUP($B34,TabeladisciplinasF,MATCH(D$2,'[1]Banco de Dados'!$L$1:$Q$1,0)))</f>
        <v/>
      </c>
      <c r="E34" s="74" t="str">
        <f>IF($B34="","",VLOOKUP($B34,TabeladisciplinasF,MATCH(E$2,'[1]Banco de Dados'!$L$1:$Q$1,0)))</f>
        <v/>
      </c>
      <c r="F34" s="74" t="str">
        <f>IF($B34="","",VLOOKUP($B34,TabeladisciplinasF,MATCH(F$2,'[1]Banco de Dados'!$L$1:$Q$1,0)))</f>
        <v/>
      </c>
      <c r="G34" s="74" t="str">
        <f>IF($B34="","",VLOOKUP($B34,TabeladisciplinasF,MATCH(G$2,'[1]Banco de Dados'!$L$1:$Q$1,0)))</f>
        <v/>
      </c>
      <c r="H34" s="72"/>
      <c r="I34" s="72"/>
      <c r="J34" s="72"/>
      <c r="K34" s="72"/>
      <c r="L34" s="72"/>
      <c r="M34" s="72"/>
      <c r="N34" s="72"/>
      <c r="O34" s="72"/>
      <c r="P34" s="73"/>
      <c r="Q34" s="72"/>
      <c r="R34" s="72"/>
      <c r="S34" s="72"/>
      <c r="T34" s="72"/>
      <c r="U34" s="73"/>
      <c r="V34" s="72"/>
      <c r="W34" s="72"/>
      <c r="X34" s="72"/>
      <c r="Y34" s="72"/>
      <c r="Z34" s="73"/>
      <c r="AA34" s="72"/>
      <c r="AB34" s="72"/>
      <c r="AC34" s="72"/>
      <c r="AD34" s="72"/>
      <c r="AE34" s="72"/>
      <c r="AF34" s="73"/>
      <c r="AG34" s="73" t="str">
        <f t="shared" si="0"/>
        <v/>
      </c>
      <c r="AH34" s="72"/>
      <c r="AI34" s="72"/>
      <c r="AJ34" s="72"/>
      <c r="AK34" s="72"/>
      <c r="AL34" s="73"/>
      <c r="AM34" s="73" t="str">
        <f t="shared" si="1"/>
        <v/>
      </c>
      <c r="AN34" s="76"/>
      <c r="AO34" s="77" t="str">
        <f t="shared" si="7"/>
        <v/>
      </c>
      <c r="AP34" s="77" t="str">
        <f t="shared" si="3"/>
        <v>0</v>
      </c>
      <c r="AQ34" s="77">
        <f t="shared" si="4"/>
        <v>0</v>
      </c>
      <c r="AR34" s="77">
        <f t="shared" si="5"/>
        <v>0</v>
      </c>
      <c r="AS34" s="78">
        <f t="shared" si="6"/>
        <v>0</v>
      </c>
    </row>
    <row r="35" spans="1:45">
      <c r="A35" s="60"/>
      <c r="B35" s="72"/>
      <c r="C35" s="73" t="str">
        <f>IF($B35="","",VLOOKUP($B35,TabeladisciplinasF,MATCH(C$2,'[1]Banco de Dados'!$L$1:$Q$1,0)))</f>
        <v/>
      </c>
      <c r="D35" s="74" t="str">
        <f>IF($B35="","",VLOOKUP($B35,TabeladisciplinasF,MATCH(D$2,'[1]Banco de Dados'!$L$1:$Q$1,0)))</f>
        <v/>
      </c>
      <c r="E35" s="74" t="str">
        <f>IF($B35="","",VLOOKUP($B35,TabeladisciplinasF,MATCH(E$2,'[1]Banco de Dados'!$L$1:$Q$1,0)))</f>
        <v/>
      </c>
      <c r="F35" s="74" t="str">
        <f>IF($B35="","",VLOOKUP($B35,TabeladisciplinasF,MATCH(F$2,'[1]Banco de Dados'!$L$1:$Q$1,0)))</f>
        <v/>
      </c>
      <c r="G35" s="74" t="str">
        <f>IF($B35="","",VLOOKUP($B35,TabeladisciplinasF,MATCH(G$2,'[1]Banco de Dados'!$L$1:$Q$1,0)))</f>
        <v/>
      </c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3"/>
      <c r="V35" s="72"/>
      <c r="W35" s="72"/>
      <c r="X35" s="72"/>
      <c r="Y35" s="72"/>
      <c r="Z35" s="73"/>
      <c r="AA35" s="72"/>
      <c r="AB35" s="72"/>
      <c r="AC35" s="72"/>
      <c r="AD35" s="72"/>
      <c r="AE35" s="72"/>
      <c r="AF35" s="73"/>
      <c r="AG35" s="73" t="str">
        <f t="shared" si="0"/>
        <v/>
      </c>
      <c r="AH35" s="72"/>
      <c r="AI35" s="72"/>
      <c r="AJ35" s="72"/>
      <c r="AK35" s="72"/>
      <c r="AL35" s="73"/>
      <c r="AM35" s="73" t="str">
        <f t="shared" si="1"/>
        <v/>
      </c>
      <c r="AN35" s="76"/>
      <c r="AO35" s="77" t="str">
        <f t="shared" si="7"/>
        <v/>
      </c>
      <c r="AP35" s="77" t="str">
        <f t="shared" si="3"/>
        <v>0</v>
      </c>
      <c r="AQ35" s="77">
        <f t="shared" si="4"/>
        <v>0</v>
      </c>
      <c r="AR35" s="77">
        <f t="shared" si="5"/>
        <v>0</v>
      </c>
      <c r="AS35" s="78">
        <f t="shared" si="6"/>
        <v>0</v>
      </c>
    </row>
    <row r="36" spans="1:45">
      <c r="A36" s="60"/>
      <c r="B36" s="72"/>
      <c r="C36" s="73" t="str">
        <f>IF($B36="","",VLOOKUP($B36,TabeladisciplinasF,MATCH(C$2,'[1]Banco de Dados'!$L$1:$Q$1,0)))</f>
        <v/>
      </c>
      <c r="D36" s="74" t="str">
        <f>IF($B36="","",VLOOKUP($B36,TabeladisciplinasF,MATCH(D$2,'[1]Banco de Dados'!$L$1:$Q$1,0)))</f>
        <v/>
      </c>
      <c r="E36" s="74" t="str">
        <f>IF($B36="","",VLOOKUP($B36,TabeladisciplinasF,MATCH(E$2,'[1]Banco de Dados'!$L$1:$Q$1,0)))</f>
        <v/>
      </c>
      <c r="F36" s="74" t="str">
        <f>IF($B36="","",VLOOKUP($B36,TabeladisciplinasF,MATCH(F$2,'[1]Banco de Dados'!$L$1:$Q$1,0)))</f>
        <v/>
      </c>
      <c r="G36" s="74" t="str">
        <f>IF($B36="","",VLOOKUP($B36,TabeladisciplinasF,MATCH(G$2,'[1]Banco de Dados'!$L$1:$Q$1,0)))</f>
        <v/>
      </c>
      <c r="H36" s="72"/>
      <c r="I36" s="72"/>
      <c r="J36" s="72"/>
      <c r="K36" s="72"/>
      <c r="L36" s="72"/>
      <c r="M36" s="72"/>
      <c r="N36" s="72"/>
      <c r="O36" s="72"/>
      <c r="P36" s="73"/>
      <c r="Q36" s="72"/>
      <c r="R36" s="72"/>
      <c r="S36" s="72"/>
      <c r="T36" s="72"/>
      <c r="U36" s="73"/>
      <c r="V36" s="72"/>
      <c r="W36" s="72"/>
      <c r="X36" s="72"/>
      <c r="Y36" s="72"/>
      <c r="Z36" s="73"/>
      <c r="AA36" s="72"/>
      <c r="AB36" s="72"/>
      <c r="AC36" s="72"/>
      <c r="AD36" s="72"/>
      <c r="AE36" s="72"/>
      <c r="AF36" s="73"/>
      <c r="AG36" s="73" t="str">
        <f t="shared" si="0"/>
        <v/>
      </c>
      <c r="AH36" s="72"/>
      <c r="AI36" s="72"/>
      <c r="AJ36" s="72"/>
      <c r="AK36" s="72"/>
      <c r="AL36" s="73"/>
      <c r="AM36" s="73" t="str">
        <f t="shared" si="1"/>
        <v/>
      </c>
      <c r="AN36" s="76"/>
      <c r="AO36" s="77" t="str">
        <f t="shared" si="7"/>
        <v/>
      </c>
      <c r="AP36" s="77" t="str">
        <f t="shared" si="3"/>
        <v>0</v>
      </c>
      <c r="AQ36" s="77">
        <f t="shared" si="4"/>
        <v>0</v>
      </c>
      <c r="AR36" s="77">
        <f t="shared" si="5"/>
        <v>0</v>
      </c>
      <c r="AS36" s="78">
        <f t="shared" si="6"/>
        <v>0</v>
      </c>
    </row>
    <row r="37" spans="1:45">
      <c r="A37" s="60"/>
      <c r="B37" s="72"/>
      <c r="C37" s="73" t="str">
        <f>IF($B37="","",VLOOKUP($B37,TabeladisciplinasF,MATCH(C$2,'[1]Banco de Dados'!$L$1:$Q$1,0)))</f>
        <v/>
      </c>
      <c r="D37" s="74" t="str">
        <f>IF($B37="","",VLOOKUP($B37,TabeladisciplinasF,MATCH(D$2,'[1]Banco de Dados'!$L$1:$Q$1,0)))</f>
        <v/>
      </c>
      <c r="E37" s="74" t="str">
        <f>IF($B37="","",VLOOKUP($B37,TabeladisciplinasF,MATCH(E$2,'[1]Banco de Dados'!$L$1:$Q$1,0)))</f>
        <v/>
      </c>
      <c r="F37" s="74" t="str">
        <f>IF($B37="","",VLOOKUP($B37,TabeladisciplinasF,MATCH(F$2,'[1]Banco de Dados'!$L$1:$Q$1,0)))</f>
        <v/>
      </c>
      <c r="G37" s="74" t="str">
        <f>IF($B37="","",VLOOKUP($B37,TabeladisciplinasF,MATCH(G$2,'[1]Banco de Dados'!$L$1:$Q$1,0)))</f>
        <v/>
      </c>
      <c r="H37" s="72"/>
      <c r="I37" s="72"/>
      <c r="J37" s="72"/>
      <c r="K37" s="72"/>
      <c r="L37" s="72"/>
      <c r="M37" s="72"/>
      <c r="N37" s="72"/>
      <c r="O37" s="72"/>
      <c r="P37" s="73"/>
      <c r="Q37" s="72"/>
      <c r="R37" s="72"/>
      <c r="S37" s="72"/>
      <c r="T37" s="72"/>
      <c r="U37" s="73"/>
      <c r="V37" s="72"/>
      <c r="W37" s="72"/>
      <c r="X37" s="72"/>
      <c r="Y37" s="72"/>
      <c r="Z37" s="73"/>
      <c r="AA37" s="72"/>
      <c r="AB37" s="72"/>
      <c r="AC37" s="72"/>
      <c r="AD37" s="72"/>
      <c r="AE37" s="72"/>
      <c r="AF37" s="73"/>
      <c r="AG37" s="73" t="str">
        <f t="shared" si="0"/>
        <v/>
      </c>
      <c r="AH37" s="72"/>
      <c r="AI37" s="72"/>
      <c r="AJ37" s="72"/>
      <c r="AK37" s="72"/>
      <c r="AL37" s="73"/>
      <c r="AM37" s="73" t="str">
        <f t="shared" si="1"/>
        <v/>
      </c>
      <c r="AN37" s="76"/>
      <c r="AO37" s="77" t="str">
        <f t="shared" si="7"/>
        <v/>
      </c>
      <c r="AP37" s="77" t="str">
        <f t="shared" si="3"/>
        <v>0</v>
      </c>
      <c r="AQ37" s="77">
        <f t="shared" si="4"/>
        <v>0</v>
      </c>
      <c r="AR37" s="77">
        <f t="shared" si="5"/>
        <v>0</v>
      </c>
      <c r="AS37" s="78">
        <f t="shared" si="6"/>
        <v>0</v>
      </c>
    </row>
    <row r="38" spans="1:45">
      <c r="A38" s="60"/>
      <c r="B38" s="72"/>
      <c r="C38" s="73" t="str">
        <f>IF($B38="","",VLOOKUP($B38,TabeladisciplinasF,MATCH(C$2,'[1]Banco de Dados'!$L$1:$Q$1,0)))</f>
        <v/>
      </c>
      <c r="D38" s="74" t="str">
        <f>IF($B38="","",VLOOKUP($B38,TabeladisciplinasF,MATCH(D$2,'[1]Banco de Dados'!$L$1:$Q$1,0)))</f>
        <v/>
      </c>
      <c r="E38" s="74" t="str">
        <f>IF($B38="","",VLOOKUP($B38,TabeladisciplinasF,MATCH(E$2,'[1]Banco de Dados'!$L$1:$Q$1,0)))</f>
        <v/>
      </c>
      <c r="F38" s="74" t="str">
        <f>IF($B38="","",VLOOKUP($B38,TabeladisciplinasF,MATCH(F$2,'[1]Banco de Dados'!$L$1:$Q$1,0)))</f>
        <v/>
      </c>
      <c r="G38" s="74" t="str">
        <f>IF($B38="","",VLOOKUP($B38,TabeladisciplinasF,MATCH(G$2,'[1]Banco de Dados'!$L$1:$Q$1,0)))</f>
        <v/>
      </c>
      <c r="H38" s="72"/>
      <c r="I38" s="72"/>
      <c r="J38" s="72"/>
      <c r="K38" s="72"/>
      <c r="L38" s="72"/>
      <c r="M38" s="72"/>
      <c r="N38" s="72"/>
      <c r="O38" s="72"/>
      <c r="P38" s="73"/>
      <c r="Q38" s="72"/>
      <c r="R38" s="72"/>
      <c r="S38" s="72"/>
      <c r="T38" s="72"/>
      <c r="U38" s="73"/>
      <c r="V38" s="72"/>
      <c r="W38" s="72"/>
      <c r="X38" s="72"/>
      <c r="Y38" s="72"/>
      <c r="Z38" s="73"/>
      <c r="AA38" s="72"/>
      <c r="AB38" s="72"/>
      <c r="AC38" s="72"/>
      <c r="AD38" s="72"/>
      <c r="AE38" s="72"/>
      <c r="AF38" s="73"/>
      <c r="AG38" s="73" t="str">
        <f t="shared" si="0"/>
        <v/>
      </c>
      <c r="AH38" s="72"/>
      <c r="AI38" s="72"/>
      <c r="AJ38" s="72"/>
      <c r="AK38" s="72"/>
      <c r="AL38" s="73"/>
      <c r="AM38" s="73" t="str">
        <f t="shared" si="1"/>
        <v/>
      </c>
      <c r="AN38" s="76"/>
      <c r="AO38" s="77" t="str">
        <f t="shared" si="7"/>
        <v/>
      </c>
      <c r="AP38" s="77" t="str">
        <f t="shared" si="3"/>
        <v>0</v>
      </c>
      <c r="AQ38" s="77">
        <f t="shared" si="4"/>
        <v>0</v>
      </c>
      <c r="AR38" s="77">
        <f t="shared" si="5"/>
        <v>0</v>
      </c>
      <c r="AS38" s="78">
        <f t="shared" si="6"/>
        <v>0</v>
      </c>
    </row>
    <row r="39" spans="1:45">
      <c r="A39" s="60"/>
      <c r="B39" s="72"/>
      <c r="C39" s="73" t="str">
        <f>IF($B39="","",VLOOKUP($B39,TabeladisciplinasF,MATCH(C$2,'[1]Banco de Dados'!$L$1:$Q$1,0)))</f>
        <v/>
      </c>
      <c r="D39" s="74" t="str">
        <f>IF($B39="","",VLOOKUP($B39,TabeladisciplinasF,MATCH(D$2,'[1]Banco de Dados'!$L$1:$Q$1,0)))</f>
        <v/>
      </c>
      <c r="E39" s="74" t="str">
        <f>IF($B39="","",VLOOKUP($B39,TabeladisciplinasF,MATCH(E$2,'[1]Banco de Dados'!$L$1:$Q$1,0)))</f>
        <v/>
      </c>
      <c r="F39" s="74" t="str">
        <f>IF($B39="","",VLOOKUP($B39,TabeladisciplinasF,MATCH(F$2,'[1]Banco de Dados'!$L$1:$Q$1,0)))</f>
        <v/>
      </c>
      <c r="G39" s="74" t="str">
        <f>IF($B39="","",VLOOKUP($B39,TabeladisciplinasF,MATCH(G$2,'[1]Banco de Dados'!$L$1:$Q$1,0)))</f>
        <v/>
      </c>
      <c r="H39" s="72"/>
      <c r="I39" s="72"/>
      <c r="J39" s="72"/>
      <c r="K39" s="72"/>
      <c r="L39" s="72"/>
      <c r="M39" s="72"/>
      <c r="N39" s="72"/>
      <c r="O39" s="72"/>
      <c r="P39" s="73"/>
      <c r="Q39" s="72"/>
      <c r="R39" s="72"/>
      <c r="S39" s="72"/>
      <c r="T39" s="72"/>
      <c r="U39" s="73"/>
      <c r="V39" s="72"/>
      <c r="W39" s="72"/>
      <c r="X39" s="72"/>
      <c r="Y39" s="72"/>
      <c r="Z39" s="73"/>
      <c r="AA39" s="72"/>
      <c r="AB39" s="72"/>
      <c r="AC39" s="72"/>
      <c r="AD39" s="72"/>
      <c r="AE39" s="72"/>
      <c r="AF39" s="73"/>
      <c r="AG39" s="73" t="str">
        <f t="shared" si="0"/>
        <v/>
      </c>
      <c r="AH39" s="72"/>
      <c r="AI39" s="72"/>
      <c r="AJ39" s="72"/>
      <c r="AK39" s="72"/>
      <c r="AL39" s="73"/>
      <c r="AM39" s="73" t="str">
        <f t="shared" si="1"/>
        <v/>
      </c>
      <c r="AN39" s="76"/>
      <c r="AO39" s="77" t="str">
        <f t="shared" si="7"/>
        <v/>
      </c>
      <c r="AP39" s="77" t="str">
        <f t="shared" si="3"/>
        <v>0</v>
      </c>
      <c r="AQ39" s="77">
        <f t="shared" si="4"/>
        <v>0</v>
      </c>
      <c r="AR39" s="77">
        <f t="shared" si="5"/>
        <v>0</v>
      </c>
      <c r="AS39" s="78">
        <f t="shared" si="6"/>
        <v>0</v>
      </c>
    </row>
    <row r="40" spans="1:45">
      <c r="A40" s="60"/>
      <c r="B40" s="72"/>
      <c r="C40" s="73" t="str">
        <f>IF($B40="","",VLOOKUP($B40,TabeladisciplinasF,MATCH(C$2,'[1]Banco de Dados'!$L$1:$Q$1,0)))</f>
        <v/>
      </c>
      <c r="D40" s="74" t="str">
        <f>IF($B40="","",VLOOKUP($B40,TabeladisciplinasF,MATCH(D$2,'[1]Banco de Dados'!$L$1:$Q$1,0)))</f>
        <v/>
      </c>
      <c r="E40" s="74" t="str">
        <f>IF($B40="","",VLOOKUP($B40,TabeladisciplinasF,MATCH(E$2,'[1]Banco de Dados'!$L$1:$Q$1,0)))</f>
        <v/>
      </c>
      <c r="F40" s="74" t="str">
        <f>IF($B40="","",VLOOKUP($B40,TabeladisciplinasF,MATCH(F$2,'[1]Banco de Dados'!$L$1:$Q$1,0)))</f>
        <v/>
      </c>
      <c r="G40" s="74" t="str">
        <f>IF($B40="","",VLOOKUP($B40,TabeladisciplinasF,MATCH(G$2,'[1]Banco de Dados'!$L$1:$Q$1,0)))</f>
        <v/>
      </c>
      <c r="H40" s="72"/>
      <c r="I40" s="72"/>
      <c r="J40" s="72"/>
      <c r="K40" s="72"/>
      <c r="L40" s="72"/>
      <c r="M40" s="72"/>
      <c r="N40" s="72"/>
      <c r="O40" s="72"/>
      <c r="P40" s="73"/>
      <c r="Q40" s="72"/>
      <c r="R40" s="72"/>
      <c r="S40" s="72"/>
      <c r="T40" s="72"/>
      <c r="U40" s="73"/>
      <c r="V40" s="72"/>
      <c r="W40" s="72"/>
      <c r="X40" s="72"/>
      <c r="Y40" s="72"/>
      <c r="Z40" s="73"/>
      <c r="AA40" s="72"/>
      <c r="AB40" s="72"/>
      <c r="AC40" s="72"/>
      <c r="AD40" s="72"/>
      <c r="AE40" s="72"/>
      <c r="AF40" s="73"/>
      <c r="AG40" s="73" t="str">
        <f t="shared" si="0"/>
        <v/>
      </c>
      <c r="AH40" s="72"/>
      <c r="AI40" s="72"/>
      <c r="AJ40" s="72"/>
      <c r="AK40" s="72"/>
      <c r="AL40" s="73"/>
      <c r="AM40" s="73" t="str">
        <f t="shared" si="1"/>
        <v/>
      </c>
      <c r="AN40" s="76"/>
      <c r="AO40" s="77" t="str">
        <f t="shared" si="7"/>
        <v/>
      </c>
      <c r="AP40" s="77" t="str">
        <f t="shared" si="3"/>
        <v>0</v>
      </c>
      <c r="AQ40" s="77">
        <f t="shared" si="4"/>
        <v>0</v>
      </c>
      <c r="AR40" s="77">
        <f t="shared" si="5"/>
        <v>0</v>
      </c>
      <c r="AS40" s="78">
        <f t="shared" si="6"/>
        <v>0</v>
      </c>
    </row>
    <row r="41" spans="1:45">
      <c r="A41" s="60"/>
      <c r="B41" s="72"/>
      <c r="C41" s="73" t="str">
        <f>IF($B41="","",VLOOKUP($B41,TabeladisciplinasF,MATCH(C$2,'[1]Banco de Dados'!$L$1:$Q$1,0)))</f>
        <v/>
      </c>
      <c r="D41" s="74" t="str">
        <f>IF($B41="","",VLOOKUP($B41,TabeladisciplinasF,MATCH(D$2,'[1]Banco de Dados'!$L$1:$Q$1,0)))</f>
        <v/>
      </c>
      <c r="E41" s="74" t="str">
        <f>IF($B41="","",VLOOKUP($B41,TabeladisciplinasF,MATCH(E$2,'[1]Banco de Dados'!$L$1:$Q$1,0)))</f>
        <v/>
      </c>
      <c r="F41" s="74" t="str">
        <f>IF($B41="","",VLOOKUP($B41,TabeladisciplinasF,MATCH(F$2,'[1]Banco de Dados'!$L$1:$Q$1,0)))</f>
        <v/>
      </c>
      <c r="G41" s="74" t="str">
        <f>IF($B41="","",VLOOKUP($B41,TabeladisciplinasF,MATCH(G$2,'[1]Banco de Dados'!$L$1:$Q$1,0)))</f>
        <v/>
      </c>
      <c r="H41" s="72"/>
      <c r="I41" s="72"/>
      <c r="J41" s="72"/>
      <c r="K41" s="72"/>
      <c r="L41" s="72"/>
      <c r="M41" s="72"/>
      <c r="N41" s="72"/>
      <c r="O41" s="72"/>
      <c r="P41" s="73"/>
      <c r="Q41" s="72"/>
      <c r="R41" s="72"/>
      <c r="S41" s="72"/>
      <c r="T41" s="72"/>
      <c r="U41" s="73"/>
      <c r="V41" s="72"/>
      <c r="W41" s="72"/>
      <c r="X41" s="72"/>
      <c r="Y41" s="72"/>
      <c r="Z41" s="73"/>
      <c r="AA41" s="72"/>
      <c r="AB41" s="72"/>
      <c r="AC41" s="72"/>
      <c r="AD41" s="72"/>
      <c r="AE41" s="72"/>
      <c r="AF41" s="73"/>
      <c r="AG41" s="73" t="str">
        <f t="shared" si="0"/>
        <v/>
      </c>
      <c r="AH41" s="72"/>
      <c r="AI41" s="72"/>
      <c r="AJ41" s="72"/>
      <c r="AK41" s="72"/>
      <c r="AL41" s="73"/>
      <c r="AM41" s="73" t="str">
        <f t="shared" si="1"/>
        <v/>
      </c>
      <c r="AN41" s="76"/>
      <c r="AO41" s="77" t="str">
        <f t="shared" si="7"/>
        <v/>
      </c>
      <c r="AP41" s="77" t="str">
        <f t="shared" si="3"/>
        <v>0</v>
      </c>
      <c r="AQ41" s="77">
        <f t="shared" si="4"/>
        <v>0</v>
      </c>
      <c r="AR41" s="77">
        <f t="shared" si="5"/>
        <v>0</v>
      </c>
      <c r="AS41" s="78">
        <f t="shared" si="6"/>
        <v>0</v>
      </c>
    </row>
    <row r="42" spans="1:45">
      <c r="A42" s="60"/>
      <c r="B42" s="72"/>
      <c r="C42" s="73" t="str">
        <f>IF($B42="","",VLOOKUP($B42,TabeladisciplinasF,MATCH(C$2,'[1]Banco de Dados'!$L$1:$Q$1,0)))</f>
        <v/>
      </c>
      <c r="D42" s="74" t="str">
        <f>IF($B42="","",VLOOKUP($B42,TabeladisciplinasF,MATCH(D$2,'[1]Banco de Dados'!$L$1:$Q$1,0)))</f>
        <v/>
      </c>
      <c r="E42" s="74" t="str">
        <f>IF($B42="","",VLOOKUP($B42,TabeladisciplinasF,MATCH(E$2,'[1]Banco de Dados'!$L$1:$Q$1,0)))</f>
        <v/>
      </c>
      <c r="F42" s="74" t="str">
        <f>IF($B42="","",VLOOKUP($B42,TabeladisciplinasF,MATCH(F$2,'[1]Banco de Dados'!$L$1:$Q$1,0)))</f>
        <v/>
      </c>
      <c r="G42" s="74" t="str">
        <f>IF($B42="","",VLOOKUP($B42,TabeladisciplinasF,MATCH(G$2,'[1]Banco de Dados'!$L$1:$Q$1,0)))</f>
        <v/>
      </c>
      <c r="H42" s="72"/>
      <c r="I42" s="72"/>
      <c r="J42" s="72"/>
      <c r="K42" s="72"/>
      <c r="L42" s="72"/>
      <c r="M42" s="72"/>
      <c r="N42" s="72"/>
      <c r="O42" s="72"/>
      <c r="P42" s="73"/>
      <c r="Q42" s="72"/>
      <c r="R42" s="72"/>
      <c r="S42" s="72"/>
      <c r="T42" s="72"/>
      <c r="U42" s="73"/>
      <c r="V42" s="72"/>
      <c r="W42" s="72"/>
      <c r="X42" s="72"/>
      <c r="Y42" s="72"/>
      <c r="Z42" s="73"/>
      <c r="AA42" s="72"/>
      <c r="AB42" s="72"/>
      <c r="AC42" s="72"/>
      <c r="AD42" s="72"/>
      <c r="AE42" s="72"/>
      <c r="AF42" s="73"/>
      <c r="AG42" s="73" t="str">
        <f t="shared" si="0"/>
        <v/>
      </c>
      <c r="AH42" s="72"/>
      <c r="AI42" s="72"/>
      <c r="AJ42" s="72"/>
      <c r="AK42" s="72"/>
      <c r="AL42" s="73"/>
      <c r="AM42" s="73" t="str">
        <f t="shared" si="1"/>
        <v/>
      </c>
      <c r="AN42" s="76"/>
      <c r="AO42" s="77" t="str">
        <f t="shared" si="7"/>
        <v/>
      </c>
      <c r="AP42" s="77" t="str">
        <f t="shared" si="3"/>
        <v>0</v>
      </c>
      <c r="AQ42" s="77">
        <f t="shared" si="4"/>
        <v>0</v>
      </c>
      <c r="AR42" s="77">
        <f t="shared" si="5"/>
        <v>0</v>
      </c>
      <c r="AS42" s="78">
        <f t="shared" si="6"/>
        <v>0</v>
      </c>
    </row>
    <row r="43" spans="1:45">
      <c r="A43" s="60"/>
      <c r="B43" s="72"/>
      <c r="C43" s="73" t="str">
        <f>IF($B43="","",VLOOKUP($B43,TabeladisciplinasF,MATCH(C$2,'[1]Banco de Dados'!$L$1:$Q$1,0)))</f>
        <v/>
      </c>
      <c r="D43" s="74" t="str">
        <f>IF($B43="","",VLOOKUP($B43,TabeladisciplinasF,MATCH(D$2,'[1]Banco de Dados'!$L$1:$Q$1,0)))</f>
        <v/>
      </c>
      <c r="E43" s="74" t="str">
        <f>IF($B43="","",VLOOKUP($B43,TabeladisciplinasF,MATCH(E$2,'[1]Banco de Dados'!$L$1:$Q$1,0)))</f>
        <v/>
      </c>
      <c r="F43" s="74" t="str">
        <f>IF($B43="","",VLOOKUP($B43,TabeladisciplinasF,MATCH(F$2,'[1]Banco de Dados'!$L$1:$Q$1,0)))</f>
        <v/>
      </c>
      <c r="G43" s="74" t="str">
        <f>IF($B43="","",VLOOKUP($B43,TabeladisciplinasF,MATCH(G$2,'[1]Banco de Dados'!$L$1:$Q$1,0)))</f>
        <v/>
      </c>
      <c r="H43" s="72"/>
      <c r="I43" s="72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73"/>
      <c r="V43" s="72"/>
      <c r="W43" s="72"/>
      <c r="X43" s="72"/>
      <c r="Y43" s="72"/>
      <c r="Z43" s="73"/>
      <c r="AA43" s="72"/>
      <c r="AB43" s="72"/>
      <c r="AC43" s="72"/>
      <c r="AD43" s="72"/>
      <c r="AE43" s="72"/>
      <c r="AF43" s="73"/>
      <c r="AG43" s="73" t="str">
        <f t="shared" si="0"/>
        <v/>
      </c>
      <c r="AH43" s="72"/>
      <c r="AI43" s="72"/>
      <c r="AJ43" s="72"/>
      <c r="AK43" s="72"/>
      <c r="AL43" s="73"/>
      <c r="AM43" s="73" t="str">
        <f t="shared" si="1"/>
        <v/>
      </c>
      <c r="AN43" s="76"/>
      <c r="AO43" s="77" t="str">
        <f t="shared" si="7"/>
        <v/>
      </c>
      <c r="AP43" s="77" t="str">
        <f t="shared" si="3"/>
        <v>0</v>
      </c>
      <c r="AQ43" s="77">
        <f t="shared" si="4"/>
        <v>0</v>
      </c>
      <c r="AR43" s="77">
        <f t="shared" si="5"/>
        <v>0</v>
      </c>
      <c r="AS43" s="78">
        <f t="shared" si="6"/>
        <v>0</v>
      </c>
    </row>
    <row r="44" spans="1:45">
      <c r="A44" s="60"/>
      <c r="B44" s="72"/>
      <c r="C44" s="73" t="str">
        <f>IF($B44="","",VLOOKUP($B44,TabeladisciplinasF,MATCH(C$2,'[1]Banco de Dados'!$L$1:$Q$1,0)))</f>
        <v/>
      </c>
      <c r="D44" s="74" t="str">
        <f>IF($B44="","",VLOOKUP($B44,TabeladisciplinasF,MATCH(D$2,'[1]Banco de Dados'!$L$1:$Q$1,0)))</f>
        <v/>
      </c>
      <c r="E44" s="74" t="str">
        <f>IF($B44="","",VLOOKUP($B44,TabeladisciplinasF,MATCH(E$2,'[1]Banco de Dados'!$L$1:$Q$1,0)))</f>
        <v/>
      </c>
      <c r="F44" s="74" t="str">
        <f>IF($B44="","",VLOOKUP($B44,TabeladisciplinasF,MATCH(F$2,'[1]Banco de Dados'!$L$1:$Q$1,0)))</f>
        <v/>
      </c>
      <c r="G44" s="74" t="str">
        <f>IF($B44="","",VLOOKUP($B44,TabeladisciplinasF,MATCH(G$2,'[1]Banco de Dados'!$L$1:$Q$1,0)))</f>
        <v/>
      </c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3"/>
      <c r="V44" s="72"/>
      <c r="W44" s="72"/>
      <c r="X44" s="72"/>
      <c r="Y44" s="72"/>
      <c r="Z44" s="73"/>
      <c r="AA44" s="72"/>
      <c r="AB44" s="72"/>
      <c r="AC44" s="72"/>
      <c r="AD44" s="72"/>
      <c r="AE44" s="72"/>
      <c r="AF44" s="73"/>
      <c r="AG44" s="73" t="str">
        <f t="shared" si="0"/>
        <v/>
      </c>
      <c r="AH44" s="72"/>
      <c r="AI44" s="72"/>
      <c r="AJ44" s="72"/>
      <c r="AK44" s="72"/>
      <c r="AL44" s="73"/>
      <c r="AM44" s="73" t="str">
        <f t="shared" si="1"/>
        <v/>
      </c>
      <c r="AN44" s="76"/>
      <c r="AO44" s="77" t="str">
        <f t="shared" si="7"/>
        <v/>
      </c>
      <c r="AP44" s="77" t="str">
        <f t="shared" si="3"/>
        <v>0</v>
      </c>
      <c r="AQ44" s="77">
        <f t="shared" si="4"/>
        <v>0</v>
      </c>
      <c r="AR44" s="77">
        <f t="shared" si="5"/>
        <v>0</v>
      </c>
      <c r="AS44" s="78">
        <f t="shared" si="6"/>
        <v>0</v>
      </c>
    </row>
    <row r="45" spans="1:45">
      <c r="A45" s="60"/>
      <c r="B45" s="72"/>
      <c r="C45" s="73" t="str">
        <f>IF($B45="","",VLOOKUP($B45,TabeladisciplinasF,MATCH(C$2,'[1]Banco de Dados'!$L$1:$Q$1,0)))</f>
        <v/>
      </c>
      <c r="D45" s="74" t="str">
        <f>IF($B45="","",VLOOKUP($B45,TabeladisciplinasF,MATCH(D$2,'[1]Banco de Dados'!$L$1:$Q$1,0)))</f>
        <v/>
      </c>
      <c r="E45" s="74" t="str">
        <f>IF($B45="","",VLOOKUP($B45,TabeladisciplinasF,MATCH(E$2,'[1]Banco de Dados'!$L$1:$Q$1,0)))</f>
        <v/>
      </c>
      <c r="F45" s="74" t="str">
        <f>IF($B45="","",VLOOKUP($B45,TabeladisciplinasF,MATCH(F$2,'[1]Banco de Dados'!$L$1:$Q$1,0)))</f>
        <v/>
      </c>
      <c r="G45" s="74" t="str">
        <f>IF($B45="","",VLOOKUP($B45,TabeladisciplinasF,MATCH(G$2,'[1]Banco de Dados'!$L$1:$Q$1,0)))</f>
        <v/>
      </c>
      <c r="H45" s="72"/>
      <c r="I45" s="72"/>
      <c r="J45" s="72"/>
      <c r="K45" s="72"/>
      <c r="L45" s="72"/>
      <c r="M45" s="72"/>
      <c r="N45" s="72"/>
      <c r="O45" s="72"/>
      <c r="P45" s="73"/>
      <c r="Q45" s="72"/>
      <c r="R45" s="72"/>
      <c r="S45" s="72"/>
      <c r="T45" s="72"/>
      <c r="U45" s="73"/>
      <c r="V45" s="72"/>
      <c r="W45" s="72"/>
      <c r="X45" s="72"/>
      <c r="Y45" s="72"/>
      <c r="Z45" s="73"/>
      <c r="AA45" s="72"/>
      <c r="AB45" s="72"/>
      <c r="AC45" s="72"/>
      <c r="AD45" s="72"/>
      <c r="AE45" s="72"/>
      <c r="AF45" s="73"/>
      <c r="AG45" s="73" t="str">
        <f t="shared" si="0"/>
        <v/>
      </c>
      <c r="AH45" s="72"/>
      <c r="AI45" s="72"/>
      <c r="AJ45" s="72"/>
      <c r="AK45" s="72"/>
      <c r="AL45" s="73"/>
      <c r="AM45" s="73" t="str">
        <f t="shared" si="1"/>
        <v/>
      </c>
      <c r="AN45" s="76"/>
      <c r="AO45" s="77" t="str">
        <f t="shared" si="7"/>
        <v/>
      </c>
      <c r="AP45" s="77" t="str">
        <f t="shared" si="3"/>
        <v>0</v>
      </c>
      <c r="AQ45" s="77">
        <f t="shared" si="4"/>
        <v>0</v>
      </c>
      <c r="AR45" s="77">
        <f t="shared" si="5"/>
        <v>0</v>
      </c>
      <c r="AS45" s="78">
        <f t="shared" si="6"/>
        <v>0</v>
      </c>
    </row>
    <row r="46" spans="1:45">
      <c r="A46" s="60"/>
      <c r="B46" s="72"/>
      <c r="C46" s="73" t="str">
        <f>IF($B46="","",VLOOKUP($B46,TabeladisciplinasF,MATCH(C$2,'[1]Banco de Dados'!$L$1:$Q$1,0)))</f>
        <v/>
      </c>
      <c r="D46" s="74" t="str">
        <f>IF($B46="","",VLOOKUP($B46,TabeladisciplinasF,MATCH(D$2,'[1]Banco de Dados'!$L$1:$Q$1,0)))</f>
        <v/>
      </c>
      <c r="E46" s="74" t="str">
        <f>IF($B46="","",VLOOKUP($B46,TabeladisciplinasF,MATCH(E$2,'[1]Banco de Dados'!$L$1:$Q$1,0)))</f>
        <v/>
      </c>
      <c r="F46" s="74" t="str">
        <f>IF($B46="","",VLOOKUP($B46,TabeladisciplinasF,MATCH(F$2,'[1]Banco de Dados'!$L$1:$Q$1,0)))</f>
        <v/>
      </c>
      <c r="G46" s="74" t="str">
        <f>IF($B46="","",VLOOKUP($B46,TabeladisciplinasF,MATCH(G$2,'[1]Banco de Dados'!$L$1:$Q$1,0)))</f>
        <v/>
      </c>
      <c r="H46" s="72"/>
      <c r="I46" s="72"/>
      <c r="J46" s="72"/>
      <c r="K46" s="72"/>
      <c r="L46" s="72"/>
      <c r="M46" s="72"/>
      <c r="N46" s="72"/>
      <c r="O46" s="72"/>
      <c r="P46" s="73"/>
      <c r="Q46" s="72"/>
      <c r="R46" s="72"/>
      <c r="S46" s="72"/>
      <c r="T46" s="72"/>
      <c r="U46" s="73"/>
      <c r="V46" s="72"/>
      <c r="W46" s="72"/>
      <c r="X46" s="72"/>
      <c r="Y46" s="72"/>
      <c r="Z46" s="73"/>
      <c r="AA46" s="72"/>
      <c r="AB46" s="72"/>
      <c r="AC46" s="72"/>
      <c r="AD46" s="72"/>
      <c r="AE46" s="72"/>
      <c r="AF46" s="73"/>
      <c r="AG46" s="73" t="str">
        <f t="shared" si="0"/>
        <v/>
      </c>
      <c r="AH46" s="72"/>
      <c r="AI46" s="72"/>
      <c r="AJ46" s="72"/>
      <c r="AK46" s="72"/>
      <c r="AL46" s="73"/>
      <c r="AM46" s="73" t="str">
        <f t="shared" si="1"/>
        <v/>
      </c>
      <c r="AN46" s="76"/>
      <c r="AO46" s="77" t="str">
        <f t="shared" si="7"/>
        <v/>
      </c>
      <c r="AP46" s="77" t="str">
        <f t="shared" si="3"/>
        <v>0</v>
      </c>
      <c r="AQ46" s="77">
        <f t="shared" si="4"/>
        <v>0</v>
      </c>
      <c r="AR46" s="77">
        <f t="shared" si="5"/>
        <v>0</v>
      </c>
      <c r="AS46" s="78">
        <f t="shared" si="6"/>
        <v>0</v>
      </c>
    </row>
    <row r="47" spans="1:45">
      <c r="A47" s="60"/>
      <c r="B47" s="72"/>
      <c r="C47" s="73" t="str">
        <f>IF($B47="","",VLOOKUP($B47,TabeladisciplinasF,MATCH(C$2,'[1]Banco de Dados'!$L$1:$Q$1,0)))</f>
        <v/>
      </c>
      <c r="D47" s="74" t="str">
        <f>IF($B47="","",VLOOKUP($B47,TabeladisciplinasF,MATCH(D$2,'[1]Banco de Dados'!$L$1:$Q$1,0)))</f>
        <v/>
      </c>
      <c r="E47" s="74" t="str">
        <f>IF($B47="","",VLOOKUP($B47,TabeladisciplinasF,MATCH(E$2,'[1]Banco de Dados'!$L$1:$Q$1,0)))</f>
        <v/>
      </c>
      <c r="F47" s="74" t="str">
        <f>IF($B47="","",VLOOKUP($B47,TabeladisciplinasF,MATCH(F$2,'[1]Banco de Dados'!$L$1:$Q$1,0)))</f>
        <v/>
      </c>
      <c r="G47" s="74" t="str">
        <f>IF($B47="","",VLOOKUP($B47,TabeladisciplinasF,MATCH(G$2,'[1]Banco de Dados'!$L$1:$Q$1,0)))</f>
        <v/>
      </c>
      <c r="H47" s="72"/>
      <c r="I47" s="72"/>
      <c r="J47" s="72"/>
      <c r="K47" s="72"/>
      <c r="L47" s="72"/>
      <c r="M47" s="72"/>
      <c r="N47" s="72"/>
      <c r="O47" s="72"/>
      <c r="P47" s="73"/>
      <c r="Q47" s="72"/>
      <c r="R47" s="72"/>
      <c r="S47" s="72"/>
      <c r="T47" s="72"/>
      <c r="U47" s="73"/>
      <c r="V47" s="72"/>
      <c r="W47" s="72"/>
      <c r="X47" s="72"/>
      <c r="Y47" s="72"/>
      <c r="Z47" s="73"/>
      <c r="AA47" s="72"/>
      <c r="AB47" s="72"/>
      <c r="AC47" s="72"/>
      <c r="AD47" s="72"/>
      <c r="AE47" s="72"/>
      <c r="AF47" s="73"/>
      <c r="AG47" s="73" t="str">
        <f t="shared" si="0"/>
        <v/>
      </c>
      <c r="AH47" s="72"/>
      <c r="AI47" s="72"/>
      <c r="AJ47" s="72"/>
      <c r="AK47" s="72"/>
      <c r="AL47" s="73"/>
      <c r="AM47" s="73" t="str">
        <f t="shared" si="1"/>
        <v/>
      </c>
      <c r="AN47" s="76"/>
      <c r="AO47" s="77" t="str">
        <f t="shared" si="7"/>
        <v/>
      </c>
      <c r="AP47" s="77" t="str">
        <f t="shared" si="3"/>
        <v>0</v>
      </c>
      <c r="AQ47" s="77">
        <f t="shared" si="4"/>
        <v>0</v>
      </c>
      <c r="AR47" s="77">
        <f t="shared" si="5"/>
        <v>0</v>
      </c>
      <c r="AS47" s="78">
        <f t="shared" si="6"/>
        <v>0</v>
      </c>
    </row>
    <row r="48" spans="1:45">
      <c r="A48" s="60"/>
      <c r="B48" s="72"/>
      <c r="C48" s="73" t="str">
        <f>IF($B48="","",VLOOKUP($B48,TabeladisciplinasF,MATCH(C$2,'[1]Banco de Dados'!$L$1:$Q$1,0)))</f>
        <v/>
      </c>
      <c r="D48" s="74" t="str">
        <f>IF($B48="","",VLOOKUP($B48,TabeladisciplinasF,MATCH(D$2,'[1]Banco de Dados'!$L$1:$Q$1,0)))</f>
        <v/>
      </c>
      <c r="E48" s="74" t="str">
        <f>IF($B48="","",VLOOKUP($B48,TabeladisciplinasF,MATCH(E$2,'[1]Banco de Dados'!$L$1:$Q$1,0)))</f>
        <v/>
      </c>
      <c r="F48" s="74" t="str">
        <f>IF($B48="","",VLOOKUP($B48,TabeladisciplinasF,MATCH(F$2,'[1]Banco de Dados'!$L$1:$Q$1,0)))</f>
        <v/>
      </c>
      <c r="G48" s="74" t="str">
        <f>IF($B48="","",VLOOKUP($B48,TabeladisciplinasF,MATCH(G$2,'[1]Banco de Dados'!$L$1:$Q$1,0)))</f>
        <v/>
      </c>
      <c r="H48" s="72"/>
      <c r="I48" s="72"/>
      <c r="J48" s="72"/>
      <c r="K48" s="72"/>
      <c r="L48" s="72"/>
      <c r="M48" s="72"/>
      <c r="N48" s="72"/>
      <c r="O48" s="72"/>
      <c r="P48" s="73"/>
      <c r="Q48" s="72"/>
      <c r="R48" s="72"/>
      <c r="S48" s="72"/>
      <c r="T48" s="72"/>
      <c r="U48" s="73"/>
      <c r="V48" s="72"/>
      <c r="W48" s="72"/>
      <c r="X48" s="72"/>
      <c r="Y48" s="72"/>
      <c r="Z48" s="73"/>
      <c r="AA48" s="72"/>
      <c r="AB48" s="72"/>
      <c r="AC48" s="72"/>
      <c r="AD48" s="72"/>
      <c r="AE48" s="72"/>
      <c r="AF48" s="73"/>
      <c r="AG48" s="73" t="str">
        <f t="shared" si="0"/>
        <v/>
      </c>
      <c r="AH48" s="72"/>
      <c r="AI48" s="72"/>
      <c r="AJ48" s="72"/>
      <c r="AK48" s="72"/>
      <c r="AL48" s="73"/>
      <c r="AM48" s="73" t="str">
        <f t="shared" si="1"/>
        <v/>
      </c>
      <c r="AN48" s="76"/>
      <c r="AO48" s="77" t="str">
        <f t="shared" si="7"/>
        <v/>
      </c>
      <c r="AP48" s="77" t="str">
        <f t="shared" si="3"/>
        <v>0</v>
      </c>
      <c r="AQ48" s="77">
        <f t="shared" si="4"/>
        <v>0</v>
      </c>
      <c r="AR48" s="77">
        <f t="shared" si="5"/>
        <v>0</v>
      </c>
      <c r="AS48" s="78">
        <f t="shared" si="6"/>
        <v>0</v>
      </c>
    </row>
    <row r="49" spans="1:45">
      <c r="A49" s="60"/>
      <c r="B49" s="72"/>
      <c r="C49" s="73" t="str">
        <f>IF($B49="","",VLOOKUP($B49,TabeladisciplinasF,MATCH(C$2,'[1]Banco de Dados'!$L$1:$Q$1,0)))</f>
        <v/>
      </c>
      <c r="D49" s="74" t="str">
        <f>IF($B49="","",VLOOKUP($B49,TabeladisciplinasF,MATCH(D$2,'[1]Banco de Dados'!$L$1:$Q$1,0)))</f>
        <v/>
      </c>
      <c r="E49" s="74" t="str">
        <f>IF($B49="","",VLOOKUP($B49,TabeladisciplinasF,MATCH(E$2,'[1]Banco de Dados'!$L$1:$Q$1,0)))</f>
        <v/>
      </c>
      <c r="F49" s="74" t="str">
        <f>IF($B49="","",VLOOKUP($B49,TabeladisciplinasF,MATCH(F$2,'[1]Banco de Dados'!$L$1:$Q$1,0)))</f>
        <v/>
      </c>
      <c r="G49" s="74" t="str">
        <f>IF($B49="","",VLOOKUP($B49,TabeladisciplinasF,MATCH(G$2,'[1]Banco de Dados'!$L$1:$Q$1,0)))</f>
        <v/>
      </c>
      <c r="H49" s="72"/>
      <c r="I49" s="72"/>
      <c r="J49" s="72"/>
      <c r="K49" s="72"/>
      <c r="L49" s="72"/>
      <c r="M49" s="72"/>
      <c r="N49" s="72"/>
      <c r="O49" s="72"/>
      <c r="P49" s="73"/>
      <c r="Q49" s="72"/>
      <c r="R49" s="72"/>
      <c r="S49" s="72"/>
      <c r="T49" s="72"/>
      <c r="U49" s="73"/>
      <c r="V49" s="72"/>
      <c r="W49" s="72"/>
      <c r="X49" s="72"/>
      <c r="Y49" s="72"/>
      <c r="Z49" s="73"/>
      <c r="AA49" s="72"/>
      <c r="AB49" s="72"/>
      <c r="AC49" s="72"/>
      <c r="AD49" s="72"/>
      <c r="AE49" s="72"/>
      <c r="AF49" s="73"/>
      <c r="AG49" s="73" t="str">
        <f t="shared" si="0"/>
        <v/>
      </c>
      <c r="AH49" s="72"/>
      <c r="AI49" s="72"/>
      <c r="AJ49" s="72"/>
      <c r="AK49" s="72"/>
      <c r="AL49" s="73"/>
      <c r="AM49" s="73" t="str">
        <f t="shared" si="1"/>
        <v/>
      </c>
      <c r="AN49" s="76"/>
      <c r="AO49" s="77" t="str">
        <f t="shared" si="7"/>
        <v/>
      </c>
      <c r="AP49" s="77" t="str">
        <f t="shared" si="3"/>
        <v>0</v>
      </c>
      <c r="AQ49" s="77">
        <f t="shared" si="4"/>
        <v>0</v>
      </c>
      <c r="AR49" s="77">
        <f t="shared" si="5"/>
        <v>0</v>
      </c>
      <c r="AS49" s="78">
        <f t="shared" si="6"/>
        <v>0</v>
      </c>
    </row>
    <row r="50" spans="1:45">
      <c r="A50" s="60"/>
      <c r="B50" s="72"/>
      <c r="C50" s="73" t="str">
        <f>IF($B50="","",VLOOKUP($B50,TabeladisciplinasF,MATCH(C$2,'[1]Banco de Dados'!$L$1:$Q$1,0)))</f>
        <v/>
      </c>
      <c r="D50" s="74" t="str">
        <f>IF($B50="","",VLOOKUP($B50,TabeladisciplinasF,MATCH(D$2,'[1]Banco de Dados'!$L$1:$Q$1,0)))</f>
        <v/>
      </c>
      <c r="E50" s="74" t="str">
        <f>IF($B50="","",VLOOKUP($B50,TabeladisciplinasF,MATCH(E$2,'[1]Banco de Dados'!$L$1:$Q$1,0)))</f>
        <v/>
      </c>
      <c r="F50" s="74" t="str">
        <f>IF($B50="","",VLOOKUP($B50,TabeladisciplinasF,MATCH(F$2,'[1]Banco de Dados'!$L$1:$Q$1,0)))</f>
        <v/>
      </c>
      <c r="G50" s="74" t="str">
        <f>IF($B50="","",VLOOKUP($B50,TabeladisciplinasF,MATCH(G$2,'[1]Banco de Dados'!$L$1:$Q$1,0)))</f>
        <v/>
      </c>
      <c r="H50" s="72"/>
      <c r="I50" s="72"/>
      <c r="J50" s="72"/>
      <c r="K50" s="72"/>
      <c r="L50" s="72"/>
      <c r="M50" s="72"/>
      <c r="N50" s="72"/>
      <c r="O50" s="72"/>
      <c r="P50" s="73"/>
      <c r="Q50" s="72"/>
      <c r="R50" s="72"/>
      <c r="S50" s="72"/>
      <c r="T50" s="72"/>
      <c r="U50" s="73"/>
      <c r="V50" s="72"/>
      <c r="W50" s="72"/>
      <c r="X50" s="72"/>
      <c r="Y50" s="72"/>
      <c r="Z50" s="73"/>
      <c r="AA50" s="72"/>
      <c r="AB50" s="72"/>
      <c r="AC50" s="72"/>
      <c r="AD50" s="72"/>
      <c r="AE50" s="72"/>
      <c r="AF50" s="73"/>
      <c r="AG50" s="73" t="str">
        <f t="shared" si="0"/>
        <v/>
      </c>
      <c r="AH50" s="72"/>
      <c r="AI50" s="72"/>
      <c r="AJ50" s="72"/>
      <c r="AK50" s="72"/>
      <c r="AL50" s="73"/>
      <c r="AM50" s="73" t="str">
        <f t="shared" si="1"/>
        <v/>
      </c>
      <c r="AN50" s="76"/>
      <c r="AO50" s="77" t="str">
        <f t="shared" si="7"/>
        <v/>
      </c>
      <c r="AP50" s="77" t="str">
        <f t="shared" si="3"/>
        <v>0</v>
      </c>
      <c r="AQ50" s="77">
        <f t="shared" si="4"/>
        <v>0</v>
      </c>
      <c r="AR50" s="77">
        <f t="shared" si="5"/>
        <v>0</v>
      </c>
      <c r="AS50" s="78">
        <f t="shared" si="6"/>
        <v>0</v>
      </c>
    </row>
    <row r="51" spans="1:45">
      <c r="A51" s="60"/>
      <c r="B51" s="72"/>
      <c r="C51" s="73" t="str">
        <f>IF($B51="","",VLOOKUP($B51,TabeladisciplinasF,MATCH(C$2,'[1]Banco de Dados'!$L$1:$Q$1,0)))</f>
        <v/>
      </c>
      <c r="D51" s="74" t="str">
        <f>IF($B51="","",VLOOKUP($B51,TabeladisciplinasF,MATCH(D$2,'[1]Banco de Dados'!$L$1:$Q$1,0)))</f>
        <v/>
      </c>
      <c r="E51" s="74" t="str">
        <f>IF($B51="","",VLOOKUP($B51,TabeladisciplinasF,MATCH(E$2,'[1]Banco de Dados'!$L$1:$Q$1,0)))</f>
        <v/>
      </c>
      <c r="F51" s="74" t="str">
        <f>IF($B51="","",VLOOKUP($B51,TabeladisciplinasF,MATCH(F$2,'[1]Banco de Dados'!$L$1:$Q$1,0)))</f>
        <v/>
      </c>
      <c r="G51" s="74" t="str">
        <f>IF($B51="","",VLOOKUP($B51,TabeladisciplinasF,MATCH(G$2,'[1]Banco de Dados'!$L$1:$Q$1,0)))</f>
        <v/>
      </c>
      <c r="H51" s="72"/>
      <c r="I51" s="72"/>
      <c r="J51" s="72"/>
      <c r="K51" s="72"/>
      <c r="L51" s="72"/>
      <c r="M51" s="72"/>
      <c r="N51" s="72"/>
      <c r="O51" s="72"/>
      <c r="P51" s="73"/>
      <c r="Q51" s="72"/>
      <c r="R51" s="72"/>
      <c r="S51" s="72"/>
      <c r="T51" s="72"/>
      <c r="U51" s="73"/>
      <c r="V51" s="72"/>
      <c r="W51" s="72"/>
      <c r="X51" s="72"/>
      <c r="Y51" s="72"/>
      <c r="Z51" s="73"/>
      <c r="AA51" s="72"/>
      <c r="AB51" s="72"/>
      <c r="AC51" s="72"/>
      <c r="AD51" s="72"/>
      <c r="AE51" s="72"/>
      <c r="AF51" s="73"/>
      <c r="AG51" s="73" t="str">
        <f t="shared" si="0"/>
        <v/>
      </c>
      <c r="AH51" s="72"/>
      <c r="AI51" s="72"/>
      <c r="AJ51" s="72"/>
      <c r="AK51" s="72"/>
      <c r="AL51" s="73"/>
      <c r="AM51" s="73" t="str">
        <f t="shared" si="1"/>
        <v/>
      </c>
      <c r="AN51" s="76"/>
      <c r="AO51" s="77" t="str">
        <f t="shared" si="7"/>
        <v/>
      </c>
      <c r="AP51" s="77" t="str">
        <f t="shared" si="3"/>
        <v>0</v>
      </c>
      <c r="AQ51" s="77">
        <f t="shared" si="4"/>
        <v>0</v>
      </c>
      <c r="AR51" s="77">
        <f t="shared" si="5"/>
        <v>0</v>
      </c>
      <c r="AS51" s="78">
        <f t="shared" si="6"/>
        <v>0</v>
      </c>
    </row>
    <row r="52" spans="1:45">
      <c r="A52" s="60"/>
      <c r="B52" s="72"/>
      <c r="C52" s="73" t="str">
        <f>IF($B52="","",VLOOKUP($B52,TabeladisciplinasF,MATCH(C$2,'[1]Banco de Dados'!$L$1:$Q$1,0)))</f>
        <v/>
      </c>
      <c r="D52" s="74" t="str">
        <f>IF($B52="","",VLOOKUP($B52,TabeladisciplinasF,MATCH(D$2,'[1]Banco de Dados'!$L$1:$Q$1,0)))</f>
        <v/>
      </c>
      <c r="E52" s="74" t="str">
        <f>IF($B52="","",VLOOKUP($B52,TabeladisciplinasF,MATCH(E$2,'[1]Banco de Dados'!$L$1:$Q$1,0)))</f>
        <v/>
      </c>
      <c r="F52" s="74" t="str">
        <f>IF($B52="","",VLOOKUP($B52,TabeladisciplinasF,MATCH(F$2,'[1]Banco de Dados'!$L$1:$Q$1,0)))</f>
        <v/>
      </c>
      <c r="G52" s="74" t="str">
        <f>IF($B52="","",VLOOKUP($B52,TabeladisciplinasF,MATCH(G$2,'[1]Banco de Dados'!$L$1:$Q$1,0)))</f>
        <v/>
      </c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3"/>
      <c r="V52" s="72"/>
      <c r="W52" s="72"/>
      <c r="X52" s="72"/>
      <c r="Y52" s="72"/>
      <c r="Z52" s="73"/>
      <c r="AA52" s="72"/>
      <c r="AB52" s="72"/>
      <c r="AC52" s="72"/>
      <c r="AD52" s="72"/>
      <c r="AE52" s="72"/>
      <c r="AF52" s="73"/>
      <c r="AG52" s="73" t="str">
        <f t="shared" si="0"/>
        <v/>
      </c>
      <c r="AH52" s="72"/>
      <c r="AI52" s="72"/>
      <c r="AJ52" s="72"/>
      <c r="AK52" s="72"/>
      <c r="AL52" s="73"/>
      <c r="AM52" s="73" t="str">
        <f t="shared" si="1"/>
        <v/>
      </c>
      <c r="AN52" s="76"/>
      <c r="AO52" s="77" t="str">
        <f t="shared" si="7"/>
        <v/>
      </c>
      <c r="AP52" s="77" t="str">
        <f t="shared" si="3"/>
        <v>0</v>
      </c>
      <c r="AQ52" s="77">
        <f t="shared" si="4"/>
        <v>0</v>
      </c>
      <c r="AR52" s="77">
        <f t="shared" si="5"/>
        <v>0</v>
      </c>
      <c r="AS52" s="78">
        <f t="shared" si="6"/>
        <v>0</v>
      </c>
    </row>
    <row r="53" spans="1:45">
      <c r="A53" s="60"/>
      <c r="B53" s="72"/>
      <c r="C53" s="73" t="str">
        <f>IF($B53="","",VLOOKUP($B53,TabeladisciplinasF,MATCH(C$2,'[1]Banco de Dados'!$L$1:$Q$1,0)))</f>
        <v/>
      </c>
      <c r="D53" s="74" t="str">
        <f>IF($B53="","",VLOOKUP($B53,TabeladisciplinasF,MATCH(D$2,'[1]Banco de Dados'!$L$1:$Q$1,0)))</f>
        <v/>
      </c>
      <c r="E53" s="74" t="str">
        <f>IF($B53="","",VLOOKUP($B53,TabeladisciplinasF,MATCH(E$2,'[1]Banco de Dados'!$L$1:$Q$1,0)))</f>
        <v/>
      </c>
      <c r="F53" s="74" t="str">
        <f>IF($B53="","",VLOOKUP($B53,TabeladisciplinasF,MATCH(F$2,'[1]Banco de Dados'!$L$1:$Q$1,0)))</f>
        <v/>
      </c>
      <c r="G53" s="74" t="str">
        <f>IF($B53="","",VLOOKUP($B53,TabeladisciplinasF,MATCH(G$2,'[1]Banco de Dados'!$L$1:$Q$1,0)))</f>
        <v/>
      </c>
      <c r="H53" s="72"/>
      <c r="I53" s="72"/>
      <c r="J53" s="72"/>
      <c r="K53" s="72"/>
      <c r="L53" s="72"/>
      <c r="M53" s="72"/>
      <c r="N53" s="72"/>
      <c r="O53" s="72"/>
      <c r="P53" s="73"/>
      <c r="Q53" s="72"/>
      <c r="R53" s="72"/>
      <c r="S53" s="72"/>
      <c r="T53" s="72"/>
      <c r="U53" s="73"/>
      <c r="V53" s="72"/>
      <c r="W53" s="72"/>
      <c r="X53" s="72"/>
      <c r="Y53" s="72"/>
      <c r="Z53" s="73"/>
      <c r="AA53" s="72"/>
      <c r="AB53" s="72"/>
      <c r="AC53" s="72"/>
      <c r="AD53" s="72"/>
      <c r="AE53" s="72"/>
      <c r="AF53" s="73"/>
      <c r="AG53" s="73" t="str">
        <f t="shared" si="0"/>
        <v/>
      </c>
      <c r="AH53" s="72"/>
      <c r="AI53" s="72"/>
      <c r="AJ53" s="72"/>
      <c r="AK53" s="72"/>
      <c r="AL53" s="73"/>
      <c r="AM53" s="73" t="str">
        <f t="shared" si="1"/>
        <v/>
      </c>
      <c r="AN53" s="76"/>
      <c r="AO53" s="77" t="str">
        <f t="shared" si="7"/>
        <v/>
      </c>
      <c r="AP53" s="77" t="str">
        <f t="shared" si="3"/>
        <v>0</v>
      </c>
      <c r="AQ53" s="77">
        <f t="shared" si="4"/>
        <v>0</v>
      </c>
      <c r="AR53" s="77">
        <f t="shared" si="5"/>
        <v>0</v>
      </c>
      <c r="AS53" s="78">
        <f t="shared" si="6"/>
        <v>0</v>
      </c>
    </row>
    <row r="54" spans="1:45">
      <c r="A54" s="60"/>
      <c r="B54" s="72"/>
      <c r="C54" s="73" t="str">
        <f>IF($B54="","",VLOOKUP($B54,TabeladisciplinasF,MATCH(C$2,'[1]Banco de Dados'!$L$1:$Q$1,0)))</f>
        <v/>
      </c>
      <c r="D54" s="74" t="str">
        <f>IF($B54="","",VLOOKUP($B54,TabeladisciplinasF,MATCH(D$2,'[1]Banco de Dados'!$L$1:$Q$1,0)))</f>
        <v/>
      </c>
      <c r="E54" s="74" t="str">
        <f>IF($B54="","",VLOOKUP($B54,TabeladisciplinasF,MATCH(E$2,'[1]Banco de Dados'!$L$1:$Q$1,0)))</f>
        <v/>
      </c>
      <c r="F54" s="74" t="str">
        <f>IF($B54="","",VLOOKUP($B54,TabeladisciplinasF,MATCH(F$2,'[1]Banco de Dados'!$L$1:$Q$1,0)))</f>
        <v/>
      </c>
      <c r="G54" s="74" t="str">
        <f>IF($B54="","",VLOOKUP($B54,TabeladisciplinasF,MATCH(G$2,'[1]Banco de Dados'!$L$1:$Q$1,0)))</f>
        <v/>
      </c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3"/>
      <c r="V54" s="72"/>
      <c r="W54" s="72"/>
      <c r="X54" s="72"/>
      <c r="Y54" s="72"/>
      <c r="Z54" s="73"/>
      <c r="AA54" s="72"/>
      <c r="AB54" s="72"/>
      <c r="AC54" s="72"/>
      <c r="AD54" s="72"/>
      <c r="AE54" s="72"/>
      <c r="AF54" s="73"/>
      <c r="AG54" s="73" t="str">
        <f t="shared" si="0"/>
        <v/>
      </c>
      <c r="AH54" s="72"/>
      <c r="AI54" s="72"/>
      <c r="AJ54" s="72"/>
      <c r="AK54" s="72"/>
      <c r="AL54" s="73"/>
      <c r="AM54" s="73" t="str">
        <f t="shared" si="1"/>
        <v/>
      </c>
      <c r="AN54" s="76"/>
      <c r="AO54" s="77" t="str">
        <f t="shared" si="7"/>
        <v/>
      </c>
      <c r="AP54" s="77" t="str">
        <f t="shared" si="3"/>
        <v>0</v>
      </c>
      <c r="AQ54" s="77">
        <f t="shared" si="4"/>
        <v>0</v>
      </c>
      <c r="AR54" s="77">
        <f t="shared" si="5"/>
        <v>0</v>
      </c>
      <c r="AS54" s="78">
        <f t="shared" si="6"/>
        <v>0</v>
      </c>
    </row>
    <row r="55" spans="1:45">
      <c r="A55" s="60"/>
      <c r="B55" s="72"/>
      <c r="C55" s="73" t="str">
        <f>IF($B55="","",VLOOKUP($B55,TabeladisciplinasF,MATCH(C$2,'[1]Banco de Dados'!$L$1:$Q$1,0)))</f>
        <v/>
      </c>
      <c r="D55" s="74" t="str">
        <f>IF($B55="","",VLOOKUP($B55,TabeladisciplinasF,MATCH(D$2,'[1]Banco de Dados'!$L$1:$Q$1,0)))</f>
        <v/>
      </c>
      <c r="E55" s="74" t="str">
        <f>IF($B55="","",VLOOKUP($B55,TabeladisciplinasF,MATCH(E$2,'[1]Banco de Dados'!$L$1:$Q$1,0)))</f>
        <v/>
      </c>
      <c r="F55" s="74" t="str">
        <f>IF($B55="","",VLOOKUP($B55,TabeladisciplinasF,MATCH(F$2,'[1]Banco de Dados'!$L$1:$Q$1,0)))</f>
        <v/>
      </c>
      <c r="G55" s="74" t="str">
        <f>IF($B55="","",VLOOKUP($B55,TabeladisciplinasF,MATCH(G$2,'[1]Banco de Dados'!$L$1:$Q$1,0)))</f>
        <v/>
      </c>
      <c r="H55" s="72"/>
      <c r="I55" s="72"/>
      <c r="J55" s="72"/>
      <c r="K55" s="72"/>
      <c r="L55" s="72"/>
      <c r="M55" s="72"/>
      <c r="N55" s="72"/>
      <c r="O55" s="72"/>
      <c r="P55" s="73"/>
      <c r="Q55" s="72"/>
      <c r="R55" s="72"/>
      <c r="S55" s="72"/>
      <c r="T55" s="72"/>
      <c r="U55" s="73"/>
      <c r="V55" s="72"/>
      <c r="W55" s="72"/>
      <c r="X55" s="72"/>
      <c r="Y55" s="72"/>
      <c r="Z55" s="73"/>
      <c r="AA55" s="72"/>
      <c r="AB55" s="72"/>
      <c r="AC55" s="72"/>
      <c r="AD55" s="72"/>
      <c r="AE55" s="72"/>
      <c r="AF55" s="73"/>
      <c r="AG55" s="73" t="str">
        <f t="shared" si="0"/>
        <v/>
      </c>
      <c r="AH55" s="72"/>
      <c r="AI55" s="72"/>
      <c r="AJ55" s="72"/>
      <c r="AK55" s="72"/>
      <c r="AL55" s="73"/>
      <c r="AM55" s="73" t="str">
        <f t="shared" si="1"/>
        <v/>
      </c>
      <c r="AN55" s="76"/>
      <c r="AO55" s="77" t="str">
        <f t="shared" si="7"/>
        <v/>
      </c>
      <c r="AP55" s="77" t="str">
        <f t="shared" si="3"/>
        <v>0</v>
      </c>
      <c r="AQ55" s="77">
        <f t="shared" si="4"/>
        <v>0</v>
      </c>
      <c r="AR55" s="77">
        <f t="shared" si="5"/>
        <v>0</v>
      </c>
      <c r="AS55" s="78">
        <f t="shared" si="6"/>
        <v>0</v>
      </c>
    </row>
    <row r="56" spans="1:45">
      <c r="A56" s="60"/>
      <c r="B56" s="72"/>
      <c r="C56" s="73" t="str">
        <f>IF($B56="","",VLOOKUP($B56,TabeladisciplinasF,MATCH(C$2,'[1]Banco de Dados'!$L$1:$Q$1,0)))</f>
        <v/>
      </c>
      <c r="D56" s="74" t="str">
        <f>IF($B56="","",VLOOKUP($B56,TabeladisciplinasF,MATCH(D$2,'[1]Banco de Dados'!$L$1:$Q$1,0)))</f>
        <v/>
      </c>
      <c r="E56" s="74" t="str">
        <f>IF($B56="","",VLOOKUP($B56,TabeladisciplinasF,MATCH(E$2,'[1]Banco de Dados'!$L$1:$Q$1,0)))</f>
        <v/>
      </c>
      <c r="F56" s="74" t="str">
        <f>IF($B56="","",VLOOKUP($B56,TabeladisciplinasF,MATCH(F$2,'[1]Banco de Dados'!$L$1:$Q$1,0)))</f>
        <v/>
      </c>
      <c r="G56" s="74" t="str">
        <f>IF($B56="","",VLOOKUP($B56,TabeladisciplinasF,MATCH(G$2,'[1]Banco de Dados'!$L$1:$Q$1,0)))</f>
        <v/>
      </c>
      <c r="H56" s="72"/>
      <c r="I56" s="72"/>
      <c r="J56" s="72"/>
      <c r="K56" s="72"/>
      <c r="L56" s="72"/>
      <c r="M56" s="72"/>
      <c r="N56" s="72"/>
      <c r="O56" s="72"/>
      <c r="P56" s="73"/>
      <c r="Q56" s="72"/>
      <c r="R56" s="72"/>
      <c r="S56" s="72"/>
      <c r="T56" s="72"/>
      <c r="U56" s="73"/>
      <c r="V56" s="72"/>
      <c r="W56" s="72"/>
      <c r="X56" s="72"/>
      <c r="Y56" s="72"/>
      <c r="Z56" s="73"/>
      <c r="AA56" s="72"/>
      <c r="AB56" s="72"/>
      <c r="AC56" s="72"/>
      <c r="AD56" s="72"/>
      <c r="AE56" s="72"/>
      <c r="AF56" s="73"/>
      <c r="AG56" s="73" t="str">
        <f t="shared" si="0"/>
        <v/>
      </c>
      <c r="AH56" s="72"/>
      <c r="AI56" s="72"/>
      <c r="AJ56" s="72"/>
      <c r="AK56" s="72"/>
      <c r="AL56" s="73"/>
      <c r="AM56" s="73" t="str">
        <f t="shared" si="1"/>
        <v/>
      </c>
      <c r="AN56" s="76"/>
      <c r="AO56" s="77" t="str">
        <f t="shared" si="7"/>
        <v/>
      </c>
      <c r="AP56" s="77" t="str">
        <f t="shared" si="3"/>
        <v>0</v>
      </c>
      <c r="AQ56" s="77">
        <f t="shared" si="4"/>
        <v>0</v>
      </c>
      <c r="AR56" s="77">
        <f t="shared" si="5"/>
        <v>0</v>
      </c>
      <c r="AS56" s="78">
        <f t="shared" si="6"/>
        <v>0</v>
      </c>
    </row>
    <row r="57" spans="1:45">
      <c r="A57" s="60"/>
      <c r="B57" s="72"/>
      <c r="C57" s="73" t="str">
        <f>IF($B57="","",VLOOKUP($B57,TabeladisciplinasF,MATCH(C$2,'[1]Banco de Dados'!$L$1:$Q$1,0)))</f>
        <v/>
      </c>
      <c r="D57" s="74" t="str">
        <f>IF($B57="","",VLOOKUP($B57,TabeladisciplinasF,MATCH(D$2,'[1]Banco de Dados'!$L$1:$Q$1,0)))</f>
        <v/>
      </c>
      <c r="E57" s="74" t="str">
        <f>IF($B57="","",VLOOKUP($B57,TabeladisciplinasF,MATCH(E$2,'[1]Banco de Dados'!$L$1:$Q$1,0)))</f>
        <v/>
      </c>
      <c r="F57" s="74" t="str">
        <f>IF($B57="","",VLOOKUP($B57,TabeladisciplinasF,MATCH(F$2,'[1]Banco de Dados'!$L$1:$Q$1,0)))</f>
        <v/>
      </c>
      <c r="G57" s="74" t="str">
        <f>IF($B57="","",VLOOKUP($B57,TabeladisciplinasF,MATCH(G$2,'[1]Banco de Dados'!$L$1:$Q$1,0)))</f>
        <v/>
      </c>
      <c r="H57" s="72"/>
      <c r="I57" s="72"/>
      <c r="J57" s="72"/>
      <c r="K57" s="72"/>
      <c r="L57" s="72"/>
      <c r="M57" s="72"/>
      <c r="N57" s="72"/>
      <c r="O57" s="72"/>
      <c r="P57" s="73"/>
      <c r="Q57" s="72"/>
      <c r="R57" s="72"/>
      <c r="S57" s="72"/>
      <c r="T57" s="72"/>
      <c r="U57" s="73"/>
      <c r="V57" s="72"/>
      <c r="W57" s="72"/>
      <c r="X57" s="72"/>
      <c r="Y57" s="72"/>
      <c r="Z57" s="73"/>
      <c r="AA57" s="72"/>
      <c r="AB57" s="72"/>
      <c r="AC57" s="72"/>
      <c r="AD57" s="72"/>
      <c r="AE57" s="72"/>
      <c r="AF57" s="73"/>
      <c r="AG57" s="73" t="str">
        <f t="shared" si="0"/>
        <v/>
      </c>
      <c r="AH57" s="72"/>
      <c r="AI57" s="72"/>
      <c r="AJ57" s="72"/>
      <c r="AK57" s="72"/>
      <c r="AL57" s="73"/>
      <c r="AM57" s="73" t="str">
        <f t="shared" si="1"/>
        <v/>
      </c>
      <c r="AN57" s="76"/>
      <c r="AO57" s="77" t="str">
        <f t="shared" si="7"/>
        <v/>
      </c>
      <c r="AP57" s="77" t="str">
        <f t="shared" si="3"/>
        <v>0</v>
      </c>
      <c r="AQ57" s="77">
        <f t="shared" si="4"/>
        <v>0</v>
      </c>
      <c r="AR57" s="77">
        <f t="shared" si="5"/>
        <v>0</v>
      </c>
      <c r="AS57" s="78">
        <f t="shared" si="6"/>
        <v>0</v>
      </c>
    </row>
    <row r="58" spans="1:45">
      <c r="A58" s="60"/>
      <c r="B58" s="72"/>
      <c r="C58" s="73" t="str">
        <f>IF($B58="","",VLOOKUP($B58,TabeladisciplinasF,MATCH(C$2,'[1]Banco de Dados'!$L$1:$Q$1,0)))</f>
        <v/>
      </c>
      <c r="D58" s="74" t="str">
        <f>IF($B58="","",VLOOKUP($B58,TabeladisciplinasF,MATCH(D$2,'[1]Banco de Dados'!$L$1:$Q$1,0)))</f>
        <v/>
      </c>
      <c r="E58" s="74" t="str">
        <f>IF($B58="","",VLOOKUP($B58,TabeladisciplinasF,MATCH(E$2,'[1]Banco de Dados'!$L$1:$Q$1,0)))</f>
        <v/>
      </c>
      <c r="F58" s="74" t="str">
        <f>IF($B58="","",VLOOKUP($B58,TabeladisciplinasF,MATCH(F$2,'[1]Banco de Dados'!$L$1:$Q$1,0)))</f>
        <v/>
      </c>
      <c r="G58" s="74" t="str">
        <f>IF($B58="","",VLOOKUP($B58,TabeladisciplinasF,MATCH(G$2,'[1]Banco de Dados'!$L$1:$Q$1,0)))</f>
        <v/>
      </c>
      <c r="H58" s="72"/>
      <c r="I58" s="72"/>
      <c r="J58" s="72"/>
      <c r="K58" s="72"/>
      <c r="L58" s="72"/>
      <c r="M58" s="72"/>
      <c r="N58" s="72"/>
      <c r="O58" s="72"/>
      <c r="P58" s="73"/>
      <c r="Q58" s="72"/>
      <c r="R58" s="72"/>
      <c r="S58" s="72"/>
      <c r="T58" s="72"/>
      <c r="U58" s="73"/>
      <c r="V58" s="72"/>
      <c r="W58" s="72"/>
      <c r="X58" s="72"/>
      <c r="Y58" s="72"/>
      <c r="Z58" s="73"/>
      <c r="AA58" s="72"/>
      <c r="AB58" s="72"/>
      <c r="AC58" s="72"/>
      <c r="AD58" s="72"/>
      <c r="AE58" s="72"/>
      <c r="AF58" s="73"/>
      <c r="AG58" s="73" t="str">
        <f t="shared" si="0"/>
        <v/>
      </c>
      <c r="AH58" s="72"/>
      <c r="AI58" s="72"/>
      <c r="AJ58" s="72"/>
      <c r="AK58" s="72"/>
      <c r="AL58" s="73"/>
      <c r="AM58" s="73" t="str">
        <f t="shared" si="1"/>
        <v/>
      </c>
      <c r="AN58" s="76"/>
      <c r="AO58" s="77" t="str">
        <f t="shared" si="7"/>
        <v/>
      </c>
      <c r="AP58" s="77" t="str">
        <f t="shared" si="3"/>
        <v>0</v>
      </c>
      <c r="AQ58" s="77">
        <f t="shared" si="4"/>
        <v>0</v>
      </c>
      <c r="AR58" s="77">
        <f t="shared" si="5"/>
        <v>0</v>
      </c>
      <c r="AS58" s="78">
        <f t="shared" si="6"/>
        <v>0</v>
      </c>
    </row>
    <row r="59" spans="1:45">
      <c r="A59" s="60"/>
      <c r="B59" s="72"/>
      <c r="C59" s="73" t="str">
        <f>IF($B59="","",VLOOKUP($B59,TabeladisciplinasF,MATCH(C$2,'[1]Banco de Dados'!$L$1:$Q$1,0)))</f>
        <v/>
      </c>
      <c r="D59" s="74" t="str">
        <f>IF($B59="","",VLOOKUP($B59,TabeladisciplinasF,MATCH(D$2,'[1]Banco de Dados'!$L$1:$Q$1,0)))</f>
        <v/>
      </c>
      <c r="E59" s="74" t="str">
        <f>IF($B59="","",VLOOKUP($B59,TabeladisciplinasF,MATCH(E$2,'[1]Banco de Dados'!$L$1:$Q$1,0)))</f>
        <v/>
      </c>
      <c r="F59" s="74" t="str">
        <f>IF($B59="","",VLOOKUP($B59,TabeladisciplinasF,MATCH(F$2,'[1]Banco de Dados'!$L$1:$Q$1,0)))</f>
        <v/>
      </c>
      <c r="G59" s="74" t="str">
        <f>IF($B59="","",VLOOKUP($B59,TabeladisciplinasF,MATCH(G$2,'[1]Banco de Dados'!$L$1:$Q$1,0)))</f>
        <v/>
      </c>
      <c r="H59" s="72"/>
      <c r="I59" s="72"/>
      <c r="J59" s="72"/>
      <c r="K59" s="72"/>
      <c r="L59" s="72"/>
      <c r="M59" s="72"/>
      <c r="N59" s="72"/>
      <c r="O59" s="72"/>
      <c r="P59" s="73"/>
      <c r="Q59" s="72"/>
      <c r="R59" s="72"/>
      <c r="S59" s="72"/>
      <c r="T59" s="72"/>
      <c r="U59" s="73"/>
      <c r="V59" s="72"/>
      <c r="W59" s="72"/>
      <c r="X59" s="72"/>
      <c r="Y59" s="72"/>
      <c r="Z59" s="73"/>
      <c r="AA59" s="72"/>
      <c r="AB59" s="72"/>
      <c r="AC59" s="72"/>
      <c r="AD59" s="72"/>
      <c r="AE59" s="72"/>
      <c r="AF59" s="73"/>
      <c r="AG59" s="73" t="str">
        <f t="shared" si="0"/>
        <v/>
      </c>
      <c r="AH59" s="72"/>
      <c r="AI59" s="72"/>
      <c r="AJ59" s="72"/>
      <c r="AK59" s="72"/>
      <c r="AL59" s="73"/>
      <c r="AM59" s="73" t="str">
        <f t="shared" si="1"/>
        <v/>
      </c>
      <c r="AN59" s="76"/>
      <c r="AO59" s="77" t="str">
        <f t="shared" si="7"/>
        <v/>
      </c>
      <c r="AP59" s="77" t="str">
        <f t="shared" si="3"/>
        <v>0</v>
      </c>
      <c r="AQ59" s="77">
        <f t="shared" si="4"/>
        <v>0</v>
      </c>
      <c r="AR59" s="77">
        <f t="shared" si="5"/>
        <v>0</v>
      </c>
      <c r="AS59" s="78">
        <f t="shared" si="6"/>
        <v>0</v>
      </c>
    </row>
    <row r="60" spans="1:45">
      <c r="A60" s="60"/>
      <c r="B60" s="72"/>
      <c r="C60" s="73" t="str">
        <f>IF($B60="","",VLOOKUP($B60,TabeladisciplinasF,MATCH(C$2,'[1]Banco de Dados'!$L$1:$Q$1,0)))</f>
        <v/>
      </c>
      <c r="D60" s="74" t="str">
        <f>IF($B60="","",VLOOKUP($B60,TabeladisciplinasF,MATCH(D$2,'[1]Banco de Dados'!$L$1:$Q$1,0)))</f>
        <v/>
      </c>
      <c r="E60" s="74" t="str">
        <f>IF($B60="","",VLOOKUP($B60,TabeladisciplinasF,MATCH(E$2,'[1]Banco de Dados'!$L$1:$Q$1,0)))</f>
        <v/>
      </c>
      <c r="F60" s="74" t="str">
        <f>IF($B60="","",VLOOKUP($B60,TabeladisciplinasF,MATCH(F$2,'[1]Banco de Dados'!$L$1:$Q$1,0)))</f>
        <v/>
      </c>
      <c r="G60" s="74" t="str">
        <f>IF($B60="","",VLOOKUP($B60,TabeladisciplinasF,MATCH(G$2,'[1]Banco de Dados'!$L$1:$Q$1,0)))</f>
        <v/>
      </c>
      <c r="H60" s="72"/>
      <c r="I60" s="72"/>
      <c r="J60" s="72"/>
      <c r="K60" s="72"/>
      <c r="L60" s="72"/>
      <c r="M60" s="72"/>
      <c r="N60" s="72"/>
      <c r="O60" s="72"/>
      <c r="P60" s="73"/>
      <c r="Q60" s="72"/>
      <c r="R60" s="72"/>
      <c r="S60" s="72"/>
      <c r="T60" s="72"/>
      <c r="U60" s="73"/>
      <c r="V60" s="72"/>
      <c r="W60" s="72"/>
      <c r="X60" s="72"/>
      <c r="Y60" s="72"/>
      <c r="Z60" s="73"/>
      <c r="AA60" s="72"/>
      <c r="AB60" s="72"/>
      <c r="AC60" s="72"/>
      <c r="AD60" s="72"/>
      <c r="AE60" s="72"/>
      <c r="AF60" s="73"/>
      <c r="AG60" s="73" t="str">
        <f t="shared" si="0"/>
        <v/>
      </c>
      <c r="AH60" s="72"/>
      <c r="AI60" s="72"/>
      <c r="AJ60" s="72"/>
      <c r="AK60" s="72"/>
      <c r="AL60" s="73"/>
      <c r="AM60" s="73" t="str">
        <f t="shared" si="1"/>
        <v/>
      </c>
      <c r="AN60" s="76"/>
      <c r="AO60" s="77" t="str">
        <f t="shared" si="7"/>
        <v/>
      </c>
      <c r="AP60" s="77" t="str">
        <f t="shared" si="3"/>
        <v>0</v>
      </c>
      <c r="AQ60" s="77">
        <f t="shared" si="4"/>
        <v>0</v>
      </c>
      <c r="AR60" s="77">
        <f t="shared" si="5"/>
        <v>0</v>
      </c>
      <c r="AS60" s="78">
        <f t="shared" si="6"/>
        <v>0</v>
      </c>
    </row>
    <row r="61" spans="1:45">
      <c r="A61" s="60"/>
      <c r="B61" s="72"/>
      <c r="C61" s="73" t="str">
        <f>IF($B61="","",VLOOKUP($B61,TabeladisciplinasF,MATCH(C$2,'[1]Banco de Dados'!$L$1:$Q$1,0)))</f>
        <v/>
      </c>
      <c r="D61" s="74" t="str">
        <f>IF($B61="","",VLOOKUP($B61,TabeladisciplinasF,MATCH(D$2,'[1]Banco de Dados'!$L$1:$Q$1,0)))</f>
        <v/>
      </c>
      <c r="E61" s="74" t="str">
        <f>IF($B61="","",VLOOKUP($B61,TabeladisciplinasF,MATCH(E$2,'[1]Banco de Dados'!$L$1:$Q$1,0)))</f>
        <v/>
      </c>
      <c r="F61" s="74" t="str">
        <f>IF($B61="","",VLOOKUP($B61,TabeladisciplinasF,MATCH(F$2,'[1]Banco de Dados'!$L$1:$Q$1,0)))</f>
        <v/>
      </c>
      <c r="G61" s="74" t="str">
        <f>IF($B61="","",VLOOKUP($B61,TabeladisciplinasF,MATCH(G$2,'[1]Banco de Dados'!$L$1:$Q$1,0)))</f>
        <v/>
      </c>
      <c r="H61" s="72"/>
      <c r="I61" s="72"/>
      <c r="J61" s="72"/>
      <c r="K61" s="72"/>
      <c r="L61" s="72"/>
      <c r="M61" s="72"/>
      <c r="N61" s="72"/>
      <c r="O61" s="72"/>
      <c r="P61" s="73"/>
      <c r="Q61" s="72"/>
      <c r="R61" s="72"/>
      <c r="S61" s="72"/>
      <c r="T61" s="72"/>
      <c r="U61" s="73"/>
      <c r="V61" s="72"/>
      <c r="W61" s="72"/>
      <c r="X61" s="72"/>
      <c r="Y61" s="72"/>
      <c r="Z61" s="73"/>
      <c r="AA61" s="72"/>
      <c r="AB61" s="72"/>
      <c r="AC61" s="72"/>
      <c r="AD61" s="72"/>
      <c r="AE61" s="72"/>
      <c r="AF61" s="73"/>
      <c r="AG61" s="73" t="str">
        <f t="shared" si="0"/>
        <v/>
      </c>
      <c r="AH61" s="72"/>
      <c r="AI61" s="72"/>
      <c r="AJ61" s="72"/>
      <c r="AK61" s="72"/>
      <c r="AL61" s="73"/>
      <c r="AM61" s="73" t="str">
        <f t="shared" si="1"/>
        <v/>
      </c>
      <c r="AN61" s="76"/>
      <c r="AO61" s="77" t="str">
        <f t="shared" si="7"/>
        <v/>
      </c>
      <c r="AP61" s="77" t="str">
        <f t="shared" si="3"/>
        <v>0</v>
      </c>
      <c r="AQ61" s="77">
        <f t="shared" si="4"/>
        <v>0</v>
      </c>
      <c r="AR61" s="77">
        <f t="shared" si="5"/>
        <v>0</v>
      </c>
      <c r="AS61" s="78">
        <f t="shared" si="6"/>
        <v>0</v>
      </c>
    </row>
    <row r="62" spans="1:45">
      <c r="A62" s="60"/>
      <c r="B62" s="72"/>
      <c r="C62" s="73" t="str">
        <f>IF($B62="","",VLOOKUP($B62,TabeladisciplinasF,MATCH(C$2,'[1]Banco de Dados'!$L$1:$Q$1,0)))</f>
        <v/>
      </c>
      <c r="D62" s="74" t="str">
        <f>IF($B62="","",VLOOKUP($B62,TabeladisciplinasF,MATCH(D$2,'[1]Banco de Dados'!$L$1:$Q$1,0)))</f>
        <v/>
      </c>
      <c r="E62" s="74" t="str">
        <f>IF($B62="","",VLOOKUP($B62,TabeladisciplinasF,MATCH(E$2,'[1]Banco de Dados'!$L$1:$Q$1,0)))</f>
        <v/>
      </c>
      <c r="F62" s="74" t="str">
        <f>IF($B62="","",VLOOKUP($B62,TabeladisciplinasF,MATCH(F$2,'[1]Banco de Dados'!$L$1:$Q$1,0)))</f>
        <v/>
      </c>
      <c r="G62" s="74" t="str">
        <f>IF($B62="","",VLOOKUP($B62,TabeladisciplinasF,MATCH(G$2,'[1]Banco de Dados'!$L$1:$Q$1,0)))</f>
        <v/>
      </c>
      <c r="H62" s="72"/>
      <c r="I62" s="72"/>
      <c r="J62" s="72"/>
      <c r="K62" s="72"/>
      <c r="L62" s="72"/>
      <c r="M62" s="72"/>
      <c r="N62" s="72"/>
      <c r="O62" s="72"/>
      <c r="P62" s="73"/>
      <c r="Q62" s="72"/>
      <c r="R62" s="72"/>
      <c r="S62" s="72"/>
      <c r="T62" s="72"/>
      <c r="U62" s="73"/>
      <c r="V62" s="72"/>
      <c r="W62" s="72"/>
      <c r="X62" s="72"/>
      <c r="Y62" s="72"/>
      <c r="Z62" s="73"/>
      <c r="AA62" s="72"/>
      <c r="AB62" s="72"/>
      <c r="AC62" s="72"/>
      <c r="AD62" s="72"/>
      <c r="AE62" s="72"/>
      <c r="AF62" s="73"/>
      <c r="AG62" s="73" t="str">
        <f t="shared" si="0"/>
        <v/>
      </c>
      <c r="AH62" s="72"/>
      <c r="AI62" s="72"/>
      <c r="AJ62" s="72"/>
      <c r="AK62" s="72"/>
      <c r="AL62" s="73"/>
      <c r="AM62" s="73" t="str">
        <f t="shared" si="1"/>
        <v/>
      </c>
      <c r="AN62" s="76"/>
      <c r="AO62" s="77" t="str">
        <f t="shared" si="7"/>
        <v/>
      </c>
      <c r="AP62" s="77" t="str">
        <f t="shared" si="3"/>
        <v>0</v>
      </c>
      <c r="AQ62" s="77">
        <f t="shared" si="4"/>
        <v>0</v>
      </c>
      <c r="AR62" s="77">
        <f t="shared" si="5"/>
        <v>0</v>
      </c>
      <c r="AS62" s="78">
        <f t="shared" si="6"/>
        <v>0</v>
      </c>
    </row>
    <row r="63" spans="1:45">
      <c r="A63" s="60"/>
      <c r="B63" s="72"/>
      <c r="C63" s="73" t="str">
        <f>IF($B63="","",VLOOKUP($B63,TabeladisciplinasF,MATCH(C$2,'[1]Banco de Dados'!$L$1:$Q$1,0)))</f>
        <v/>
      </c>
      <c r="D63" s="74" t="str">
        <f>IF($B63="","",VLOOKUP($B63,TabeladisciplinasF,MATCH(D$2,'[1]Banco de Dados'!$L$1:$Q$1,0)))</f>
        <v/>
      </c>
      <c r="E63" s="74" t="str">
        <f>IF($B63="","",VLOOKUP($B63,TabeladisciplinasF,MATCH(E$2,'[1]Banco de Dados'!$L$1:$Q$1,0)))</f>
        <v/>
      </c>
      <c r="F63" s="74" t="str">
        <f>IF($B63="","",VLOOKUP($B63,TabeladisciplinasF,MATCH(F$2,'[1]Banco de Dados'!$L$1:$Q$1,0)))</f>
        <v/>
      </c>
      <c r="G63" s="74" t="str">
        <f>IF($B63="","",VLOOKUP($B63,TabeladisciplinasF,MATCH(G$2,'[1]Banco de Dados'!$L$1:$Q$1,0)))</f>
        <v/>
      </c>
      <c r="H63" s="72"/>
      <c r="I63" s="72"/>
      <c r="J63" s="72"/>
      <c r="K63" s="72"/>
      <c r="L63" s="72"/>
      <c r="M63" s="72"/>
      <c r="N63" s="72"/>
      <c r="O63" s="72"/>
      <c r="P63" s="73"/>
      <c r="Q63" s="72"/>
      <c r="R63" s="72"/>
      <c r="S63" s="72"/>
      <c r="T63" s="72"/>
      <c r="U63" s="73"/>
      <c r="V63" s="72"/>
      <c r="W63" s="72"/>
      <c r="X63" s="72"/>
      <c r="Y63" s="72"/>
      <c r="Z63" s="73"/>
      <c r="AA63" s="72"/>
      <c r="AB63" s="72"/>
      <c r="AC63" s="72"/>
      <c r="AD63" s="72"/>
      <c r="AE63" s="72"/>
      <c r="AF63" s="73"/>
      <c r="AG63" s="73" t="str">
        <f t="shared" si="0"/>
        <v/>
      </c>
      <c r="AH63" s="72"/>
      <c r="AI63" s="72"/>
      <c r="AJ63" s="72"/>
      <c r="AK63" s="72"/>
      <c r="AL63" s="73"/>
      <c r="AM63" s="73" t="str">
        <f t="shared" si="1"/>
        <v/>
      </c>
      <c r="AN63" s="76"/>
      <c r="AO63" s="77" t="str">
        <f t="shared" si="7"/>
        <v/>
      </c>
      <c r="AP63" s="77" t="str">
        <f t="shared" si="3"/>
        <v>0</v>
      </c>
      <c r="AQ63" s="77">
        <f t="shared" si="4"/>
        <v>0</v>
      </c>
      <c r="AR63" s="77">
        <f t="shared" si="5"/>
        <v>0</v>
      </c>
      <c r="AS63" s="78">
        <f t="shared" si="6"/>
        <v>0</v>
      </c>
    </row>
    <row r="64" spans="1:45">
      <c r="A64" s="60"/>
      <c r="B64" s="72"/>
      <c r="C64" s="73" t="str">
        <f>IF($B64="","",VLOOKUP($B64,TabeladisciplinasF,MATCH(C$2,'[1]Banco de Dados'!$L$1:$Q$1,0)))</f>
        <v/>
      </c>
      <c r="D64" s="74" t="str">
        <f>IF($B64="","",VLOOKUP($B64,TabeladisciplinasF,MATCH(D$2,'[1]Banco de Dados'!$L$1:$Q$1,0)))</f>
        <v/>
      </c>
      <c r="E64" s="74" t="str">
        <f>IF($B64="","",VLOOKUP($B64,TabeladisciplinasF,MATCH(E$2,'[1]Banco de Dados'!$L$1:$Q$1,0)))</f>
        <v/>
      </c>
      <c r="F64" s="74" t="str">
        <f>IF($B64="","",VLOOKUP($B64,TabeladisciplinasF,MATCH(F$2,'[1]Banco de Dados'!$L$1:$Q$1,0)))</f>
        <v/>
      </c>
      <c r="G64" s="74" t="str">
        <f>IF($B64="","",VLOOKUP($B64,TabeladisciplinasF,MATCH(G$2,'[1]Banco de Dados'!$L$1:$Q$1,0)))</f>
        <v/>
      </c>
      <c r="H64" s="72"/>
      <c r="I64" s="72"/>
      <c r="J64" s="72"/>
      <c r="K64" s="72"/>
      <c r="L64" s="72"/>
      <c r="M64" s="72"/>
      <c r="N64" s="72"/>
      <c r="O64" s="72"/>
      <c r="P64" s="73"/>
      <c r="Q64" s="72"/>
      <c r="R64" s="72"/>
      <c r="S64" s="72"/>
      <c r="T64" s="72"/>
      <c r="U64" s="73"/>
      <c r="V64" s="72"/>
      <c r="W64" s="72"/>
      <c r="X64" s="72"/>
      <c r="Y64" s="72"/>
      <c r="Z64" s="73"/>
      <c r="AA64" s="72"/>
      <c r="AB64" s="72"/>
      <c r="AC64" s="72"/>
      <c r="AD64" s="72"/>
      <c r="AE64" s="72"/>
      <c r="AF64" s="73"/>
      <c r="AG64" s="73" t="str">
        <f t="shared" si="0"/>
        <v/>
      </c>
      <c r="AH64" s="72"/>
      <c r="AI64" s="72"/>
      <c r="AJ64" s="72"/>
      <c r="AK64" s="72"/>
      <c r="AL64" s="73"/>
      <c r="AM64" s="73" t="str">
        <f t="shared" si="1"/>
        <v/>
      </c>
      <c r="AN64" s="76"/>
      <c r="AO64" s="77" t="str">
        <f t="shared" si="7"/>
        <v/>
      </c>
      <c r="AP64" s="77" t="str">
        <f t="shared" si="3"/>
        <v>0</v>
      </c>
      <c r="AQ64" s="77">
        <f t="shared" si="4"/>
        <v>0</v>
      </c>
      <c r="AR64" s="77">
        <f t="shared" si="5"/>
        <v>0</v>
      </c>
      <c r="AS64" s="78">
        <f t="shared" si="6"/>
        <v>0</v>
      </c>
    </row>
    <row r="65" spans="1:45">
      <c r="A65" s="60"/>
      <c r="B65" s="72"/>
      <c r="C65" s="73" t="str">
        <f>IF($B65="","",VLOOKUP($B65,TabeladisciplinasF,MATCH(C$2,'[1]Banco de Dados'!$L$1:$Q$1,0)))</f>
        <v/>
      </c>
      <c r="D65" s="74" t="str">
        <f>IF($B65="","",VLOOKUP($B65,TabeladisciplinasF,MATCH(D$2,'[1]Banco de Dados'!$L$1:$Q$1,0)))</f>
        <v/>
      </c>
      <c r="E65" s="74" t="str">
        <f>IF($B65="","",VLOOKUP($B65,TabeladisciplinasF,MATCH(E$2,'[1]Banco de Dados'!$L$1:$Q$1,0)))</f>
        <v/>
      </c>
      <c r="F65" s="74" t="str">
        <f>IF($B65="","",VLOOKUP($B65,TabeladisciplinasF,MATCH(F$2,'[1]Banco de Dados'!$L$1:$Q$1,0)))</f>
        <v/>
      </c>
      <c r="G65" s="74" t="str">
        <f>IF($B65="","",VLOOKUP($B65,TabeladisciplinasF,MATCH(G$2,'[1]Banco de Dados'!$L$1:$Q$1,0)))</f>
        <v/>
      </c>
      <c r="H65" s="72"/>
      <c r="I65" s="72"/>
      <c r="J65" s="72"/>
      <c r="K65" s="72"/>
      <c r="L65" s="72"/>
      <c r="M65" s="72"/>
      <c r="N65" s="72"/>
      <c r="O65" s="72"/>
      <c r="P65" s="73"/>
      <c r="Q65" s="72"/>
      <c r="R65" s="72"/>
      <c r="S65" s="72"/>
      <c r="T65" s="72"/>
      <c r="U65" s="73"/>
      <c r="V65" s="72"/>
      <c r="W65" s="72"/>
      <c r="X65" s="72"/>
      <c r="Y65" s="72"/>
      <c r="Z65" s="73"/>
      <c r="AA65" s="72"/>
      <c r="AB65" s="72"/>
      <c r="AC65" s="72"/>
      <c r="AD65" s="72"/>
      <c r="AE65" s="72"/>
      <c r="AF65" s="73"/>
      <c r="AG65" s="73" t="str">
        <f t="shared" si="0"/>
        <v/>
      </c>
      <c r="AH65" s="72"/>
      <c r="AI65" s="72"/>
      <c r="AJ65" s="72"/>
      <c r="AK65" s="72"/>
      <c r="AL65" s="73"/>
      <c r="AM65" s="73" t="str">
        <f t="shared" si="1"/>
        <v/>
      </c>
      <c r="AN65" s="76"/>
      <c r="AO65" s="77" t="str">
        <f t="shared" si="7"/>
        <v/>
      </c>
      <c r="AP65" s="77" t="str">
        <f t="shared" si="3"/>
        <v>0</v>
      </c>
      <c r="AQ65" s="77">
        <f t="shared" si="4"/>
        <v>0</v>
      </c>
      <c r="AR65" s="77">
        <f t="shared" si="5"/>
        <v>0</v>
      </c>
      <c r="AS65" s="78">
        <f t="shared" si="6"/>
        <v>0</v>
      </c>
    </row>
    <row r="66" spans="1:45">
      <c r="A66" s="60"/>
      <c r="B66" s="72"/>
      <c r="C66" s="73" t="str">
        <f>IF($B66="","",VLOOKUP($B66,TabeladisciplinasF,MATCH(C$2,'[1]Banco de Dados'!$L$1:$Q$1,0)))</f>
        <v/>
      </c>
      <c r="D66" s="74" t="str">
        <f>IF($B66="","",VLOOKUP($B66,TabeladisciplinasF,MATCH(D$2,'[1]Banco de Dados'!$L$1:$Q$1,0)))</f>
        <v/>
      </c>
      <c r="E66" s="74" t="str">
        <f>IF($B66="","",VLOOKUP($B66,TabeladisciplinasF,MATCH(E$2,'[1]Banco de Dados'!$L$1:$Q$1,0)))</f>
        <v/>
      </c>
      <c r="F66" s="74" t="str">
        <f>IF($B66="","",VLOOKUP($B66,TabeladisciplinasF,MATCH(F$2,'[1]Banco de Dados'!$L$1:$Q$1,0)))</f>
        <v/>
      </c>
      <c r="G66" s="74" t="str">
        <f>IF($B66="","",VLOOKUP($B66,TabeladisciplinasF,MATCH(G$2,'[1]Banco de Dados'!$L$1:$Q$1,0)))</f>
        <v/>
      </c>
      <c r="H66" s="72"/>
      <c r="I66" s="72"/>
      <c r="J66" s="72"/>
      <c r="K66" s="72"/>
      <c r="L66" s="72"/>
      <c r="M66" s="72"/>
      <c r="N66" s="72"/>
      <c r="O66" s="72"/>
      <c r="P66" s="73"/>
      <c r="Q66" s="72"/>
      <c r="R66" s="72"/>
      <c r="S66" s="72"/>
      <c r="T66" s="72"/>
      <c r="U66" s="73"/>
      <c r="V66" s="72"/>
      <c r="W66" s="72"/>
      <c r="X66" s="72"/>
      <c r="Y66" s="72"/>
      <c r="Z66" s="73"/>
      <c r="AA66" s="72"/>
      <c r="AB66" s="72"/>
      <c r="AC66" s="72"/>
      <c r="AD66" s="72"/>
      <c r="AE66" s="72"/>
      <c r="AF66" s="73"/>
      <c r="AG66" s="73" t="str">
        <f t="shared" si="0"/>
        <v/>
      </c>
      <c r="AH66" s="72"/>
      <c r="AI66" s="72"/>
      <c r="AJ66" s="72"/>
      <c r="AK66" s="72"/>
      <c r="AL66" s="73"/>
      <c r="AM66" s="73" t="str">
        <f t="shared" si="1"/>
        <v/>
      </c>
      <c r="AN66" s="76"/>
      <c r="AO66" s="77" t="str">
        <f t="shared" si="7"/>
        <v/>
      </c>
      <c r="AP66" s="77" t="str">
        <f t="shared" si="3"/>
        <v>0</v>
      </c>
      <c r="AQ66" s="77">
        <f t="shared" si="4"/>
        <v>0</v>
      </c>
      <c r="AR66" s="77">
        <f t="shared" si="5"/>
        <v>0</v>
      </c>
      <c r="AS66" s="78">
        <f t="shared" si="6"/>
        <v>0</v>
      </c>
    </row>
    <row r="67" spans="1:45">
      <c r="A67" s="60"/>
      <c r="B67" s="72"/>
      <c r="C67" s="73" t="str">
        <f>IF($B67="","",VLOOKUP($B67,TabeladisciplinasF,MATCH(C$2,'[1]Banco de Dados'!$L$1:$Q$1,0)))</f>
        <v/>
      </c>
      <c r="D67" s="74" t="str">
        <f>IF($B67="","",VLOOKUP($B67,TabeladisciplinasF,MATCH(D$2,'[1]Banco de Dados'!$L$1:$Q$1,0)))</f>
        <v/>
      </c>
      <c r="E67" s="74" t="str">
        <f>IF($B67="","",VLOOKUP($B67,TabeladisciplinasF,MATCH(E$2,'[1]Banco de Dados'!$L$1:$Q$1,0)))</f>
        <v/>
      </c>
      <c r="F67" s="74" t="str">
        <f>IF($B67="","",VLOOKUP($B67,TabeladisciplinasF,MATCH(F$2,'[1]Banco de Dados'!$L$1:$Q$1,0)))</f>
        <v/>
      </c>
      <c r="G67" s="74" t="str">
        <f>IF($B67="","",VLOOKUP($B67,TabeladisciplinasF,MATCH(G$2,'[1]Banco de Dados'!$L$1:$Q$1,0)))</f>
        <v/>
      </c>
      <c r="H67" s="72"/>
      <c r="I67" s="72"/>
      <c r="J67" s="72"/>
      <c r="K67" s="72"/>
      <c r="L67" s="72"/>
      <c r="M67" s="72"/>
      <c r="N67" s="72"/>
      <c r="O67" s="72"/>
      <c r="P67" s="73"/>
      <c r="Q67" s="72"/>
      <c r="R67" s="72"/>
      <c r="S67" s="72"/>
      <c r="T67" s="72"/>
      <c r="U67" s="73"/>
      <c r="V67" s="72"/>
      <c r="W67" s="72"/>
      <c r="X67" s="72"/>
      <c r="Y67" s="72"/>
      <c r="Z67" s="73"/>
      <c r="AA67" s="72"/>
      <c r="AB67" s="72"/>
      <c r="AC67" s="72"/>
      <c r="AD67" s="72"/>
      <c r="AE67" s="72"/>
      <c r="AF67" s="73"/>
      <c r="AG67" s="73" t="str">
        <f t="shared" ref="AG67:AG81" si="8">IF(AF67="","",VLOOKUP(AF67,Labscom,2,FALSE))</f>
        <v/>
      </c>
      <c r="AH67" s="72"/>
      <c r="AI67" s="72"/>
      <c r="AJ67" s="72"/>
      <c r="AK67" s="72"/>
      <c r="AL67" s="73"/>
      <c r="AM67" s="73" t="str">
        <f t="shared" ref="AM67:AM81" si="9">IF(AL67="","",VLOOKUP(AL67,Labscom,2,FALSE))</f>
        <v/>
      </c>
      <c r="AN67" s="76"/>
      <c r="AO67" s="77" t="str">
        <f t="shared" si="7"/>
        <v/>
      </c>
      <c r="AP67" s="77" t="str">
        <f t="shared" si="3"/>
        <v>0</v>
      </c>
      <c r="AQ67" s="77">
        <f t="shared" si="4"/>
        <v>0</v>
      </c>
      <c r="AR67" s="77">
        <f t="shared" si="5"/>
        <v>0</v>
      </c>
      <c r="AS67" s="78">
        <f t="shared" si="6"/>
        <v>0</v>
      </c>
    </row>
    <row r="68" spans="1:45">
      <c r="A68" s="60"/>
      <c r="B68" s="72"/>
      <c r="C68" s="73" t="str">
        <f>IF($B68="","",VLOOKUP($B68,TabeladisciplinasF,MATCH(C$2,'[1]Banco de Dados'!$L$1:$Q$1,0)))</f>
        <v/>
      </c>
      <c r="D68" s="74" t="str">
        <f>IF($B68="","",VLOOKUP($B68,TabeladisciplinasF,MATCH(D$2,'[1]Banco de Dados'!$L$1:$Q$1,0)))</f>
        <v/>
      </c>
      <c r="E68" s="74" t="str">
        <f>IF($B68="","",VLOOKUP($B68,TabeladisciplinasF,MATCH(E$2,'[1]Banco de Dados'!$L$1:$Q$1,0)))</f>
        <v/>
      </c>
      <c r="F68" s="74" t="str">
        <f>IF($B68="","",VLOOKUP($B68,TabeladisciplinasF,MATCH(F$2,'[1]Banco de Dados'!$L$1:$Q$1,0)))</f>
        <v/>
      </c>
      <c r="G68" s="74" t="str">
        <f>IF($B68="","",VLOOKUP($B68,TabeladisciplinasF,MATCH(G$2,'[1]Banco de Dados'!$L$1:$Q$1,0)))</f>
        <v/>
      </c>
      <c r="H68" s="72"/>
      <c r="I68" s="72"/>
      <c r="J68" s="72"/>
      <c r="K68" s="72"/>
      <c r="L68" s="72"/>
      <c r="M68" s="72"/>
      <c r="N68" s="72"/>
      <c r="O68" s="72"/>
      <c r="P68" s="73"/>
      <c r="Q68" s="72"/>
      <c r="R68" s="72"/>
      <c r="S68" s="72"/>
      <c r="T68" s="72"/>
      <c r="U68" s="73"/>
      <c r="V68" s="72"/>
      <c r="W68" s="72"/>
      <c r="X68" s="72"/>
      <c r="Y68" s="72"/>
      <c r="Z68" s="73"/>
      <c r="AA68" s="72"/>
      <c r="AB68" s="72"/>
      <c r="AC68" s="72"/>
      <c r="AD68" s="72"/>
      <c r="AE68" s="72"/>
      <c r="AF68" s="73"/>
      <c r="AG68" s="73" t="str">
        <f t="shared" si="8"/>
        <v/>
      </c>
      <c r="AH68" s="72"/>
      <c r="AI68" s="72"/>
      <c r="AJ68" s="72"/>
      <c r="AK68" s="72"/>
      <c r="AL68" s="73"/>
      <c r="AM68" s="73" t="str">
        <f t="shared" si="9"/>
        <v/>
      </c>
      <c r="AN68" s="76"/>
      <c r="AO68" s="77" t="str">
        <f t="shared" si="7"/>
        <v/>
      </c>
      <c r="AP68" s="77" t="str">
        <f t="shared" ref="AP68:AP81" si="10">IF(G68="","0",G68/24)</f>
        <v>0</v>
      </c>
      <c r="AQ68" s="77">
        <f t="shared" ref="AQ68:AQ81" si="11">(IF(M68="",0,IF(O68="SEMANAL",N68-M68,(N68-M68)/2)))+(IF(R68="",0,IF(T68="SEMANAL",S68-R68,(S68-R68)/2)))+(IF(W68="",0,IF(Y68="SEMANAL",X68-W68,(X68-W68)/2)))</f>
        <v>0</v>
      </c>
      <c r="AR68" s="77">
        <f t="shared" ref="AR68:AR81" si="12">(IF(AD68="",0,IF(AE68="SEMANAL",AD68-AC68,(AD68-AC68)/2)))+(IF(AJ68="",0,IF(AK68="SEMANAL",AJ68-AI68,(AJ68-AI68)/2)))</f>
        <v>0</v>
      </c>
      <c r="AS68" s="78">
        <f t="shared" ref="AS68:AS81" si="13">AQ68+AR68</f>
        <v>0</v>
      </c>
    </row>
    <row r="69" spans="1:45">
      <c r="A69" s="60"/>
      <c r="B69" s="72"/>
      <c r="C69" s="73" t="str">
        <f>IF($B69="","",VLOOKUP($B69,TabeladisciplinasF,MATCH(C$2,'[1]Banco de Dados'!$L$1:$Q$1,0)))</f>
        <v/>
      </c>
      <c r="D69" s="74" t="str">
        <f>IF($B69="","",VLOOKUP($B69,TabeladisciplinasF,MATCH(D$2,'[1]Banco de Dados'!$L$1:$Q$1,0)))</f>
        <v/>
      </c>
      <c r="E69" s="74" t="str">
        <f>IF($B69="","",VLOOKUP($B69,TabeladisciplinasF,MATCH(E$2,'[1]Banco de Dados'!$L$1:$Q$1,0)))</f>
        <v/>
      </c>
      <c r="F69" s="74" t="str">
        <f>IF($B69="","",VLOOKUP($B69,TabeladisciplinasF,MATCH(F$2,'[1]Banco de Dados'!$L$1:$Q$1,0)))</f>
        <v/>
      </c>
      <c r="G69" s="74" t="str">
        <f>IF($B69="","",VLOOKUP($B69,TabeladisciplinasF,MATCH(G$2,'[1]Banco de Dados'!$L$1:$Q$1,0)))</f>
        <v/>
      </c>
      <c r="H69" s="72"/>
      <c r="I69" s="72"/>
      <c r="J69" s="72"/>
      <c r="K69" s="72"/>
      <c r="L69" s="72"/>
      <c r="M69" s="72"/>
      <c r="N69" s="72"/>
      <c r="O69" s="72"/>
      <c r="P69" s="73"/>
      <c r="Q69" s="72"/>
      <c r="R69" s="72"/>
      <c r="S69" s="72"/>
      <c r="T69" s="72"/>
      <c r="U69" s="73"/>
      <c r="V69" s="72"/>
      <c r="W69" s="72"/>
      <c r="X69" s="72"/>
      <c r="Y69" s="72"/>
      <c r="Z69" s="73"/>
      <c r="AA69" s="72"/>
      <c r="AB69" s="72"/>
      <c r="AC69" s="72"/>
      <c r="AD69" s="72"/>
      <c r="AE69" s="72"/>
      <c r="AF69" s="73"/>
      <c r="AG69" s="73" t="str">
        <f t="shared" si="8"/>
        <v/>
      </c>
      <c r="AH69" s="72"/>
      <c r="AI69" s="72"/>
      <c r="AJ69" s="72"/>
      <c r="AK69" s="72"/>
      <c r="AL69" s="73"/>
      <c r="AM69" s="73" t="str">
        <f t="shared" si="9"/>
        <v/>
      </c>
      <c r="AN69" s="76"/>
      <c r="AO69" s="77" t="str">
        <f t="shared" si="7"/>
        <v/>
      </c>
      <c r="AP69" s="77" t="str">
        <f t="shared" si="10"/>
        <v>0</v>
      </c>
      <c r="AQ69" s="77">
        <f t="shared" si="11"/>
        <v>0</v>
      </c>
      <c r="AR69" s="77">
        <f t="shared" si="12"/>
        <v>0</v>
      </c>
      <c r="AS69" s="78">
        <f t="shared" si="13"/>
        <v>0</v>
      </c>
    </row>
    <row r="70" spans="1:45">
      <c r="A70" s="60"/>
      <c r="B70" s="72"/>
      <c r="C70" s="73" t="str">
        <f>IF($B70="","",VLOOKUP($B70,TabeladisciplinasF,MATCH(C$2,'[1]Banco de Dados'!$L$1:$Q$1,0)))</f>
        <v/>
      </c>
      <c r="D70" s="74" t="str">
        <f>IF($B70="","",VLOOKUP($B70,TabeladisciplinasF,MATCH(D$2,'[1]Banco de Dados'!$L$1:$Q$1,0)))</f>
        <v/>
      </c>
      <c r="E70" s="74" t="str">
        <f>IF($B70="","",VLOOKUP($B70,TabeladisciplinasF,MATCH(E$2,'[1]Banco de Dados'!$L$1:$Q$1,0)))</f>
        <v/>
      </c>
      <c r="F70" s="74" t="str">
        <f>IF($B70="","",VLOOKUP($B70,TabeladisciplinasF,MATCH(F$2,'[1]Banco de Dados'!$L$1:$Q$1,0)))</f>
        <v/>
      </c>
      <c r="G70" s="74" t="str">
        <f>IF($B70="","",VLOOKUP($B70,TabeladisciplinasF,MATCH(G$2,'[1]Banco de Dados'!$L$1:$Q$1,0)))</f>
        <v/>
      </c>
      <c r="H70" s="72"/>
      <c r="I70" s="72"/>
      <c r="J70" s="72"/>
      <c r="K70" s="72"/>
      <c r="L70" s="72"/>
      <c r="M70" s="72"/>
      <c r="N70" s="72"/>
      <c r="O70" s="72"/>
      <c r="P70" s="73"/>
      <c r="Q70" s="72"/>
      <c r="R70" s="72"/>
      <c r="S70" s="72"/>
      <c r="T70" s="72"/>
      <c r="U70" s="73"/>
      <c r="V70" s="72"/>
      <c r="W70" s="72"/>
      <c r="X70" s="72"/>
      <c r="Y70" s="72"/>
      <c r="Z70" s="73"/>
      <c r="AA70" s="72"/>
      <c r="AB70" s="72"/>
      <c r="AC70" s="72"/>
      <c r="AD70" s="72"/>
      <c r="AE70" s="72"/>
      <c r="AF70" s="73"/>
      <c r="AG70" s="73" t="str">
        <f t="shared" si="8"/>
        <v/>
      </c>
      <c r="AH70" s="72"/>
      <c r="AI70" s="72"/>
      <c r="AJ70" s="72"/>
      <c r="AK70" s="72"/>
      <c r="AL70" s="73"/>
      <c r="AM70" s="73" t="str">
        <f t="shared" si="9"/>
        <v/>
      </c>
      <c r="AN70" s="76"/>
      <c r="AO70" s="77" t="str">
        <f t="shared" ref="AO70:AO81" si="14">IF(AP70="0","",IF(AP70=AS70,"CORRETO",IF(AP70&gt;AS70,"HORAS A MENOS ALOCADAS","HORAS A MAIS ALOCADAS")))</f>
        <v/>
      </c>
      <c r="AP70" s="77" t="str">
        <f t="shared" si="10"/>
        <v>0</v>
      </c>
      <c r="AQ70" s="77">
        <f t="shared" si="11"/>
        <v>0</v>
      </c>
      <c r="AR70" s="77">
        <f t="shared" si="12"/>
        <v>0</v>
      </c>
      <c r="AS70" s="78">
        <f t="shared" si="13"/>
        <v>0</v>
      </c>
    </row>
    <row r="71" spans="1:45">
      <c r="A71" s="60"/>
      <c r="B71" s="72"/>
      <c r="C71" s="73" t="str">
        <f>IF($B71="","",VLOOKUP($B71,TabeladisciplinasF,MATCH(C$2,'[1]Banco de Dados'!$L$1:$Q$1,0)))</f>
        <v/>
      </c>
      <c r="D71" s="74" t="str">
        <f>IF($B71="","",VLOOKUP($B71,TabeladisciplinasF,MATCH(D$2,'[1]Banco de Dados'!$L$1:$Q$1,0)))</f>
        <v/>
      </c>
      <c r="E71" s="74" t="str">
        <f>IF($B71="","",VLOOKUP($B71,TabeladisciplinasF,MATCH(E$2,'[1]Banco de Dados'!$L$1:$Q$1,0)))</f>
        <v/>
      </c>
      <c r="F71" s="74" t="str">
        <f>IF($B71="","",VLOOKUP($B71,TabeladisciplinasF,MATCH(F$2,'[1]Banco de Dados'!$L$1:$Q$1,0)))</f>
        <v/>
      </c>
      <c r="G71" s="74" t="str">
        <f>IF($B71="","",VLOOKUP($B71,TabeladisciplinasF,MATCH(G$2,'[1]Banco de Dados'!$L$1:$Q$1,0)))</f>
        <v/>
      </c>
      <c r="H71" s="72"/>
      <c r="I71" s="72"/>
      <c r="J71" s="72"/>
      <c r="K71" s="72"/>
      <c r="L71" s="72"/>
      <c r="M71" s="72"/>
      <c r="N71" s="72"/>
      <c r="O71" s="72"/>
      <c r="P71" s="73"/>
      <c r="Q71" s="72"/>
      <c r="R71" s="72"/>
      <c r="S71" s="72"/>
      <c r="T71" s="72"/>
      <c r="U71" s="73"/>
      <c r="V71" s="72"/>
      <c r="W71" s="72"/>
      <c r="X71" s="72"/>
      <c r="Y71" s="72"/>
      <c r="Z71" s="73"/>
      <c r="AA71" s="72"/>
      <c r="AB71" s="72"/>
      <c r="AC71" s="72"/>
      <c r="AD71" s="72"/>
      <c r="AE71" s="72"/>
      <c r="AF71" s="73"/>
      <c r="AG71" s="73" t="str">
        <f t="shared" si="8"/>
        <v/>
      </c>
      <c r="AH71" s="72"/>
      <c r="AI71" s="72"/>
      <c r="AJ71" s="72"/>
      <c r="AK71" s="72"/>
      <c r="AL71" s="73"/>
      <c r="AM71" s="73" t="str">
        <f t="shared" si="9"/>
        <v/>
      </c>
      <c r="AN71" s="76"/>
      <c r="AO71" s="77" t="str">
        <f t="shared" si="14"/>
        <v/>
      </c>
      <c r="AP71" s="77" t="str">
        <f t="shared" si="10"/>
        <v>0</v>
      </c>
      <c r="AQ71" s="77">
        <f t="shared" si="11"/>
        <v>0</v>
      </c>
      <c r="AR71" s="77">
        <f t="shared" si="12"/>
        <v>0</v>
      </c>
      <c r="AS71" s="78">
        <f t="shared" si="13"/>
        <v>0</v>
      </c>
    </row>
    <row r="72" spans="1:45">
      <c r="A72" s="60"/>
      <c r="B72" s="72"/>
      <c r="C72" s="73" t="str">
        <f>IF($B72="","",VLOOKUP($B72,TabeladisciplinasF,MATCH(C$2,'[1]Banco de Dados'!$L$1:$Q$1,0)))</f>
        <v/>
      </c>
      <c r="D72" s="74" t="str">
        <f>IF($B72="","",VLOOKUP($B72,TabeladisciplinasF,MATCH(D$2,'[1]Banco de Dados'!$L$1:$Q$1,0)))</f>
        <v/>
      </c>
      <c r="E72" s="74" t="str">
        <f>IF($B72="","",VLOOKUP($B72,TabeladisciplinasF,MATCH(E$2,'[1]Banco de Dados'!$L$1:$Q$1,0)))</f>
        <v/>
      </c>
      <c r="F72" s="74" t="str">
        <f>IF($B72="","",VLOOKUP($B72,TabeladisciplinasF,MATCH(F$2,'[1]Banco de Dados'!$L$1:$Q$1,0)))</f>
        <v/>
      </c>
      <c r="G72" s="74" t="str">
        <f>IF($B72="","",VLOOKUP($B72,TabeladisciplinasF,MATCH(G$2,'[1]Banco de Dados'!$L$1:$Q$1,0)))</f>
        <v/>
      </c>
      <c r="H72" s="72"/>
      <c r="I72" s="72"/>
      <c r="J72" s="72"/>
      <c r="K72" s="72"/>
      <c r="L72" s="72"/>
      <c r="M72" s="72"/>
      <c r="N72" s="72"/>
      <c r="O72" s="72"/>
      <c r="P72" s="73"/>
      <c r="Q72" s="72"/>
      <c r="R72" s="72"/>
      <c r="S72" s="72"/>
      <c r="T72" s="72"/>
      <c r="U72" s="73"/>
      <c r="V72" s="72"/>
      <c r="W72" s="72"/>
      <c r="X72" s="72"/>
      <c r="Y72" s="72"/>
      <c r="Z72" s="73"/>
      <c r="AA72" s="72"/>
      <c r="AB72" s="72"/>
      <c r="AC72" s="72"/>
      <c r="AD72" s="72"/>
      <c r="AE72" s="72"/>
      <c r="AF72" s="73"/>
      <c r="AG72" s="73" t="str">
        <f t="shared" si="8"/>
        <v/>
      </c>
      <c r="AH72" s="72"/>
      <c r="AI72" s="72"/>
      <c r="AJ72" s="72"/>
      <c r="AK72" s="72"/>
      <c r="AL72" s="73"/>
      <c r="AM72" s="73" t="str">
        <f t="shared" si="9"/>
        <v/>
      </c>
      <c r="AN72" s="76"/>
      <c r="AO72" s="77" t="str">
        <f t="shared" si="14"/>
        <v/>
      </c>
      <c r="AP72" s="77" t="str">
        <f t="shared" si="10"/>
        <v>0</v>
      </c>
      <c r="AQ72" s="77">
        <f t="shared" si="11"/>
        <v>0</v>
      </c>
      <c r="AR72" s="77">
        <f t="shared" si="12"/>
        <v>0</v>
      </c>
      <c r="AS72" s="78">
        <f t="shared" si="13"/>
        <v>0</v>
      </c>
    </row>
    <row r="73" spans="1:45">
      <c r="A73" s="60"/>
      <c r="B73" s="72"/>
      <c r="C73" s="73" t="str">
        <f>IF($B73="","",VLOOKUP($B73,TabeladisciplinasF,MATCH(C$2,'[1]Banco de Dados'!$L$1:$Q$1,0)))</f>
        <v/>
      </c>
      <c r="D73" s="74" t="str">
        <f>IF($B73="","",VLOOKUP($B73,TabeladisciplinasF,MATCH(D$2,'[1]Banco de Dados'!$L$1:$Q$1,0)))</f>
        <v/>
      </c>
      <c r="E73" s="74" t="str">
        <f>IF($B73="","",VLOOKUP($B73,TabeladisciplinasF,MATCH(E$2,'[1]Banco de Dados'!$L$1:$Q$1,0)))</f>
        <v/>
      </c>
      <c r="F73" s="74" t="str">
        <f>IF($B73="","",VLOOKUP($B73,TabeladisciplinasF,MATCH(F$2,'[1]Banco de Dados'!$L$1:$Q$1,0)))</f>
        <v/>
      </c>
      <c r="G73" s="74" t="str">
        <f>IF($B73="","",VLOOKUP($B73,TabeladisciplinasF,MATCH(G$2,'[1]Banco de Dados'!$L$1:$Q$1,0)))</f>
        <v/>
      </c>
      <c r="H73" s="72"/>
      <c r="I73" s="72"/>
      <c r="J73" s="72"/>
      <c r="K73" s="72"/>
      <c r="L73" s="72"/>
      <c r="M73" s="72"/>
      <c r="N73" s="72"/>
      <c r="O73" s="72"/>
      <c r="P73" s="73"/>
      <c r="Q73" s="72"/>
      <c r="R73" s="72"/>
      <c r="S73" s="72"/>
      <c r="T73" s="72"/>
      <c r="U73" s="73"/>
      <c r="V73" s="72"/>
      <c r="W73" s="72"/>
      <c r="X73" s="72"/>
      <c r="Y73" s="72"/>
      <c r="Z73" s="73"/>
      <c r="AA73" s="72"/>
      <c r="AB73" s="72"/>
      <c r="AC73" s="72"/>
      <c r="AD73" s="72"/>
      <c r="AE73" s="72"/>
      <c r="AF73" s="73"/>
      <c r="AG73" s="73" t="str">
        <f t="shared" si="8"/>
        <v/>
      </c>
      <c r="AH73" s="72"/>
      <c r="AI73" s="72"/>
      <c r="AJ73" s="72"/>
      <c r="AK73" s="72"/>
      <c r="AL73" s="73"/>
      <c r="AM73" s="73" t="str">
        <f t="shared" si="9"/>
        <v/>
      </c>
      <c r="AN73" s="76"/>
      <c r="AO73" s="77" t="str">
        <f t="shared" si="14"/>
        <v/>
      </c>
      <c r="AP73" s="77" t="str">
        <f t="shared" si="10"/>
        <v>0</v>
      </c>
      <c r="AQ73" s="77">
        <f t="shared" si="11"/>
        <v>0</v>
      </c>
      <c r="AR73" s="77">
        <f t="shared" si="12"/>
        <v>0</v>
      </c>
      <c r="AS73" s="78">
        <f t="shared" si="13"/>
        <v>0</v>
      </c>
    </row>
    <row r="74" spans="1:45">
      <c r="A74" s="60"/>
      <c r="B74" s="72"/>
      <c r="C74" s="73" t="str">
        <f>IF($B74="","",VLOOKUP($B74,TabeladisciplinasF,MATCH(C$2,'[1]Banco de Dados'!$L$1:$Q$1,0)))</f>
        <v/>
      </c>
      <c r="D74" s="74" t="str">
        <f>IF($B74="","",VLOOKUP($B74,TabeladisciplinasF,MATCH(D$2,'[1]Banco de Dados'!$L$1:$Q$1,0)))</f>
        <v/>
      </c>
      <c r="E74" s="74" t="str">
        <f>IF($B74="","",VLOOKUP($B74,TabeladisciplinasF,MATCH(E$2,'[1]Banco de Dados'!$L$1:$Q$1,0)))</f>
        <v/>
      </c>
      <c r="F74" s="74" t="str">
        <f>IF($B74="","",VLOOKUP($B74,TabeladisciplinasF,MATCH(F$2,'[1]Banco de Dados'!$L$1:$Q$1,0)))</f>
        <v/>
      </c>
      <c r="G74" s="74" t="str">
        <f>IF($B74="","",VLOOKUP($B74,TabeladisciplinasF,MATCH(G$2,'[1]Banco de Dados'!$L$1:$Q$1,0)))</f>
        <v/>
      </c>
      <c r="H74" s="72"/>
      <c r="I74" s="72"/>
      <c r="J74" s="72"/>
      <c r="K74" s="72"/>
      <c r="L74" s="72"/>
      <c r="M74" s="72"/>
      <c r="N74" s="72"/>
      <c r="O74" s="72"/>
      <c r="P74" s="73"/>
      <c r="Q74" s="72"/>
      <c r="R74" s="72"/>
      <c r="S74" s="72"/>
      <c r="T74" s="72"/>
      <c r="U74" s="73"/>
      <c r="V74" s="72"/>
      <c r="W74" s="72"/>
      <c r="X74" s="72"/>
      <c r="Y74" s="72"/>
      <c r="Z74" s="73"/>
      <c r="AA74" s="72"/>
      <c r="AB74" s="72"/>
      <c r="AC74" s="72"/>
      <c r="AD74" s="72"/>
      <c r="AE74" s="72"/>
      <c r="AF74" s="73"/>
      <c r="AG74" s="73" t="str">
        <f t="shared" si="8"/>
        <v/>
      </c>
      <c r="AH74" s="72"/>
      <c r="AI74" s="72"/>
      <c r="AJ74" s="72"/>
      <c r="AK74" s="72"/>
      <c r="AL74" s="73"/>
      <c r="AM74" s="73" t="str">
        <f t="shared" si="9"/>
        <v/>
      </c>
      <c r="AN74" s="76"/>
      <c r="AO74" s="77" t="str">
        <f t="shared" si="14"/>
        <v/>
      </c>
      <c r="AP74" s="77" t="str">
        <f t="shared" si="10"/>
        <v>0</v>
      </c>
      <c r="AQ74" s="77">
        <f t="shared" si="11"/>
        <v>0</v>
      </c>
      <c r="AR74" s="77">
        <f t="shared" si="12"/>
        <v>0</v>
      </c>
      <c r="AS74" s="78">
        <f t="shared" si="13"/>
        <v>0</v>
      </c>
    </row>
    <row r="75" spans="1:45">
      <c r="A75" s="60"/>
      <c r="B75" s="72"/>
      <c r="C75" s="73" t="str">
        <f>IF($B75="","",VLOOKUP($B75,TabeladisciplinasF,MATCH(C$2,'[1]Banco de Dados'!$L$1:$Q$1,0)))</f>
        <v/>
      </c>
      <c r="D75" s="74" t="str">
        <f>IF($B75="","",VLOOKUP($B75,TabeladisciplinasF,MATCH(D$2,'[1]Banco de Dados'!$L$1:$Q$1,0)))</f>
        <v/>
      </c>
      <c r="E75" s="74" t="str">
        <f>IF($B75="","",VLOOKUP($B75,TabeladisciplinasF,MATCH(E$2,'[1]Banco de Dados'!$L$1:$Q$1,0)))</f>
        <v/>
      </c>
      <c r="F75" s="74" t="str">
        <f>IF($B75="","",VLOOKUP($B75,TabeladisciplinasF,MATCH(F$2,'[1]Banco de Dados'!$L$1:$Q$1,0)))</f>
        <v/>
      </c>
      <c r="G75" s="74" t="str">
        <f>IF($B75="","",VLOOKUP($B75,TabeladisciplinasF,MATCH(G$2,'[1]Banco de Dados'!$L$1:$Q$1,0)))</f>
        <v/>
      </c>
      <c r="H75" s="72"/>
      <c r="I75" s="72"/>
      <c r="J75" s="72"/>
      <c r="K75" s="72"/>
      <c r="L75" s="72"/>
      <c r="M75" s="72"/>
      <c r="N75" s="72"/>
      <c r="O75" s="72"/>
      <c r="P75" s="73"/>
      <c r="Q75" s="72"/>
      <c r="R75" s="72"/>
      <c r="S75" s="72"/>
      <c r="T75" s="72"/>
      <c r="U75" s="73"/>
      <c r="V75" s="72"/>
      <c r="W75" s="72"/>
      <c r="X75" s="72"/>
      <c r="Y75" s="72"/>
      <c r="Z75" s="73"/>
      <c r="AA75" s="72"/>
      <c r="AB75" s="72"/>
      <c r="AC75" s="72"/>
      <c r="AD75" s="72"/>
      <c r="AE75" s="72"/>
      <c r="AF75" s="73"/>
      <c r="AG75" s="73" t="str">
        <f t="shared" si="8"/>
        <v/>
      </c>
      <c r="AH75" s="72"/>
      <c r="AI75" s="72"/>
      <c r="AJ75" s="72"/>
      <c r="AK75" s="72"/>
      <c r="AL75" s="73"/>
      <c r="AM75" s="73" t="str">
        <f t="shared" si="9"/>
        <v/>
      </c>
      <c r="AN75" s="76"/>
      <c r="AO75" s="77" t="str">
        <f t="shared" si="14"/>
        <v/>
      </c>
      <c r="AP75" s="77" t="str">
        <f t="shared" si="10"/>
        <v>0</v>
      </c>
      <c r="AQ75" s="77">
        <f t="shared" si="11"/>
        <v>0</v>
      </c>
      <c r="AR75" s="77">
        <f t="shared" si="12"/>
        <v>0</v>
      </c>
      <c r="AS75" s="78">
        <f t="shared" si="13"/>
        <v>0</v>
      </c>
    </row>
    <row r="76" spans="1:45">
      <c r="A76" s="60"/>
      <c r="B76" s="72"/>
      <c r="C76" s="73" t="str">
        <f>IF($B76="","",VLOOKUP($B76,TabeladisciplinasF,MATCH(C$2,'[1]Banco de Dados'!$L$1:$Q$1,0)))</f>
        <v/>
      </c>
      <c r="D76" s="74" t="str">
        <f>IF($B76="","",VLOOKUP($B76,TabeladisciplinasF,MATCH(D$2,'[1]Banco de Dados'!$L$1:$Q$1,0)))</f>
        <v/>
      </c>
      <c r="E76" s="74" t="str">
        <f>IF($B76="","",VLOOKUP($B76,TabeladisciplinasF,MATCH(E$2,'[1]Banco de Dados'!$L$1:$Q$1,0)))</f>
        <v/>
      </c>
      <c r="F76" s="74" t="str">
        <f>IF($B76="","",VLOOKUP($B76,TabeladisciplinasF,MATCH(F$2,'[1]Banco de Dados'!$L$1:$Q$1,0)))</f>
        <v/>
      </c>
      <c r="G76" s="74" t="str">
        <f>IF($B76="","",VLOOKUP($B76,TabeladisciplinasF,MATCH(G$2,'[1]Banco de Dados'!$L$1:$Q$1,0)))</f>
        <v/>
      </c>
      <c r="H76" s="72"/>
      <c r="I76" s="72"/>
      <c r="J76" s="72"/>
      <c r="K76" s="72"/>
      <c r="L76" s="72"/>
      <c r="M76" s="72"/>
      <c r="N76" s="72"/>
      <c r="O76" s="72"/>
      <c r="P76" s="73"/>
      <c r="Q76" s="72"/>
      <c r="R76" s="72"/>
      <c r="S76" s="72"/>
      <c r="T76" s="72"/>
      <c r="U76" s="73"/>
      <c r="V76" s="72"/>
      <c r="W76" s="72"/>
      <c r="X76" s="72"/>
      <c r="Y76" s="72"/>
      <c r="Z76" s="73"/>
      <c r="AA76" s="72"/>
      <c r="AB76" s="72"/>
      <c r="AC76" s="72"/>
      <c r="AD76" s="72"/>
      <c r="AE76" s="72"/>
      <c r="AF76" s="73"/>
      <c r="AG76" s="73" t="str">
        <f t="shared" si="8"/>
        <v/>
      </c>
      <c r="AH76" s="72"/>
      <c r="AI76" s="72"/>
      <c r="AJ76" s="72"/>
      <c r="AK76" s="72"/>
      <c r="AL76" s="73"/>
      <c r="AM76" s="73" t="str">
        <f t="shared" si="9"/>
        <v/>
      </c>
      <c r="AN76" s="76"/>
      <c r="AO76" s="77" t="str">
        <f t="shared" si="14"/>
        <v/>
      </c>
      <c r="AP76" s="77" t="str">
        <f t="shared" si="10"/>
        <v>0</v>
      </c>
      <c r="AQ76" s="77">
        <f t="shared" si="11"/>
        <v>0</v>
      </c>
      <c r="AR76" s="77">
        <f t="shared" si="12"/>
        <v>0</v>
      </c>
      <c r="AS76" s="78">
        <f t="shared" si="13"/>
        <v>0</v>
      </c>
    </row>
    <row r="77" spans="1:45">
      <c r="A77" s="60"/>
      <c r="B77" s="72"/>
      <c r="C77" s="73" t="str">
        <f>IF($B77="","",VLOOKUP($B77,TabeladisciplinasF,MATCH(C$2,'[1]Banco de Dados'!$L$1:$Q$1,0)))</f>
        <v/>
      </c>
      <c r="D77" s="74" t="str">
        <f>IF($B77="","",VLOOKUP($B77,TabeladisciplinasF,MATCH(D$2,'[1]Banco de Dados'!$L$1:$Q$1,0)))</f>
        <v/>
      </c>
      <c r="E77" s="74" t="str">
        <f>IF($B77="","",VLOOKUP($B77,TabeladisciplinasF,MATCH(E$2,'[1]Banco de Dados'!$L$1:$Q$1,0)))</f>
        <v/>
      </c>
      <c r="F77" s="74" t="str">
        <f>IF($B77="","",VLOOKUP($B77,TabeladisciplinasF,MATCH(F$2,'[1]Banco de Dados'!$L$1:$Q$1,0)))</f>
        <v/>
      </c>
      <c r="G77" s="74" t="str">
        <f>IF($B77="","",VLOOKUP($B77,TabeladisciplinasF,MATCH(G$2,'[1]Banco de Dados'!$L$1:$Q$1,0)))</f>
        <v/>
      </c>
      <c r="H77" s="72"/>
      <c r="I77" s="72"/>
      <c r="J77" s="72"/>
      <c r="K77" s="72"/>
      <c r="L77" s="72"/>
      <c r="M77" s="72"/>
      <c r="N77" s="72"/>
      <c r="O77" s="72"/>
      <c r="P77" s="73"/>
      <c r="Q77" s="72"/>
      <c r="R77" s="72"/>
      <c r="S77" s="72"/>
      <c r="T77" s="72"/>
      <c r="U77" s="73"/>
      <c r="V77" s="72"/>
      <c r="W77" s="72"/>
      <c r="X77" s="72"/>
      <c r="Y77" s="72"/>
      <c r="Z77" s="73"/>
      <c r="AA77" s="72"/>
      <c r="AB77" s="72"/>
      <c r="AC77" s="72"/>
      <c r="AD77" s="72"/>
      <c r="AE77" s="72"/>
      <c r="AF77" s="73"/>
      <c r="AG77" s="73" t="str">
        <f t="shared" si="8"/>
        <v/>
      </c>
      <c r="AH77" s="72"/>
      <c r="AI77" s="72"/>
      <c r="AJ77" s="72"/>
      <c r="AK77" s="72"/>
      <c r="AL77" s="73"/>
      <c r="AM77" s="73" t="str">
        <f t="shared" si="9"/>
        <v/>
      </c>
      <c r="AN77" s="76"/>
      <c r="AO77" s="77" t="str">
        <f t="shared" si="14"/>
        <v/>
      </c>
      <c r="AP77" s="77" t="str">
        <f t="shared" si="10"/>
        <v>0</v>
      </c>
      <c r="AQ77" s="77">
        <f t="shared" si="11"/>
        <v>0</v>
      </c>
      <c r="AR77" s="77">
        <f t="shared" si="12"/>
        <v>0</v>
      </c>
      <c r="AS77" s="78">
        <f t="shared" si="13"/>
        <v>0</v>
      </c>
    </row>
    <row r="78" spans="1:45">
      <c r="A78" s="60"/>
      <c r="B78" s="72"/>
      <c r="C78" s="73" t="str">
        <f>IF($B78="","",VLOOKUP($B78,TabeladisciplinasF,MATCH(C$2,'[1]Banco de Dados'!$L$1:$Q$1,0)))</f>
        <v/>
      </c>
      <c r="D78" s="74" t="str">
        <f>IF($B78="","",VLOOKUP($B78,TabeladisciplinasF,MATCH(D$2,'[1]Banco de Dados'!$L$1:$Q$1,0)))</f>
        <v/>
      </c>
      <c r="E78" s="74" t="str">
        <f>IF($B78="","",VLOOKUP($B78,TabeladisciplinasF,MATCH(E$2,'[1]Banco de Dados'!$L$1:$Q$1,0)))</f>
        <v/>
      </c>
      <c r="F78" s="74" t="str">
        <f>IF($B78="","",VLOOKUP($B78,TabeladisciplinasF,MATCH(F$2,'[1]Banco de Dados'!$L$1:$Q$1,0)))</f>
        <v/>
      </c>
      <c r="G78" s="74" t="str">
        <f>IF($B78="","",VLOOKUP($B78,TabeladisciplinasF,MATCH(G$2,'[1]Banco de Dados'!$L$1:$Q$1,0)))</f>
        <v/>
      </c>
      <c r="H78" s="72"/>
      <c r="I78" s="72"/>
      <c r="J78" s="72"/>
      <c r="K78" s="72"/>
      <c r="L78" s="72"/>
      <c r="M78" s="72"/>
      <c r="N78" s="72"/>
      <c r="O78" s="72"/>
      <c r="P78" s="73"/>
      <c r="Q78" s="72"/>
      <c r="R78" s="72"/>
      <c r="S78" s="72"/>
      <c r="T78" s="72"/>
      <c r="U78" s="73"/>
      <c r="V78" s="72"/>
      <c r="W78" s="72"/>
      <c r="X78" s="72"/>
      <c r="Y78" s="72"/>
      <c r="Z78" s="73"/>
      <c r="AA78" s="72"/>
      <c r="AB78" s="72"/>
      <c r="AC78" s="72"/>
      <c r="AD78" s="72"/>
      <c r="AE78" s="72"/>
      <c r="AF78" s="73"/>
      <c r="AG78" s="73" t="str">
        <f t="shared" si="8"/>
        <v/>
      </c>
      <c r="AH78" s="72"/>
      <c r="AI78" s="72"/>
      <c r="AJ78" s="72"/>
      <c r="AK78" s="72"/>
      <c r="AL78" s="73"/>
      <c r="AM78" s="73" t="str">
        <f t="shared" si="9"/>
        <v/>
      </c>
      <c r="AN78" s="76"/>
      <c r="AO78" s="77" t="str">
        <f t="shared" si="14"/>
        <v/>
      </c>
      <c r="AP78" s="77" t="str">
        <f t="shared" si="10"/>
        <v>0</v>
      </c>
      <c r="AQ78" s="77">
        <f t="shared" si="11"/>
        <v>0</v>
      </c>
      <c r="AR78" s="77">
        <f t="shared" si="12"/>
        <v>0</v>
      </c>
      <c r="AS78" s="78">
        <f t="shared" si="13"/>
        <v>0</v>
      </c>
    </row>
    <row r="79" spans="1:45">
      <c r="A79" s="60"/>
      <c r="B79" s="72"/>
      <c r="C79" s="73" t="str">
        <f>IF($B79="","",VLOOKUP($B79,TabeladisciplinasF,MATCH(C$2,'[1]Banco de Dados'!$L$1:$Q$1,0)))</f>
        <v/>
      </c>
      <c r="D79" s="74" t="str">
        <f>IF($B79="","",VLOOKUP($B79,TabeladisciplinasF,MATCH(D$2,'[1]Banco de Dados'!$L$1:$Q$1,0)))</f>
        <v/>
      </c>
      <c r="E79" s="74" t="str">
        <f>IF($B79="","",VLOOKUP($B79,TabeladisciplinasF,MATCH(E$2,'[1]Banco de Dados'!$L$1:$Q$1,0)))</f>
        <v/>
      </c>
      <c r="F79" s="74" t="str">
        <f>IF($B79="","",VLOOKUP($B79,TabeladisciplinasF,MATCH(F$2,'[1]Banco de Dados'!$L$1:$Q$1,0)))</f>
        <v/>
      </c>
      <c r="G79" s="74" t="str">
        <f>IF($B79="","",VLOOKUP($B79,TabeladisciplinasF,MATCH(G$2,'[1]Banco de Dados'!$L$1:$Q$1,0)))</f>
        <v/>
      </c>
      <c r="H79" s="72"/>
      <c r="I79" s="72"/>
      <c r="J79" s="72"/>
      <c r="K79" s="72"/>
      <c r="L79" s="72"/>
      <c r="M79" s="72"/>
      <c r="N79" s="72"/>
      <c r="O79" s="72"/>
      <c r="P79" s="73"/>
      <c r="Q79" s="72"/>
      <c r="R79" s="72"/>
      <c r="S79" s="72"/>
      <c r="T79" s="72"/>
      <c r="U79" s="73"/>
      <c r="V79" s="72"/>
      <c r="W79" s="72"/>
      <c r="X79" s="72"/>
      <c r="Y79" s="72"/>
      <c r="Z79" s="73"/>
      <c r="AA79" s="72"/>
      <c r="AB79" s="72"/>
      <c r="AC79" s="72"/>
      <c r="AD79" s="72"/>
      <c r="AE79" s="72"/>
      <c r="AF79" s="73"/>
      <c r="AG79" s="73" t="str">
        <f t="shared" si="8"/>
        <v/>
      </c>
      <c r="AH79" s="72"/>
      <c r="AI79" s="72"/>
      <c r="AJ79" s="72"/>
      <c r="AK79" s="72"/>
      <c r="AL79" s="73"/>
      <c r="AM79" s="73" t="str">
        <f t="shared" si="9"/>
        <v/>
      </c>
      <c r="AN79" s="76"/>
      <c r="AO79" s="77" t="str">
        <f t="shared" si="14"/>
        <v/>
      </c>
      <c r="AP79" s="77" t="str">
        <f t="shared" si="10"/>
        <v>0</v>
      </c>
      <c r="AQ79" s="77">
        <f t="shared" si="11"/>
        <v>0</v>
      </c>
      <c r="AR79" s="77">
        <f t="shared" si="12"/>
        <v>0</v>
      </c>
      <c r="AS79" s="78">
        <f t="shared" si="13"/>
        <v>0</v>
      </c>
    </row>
    <row r="80" spans="1:45">
      <c r="A80" s="60"/>
      <c r="B80" s="72"/>
      <c r="C80" s="73" t="str">
        <f>IF($B80="","",VLOOKUP($B80,TabeladisciplinasF,MATCH(C$2,'[1]Banco de Dados'!$L$1:$Q$1,0)))</f>
        <v/>
      </c>
      <c r="D80" s="74" t="str">
        <f>IF($B80="","",VLOOKUP($B80,TabeladisciplinasF,MATCH(D$2,'[1]Banco de Dados'!$L$1:$Q$1,0)))</f>
        <v/>
      </c>
      <c r="E80" s="74" t="str">
        <f>IF($B80="","",VLOOKUP($B80,TabeladisciplinasF,MATCH(E$2,'[1]Banco de Dados'!$L$1:$Q$1,0)))</f>
        <v/>
      </c>
      <c r="F80" s="74" t="str">
        <f>IF($B80="","",VLOOKUP($B80,TabeladisciplinasF,MATCH(F$2,'[1]Banco de Dados'!$L$1:$Q$1,0)))</f>
        <v/>
      </c>
      <c r="G80" s="74" t="str">
        <f>IF($B80="","",VLOOKUP($B80,TabeladisciplinasF,MATCH(G$2,'[1]Banco de Dados'!$L$1:$Q$1,0)))</f>
        <v/>
      </c>
      <c r="H80" s="72"/>
      <c r="I80" s="72"/>
      <c r="J80" s="72"/>
      <c r="K80" s="72"/>
      <c r="L80" s="72"/>
      <c r="M80" s="72"/>
      <c r="N80" s="72"/>
      <c r="O80" s="72"/>
      <c r="P80" s="73"/>
      <c r="Q80" s="72"/>
      <c r="R80" s="72"/>
      <c r="S80" s="72"/>
      <c r="T80" s="72"/>
      <c r="U80" s="73"/>
      <c r="V80" s="72"/>
      <c r="W80" s="72"/>
      <c r="X80" s="72"/>
      <c r="Y80" s="72"/>
      <c r="Z80" s="73"/>
      <c r="AA80" s="72"/>
      <c r="AB80" s="72"/>
      <c r="AC80" s="72"/>
      <c r="AD80" s="72"/>
      <c r="AE80" s="72"/>
      <c r="AF80" s="73"/>
      <c r="AG80" s="73" t="str">
        <f t="shared" si="8"/>
        <v/>
      </c>
      <c r="AH80" s="72"/>
      <c r="AI80" s="72"/>
      <c r="AJ80" s="72"/>
      <c r="AK80" s="72"/>
      <c r="AL80" s="73"/>
      <c r="AM80" s="73" t="str">
        <f t="shared" si="9"/>
        <v/>
      </c>
      <c r="AN80" s="76"/>
      <c r="AO80" s="77" t="str">
        <f t="shared" si="14"/>
        <v/>
      </c>
      <c r="AP80" s="77" t="str">
        <f t="shared" si="10"/>
        <v>0</v>
      </c>
      <c r="AQ80" s="77">
        <f t="shared" si="11"/>
        <v>0</v>
      </c>
      <c r="AR80" s="77">
        <f t="shared" si="12"/>
        <v>0</v>
      </c>
      <c r="AS80" s="78">
        <f t="shared" si="13"/>
        <v>0</v>
      </c>
    </row>
    <row r="81" spans="1:45" ht="15.75" thickBot="1">
      <c r="A81" s="84"/>
      <c r="B81" s="85"/>
      <c r="C81" s="86" t="str">
        <f>IF($B81="","",VLOOKUP($B81,TabeladisciplinasF,MATCH(C$2,'[1]Banco de Dados'!$L$1:$Q$1,0)))</f>
        <v/>
      </c>
      <c r="D81" s="87" t="str">
        <f>IF($B81="","",VLOOKUP($B81,TabeladisciplinasF,MATCH(D$2,'[1]Banco de Dados'!$L$1:$Q$1,0)))</f>
        <v/>
      </c>
      <c r="E81" s="87" t="str">
        <f>IF($B81="","",VLOOKUP($B81,TabeladisciplinasF,MATCH(E$2,'[1]Banco de Dados'!$L$1:$Q$1,0)))</f>
        <v/>
      </c>
      <c r="F81" s="87" t="str">
        <f>IF($B81="","",VLOOKUP($B81,TabeladisciplinasF,MATCH(F$2,'[1]Banco de Dados'!$L$1:$Q$1,0)))</f>
        <v/>
      </c>
      <c r="G81" s="87" t="str">
        <f>IF($B81="","",VLOOKUP($B81,TabeladisciplinasF,MATCH(G$2,'[1]Banco de Dados'!$L$1:$Q$1,0)))</f>
        <v/>
      </c>
      <c r="H81" s="85"/>
      <c r="I81" s="85"/>
      <c r="J81" s="85"/>
      <c r="K81" s="85"/>
      <c r="L81" s="85"/>
      <c r="M81" s="85"/>
      <c r="N81" s="85"/>
      <c r="O81" s="85"/>
      <c r="P81" s="86"/>
      <c r="Q81" s="85"/>
      <c r="R81" s="85"/>
      <c r="S81" s="85"/>
      <c r="T81" s="85"/>
      <c r="U81" s="86"/>
      <c r="V81" s="85"/>
      <c r="W81" s="85"/>
      <c r="X81" s="85"/>
      <c r="Y81" s="85"/>
      <c r="Z81" s="86"/>
      <c r="AA81" s="85"/>
      <c r="AB81" s="85"/>
      <c r="AC81" s="85"/>
      <c r="AD81" s="85"/>
      <c r="AE81" s="85"/>
      <c r="AF81" s="86"/>
      <c r="AG81" s="86" t="str">
        <f t="shared" si="8"/>
        <v/>
      </c>
      <c r="AH81" s="85"/>
      <c r="AI81" s="85"/>
      <c r="AJ81" s="85"/>
      <c r="AK81" s="85"/>
      <c r="AL81" s="86"/>
      <c r="AM81" s="86" t="str">
        <f t="shared" si="9"/>
        <v/>
      </c>
      <c r="AN81" s="88"/>
      <c r="AO81" s="89" t="str">
        <f t="shared" si="14"/>
        <v/>
      </c>
      <c r="AP81" s="89" t="str">
        <f t="shared" si="10"/>
        <v>0</v>
      </c>
      <c r="AQ81" s="89">
        <f t="shared" si="11"/>
        <v>0</v>
      </c>
      <c r="AR81" s="89">
        <f t="shared" si="12"/>
        <v>0</v>
      </c>
      <c r="AS81" s="90">
        <f t="shared" si="13"/>
        <v>0</v>
      </c>
    </row>
  </sheetData>
  <mergeCells count="13">
    <mergeCell ref="AO1:AS1"/>
    <mergeCell ref="L1:P1"/>
    <mergeCell ref="Q1:U1"/>
    <mergeCell ref="V1:Z1"/>
    <mergeCell ref="AB1:AG1"/>
    <mergeCell ref="AH1:AM1"/>
    <mergeCell ref="AL2:AM2"/>
    <mergeCell ref="M2:N2"/>
    <mergeCell ref="R2:S2"/>
    <mergeCell ref="W2:X2"/>
    <mergeCell ref="AC2:AD2"/>
    <mergeCell ref="AF2:AG2"/>
    <mergeCell ref="AI2:AJ2"/>
  </mergeCells>
  <conditionalFormatting sqref="AO2:AO81">
    <cfRule type="containsText" dxfId="61" priority="1" operator="containsText" text="HORAS">
      <formula>NOT(ISERROR(SEARCH("HORAS",AO2)))</formula>
    </cfRule>
  </conditionalFormatting>
  <dataValidations count="10">
    <dataValidation type="list" allowBlank="1" showInputMessage="1" showErrorMessage="1" sqref="L3:L24 Q3:Q24 V3:V24 AB3:AB24 AH3:AH24">
      <formula1>Dia</formula1>
    </dataValidation>
    <dataValidation type="list" allowBlank="1" showInputMessage="1" showErrorMessage="1" sqref="M3:N24 R3:S24 W3:X24 AC3:AD24 AI3:AJ24">
      <formula1>Horario</formula1>
    </dataValidation>
    <dataValidation type="list" allowBlank="1" showInputMessage="1" showErrorMessage="1" sqref="AK3:AK24 T3:T24 Y3:Y24 AE3:AE24 O3:O24">
      <formula1>Semanas</formula1>
    </dataValidation>
    <dataValidation type="list" allowBlank="1" showInputMessage="1" showErrorMessage="1" sqref="P3:P24 U3:U24 Z3:Z24">
      <formula1>Salas</formula1>
    </dataValidation>
    <dataValidation type="list" allowBlank="1" showInputMessage="1" showErrorMessage="1" sqref="A3:A81">
      <formula1>Curs</formula1>
    </dataValidation>
    <dataValidation type="list" allowBlank="1" showInputMessage="1" showErrorMessage="1" sqref="AA3:AA81 AN3:AN81">
      <formula1>Docentes</formula1>
    </dataValidation>
    <dataValidation type="list" allowBlank="1" showInputMessage="1" showErrorMessage="1" sqref="H3:H81">
      <formula1>Campus</formula1>
    </dataValidation>
    <dataValidation type="list" allowBlank="1" showInputMessage="1" showErrorMessage="1" sqref="J3:J81">
      <formula1>Turno</formula1>
    </dataValidation>
    <dataValidation type="list" allowBlank="1" showInputMessage="1" showErrorMessage="1" sqref="AF3:AF81 AL3:AL81">
      <formula1>Labs</formula1>
    </dataValidation>
    <dataValidation type="list" allowBlank="1" showInputMessage="1" showErrorMessage="1" sqref="B3:B81">
      <formula1>CodigosF</formula1>
    </dataValidation>
  </dataValidation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Q22"/>
  <sheetViews>
    <sheetView topLeftCell="B1" workbookViewId="0">
      <selection activeCell="Q6" sqref="Q6"/>
    </sheetView>
  </sheetViews>
  <sheetFormatPr defaultColWidth="8.85546875" defaultRowHeight="15"/>
  <cols>
    <col min="1" max="1" width="24.42578125" style="25" customWidth="1"/>
    <col min="2" max="2" width="11.42578125" customWidth="1"/>
    <col min="3" max="3" width="7.42578125" customWidth="1"/>
    <col min="4" max="4" width="19.85546875" style="25" customWidth="1"/>
    <col min="5" max="5" width="10" customWidth="1"/>
    <col min="6" max="6" width="3.42578125" customWidth="1"/>
    <col min="7" max="7" width="24.42578125" style="25" customWidth="1"/>
    <col min="8" max="8" width="11.42578125" customWidth="1"/>
    <col min="9" max="9" width="7.42578125" customWidth="1"/>
    <col min="10" max="10" width="19.85546875" style="25" customWidth="1"/>
    <col min="11" max="11" width="10" customWidth="1"/>
    <col min="12" max="12" width="3.42578125" customWidth="1"/>
    <col min="13" max="13" width="24.42578125" style="24" customWidth="1"/>
    <col min="14" max="14" width="11.42578125" customWidth="1"/>
    <col min="15" max="15" width="7.42578125" customWidth="1"/>
    <col min="16" max="16" width="19.85546875" style="25" customWidth="1"/>
    <col min="17" max="17" width="10" customWidth="1"/>
  </cols>
  <sheetData>
    <row r="1" spans="1:17" ht="23.25">
      <c r="A1" s="16" t="s">
        <v>16</v>
      </c>
      <c r="D1" s="8"/>
      <c r="G1" s="8"/>
      <c r="J1" s="8"/>
      <c r="M1"/>
      <c r="P1" s="8"/>
    </row>
    <row r="2" spans="1:17">
      <c r="A2" s="9" t="s">
        <v>17</v>
      </c>
      <c r="D2" s="8"/>
      <c r="G2" s="14" t="s">
        <v>19</v>
      </c>
      <c r="J2" s="8"/>
      <c r="M2" s="15" t="s">
        <v>22</v>
      </c>
      <c r="N2" s="12"/>
      <c r="O2" s="12"/>
      <c r="P2" s="8"/>
      <c r="Q2" s="12"/>
    </row>
    <row r="3" spans="1:17" s="8" customFormat="1" ht="45">
      <c r="A3" s="8" t="s">
        <v>0</v>
      </c>
      <c r="B3" s="8" t="s">
        <v>4</v>
      </c>
      <c r="C3" s="8" t="s">
        <v>20</v>
      </c>
      <c r="D3" s="8" t="s">
        <v>50</v>
      </c>
      <c r="E3" s="8" t="s">
        <v>18</v>
      </c>
      <c r="G3" s="8" t="s">
        <v>0</v>
      </c>
      <c r="H3" s="8" t="s">
        <v>4</v>
      </c>
      <c r="I3" s="8" t="s">
        <v>21</v>
      </c>
      <c r="J3" s="8" t="s">
        <v>50</v>
      </c>
      <c r="K3" s="8" t="s">
        <v>18</v>
      </c>
      <c r="M3" s="8" t="s">
        <v>0</v>
      </c>
      <c r="N3" s="8" t="s">
        <v>4</v>
      </c>
      <c r="O3" s="8" t="s">
        <v>23</v>
      </c>
      <c r="P3" s="8" t="s">
        <v>50</v>
      </c>
      <c r="Q3" s="8" t="s">
        <v>18</v>
      </c>
    </row>
    <row r="4" spans="1:17" ht="30">
      <c r="A4" s="25" t="s">
        <v>89</v>
      </c>
      <c r="B4" s="13" t="str">
        <f>IFERROR(VLOOKUP($A4,Disciplinas[],5,FALSE),"-")</f>
        <v xml:space="preserve">BIR0004-15 </v>
      </c>
      <c r="C4" s="13">
        <f t="shared" ref="C4:C17" si="0">COUNTIF(Tabela1q,A4)</f>
        <v>10</v>
      </c>
      <c r="D4" s="25" t="s">
        <v>312</v>
      </c>
      <c r="E4" s="13">
        <f>IF(Tabela6[nº de turmas 1q]&gt;=15,3,IF(Tabela6[nº de turmas 1q]&gt;=10,2,IF(Tabela6[nº de turmas 1q]&gt;=5,1,0)))</f>
        <v>2</v>
      </c>
      <c r="G4" s="25" t="s">
        <v>89</v>
      </c>
      <c r="H4" s="10" t="str">
        <f>IFERROR(VLOOKUP(Tabela68[[#This Row],[Disciplina]],Disciplinas[],5,FALSE),"-")</f>
        <v xml:space="preserve">BIR0004-15 </v>
      </c>
      <c r="I4" s="10">
        <f t="shared" ref="I4:I17" si="1">COUNTIF(Tabela2q,G4)</f>
        <v>8</v>
      </c>
      <c r="J4" s="25" t="s">
        <v>312</v>
      </c>
      <c r="K4" s="10">
        <f>IF(Tabela68[nº de turmas 2q]&gt;=15,3,IF(Tabela68[nº de turmas 2q]&gt;=10,2,IF(Tabela68[nº de turmas 2q]&gt;=5,1,0)))</f>
        <v>1</v>
      </c>
      <c r="M4" s="25" t="s">
        <v>84</v>
      </c>
      <c r="N4" s="11" t="str">
        <f>IFERROR(VLOOKUP(Tabela689[[#This Row],[Disciplina]],Disciplinas[],5,FALSE),"-")</f>
        <v xml:space="preserve">BIS0005-15 </v>
      </c>
      <c r="O4" s="11">
        <f t="shared" ref="O4:O16" si="2">COUNTIF(Tabela3q,M4)</f>
        <v>0</v>
      </c>
      <c r="P4" s="25" t="s">
        <v>312</v>
      </c>
      <c r="Q4" s="11">
        <f>IF(Tabela689[nº de turmas 3q]&gt;=15,3,IF(Tabela689[nº de turmas 3q]&gt;=10,2,IF(Tabela689[nº de turmas 3q]&gt;=5,1,0)))</f>
        <v>0</v>
      </c>
    </row>
    <row r="5" spans="1:17">
      <c r="A5" s="25" t="s">
        <v>114</v>
      </c>
      <c r="B5" s="13" t="str">
        <f>IFERROR(VLOOKUP($A5,Disciplinas[],5,FALSE),"-")</f>
        <v xml:space="preserve">BHP0001-15 </v>
      </c>
      <c r="C5" s="13">
        <f t="shared" si="0"/>
        <v>5</v>
      </c>
      <c r="D5" s="25" t="s">
        <v>80</v>
      </c>
      <c r="E5" s="13">
        <f>IF(Tabela6[nº de turmas 1q]&gt;=15,3,IF(Tabela6[nº de turmas 1q]&gt;=10,2,IF(Tabela6[nº de turmas 1q]&gt;=5,1,0)))</f>
        <v>1</v>
      </c>
      <c r="G5" s="25" t="s">
        <v>114</v>
      </c>
      <c r="H5" s="10" t="str">
        <f>IFERROR(VLOOKUP(Tabela68[[#This Row],[Disciplina]],Disciplinas[],5,FALSE),"-")</f>
        <v xml:space="preserve">BHP0001-15 </v>
      </c>
      <c r="I5" s="10">
        <f t="shared" si="1"/>
        <v>0</v>
      </c>
      <c r="J5" s="25" t="s">
        <v>80</v>
      </c>
      <c r="K5" s="10">
        <f>IF(Tabela68[nº de turmas 2q]&gt;=15,3,IF(Tabela68[nº de turmas 2q]&gt;=10,2,IF(Tabela68[nº de turmas 2q]&gt;=5,1,0)))</f>
        <v>0</v>
      </c>
      <c r="M5" s="25" t="s">
        <v>114</v>
      </c>
      <c r="N5" s="11" t="str">
        <f>IFERROR(VLOOKUP(Tabela689[[#This Row],[Disciplina]],Disciplinas[],5,FALSE),"-")</f>
        <v xml:space="preserve">BHP0001-15 </v>
      </c>
      <c r="O5" s="11">
        <f t="shared" si="2"/>
        <v>0</v>
      </c>
      <c r="P5" s="25" t="s">
        <v>80</v>
      </c>
      <c r="Q5" s="11">
        <f>IF(Tabela689[nº de turmas 3q]&gt;=15,3,IF(Tabela689[nº de turmas 3q]&gt;=10,2,IF(Tabela689[nº de turmas 3q]&gt;=5,1,0)))</f>
        <v>0</v>
      </c>
    </row>
    <row r="6" spans="1:17" ht="30">
      <c r="A6" s="25" t="s">
        <v>252</v>
      </c>
      <c r="B6" s="13" t="str">
        <f>IFERROR(VLOOKUP($A6,Disciplinas[],5,FALSE),"-")</f>
        <v>BHP0201-15</v>
      </c>
      <c r="C6" s="13">
        <f t="shared" si="0"/>
        <v>0</v>
      </c>
      <c r="D6" s="25" t="s">
        <v>59</v>
      </c>
      <c r="E6" s="13">
        <f>IF(Tabela6[nº de turmas 1q]&gt;=15,3,IF(Tabela6[nº de turmas 1q]&gt;=10,2,IF(Tabela6[nº de turmas 1q]&gt;=5,1,0)))</f>
        <v>0</v>
      </c>
      <c r="G6" s="25" t="s">
        <v>252</v>
      </c>
      <c r="H6" s="10" t="str">
        <f>IFERROR(VLOOKUP(Tabela68[[#This Row],[Disciplina]],Disciplinas[],5,FALSE),"-")</f>
        <v>BHP0201-15</v>
      </c>
      <c r="I6" s="10">
        <f t="shared" si="1"/>
        <v>5</v>
      </c>
      <c r="J6" s="25" t="s">
        <v>59</v>
      </c>
      <c r="K6" s="10">
        <f>IF(Tabela68[nº de turmas 2q]&gt;=15,3,IF(Tabela68[nº de turmas 2q]&gt;=10,2,IF(Tabela68[nº de turmas 2q]&gt;=5,1,0)))</f>
        <v>1</v>
      </c>
      <c r="M6" s="25" t="s">
        <v>252</v>
      </c>
      <c r="N6" s="11" t="str">
        <f>IFERROR(VLOOKUP(Tabela689[[#This Row],[Disciplina]],Disciplinas[],5,FALSE),"-")</f>
        <v>BHP0201-15</v>
      </c>
      <c r="O6" s="11">
        <f t="shared" si="2"/>
        <v>0</v>
      </c>
      <c r="P6" s="25" t="s">
        <v>59</v>
      </c>
      <c r="Q6" s="11">
        <f>IF(Tabela689[nº de turmas 3q]&gt;=15,3,IF(Tabela689[nº de turmas 3q]&gt;=10,2,IF(Tabela689[nº de turmas 3q]&gt;=5,1,0)))</f>
        <v>0</v>
      </c>
    </row>
    <row r="7" spans="1:17">
      <c r="B7" s="13" t="str">
        <f>IFERROR(VLOOKUP($A7,Disciplinas[],5,FALSE),"-")</f>
        <v>-</v>
      </c>
      <c r="C7" s="13">
        <f t="shared" si="0"/>
        <v>39</v>
      </c>
      <c r="E7" s="13">
        <f>IF(Tabela6[nº de turmas 1q]&gt;=15,3,IF(Tabela6[nº de turmas 1q]&gt;=10,2,IF(Tabela6[nº de turmas 1q]&gt;=5,1,0)))</f>
        <v>3</v>
      </c>
      <c r="H7" s="10" t="str">
        <f>IFERROR(VLOOKUP(Tabela68[[#This Row],[Disciplina]],Disciplinas[],5,FALSE),"-")</f>
        <v>-</v>
      </c>
      <c r="I7" s="10">
        <f t="shared" si="1"/>
        <v>35</v>
      </c>
      <c r="K7" s="10">
        <f>IF(Tabela68[nº de turmas 2q]&gt;=15,3,IF(Tabela68[nº de turmas 2q]&gt;=10,2,IF(Tabela68[nº de turmas 2q]&gt;=5,1,0)))</f>
        <v>3</v>
      </c>
      <c r="M7" s="25"/>
      <c r="N7" s="11" t="str">
        <f>IFERROR(VLOOKUP(Tabela689[[#This Row],[Disciplina]],Disciplinas[],5,FALSE),"-")</f>
        <v>-</v>
      </c>
      <c r="O7" s="11">
        <f t="shared" si="2"/>
        <v>40</v>
      </c>
      <c r="Q7" s="11">
        <f>IF(Tabela689[nº de turmas 3q]&gt;=15,3,IF(Tabela689[nº de turmas 3q]&gt;=10,2,IF(Tabela689[nº de turmas 3q]&gt;=5,1,0)))</f>
        <v>3</v>
      </c>
    </row>
    <row r="8" spans="1:17">
      <c r="B8" s="13" t="str">
        <f>IFERROR(VLOOKUP($A8,Disciplinas[],5,FALSE),"-")</f>
        <v>-</v>
      </c>
      <c r="C8" s="13">
        <f t="shared" si="0"/>
        <v>39</v>
      </c>
      <c r="E8" s="13">
        <f>IF(Tabela6[nº de turmas 1q]&gt;=15,3,IF(Tabela6[nº de turmas 1q]&gt;=10,2,IF(Tabela6[nº de turmas 1q]&gt;=5,1,0)))</f>
        <v>3</v>
      </c>
      <c r="H8" s="10" t="str">
        <f>IFERROR(VLOOKUP(Tabela68[[#This Row],[Disciplina]],Disciplinas[],5,FALSE),"-")</f>
        <v>-</v>
      </c>
      <c r="I8" s="10">
        <f t="shared" si="1"/>
        <v>35</v>
      </c>
      <c r="K8" s="10">
        <f>IF(Tabela68[nº de turmas 2q]&gt;=15,3,IF(Tabela68[nº de turmas 2q]&gt;=10,2,IF(Tabela68[nº de turmas 2q]&gt;=5,1,0)))</f>
        <v>3</v>
      </c>
      <c r="M8" s="25"/>
      <c r="N8" s="11" t="str">
        <f>IFERROR(VLOOKUP(Tabela689[[#This Row],[Disciplina]],Disciplinas[],5,FALSE),"-")</f>
        <v>-</v>
      </c>
      <c r="O8" s="11">
        <f t="shared" si="2"/>
        <v>40</v>
      </c>
      <c r="Q8" s="11">
        <f>IF(Tabela689[nº de turmas 3q]&gt;=15,3,IF(Tabela689[nº de turmas 3q]&gt;=10,2,IF(Tabela689[nº de turmas 3q]&gt;=5,1,0)))</f>
        <v>3</v>
      </c>
    </row>
    <row r="9" spans="1:17">
      <c r="A9" s="24"/>
      <c r="B9" s="13" t="str">
        <f>IFERROR(VLOOKUP($A9,Disciplinas[],5,FALSE),"-")</f>
        <v>-</v>
      </c>
      <c r="C9" s="13">
        <f t="shared" si="0"/>
        <v>39</v>
      </c>
      <c r="E9" s="13">
        <f>IF(Tabela6[nº de turmas 1q]&gt;=15,3,IF(Tabela6[nº de turmas 1q]&gt;=10,2,IF(Tabela6[nº de turmas 1q]&gt;=5,1,0)))</f>
        <v>3</v>
      </c>
      <c r="G9" s="26"/>
      <c r="H9" s="10" t="str">
        <f>IFERROR(VLOOKUP(Tabela68[[#This Row],[Disciplina]],Disciplinas[],5,FALSE),"-")</f>
        <v>-</v>
      </c>
      <c r="I9" s="10">
        <f t="shared" si="1"/>
        <v>35</v>
      </c>
      <c r="K9" s="10">
        <f>IF(Tabela68[nº de turmas 2q]&gt;=15,3,IF(Tabela68[nº de turmas 2q]&gt;=10,2,IF(Tabela68[nº de turmas 2q]&gt;=5,1,0)))</f>
        <v>3</v>
      </c>
      <c r="M9" s="25"/>
      <c r="N9" s="11" t="str">
        <f>IFERROR(VLOOKUP(Tabela689[[#This Row],[Disciplina]],Disciplinas[],5,FALSE),"-")</f>
        <v>-</v>
      </c>
      <c r="O9" s="11">
        <f t="shared" si="2"/>
        <v>40</v>
      </c>
      <c r="Q9" s="11">
        <f>IF(Tabela689[nº de turmas 3q]&gt;=15,3,IF(Tabela689[nº de turmas 3q]&gt;=10,2,IF(Tabela689[nº de turmas 3q]&gt;=5,1,0)))</f>
        <v>3</v>
      </c>
    </row>
    <row r="10" spans="1:17">
      <c r="A10" s="24"/>
      <c r="B10" s="13" t="str">
        <f>IFERROR(VLOOKUP($A10,Disciplinas[],5,FALSE),"-")</f>
        <v>-</v>
      </c>
      <c r="C10" s="13">
        <f t="shared" si="0"/>
        <v>39</v>
      </c>
      <c r="E10" s="13">
        <f>IF(Tabela6[nº de turmas 1q]&gt;=15,3,IF(Tabela6[nº de turmas 1q]&gt;=10,2,IF(Tabela6[nº de turmas 1q]&gt;=5,1,0)))</f>
        <v>3</v>
      </c>
      <c r="G10" s="26"/>
      <c r="H10" s="10" t="str">
        <f>IFERROR(VLOOKUP(Tabela68[[#This Row],[Disciplina]],Disciplinas[],5,FALSE),"-")</f>
        <v>-</v>
      </c>
      <c r="I10" s="10">
        <f t="shared" si="1"/>
        <v>35</v>
      </c>
      <c r="K10" s="10">
        <f>IF(Tabela68[nº de turmas 2q]&gt;=15,3,IF(Tabela68[nº de turmas 2q]&gt;=10,2,IF(Tabela68[nº de turmas 2q]&gt;=5,1,0)))</f>
        <v>3</v>
      </c>
      <c r="M10" s="25"/>
      <c r="N10" s="11" t="str">
        <f>IFERROR(VLOOKUP(Tabela689[[#This Row],[Disciplina]],Disciplinas[],5,FALSE),"-")</f>
        <v>-</v>
      </c>
      <c r="O10" s="11">
        <f t="shared" si="2"/>
        <v>40</v>
      </c>
      <c r="Q10" s="11">
        <f>IF(Tabela689[nº de turmas 3q]&gt;=15,3,IF(Tabela689[nº de turmas 3q]&gt;=10,2,IF(Tabela689[nº de turmas 3q]&gt;=5,1,0)))</f>
        <v>3</v>
      </c>
    </row>
    <row r="11" spans="1:17">
      <c r="B11" s="13" t="str">
        <f>IFERROR(VLOOKUP($A11,Disciplinas[],5,FALSE),"-")</f>
        <v>-</v>
      </c>
      <c r="C11" s="13">
        <f t="shared" si="0"/>
        <v>39</v>
      </c>
      <c r="E11" s="13">
        <f>IF(Tabela6[nº de turmas 1q]&gt;=15,3,IF(Tabela6[nº de turmas 1q]&gt;=10,2,IF(Tabela6[nº de turmas 1q]&gt;=5,1,0)))</f>
        <v>3</v>
      </c>
      <c r="G11" s="26"/>
      <c r="H11" s="10" t="str">
        <f>IFERROR(VLOOKUP(Tabela68[[#This Row],[Disciplina]],Disciplinas[],5,FALSE),"-")</f>
        <v>-</v>
      </c>
      <c r="I11" s="10">
        <f t="shared" si="1"/>
        <v>35</v>
      </c>
      <c r="K11" s="10">
        <f>IF(Tabela68[nº de turmas 2q]&gt;=15,3,IF(Tabela68[nº de turmas 2q]&gt;=10,2,IF(Tabela68[nº de turmas 2q]&gt;=5,1,0)))</f>
        <v>3</v>
      </c>
      <c r="M11" s="25"/>
      <c r="N11" s="11" t="str">
        <f>IFERROR(VLOOKUP(Tabela689[[#This Row],[Disciplina]],Disciplinas[],5,FALSE),"-")</f>
        <v>-</v>
      </c>
      <c r="O11" s="11">
        <f t="shared" si="2"/>
        <v>40</v>
      </c>
      <c r="Q11" s="11">
        <f>IF(Tabela689[nº de turmas 3q]&gt;=15,3,IF(Tabela689[nº de turmas 3q]&gt;=10,2,IF(Tabela689[nº de turmas 3q]&gt;=5,1,0)))</f>
        <v>3</v>
      </c>
    </row>
    <row r="12" spans="1:17">
      <c r="B12" s="13" t="str">
        <f>IFERROR(VLOOKUP($A12,Disciplinas[],5,FALSE),"-")</f>
        <v>-</v>
      </c>
      <c r="C12" s="13">
        <f t="shared" si="0"/>
        <v>39</v>
      </c>
      <c r="E12" s="13">
        <f>IF(Tabela6[nº de turmas 1q]&gt;=15,3,IF(Tabela6[nº de turmas 1q]&gt;=10,2,IF(Tabela6[nº de turmas 1q]&gt;=5,1,0)))</f>
        <v>3</v>
      </c>
      <c r="G12" s="26"/>
      <c r="H12" s="10" t="str">
        <f>IFERROR(VLOOKUP(Tabela68[[#This Row],[Disciplina]],Disciplinas[],5,FALSE),"-")</f>
        <v>-</v>
      </c>
      <c r="I12" s="10">
        <f t="shared" si="1"/>
        <v>35</v>
      </c>
      <c r="K12" s="10">
        <f>IF(Tabela68[nº de turmas 2q]&gt;=15,3,IF(Tabela68[nº de turmas 2q]&gt;=10,2,IF(Tabela68[nº de turmas 2q]&gt;=5,1,0)))</f>
        <v>3</v>
      </c>
      <c r="M12" s="25"/>
      <c r="N12" s="11" t="str">
        <f>IFERROR(VLOOKUP(Tabela689[[#This Row],[Disciplina]],Disciplinas[],5,FALSE),"-")</f>
        <v>-</v>
      </c>
      <c r="O12" s="11">
        <f t="shared" si="2"/>
        <v>40</v>
      </c>
      <c r="Q12" s="11">
        <f>IF(Tabela689[nº de turmas 3q]&gt;=15,3,IF(Tabela689[nº de turmas 3q]&gt;=10,2,IF(Tabela689[nº de turmas 3q]&gt;=5,1,0)))</f>
        <v>3</v>
      </c>
    </row>
    <row r="13" spans="1:17">
      <c r="B13" s="13" t="str">
        <f>IFERROR(VLOOKUP($A13,Disciplinas[],5,FALSE),"-")</f>
        <v>-</v>
      </c>
      <c r="C13" s="13">
        <f t="shared" si="0"/>
        <v>39</v>
      </c>
      <c r="E13" s="13">
        <f>IF(Tabela6[nº de turmas 1q]&gt;=15,3,IF(Tabela6[nº de turmas 1q]&gt;=10,2,IF(Tabela6[nº de turmas 1q]&gt;=5,1,0)))</f>
        <v>3</v>
      </c>
      <c r="G13" s="26"/>
      <c r="H13" s="10" t="str">
        <f>IFERROR(VLOOKUP(Tabela68[[#This Row],[Disciplina]],Disciplinas[],5,FALSE),"-")</f>
        <v>-</v>
      </c>
      <c r="I13" s="10">
        <f t="shared" si="1"/>
        <v>35</v>
      </c>
      <c r="K13" s="10">
        <f>IF(Tabela68[nº de turmas 2q]&gt;=15,3,IF(Tabela68[nº de turmas 2q]&gt;=10,2,IF(Tabela68[nº de turmas 2q]&gt;=5,1,0)))</f>
        <v>3</v>
      </c>
      <c r="M13" s="25"/>
      <c r="N13" s="11" t="str">
        <f>IFERROR(VLOOKUP(Tabela689[[#This Row],[Disciplina]],Disciplinas[],5,FALSE),"-")</f>
        <v>-</v>
      </c>
      <c r="O13" s="11">
        <f t="shared" si="2"/>
        <v>40</v>
      </c>
      <c r="Q13" s="11">
        <f>IF(Tabela689[nº de turmas 3q]&gt;=15,3,IF(Tabela689[nº de turmas 3q]&gt;=10,2,IF(Tabela689[nº de turmas 3q]&gt;=5,1,0)))</f>
        <v>3</v>
      </c>
    </row>
    <row r="14" spans="1:17">
      <c r="B14" s="13" t="str">
        <f>IFERROR(VLOOKUP($A14,Disciplinas[],5,FALSE),"-")</f>
        <v>-</v>
      </c>
      <c r="C14" s="13">
        <f t="shared" si="0"/>
        <v>39</v>
      </c>
      <c r="E14" s="13">
        <f>IF(Tabela6[nº de turmas 1q]&gt;=15,3,IF(Tabela6[nº de turmas 1q]&gt;=10,2,IF(Tabela6[nº de turmas 1q]&gt;=5,1,0)))</f>
        <v>3</v>
      </c>
      <c r="G14" s="26"/>
      <c r="H14" s="10" t="str">
        <f>IFERROR(VLOOKUP(Tabela68[[#This Row],[Disciplina]],Disciplinas[],5,FALSE),"-")</f>
        <v>-</v>
      </c>
      <c r="I14" s="10">
        <f t="shared" si="1"/>
        <v>35</v>
      </c>
      <c r="K14" s="10">
        <f>IF(Tabela68[nº de turmas 2q]&gt;=15,3,IF(Tabela68[nº de turmas 2q]&gt;=10,2,IF(Tabela68[nº de turmas 2q]&gt;=5,1,0)))</f>
        <v>3</v>
      </c>
      <c r="M14" s="25"/>
      <c r="N14" s="11" t="str">
        <f>IFERROR(VLOOKUP(Tabela689[[#This Row],[Disciplina]],Disciplinas[],5,FALSE),"-")</f>
        <v>-</v>
      </c>
      <c r="O14" s="11">
        <f t="shared" si="2"/>
        <v>40</v>
      </c>
      <c r="Q14" s="11">
        <f>IF(Tabela689[nº de turmas 3q]&gt;=15,3,IF(Tabela689[nº de turmas 3q]&gt;=10,2,IF(Tabela689[nº de turmas 3q]&gt;=5,1,0)))</f>
        <v>3</v>
      </c>
    </row>
    <row r="15" spans="1:17">
      <c r="B15" s="13" t="str">
        <f>IFERROR(VLOOKUP($A15,Disciplinas[],5,FALSE),"-")</f>
        <v>-</v>
      </c>
      <c r="C15" s="13">
        <f t="shared" si="0"/>
        <v>39</v>
      </c>
      <c r="E15" s="13">
        <f>IF(Tabela6[nº de turmas 1q]&gt;=15,3,IF(Tabela6[nº de turmas 1q]&gt;=10,2,IF(Tabela6[nº de turmas 1q]&gt;=5,1,0)))</f>
        <v>3</v>
      </c>
      <c r="G15" s="26"/>
      <c r="H15" s="10" t="str">
        <f>IFERROR(VLOOKUP(Tabela68[[#This Row],[Disciplina]],Disciplinas[],5,FALSE),"-")</f>
        <v>-</v>
      </c>
      <c r="I15" s="10">
        <f t="shared" si="1"/>
        <v>35</v>
      </c>
      <c r="K15" s="10">
        <f>IF(Tabela68[nº de turmas 2q]&gt;=15,3,IF(Tabela68[nº de turmas 2q]&gt;=10,2,IF(Tabela68[nº de turmas 2q]&gt;=5,1,0)))</f>
        <v>3</v>
      </c>
      <c r="M15" s="25"/>
      <c r="N15" s="11" t="str">
        <f>IFERROR(VLOOKUP(Tabela689[[#This Row],[Disciplina]],Disciplinas[],5,FALSE),"-")</f>
        <v>-</v>
      </c>
      <c r="O15" s="11">
        <f t="shared" si="2"/>
        <v>40</v>
      </c>
      <c r="Q15" s="11">
        <f>IF(Tabela689[nº de turmas 3q]&gt;=15,3,IF(Tabela689[nº de turmas 3q]&gt;=10,2,IF(Tabela689[nº de turmas 3q]&gt;=5,1,0)))</f>
        <v>3</v>
      </c>
    </row>
    <row r="16" spans="1:17">
      <c r="B16" s="13" t="str">
        <f>IFERROR(VLOOKUP($A16,Disciplinas[],5,FALSE),"-")</f>
        <v>-</v>
      </c>
      <c r="C16" s="13">
        <f t="shared" si="0"/>
        <v>39</v>
      </c>
      <c r="E16" s="13">
        <f>IF(Tabela6[nº de turmas 1q]&gt;=15,3,IF(Tabela6[nº de turmas 1q]&gt;=10,2,IF(Tabela6[nº de turmas 1q]&gt;=5,1,0)))</f>
        <v>3</v>
      </c>
      <c r="G16" s="26"/>
      <c r="H16" s="10" t="str">
        <f>IFERROR(VLOOKUP(Tabela68[[#This Row],[Disciplina]],Disciplinas[],5,FALSE),"-")</f>
        <v>-</v>
      </c>
      <c r="I16" s="10">
        <f t="shared" si="1"/>
        <v>35</v>
      </c>
      <c r="K16" s="10">
        <f>IF(Tabela68[nº de turmas 2q]&gt;=15,3,IF(Tabela68[nº de turmas 2q]&gt;=10,2,IF(Tabela68[nº de turmas 2q]&gt;=5,1,0)))</f>
        <v>3</v>
      </c>
      <c r="M16" s="25"/>
      <c r="N16" s="11" t="str">
        <f>IFERROR(VLOOKUP(Tabela689[[#This Row],[Disciplina]],Disciplinas[],5,FALSE),"-")</f>
        <v>-</v>
      </c>
      <c r="O16" s="11">
        <f t="shared" si="2"/>
        <v>40</v>
      </c>
      <c r="Q16" s="11">
        <f>IF(Tabela689[nº de turmas 3q]&gt;=15,3,IF(Tabela689[nº de turmas 3q]&gt;=10,2,IF(Tabela689[nº de turmas 3q]&gt;=5,1,0)))</f>
        <v>3</v>
      </c>
    </row>
    <row r="17" spans="2:17">
      <c r="B17" s="13" t="str">
        <f>IFERROR(VLOOKUP($A17,Disciplinas[],5,FALSE),"-")</f>
        <v>-</v>
      </c>
      <c r="C17" s="13">
        <f t="shared" si="0"/>
        <v>39</v>
      </c>
      <c r="E17" s="13">
        <f>IF(Tabela6[nº de turmas 1q]&gt;=15,3,IF(Tabela6[nº de turmas 1q]&gt;=10,2,IF(Tabela6[nº de turmas 1q]&gt;=5,1,0)))</f>
        <v>3</v>
      </c>
      <c r="G17" s="26"/>
      <c r="H17" s="10" t="str">
        <f>IFERROR(VLOOKUP(Tabela68[[#This Row],[Disciplina]],Disciplinas[],5,FALSE),"-")</f>
        <v>-</v>
      </c>
      <c r="I17" s="10">
        <f t="shared" si="1"/>
        <v>35</v>
      </c>
      <c r="K17" s="10">
        <f>IF(Tabela68[nº de turmas 2q]&gt;=15,3,IF(Tabela68[nº de turmas 2q]&gt;=10,2,IF(Tabela68[nº de turmas 2q]&gt;=5,1,0)))</f>
        <v>3</v>
      </c>
      <c r="M17" s="25"/>
      <c r="N17" s="23" t="str">
        <f>IFERROR(VLOOKUP(Tabela689[[#This Row],[Disciplina]],Disciplinas[],5,FALSE),"-")</f>
        <v>-</v>
      </c>
      <c r="O17" s="23">
        <f>COUNTIF(Tabela3q,M17)</f>
        <v>40</v>
      </c>
      <c r="Q17" s="11">
        <f>IF(Tabela689[nº de turmas 3q]&gt;=15,3,IF(Tabela689[nº de turmas 3q]&gt;=10,2,IF(Tabela689[nº de turmas 3q]&gt;=5,1,0)))</f>
        <v>3</v>
      </c>
    </row>
    <row r="18" spans="2:17">
      <c r="B18" s="13" t="str">
        <f>IFERROR(VLOOKUP($A18,Disciplinas[],5,FALSE),"-")</f>
        <v>-</v>
      </c>
      <c r="C18" s="21">
        <f>COUNTIF(Tabela1q,A18)</f>
        <v>39</v>
      </c>
      <c r="E18" s="13">
        <f>IF(Tabela6[nº de turmas 1q]&gt;=15,3,IF(Tabela6[nº de turmas 1q]&gt;=10,2,IF(Tabela6[nº de turmas 1q]&gt;=5,1,0)))</f>
        <v>3</v>
      </c>
      <c r="G18" s="26"/>
      <c r="H18" s="22" t="str">
        <f>IFERROR(VLOOKUP(Tabela68[[#This Row],[Disciplina]],Disciplinas[],5,FALSE),"-")</f>
        <v>-</v>
      </c>
      <c r="I18" s="22">
        <f>COUNTIF(Tabela2q,G18)</f>
        <v>35</v>
      </c>
      <c r="K18" s="10">
        <f>IF(Tabela68[nº de turmas 2q]&gt;=15,3,IF(Tabela68[nº de turmas 2q]&gt;=10,2,IF(Tabela68[nº de turmas 2q]&gt;=5,1,0)))</f>
        <v>3</v>
      </c>
      <c r="M18" s="25"/>
      <c r="N18" s="23" t="str">
        <f>IFERROR(VLOOKUP(Tabela689[[#This Row],[Disciplina]],Disciplinas[],5,FALSE),"-")</f>
        <v>-</v>
      </c>
      <c r="O18" s="23">
        <f>COUNTIF(Tabela3q,M18)</f>
        <v>40</v>
      </c>
      <c r="Q18" s="11">
        <f>IF(Tabela689[nº de turmas 3q]&gt;=15,3,IF(Tabela689[nº de turmas 3q]&gt;=10,2,IF(Tabela689[nº de turmas 3q]&gt;=5,1,0)))</f>
        <v>3</v>
      </c>
    </row>
    <row r="19" spans="2:17">
      <c r="B19" s="13" t="str">
        <f>IFERROR(VLOOKUP($A19,Disciplinas[],5,FALSE),"-")</f>
        <v>-</v>
      </c>
      <c r="C19" s="21">
        <f>COUNTIF(Tabela1q,A19)</f>
        <v>39</v>
      </c>
      <c r="E19" s="13">
        <f>IF(Tabela6[nº de turmas 1q]&gt;=15,3,IF(Tabela6[nº de turmas 1q]&gt;=10,2,IF(Tabela6[nº de turmas 1q]&gt;=5,1,0)))</f>
        <v>3</v>
      </c>
      <c r="H19" s="22" t="str">
        <f>IFERROR(VLOOKUP(Tabela68[[#This Row],[Disciplina]],Disciplinas[],5,FALSE),"-")</f>
        <v>-</v>
      </c>
      <c r="I19" s="22">
        <f>COUNTIF(Tabela2q,G19)</f>
        <v>35</v>
      </c>
      <c r="K19" s="10">
        <f>IF(Tabela68[nº de turmas 2q]&gt;=15,3,IF(Tabela68[nº de turmas 2q]&gt;=10,2,IF(Tabela68[nº de turmas 2q]&gt;=5,1,0)))</f>
        <v>3</v>
      </c>
      <c r="M19" s="25"/>
      <c r="N19" s="23" t="str">
        <f>IFERROR(VLOOKUP(Tabela689[[#This Row],[Disciplina]],Disciplinas[],5,FALSE),"-")</f>
        <v>-</v>
      </c>
      <c r="O19" s="23">
        <f>COUNTIF(Tabela3q,M19)</f>
        <v>40</v>
      </c>
      <c r="Q19" s="11"/>
    </row>
    <row r="20" spans="2:17">
      <c r="B20" s="13" t="str">
        <f>IFERROR(VLOOKUP($A20,Disciplinas[],5,FALSE),"-")</f>
        <v>-</v>
      </c>
      <c r="C20" s="21">
        <f>COUNTIF(Tabela1q,A20)</f>
        <v>39</v>
      </c>
      <c r="E20" s="13">
        <f>IF(Tabela6[nº de turmas 1q]&gt;=15,3,IF(Tabela6[nº de turmas 1q]&gt;=10,2,IF(Tabela6[nº de turmas 1q]&gt;=5,1,0)))</f>
        <v>3</v>
      </c>
      <c r="H20" s="22" t="str">
        <f>IFERROR(VLOOKUP(Tabela68[[#This Row],[Disciplina]],Disciplinas[],5,FALSE),"-")</f>
        <v>-</v>
      </c>
      <c r="I20" s="22">
        <f>COUNTIF(Tabela2q,G20)</f>
        <v>35</v>
      </c>
      <c r="K20" s="10">
        <f>IF(Tabela68[nº de turmas 2q]&gt;=15,3,IF(Tabela68[nº de turmas 2q]&gt;=10,2,IF(Tabela68[nº de turmas 2q]&gt;=5,1,0)))</f>
        <v>3</v>
      </c>
    </row>
    <row r="21" spans="2:17">
      <c r="B21" s="13" t="str">
        <f>IFERROR(VLOOKUP($A21,Disciplinas[],5,FALSE),"-")</f>
        <v>-</v>
      </c>
      <c r="C21" s="21">
        <f>COUNTIF(Tabela1q,A21)</f>
        <v>39</v>
      </c>
      <c r="E21" s="13">
        <f>IF(Tabela6[nº de turmas 1q]&gt;=15,3,IF(Tabela6[nº de turmas 1q]&gt;=10,2,IF(Tabela6[nº de turmas 1q]&gt;=5,1,0)))</f>
        <v>3</v>
      </c>
      <c r="H21" s="22" t="str">
        <f>IFERROR(VLOOKUP(Tabela68[[#This Row],[Disciplina]],Disciplinas[],5,FALSE),"-")</f>
        <v>-</v>
      </c>
      <c r="I21" s="22">
        <f>COUNTIF(Tabela2q,G21)</f>
        <v>35</v>
      </c>
      <c r="K21" s="10">
        <f>IF(Tabela68[nº de turmas 2q]&gt;=15,3,IF(Tabela68[nº de turmas 2q]&gt;=10,2,IF(Tabela68[nº de turmas 2q]&gt;=5,1,0)))</f>
        <v>3</v>
      </c>
    </row>
    <row r="22" spans="2:17">
      <c r="B22" s="13" t="str">
        <f>IFERROR(VLOOKUP($A22,Disciplinas[],5,FALSE),"-")</f>
        <v>-</v>
      </c>
      <c r="C22" s="21">
        <f>COUNTIF(Tabela1q,A22)</f>
        <v>39</v>
      </c>
      <c r="E22" s="13">
        <f>IF(Tabela6[nº de turmas 1q]&gt;=15,3,IF(Tabela6[nº de turmas 1q]&gt;=10,2,IF(Tabela6[nº de turmas 1q]&gt;=5,1,0)))</f>
        <v>3</v>
      </c>
      <c r="H22" s="22" t="str">
        <f>IFERROR(VLOOKUP(Tabela68[[#This Row],[Disciplina]],Disciplinas[],5,FALSE),"-")</f>
        <v>-</v>
      </c>
      <c r="I22" s="22">
        <f>COUNTIF(Tabela2q,G22)</f>
        <v>35</v>
      </c>
      <c r="K22" s="10">
        <f>IF(Tabela68[nº de turmas 2q]&gt;=15,3,IF(Tabela68[nº de turmas 2q]&gt;=10,2,IF(Tabela68[nº de turmas 2q]&gt;=5,1,0)))</f>
        <v>3</v>
      </c>
    </row>
  </sheetData>
  <sheetProtection autoFilter="0"/>
  <dataValidations count="2">
    <dataValidation type="list" allowBlank="1" showInputMessage="1" showErrorMessage="1" sqref="A4:A22 G4:G22 M4:M19">
      <formula1>Disciplina</formula1>
    </dataValidation>
    <dataValidation type="list" allowBlank="1" showInputMessage="1" showErrorMessage="1" sqref="D4:D22 J4:J22 P4:P19">
      <formula1>Docentes</formula1>
    </dataValidation>
  </dataValidation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AH35"/>
  <sheetViews>
    <sheetView tabSelected="1" zoomScale="80" zoomScaleNormal="80" zoomScalePageLayoutView="80" workbookViewId="0">
      <pane xSplit="1" topLeftCell="I1" activePane="topRight" state="frozen"/>
      <selection pane="topRight" activeCell="AG18" sqref="AG18"/>
    </sheetView>
  </sheetViews>
  <sheetFormatPr defaultColWidth="8.85546875" defaultRowHeight="15"/>
  <cols>
    <col min="1" max="1" width="37.42578125" customWidth="1"/>
    <col min="2" max="2" width="6" customWidth="1"/>
    <col min="3" max="3" width="6.42578125" customWidth="1"/>
    <col min="4" max="4" width="5" customWidth="1"/>
    <col min="5" max="5" width="5" style="12" customWidth="1"/>
    <col min="6" max="6" width="5.85546875" style="24" customWidth="1"/>
    <col min="7" max="7" width="5.42578125" style="24" customWidth="1"/>
    <col min="8" max="8" width="7.42578125" customWidth="1"/>
    <col min="9" max="9" width="6.42578125" customWidth="1"/>
    <col min="10" max="10" width="9.42578125" customWidth="1"/>
    <col min="11" max="11" width="7.42578125" customWidth="1"/>
    <col min="12" max="12" width="7.42578125" style="12" customWidth="1"/>
    <col min="13" max="13" width="7" style="24" customWidth="1"/>
    <col min="14" max="14" width="7.42578125" style="24" customWidth="1"/>
    <col min="15" max="15" width="8.42578125" customWidth="1"/>
    <col min="16" max="16" width="5.42578125" customWidth="1"/>
    <col min="17" max="17" width="10.85546875" customWidth="1"/>
    <col min="18" max="18" width="9.85546875" customWidth="1"/>
    <col min="19" max="19" width="9.85546875" style="12" customWidth="1"/>
    <col min="20" max="20" width="7" style="24" customWidth="1"/>
    <col min="21" max="21" width="7.42578125" style="24" customWidth="1"/>
    <col min="22" max="22" width="8" customWidth="1"/>
    <col min="23" max="23" width="12.140625" customWidth="1"/>
    <col min="24" max="24" width="11" customWidth="1"/>
    <col min="26" max="26" width="8.85546875" style="12"/>
    <col min="28" max="28" width="11.42578125" style="12" bestFit="1" customWidth="1"/>
    <col min="29" max="29" width="12" style="12" bestFit="1" customWidth="1"/>
    <col min="30" max="30" width="12" style="12" customWidth="1"/>
    <col min="31" max="31" width="12" style="24" customWidth="1"/>
    <col min="32" max="32" width="12" style="12" customWidth="1"/>
    <col min="33" max="33" width="19" style="24" customWidth="1"/>
  </cols>
  <sheetData>
    <row r="1" spans="1:34">
      <c r="B1" s="19" t="s">
        <v>25</v>
      </c>
      <c r="C1" s="19"/>
      <c r="D1" s="19"/>
      <c r="E1" s="19"/>
      <c r="F1" s="19"/>
      <c r="G1" s="19"/>
      <c r="H1" s="19"/>
      <c r="I1" s="12" t="s">
        <v>26</v>
      </c>
      <c r="J1" s="12"/>
      <c r="K1" s="12"/>
      <c r="M1" s="12"/>
      <c r="N1" s="12"/>
      <c r="O1" s="12"/>
      <c r="P1" s="19" t="s">
        <v>27</v>
      </c>
      <c r="Q1" s="19"/>
      <c r="R1" s="19"/>
      <c r="S1" s="19"/>
      <c r="T1" s="19"/>
      <c r="U1" s="19"/>
      <c r="V1" s="19"/>
      <c r="W1" t="s">
        <v>45</v>
      </c>
      <c r="AE1" s="12"/>
      <c r="AG1"/>
    </row>
    <row r="2" spans="1:34" s="8" customFormat="1" ht="60">
      <c r="A2" s="8" t="s">
        <v>24</v>
      </c>
      <c r="B2" s="8" t="s">
        <v>28</v>
      </c>
      <c r="C2" s="8" t="s">
        <v>29</v>
      </c>
      <c r="D2" s="8" t="s">
        <v>30</v>
      </c>
      <c r="E2" s="8" t="s">
        <v>289</v>
      </c>
      <c r="F2" s="8" t="s">
        <v>31</v>
      </c>
      <c r="G2" s="8" t="s">
        <v>33</v>
      </c>
      <c r="H2" s="8" t="s">
        <v>32</v>
      </c>
      <c r="I2" s="8" t="s">
        <v>34</v>
      </c>
      <c r="J2" s="8" t="s">
        <v>35</v>
      </c>
      <c r="K2" s="8" t="s">
        <v>49</v>
      </c>
      <c r="L2" s="8" t="s">
        <v>290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36</v>
      </c>
      <c r="S2" s="8" t="s">
        <v>291</v>
      </c>
      <c r="T2" s="8" t="s">
        <v>42</v>
      </c>
      <c r="U2" s="8" t="s">
        <v>43</v>
      </c>
      <c r="V2" s="8" t="s">
        <v>44</v>
      </c>
      <c r="W2" s="8" t="s">
        <v>46</v>
      </c>
      <c r="X2" s="8" t="s">
        <v>47</v>
      </c>
      <c r="Y2" s="8" t="s">
        <v>48</v>
      </c>
      <c r="Z2" s="8" t="s">
        <v>292</v>
      </c>
      <c r="AA2" s="8" t="s">
        <v>293</v>
      </c>
      <c r="AB2" s="8" t="s">
        <v>294</v>
      </c>
      <c r="AC2" s="8" t="s">
        <v>295</v>
      </c>
      <c r="AD2" s="8" t="s">
        <v>296</v>
      </c>
      <c r="AE2" s="8" t="s">
        <v>297</v>
      </c>
      <c r="AF2" s="8" t="s">
        <v>298</v>
      </c>
      <c r="AG2" s="8" t="s">
        <v>51</v>
      </c>
      <c r="AH2" s="8" t="s">
        <v>311</v>
      </c>
    </row>
    <row r="3" spans="1:34">
      <c r="A3" s="17" t="str">
        <f>Docentes!A2</f>
        <v>Alexia Cruz Bretas</v>
      </c>
      <c r="B3" s="17">
        <f>SUMIFS('Alocação 1q'!X:X,'Alocação 1q'!Y:Y,Tabela11[[#This Row],[Docente]],'Alocação 1q'!F:F,"BI")+SUMIFS('Alocação 1q'!AI:AI,'Alocação 1q'!AJ:AJ,Tabela11[[#This Row],[Docente]],'Alocação 1q'!F:F,"BI")</f>
        <v>8</v>
      </c>
      <c r="C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3" s="18">
        <f>SUM(Tabela11[[#This Row],[BI 1Q]:[Ext. 1Q]])</f>
        <v>8</v>
      </c>
      <c r="I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" s="18">
        <f>SUM(Tabela11[[#This Row],[BI 2Q]:[Ext. 2Q]])</f>
        <v>8</v>
      </c>
      <c r="P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" s="18">
        <f>SUM(Tabela11[[#This Row],[BI 3Q]:[Ext. 3Q]])</f>
        <v>0</v>
      </c>
      <c r="W3" s="17">
        <f>SUM(Tabela11[[#This Row],[BI 1Q]],Tabela11[[#This Row],[BI 2Q]],Tabela11[[#This Row],[BI 3Q]])</f>
        <v>8</v>
      </c>
      <c r="X3" s="17">
        <f>SUM(Tabela11[[#This Row],[OBR ESP 1Q]],Tabela11[[#This Row],[OBR ESP 2Q]],Tabela11[[#This Row],[OBR ESP 3Q]])</f>
        <v>8</v>
      </c>
      <c r="Y3" s="17">
        <f>SUM(Tabela11[[#This Row],[OL ESP 1Q]],Tabela11[[#This Row],[OL ESP 2Q]],Tabela11[[#This Row],[OL ESP 3Q]])</f>
        <v>0</v>
      </c>
      <c r="Z3" s="17">
        <f>Tabela11[[#This Row],[Livre 1Q]]+Tabela11[[#This Row],[Livre 2Q]]+Tabela11[[#This Row],[Livre 3Q]]</f>
        <v>0</v>
      </c>
      <c r="AA3" s="18">
        <f>SUM(Tabela11[[#This Row],[Total BI]:[Total Livre]])</f>
        <v>16</v>
      </c>
      <c r="AB3" s="18">
        <f>Tabela11[[#This Row],[Pós 1Q]]+Tabela11[[#This Row],[Pós 2Q]]+Tabela11[[#This Row],[Pós 3Q]]</f>
        <v>0</v>
      </c>
      <c r="AC3" s="18">
        <f>Tabela11[[#This Row],[Ext. 1Q]]+Tabela11[[#This Row],[Ext. 2Q]]+Tabela11[[#This Row],[Ext. 3Q]]</f>
        <v>0</v>
      </c>
      <c r="AD3" s="18">
        <f>Tabela11[[#This Row],[TOTAL ANUAL Graduação]]+Tabela11[[#This Row],[Total PG]]+Tabela11[[#This Row],[Total Ext]]</f>
        <v>16</v>
      </c>
      <c r="AE3" s="24">
        <v>1</v>
      </c>
      <c r="AF3" s="18">
        <f>Tabela11[[#This Row],[Créditos Totais]]+Tabela11[[#This Row],[Coordenação disc ano anterior]]</f>
        <v>17</v>
      </c>
      <c r="AH3" s="37">
        <f>Tabela11[[#This Row],[Total c/ coord disc]]+Tabela11[[#This Row],[Dispensa/Conversão créditos]]</f>
        <v>17</v>
      </c>
    </row>
    <row r="4" spans="1:34">
      <c r="A4" s="17" t="str">
        <f>Docentes!A3</f>
        <v>Anastasia Guidi Itokazu</v>
      </c>
      <c r="B4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4" s="18">
        <f>SUM(Tabela11[[#This Row],[BI 1Q]:[Ext. 1Q]])</f>
        <v>6</v>
      </c>
      <c r="I4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" s="32">
        <v>2</v>
      </c>
      <c r="O4" s="18">
        <f>SUM(Tabela11[[#This Row],[BI 2Q]:[Ext. 2Q]])</f>
        <v>5</v>
      </c>
      <c r="P4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4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" s="18">
        <f>SUM(Tabela11[[#This Row],[BI 3Q]:[Ext. 3Q]])</f>
        <v>7</v>
      </c>
      <c r="W4" s="17">
        <f>SUM(Tabela11[[#This Row],[BI 1Q]],Tabela11[[#This Row],[BI 2Q]],Tabela11[[#This Row],[BI 3Q]])</f>
        <v>12</v>
      </c>
      <c r="X4" s="20">
        <f>SUM(Tabela11[[#This Row],[OBR ESP 1Q]],Tabela11[[#This Row],[OBR ESP 2Q]],Tabela11[[#This Row],[OBR ESP 3Q]])</f>
        <v>4</v>
      </c>
      <c r="Y4" s="17">
        <f>SUM(Tabela11[[#This Row],[OL ESP 1Q]],Tabela11[[#This Row],[OL ESP 2Q]],Tabela11[[#This Row],[OL ESP 3Q]])</f>
        <v>0</v>
      </c>
      <c r="Z4" s="17">
        <f>Tabela11[[#This Row],[Livre 1Q]]+Tabela11[[#This Row],[Livre 2Q]]+Tabela11[[#This Row],[Livre 3Q]]</f>
        <v>0</v>
      </c>
      <c r="AA4" s="18">
        <f>SUM(Tabela11[[#This Row],[Total BI]:[Total Livre]])</f>
        <v>16</v>
      </c>
      <c r="AB4" s="18">
        <f>Tabela11[[#This Row],[Pós 1Q]]+Tabela11[[#This Row],[Pós 2Q]]+Tabela11[[#This Row],[Pós 3Q]]</f>
        <v>2</v>
      </c>
      <c r="AC4" s="18">
        <f>Tabela11[[#This Row],[Ext. 1Q]]+Tabela11[[#This Row],[Ext. 2Q]]+Tabela11[[#This Row],[Ext. 3Q]]</f>
        <v>0</v>
      </c>
      <c r="AD4" s="18">
        <f>Tabela11[[#This Row],[TOTAL ANUAL Graduação]]+Tabela11[[#This Row],[Total PG]]+Tabela11[[#This Row],[Total Ext]]</f>
        <v>18</v>
      </c>
      <c r="AF4" s="18">
        <f>Tabela11[[#This Row],[Créditos Totais]]+Tabela11[[#This Row],[Coordenação disc ano anterior]]</f>
        <v>18</v>
      </c>
      <c r="AH4" s="37">
        <f>Tabela11[[#This Row],[Total c/ coord disc]]+Tabela11[[#This Row],[Dispensa/Conversão créditos]]</f>
        <v>18</v>
      </c>
    </row>
    <row r="5" spans="1:34">
      <c r="A5" s="17" t="str">
        <f>Docentes!A4</f>
        <v>Anderson de Araújo</v>
      </c>
      <c r="B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5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5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5" s="18">
        <f>SUM(Tabela11[[#This Row],[BI 1Q]:[Ext. 1Q]])</f>
        <v>8</v>
      </c>
      <c r="I5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5" s="18">
        <f>SUM(Tabela11[[#This Row],[BI 2Q]:[Ext. 2Q]])</f>
        <v>3</v>
      </c>
      <c r="P5" s="17">
        <f>SUMIFS('Alocação 3q'!X:X,'Alocação 3q'!Y:Y,Tabela11[[#This Row],[Docente]],'Alocação 3q'!F:F,"BI")+SUMIFS('Alocação 3q'!AI:AI,'Alocação 3q'!AJ:AJ,Tabela11[[#This Row],[Docente]],'Alocação 3q'!F:F,"BI")</f>
        <v>4</v>
      </c>
      <c r="Q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" s="18">
        <f>SUM(Tabela11[[#This Row],[BI 3Q]:[Ext. 3Q]])</f>
        <v>4</v>
      </c>
      <c r="W5" s="17">
        <f>SUM(Tabela11[[#This Row],[BI 1Q]],Tabela11[[#This Row],[BI 2Q]],Tabela11[[#This Row],[BI 3Q]])</f>
        <v>7</v>
      </c>
      <c r="X5" s="17">
        <f>SUM(Tabela11[[#This Row],[OBR ESP 1Q]],Tabela11[[#This Row],[OBR ESP 2Q]],Tabela11[[#This Row],[OBR ESP 3Q]])</f>
        <v>4</v>
      </c>
      <c r="Y5" s="17">
        <f>SUM(Tabela11[[#This Row],[OL ESP 1Q]],Tabela11[[#This Row],[OL ESP 2Q]],Tabela11[[#This Row],[OL ESP 3Q]])</f>
        <v>4</v>
      </c>
      <c r="Z5" s="17">
        <f>Tabela11[[#This Row],[Livre 1Q]]+Tabela11[[#This Row],[Livre 2Q]]+Tabela11[[#This Row],[Livre 3Q]]</f>
        <v>0</v>
      </c>
      <c r="AA5" s="18">
        <f>SUM(Tabela11[[#This Row],[Total BI]:[Total Livre]])</f>
        <v>15</v>
      </c>
      <c r="AB5" s="18">
        <f>Tabela11[[#This Row],[Pós 1Q]]+Tabela11[[#This Row],[Pós 2Q]]+Tabela11[[#This Row],[Pós 3Q]]</f>
        <v>0</v>
      </c>
      <c r="AC5" s="18">
        <f>Tabela11[[#This Row],[Ext. 1Q]]+Tabela11[[#This Row],[Ext. 2Q]]+Tabela11[[#This Row],[Ext. 3Q]]</f>
        <v>0</v>
      </c>
      <c r="AD5" s="18">
        <f>Tabela11[[#This Row],[TOTAL ANUAL Graduação]]+Tabela11[[#This Row],[Total PG]]+Tabela11[[#This Row],[Total Ext]]</f>
        <v>15</v>
      </c>
      <c r="AF5" s="18">
        <f>Tabela11[[#This Row],[Créditos Totais]]+Tabela11[[#This Row],[Coordenação disc ano anterior]]</f>
        <v>15</v>
      </c>
      <c r="AH5" s="37">
        <f>Tabela11[[#This Row],[Total c/ coord disc]]+Tabela11[[#This Row],[Dispensa/Conversão créditos]]</f>
        <v>15</v>
      </c>
    </row>
    <row r="6" spans="1:34">
      <c r="A6" s="17" t="str">
        <f>Docentes!A5</f>
        <v>Bruno Nadai</v>
      </c>
      <c r="B6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6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6" s="18">
        <f>SUM(Tabela11[[#This Row],[BI 1Q]:[Ext. 1Q]])</f>
        <v>4</v>
      </c>
      <c r="I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6" s="17">
        <f>SUMIFS('Alocação 2q'!X:X,'Alocação 2q'!Y:Y,Tabela11[[#This Row],[Docente]],'Alocação 2q'!F:F,"OBR")+SUMIFS('Alocação 2q'!AI:AI,'Alocação 2q'!AJ:AJ,Tabela11[[#This Row],[Docente]],'Alocação 2q'!F:F,"OBR")</f>
        <v>2</v>
      </c>
      <c r="K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6" s="18">
        <f>SUM(Tabela11[[#This Row],[BI 2Q]:[Ext. 2Q]])</f>
        <v>2</v>
      </c>
      <c r="P6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6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6" s="18">
        <f>SUM(Tabela11[[#This Row],[BI 3Q]:[Ext. 3Q]])</f>
        <v>7</v>
      </c>
      <c r="W6" s="17">
        <f>SUM(Tabela11[[#This Row],[BI 1Q]],Tabela11[[#This Row],[BI 2Q]],Tabela11[[#This Row],[BI 3Q]])</f>
        <v>7</v>
      </c>
      <c r="X6" s="17">
        <f>SUM(Tabela11[[#This Row],[OBR ESP 1Q]],Tabela11[[#This Row],[OBR ESP 2Q]],Tabela11[[#This Row],[OBR ESP 3Q]])</f>
        <v>6</v>
      </c>
      <c r="Y6" s="17">
        <f>SUM(Tabela11[[#This Row],[OL ESP 1Q]],Tabela11[[#This Row],[OL ESP 2Q]],Tabela11[[#This Row],[OL ESP 3Q]])</f>
        <v>0</v>
      </c>
      <c r="Z6" s="17">
        <f>Tabela11[[#This Row],[Livre 1Q]]+Tabela11[[#This Row],[Livre 2Q]]+Tabela11[[#This Row],[Livre 3Q]]</f>
        <v>0</v>
      </c>
      <c r="AA6" s="18">
        <f>SUM(Tabela11[[#This Row],[Total BI]:[Total Livre]])</f>
        <v>13</v>
      </c>
      <c r="AB6" s="18">
        <f>Tabela11[[#This Row],[Pós 1Q]]+Tabela11[[#This Row],[Pós 2Q]]+Tabela11[[#This Row],[Pós 3Q]]</f>
        <v>0</v>
      </c>
      <c r="AC6" s="18">
        <f>Tabela11[[#This Row],[Ext. 1Q]]+Tabela11[[#This Row],[Ext. 2Q]]+Tabela11[[#This Row],[Ext. 3Q]]</f>
        <v>0</v>
      </c>
      <c r="AD6" s="18">
        <f>Tabela11[[#This Row],[TOTAL ANUAL Graduação]]+Tabela11[[#This Row],[Total PG]]+Tabela11[[#This Row],[Total Ext]]</f>
        <v>13</v>
      </c>
      <c r="AF6" s="18">
        <f>Tabela11[[#This Row],[Créditos Totais]]+Tabela11[[#This Row],[Coordenação disc ano anterior]]</f>
        <v>13</v>
      </c>
      <c r="AG6" s="24">
        <v>8.1999999999999993</v>
      </c>
      <c r="AH6" s="37">
        <f>Tabela11[[#This Row],[Total c/ coord disc]]+Tabela11[[#This Row],[Dispensa/Conversão créditos]]</f>
        <v>21.2</v>
      </c>
    </row>
    <row r="7" spans="1:34" s="12" customFormat="1">
      <c r="A7" s="17" t="str">
        <f>Docentes!A6</f>
        <v>Bruna Mendes</v>
      </c>
      <c r="B7" s="44">
        <f>SUMIFS('Alocação 1q'!X:X,'Alocação 1q'!Y:Y,Tabela11[[#This Row],[Docente]],'Alocação 1q'!F:F,"BI")+SUMIFS('Alocação 1q'!AI:AI,'Alocação 1q'!AJ:AJ,Tabela11[[#This Row],[Docente]],'Alocação 1q'!F:F,"BI")</f>
        <v>0</v>
      </c>
      <c r="C7" s="44">
        <f>SUMIFS('Alocação 1q'!X:X,'Alocação 1q'!Y:Y,Tabela11[[#This Row],[Docente]],'Alocação 1q'!F:F,"OBR")+SUMIFS('Alocação 1q'!AI:AI,'Alocação 1q'!AJ:AJ,Tabela11[[#This Row],[Docente]],'Alocação 1q'!F:F,"OBR")</f>
        <v>0</v>
      </c>
      <c r="D7" s="44">
        <f>SUMIFS('Alocação 1q'!X:X,'Alocação 1q'!Y:Y,Tabela11[[#This Row],[Docente]],'Alocação 1q'!F:F,"OL")+SUMIFS('Alocação 1q'!AI:AI,'Alocação 1q'!AJ:AJ,Tabela11[[#This Row],[Docente]],'Alocação 1q'!F:F,"OL")</f>
        <v>0</v>
      </c>
      <c r="E7" s="4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7" s="45">
        <f>SUMIFS('Alocação 1q'!X:X,'Alocação 1q'!Y:Y,Tabela11[[#This Row],[Docente]],'Alocação 1q'!F:F,"PG")+SUMIFS('Alocação 1q'!AI:AI,'Alocação 1q'!AJ:AJ,Tabela11[[#This Row],[Docente]],'Alocação 1q'!F:F,"PG")</f>
        <v>0</v>
      </c>
      <c r="G7" s="24"/>
      <c r="H7" s="37">
        <f>SUM(Tabela11[[#This Row],[BI 1Q]:[Ext. 1Q]])</f>
        <v>0</v>
      </c>
      <c r="I7" s="44">
        <f>SUMIFS('Alocação 2q'!X:X,'Alocação 2q'!Y:Y,Tabela11[[#This Row],[Docente]],'Alocação 2q'!F:F,"BI")+SUMIFS('Alocação 2q'!AI:AI,'Alocação 2q'!AJ:AJ,Tabela11[[#This Row],[Docente]],'Alocação 2q'!F:F,"BI")</f>
        <v>0</v>
      </c>
      <c r="J7" s="44">
        <f>SUMIFS('Alocação 2q'!X:X,'Alocação 2q'!Y:Y,Tabela11[[#This Row],[Docente]],'Alocação 2q'!F:F,"OBR")+SUMIFS('Alocação 2q'!AI:AI,'Alocação 2q'!AJ:AJ,Tabela11[[#This Row],[Docente]],'Alocação 2q'!F:F,"OBR")</f>
        <v>0</v>
      </c>
      <c r="K7" s="44">
        <f>SUMIFS('Alocação 2q'!X:X,'Alocação 2q'!Y:Y,Tabela11[[#This Row],[Docente]],'Alocação 2q'!F:F,"OL")+SUMIFS('Alocação 2q'!AI:AI,'Alocação 2q'!AJ:AJ,Tabela11[[#This Row],[Docente]],'Alocação 2q'!F:F,"OL")</f>
        <v>0</v>
      </c>
      <c r="L7" s="4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7" s="45">
        <f>SUMIFS('Alocação 2q'!X:X,'Alocação 2q'!Y:Y,Tabela11[[#This Row],[Docente]],'Alocação 2q'!F:F,"pg")+SUMIFS('Alocação 2q'!AI:AI,'Alocação 2q'!AJ:AJ,Tabela11[[#This Row],[Docente]],'Alocação 2q'!F:F,"pg")</f>
        <v>0</v>
      </c>
      <c r="N7" s="24"/>
      <c r="O7" s="37">
        <f>SUM(Tabela11[[#This Row],[BI 2Q]:[Ext. 2Q]])</f>
        <v>0</v>
      </c>
      <c r="P7" s="44">
        <f>SUMIFS('Alocação 3q'!X:X,'Alocação 3q'!Y:Y,Tabela11[[#This Row],[Docente]],'Alocação 3q'!F:F,"BI")+SUMIFS('Alocação 3q'!AI:AI,'Alocação 3q'!AJ:AJ,Tabela11[[#This Row],[Docente]],'Alocação 3q'!F:F,"BI")</f>
        <v>0</v>
      </c>
      <c r="Q7" s="44">
        <f>SUMIFS('Alocação 3q'!X:X,'Alocação 3q'!Y:Y,Tabela11[[#This Row],[Docente]],'Alocação 3q'!F:F,"OBR")+SUMIFS('Alocação 3q'!AI:AI,'Alocação 3q'!AJ:AJ,Tabela11[[#This Row],[Docente]],'Alocação 3q'!F:F,"OBR")</f>
        <v>0</v>
      </c>
      <c r="R7" s="44">
        <f>SUMIFS('Alocação 3q'!X:X,'Alocação 3q'!Y:Y,Tabela11[[#This Row],[Docente]],'Alocação 3q'!F:F,"OL")+SUMIFS('Alocação 3q'!AI:AI,'Alocação 3q'!AJ:AJ,Tabela11[[#This Row],[Docente]],'Alocação 3q'!F:F,"OL")</f>
        <v>0</v>
      </c>
      <c r="S7" s="4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7" s="114">
        <f>SUMIFS('Alocação 3q'!X:X,'Alocação 3q'!Y:Y,Tabela11[[#This Row],[Docente]],'Alocação 3q'!F:F,"pg")+SUMIFS('Alocação 3q'!AI:AI,'Alocação 3q'!AJ:AJ,Tabela11[[#This Row],[Docente]],'Alocação 3q'!F:F,"pg")</f>
        <v>0</v>
      </c>
      <c r="U7" s="24"/>
      <c r="V7" s="37">
        <f>SUM(Tabela11[[#This Row],[BI 3Q]:[Ext. 3Q]])</f>
        <v>0</v>
      </c>
      <c r="W7" s="44">
        <f>SUM(Tabela11[[#This Row],[BI 1Q]],Tabela11[[#This Row],[BI 2Q]],Tabela11[[#This Row],[BI 3Q]])</f>
        <v>0</v>
      </c>
      <c r="X7" s="44">
        <f>SUM(Tabela11[[#This Row],[OBR ESP 1Q]],Tabela11[[#This Row],[OBR ESP 2Q]],Tabela11[[#This Row],[OBR ESP 3Q]])</f>
        <v>0</v>
      </c>
      <c r="Y7" s="17">
        <f>SUM(Tabela11[[#This Row],[OL ESP 1Q]],Tabela11[[#This Row],[OL ESP 2Q]],Tabela11[[#This Row],[OL ESP 3Q]])</f>
        <v>0</v>
      </c>
      <c r="Z7" s="44">
        <f>Tabela11[[#This Row],[Livre 1Q]]+Tabela11[[#This Row],[Livre 2Q]]+Tabela11[[#This Row],[Livre 3Q]]</f>
        <v>0</v>
      </c>
      <c r="AA7" s="37">
        <f>SUM(Tabela11[[#This Row],[Total BI]:[Total Livre]])</f>
        <v>0</v>
      </c>
      <c r="AB7" s="37">
        <f>Tabela11[[#This Row],[Pós 1Q]]+Tabela11[[#This Row],[Pós 2Q]]+Tabela11[[#This Row],[Pós 3Q]]</f>
        <v>0</v>
      </c>
      <c r="AC7" s="37">
        <f>Tabela11[[#This Row],[Ext. 1Q]]+Tabela11[[#This Row],[Ext. 2Q]]+Tabela11[[#This Row],[Ext. 3Q]]</f>
        <v>0</v>
      </c>
      <c r="AD7" s="37">
        <f>Tabela11[[#This Row],[TOTAL ANUAL Graduação]]+Tabela11[[#This Row],[Total PG]]+Tabela11[[#This Row],[Total Ext]]</f>
        <v>0</v>
      </c>
      <c r="AE7" s="47"/>
      <c r="AF7" s="37">
        <f>Tabela11[[#This Row],[Créditos Totais]]+Tabela11[[#This Row],[Coordenação disc ano anterior]]</f>
        <v>0</v>
      </c>
      <c r="AG7" s="24"/>
      <c r="AH7" s="37">
        <f>Tabela11[[#This Row],[Total c/ coord disc]]+Tabela11[[#This Row],[Dispensa/Conversão créditos]]</f>
        <v>0</v>
      </c>
    </row>
    <row r="8" spans="1:34">
      <c r="A8" s="17" t="str">
        <f>Docentes!A7</f>
        <v>Carlos Eduardo Ribeiro</v>
      </c>
      <c r="B8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8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8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8" s="18">
        <f>SUM(Tabela11[[#This Row],[BI 1Q]:[Ext. 1Q]])</f>
        <v>12</v>
      </c>
      <c r="I8" s="17">
        <f>SUMIFS('Alocação 2q'!X:X,'Alocação 2q'!Y:Y,Tabela11[[#This Row],[Docente]],'Alocação 2q'!F:F,"BI")+SUMIFS('Alocação 2q'!AI:AI,'Alocação 2q'!AJ:AJ,Tabela11[[#This Row],[Docente]],'Alocação 2q'!F:F,"BI")</f>
        <v>4</v>
      </c>
      <c r="J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8" s="17">
        <f>SUMIFS('Alocação 2q'!X:X,'Alocação 2q'!Y:Y,Tabela11[[#This Row],[Docente]],'Alocação 2q'!F:F,"OL")+SUMIFS('Alocação 2q'!AI:AI,'Alocação 2q'!AJ:AJ,Tabela11[[#This Row],[Docente]],'Alocação 2q'!F:F,"OL")</f>
        <v>2</v>
      </c>
      <c r="L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8" s="18">
        <f>SUM(Tabela11[[#This Row],[BI 2Q]:[Ext. 2Q]])</f>
        <v>6</v>
      </c>
      <c r="P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8" s="18">
        <f>SUM(Tabela11[[#This Row],[BI 3Q]:[Ext. 3Q]])</f>
        <v>0</v>
      </c>
      <c r="W8" s="17">
        <f>SUM(Tabela11[[#This Row],[BI 1Q]],Tabela11[[#This Row],[BI 2Q]],Tabela11[[#This Row],[BI 3Q]])</f>
        <v>8</v>
      </c>
      <c r="X8" s="17">
        <f>SUM(Tabela11[[#This Row],[OBR ESP 1Q]],Tabela11[[#This Row],[OBR ESP 2Q]],Tabela11[[#This Row],[OBR ESP 3Q]])</f>
        <v>8</v>
      </c>
      <c r="Y8" s="17">
        <f>SUM(Tabela11[[#This Row],[OL ESP 1Q]],Tabela11[[#This Row],[OL ESP 2Q]],Tabela11[[#This Row],[OL ESP 3Q]])</f>
        <v>2</v>
      </c>
      <c r="Z8" s="17">
        <f>Tabela11[[#This Row],[Livre 1Q]]+Tabela11[[#This Row],[Livre 2Q]]+Tabela11[[#This Row],[Livre 3Q]]</f>
        <v>0</v>
      </c>
      <c r="AA8" s="18">
        <f>SUM(Tabela11[[#This Row],[Total BI]:[Total Livre]])</f>
        <v>18</v>
      </c>
      <c r="AB8" s="18">
        <f>Tabela11[[#This Row],[Pós 1Q]]+Tabela11[[#This Row],[Pós 2Q]]+Tabela11[[#This Row],[Pós 3Q]]</f>
        <v>0</v>
      </c>
      <c r="AC8" s="18">
        <f>Tabela11[[#This Row],[Ext. 1Q]]+Tabela11[[#This Row],[Ext. 2Q]]+Tabela11[[#This Row],[Ext. 3Q]]</f>
        <v>0</v>
      </c>
      <c r="AD8" s="18">
        <f>Tabela11[[#This Row],[TOTAL ANUAL Graduação]]+Tabela11[[#This Row],[Total PG]]+Tabela11[[#This Row],[Total Ext]]</f>
        <v>18</v>
      </c>
      <c r="AF8" s="18">
        <f>Tabela11[[#This Row],[Créditos Totais]]+Tabela11[[#This Row],[Coordenação disc ano anterior]]</f>
        <v>18</v>
      </c>
      <c r="AH8" s="37">
        <f>Tabela11[[#This Row],[Total c/ coord disc]]+Tabela11[[#This Row],[Dispensa/Conversão créditos]]</f>
        <v>18</v>
      </c>
    </row>
    <row r="9" spans="1:34">
      <c r="A9" s="17" t="str">
        <f>Docentes!A8</f>
        <v>Cristiane Negreiros Abbud Ayoub</v>
      </c>
      <c r="B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9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9" s="31">
        <f>SUMIFS('Alocação 1q'!X:X,'Alocação 1q'!Y:Y,Tabela11[[#This Row],[Docente]],'Alocação 1q'!F:F,"PG")+SUMIFS('Alocação 1q'!AI:AI,'Alocação 1q'!AJ:AJ,Tabela11[[#This Row],[Docente]],'Alocação 1q'!F:F,"PG")</f>
        <v>0</v>
      </c>
      <c r="G9" s="24">
        <v>8</v>
      </c>
      <c r="H9" s="18">
        <f>SUM(Tabela11[[#This Row],[BI 1Q]:[Ext. 1Q]])</f>
        <v>10</v>
      </c>
      <c r="I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9" s="18">
        <f>SUM(Tabela11[[#This Row],[BI 2Q]:[Ext. 2Q]])</f>
        <v>0</v>
      </c>
      <c r="P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9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9" s="32">
        <v>4</v>
      </c>
      <c r="V9" s="18">
        <f>SUM(Tabela11[[#This Row],[BI 3Q]:[Ext. 3Q]])</f>
        <v>8</v>
      </c>
      <c r="W9" s="17">
        <f>SUM(Tabela11[[#This Row],[BI 1Q]],Tabela11[[#This Row],[BI 2Q]],Tabela11[[#This Row],[BI 3Q]])</f>
        <v>0</v>
      </c>
      <c r="X9" s="17">
        <f>SUM(Tabela11[[#This Row],[OBR ESP 1Q]],Tabela11[[#This Row],[OBR ESP 2Q]],Tabela11[[#This Row],[OBR ESP 3Q]])</f>
        <v>2</v>
      </c>
      <c r="Y9" s="17">
        <f>SUM(Tabela11[[#This Row],[OL ESP 1Q]],Tabela11[[#This Row],[OL ESP 2Q]],Tabela11[[#This Row],[OL ESP 3Q]])</f>
        <v>4</v>
      </c>
      <c r="Z9" s="17">
        <f>Tabela11[[#This Row],[Livre 1Q]]+Tabela11[[#This Row],[Livre 2Q]]+Tabela11[[#This Row],[Livre 3Q]]</f>
        <v>0</v>
      </c>
      <c r="AA9" s="18">
        <f>SUM(Tabela11[[#This Row],[Total BI]:[Total Livre]])</f>
        <v>6</v>
      </c>
      <c r="AB9" s="18">
        <f>Tabela11[[#This Row],[Pós 1Q]]+Tabela11[[#This Row],[Pós 2Q]]+Tabela11[[#This Row],[Pós 3Q]]</f>
        <v>4</v>
      </c>
      <c r="AC9" s="18">
        <f>Tabela11[[#This Row],[Ext. 1Q]]+Tabela11[[#This Row],[Ext. 2Q]]+Tabela11[[#This Row],[Ext. 3Q]]</f>
        <v>8</v>
      </c>
      <c r="AD9" s="18">
        <f>Tabela11[[#This Row],[TOTAL ANUAL Graduação]]+Tabela11[[#This Row],[Total PG]]+Tabela11[[#This Row],[Total Ext]]</f>
        <v>18</v>
      </c>
      <c r="AF9" s="18">
        <f>Tabela11[[#This Row],[Créditos Totais]]+Tabela11[[#This Row],[Coordenação disc ano anterior]]</f>
        <v>18</v>
      </c>
      <c r="AH9" s="37">
        <f>Tabela11[[#This Row],[Total c/ coord disc]]+Tabela11[[#This Row],[Dispensa/Conversão créditos]]</f>
        <v>18</v>
      </c>
    </row>
    <row r="10" spans="1:34">
      <c r="A10" s="17" t="str">
        <f>Docentes!A9</f>
        <v>Eduardo Nasser</v>
      </c>
      <c r="B1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0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0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0" s="18">
        <f>SUM(Tabela11[[#This Row],[BI 1Q]:[Ext. 1Q]])</f>
        <v>4</v>
      </c>
      <c r="I10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1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0" s="17">
        <f>SUMIFS('Alocação 2q'!X:X,'Alocação 2q'!Y:Y,Tabela11[[#This Row],[Docente]],'Alocação 2q'!F:F,"OL")+SUMIFS('Alocação 2q'!AI:AI,'Alocação 2q'!AJ:AJ,Tabela11[[#This Row],[Docente]],'Alocação 2q'!F:F,"OL")</f>
        <v>4</v>
      </c>
      <c r="L1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0" s="18">
        <f>SUM(Tabela11[[#This Row],[BI 2Q]:[Ext. 2Q]])</f>
        <v>7</v>
      </c>
      <c r="P1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0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1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0" s="32">
        <v>4</v>
      </c>
      <c r="V10" s="18">
        <f>SUM(Tabela11[[#This Row],[BI 3Q]:[Ext. 3Q]])</f>
        <v>12</v>
      </c>
      <c r="W10" s="17">
        <f>SUM(Tabela11[[#This Row],[BI 1Q]],Tabela11[[#This Row],[BI 2Q]],Tabela11[[#This Row],[BI 3Q]])</f>
        <v>3</v>
      </c>
      <c r="X10" s="17">
        <f>SUM(Tabela11[[#This Row],[OBR ESP 1Q]],Tabela11[[#This Row],[OBR ESP 2Q]],Tabela11[[#This Row],[OBR ESP 3Q]])</f>
        <v>12</v>
      </c>
      <c r="Y10" s="17">
        <f>SUM(Tabela11[[#This Row],[OL ESP 1Q]],Tabela11[[#This Row],[OL ESP 2Q]],Tabela11[[#This Row],[OL ESP 3Q]])</f>
        <v>4</v>
      </c>
      <c r="Z10" s="17">
        <f>Tabela11[[#This Row],[Livre 1Q]]+Tabela11[[#This Row],[Livre 2Q]]+Tabela11[[#This Row],[Livre 3Q]]</f>
        <v>0</v>
      </c>
      <c r="AA10" s="18">
        <f>SUM(Tabela11[[#This Row],[Total BI]:[Total Livre]])</f>
        <v>19</v>
      </c>
      <c r="AB10" s="18">
        <f>Tabela11[[#This Row],[Pós 1Q]]+Tabela11[[#This Row],[Pós 2Q]]+Tabela11[[#This Row],[Pós 3Q]]</f>
        <v>4</v>
      </c>
      <c r="AC10" s="18">
        <f>Tabela11[[#This Row],[Ext. 1Q]]+Tabela11[[#This Row],[Ext. 2Q]]+Tabela11[[#This Row],[Ext. 3Q]]</f>
        <v>0</v>
      </c>
      <c r="AD10" s="18">
        <f>Tabela11[[#This Row],[TOTAL ANUAL Graduação]]+Tabela11[[#This Row],[Total PG]]+Tabela11[[#This Row],[Total Ext]]</f>
        <v>23</v>
      </c>
      <c r="AE10" s="24">
        <v>1</v>
      </c>
      <c r="AF10" s="18">
        <f>Tabela11[[#This Row],[Créditos Totais]]+Tabela11[[#This Row],[Coordenação disc ano anterior]]</f>
        <v>24</v>
      </c>
      <c r="AG10" s="24">
        <v>4</v>
      </c>
      <c r="AH10" s="37">
        <f>Tabela11[[#This Row],[Total c/ coord disc]]+Tabela11[[#This Row],[Dispensa/Conversão créditos]]</f>
        <v>28</v>
      </c>
    </row>
    <row r="11" spans="1:34">
      <c r="A11" s="17" t="str">
        <f>Docentes!A10</f>
        <v>Fernando Costa Mattos</v>
      </c>
      <c r="B1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1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1" s="18">
        <f>SUM(Tabela11[[#This Row],[BI 1Q]:[Ext. 1Q]])</f>
        <v>0</v>
      </c>
      <c r="I1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1" s="17">
        <f>SUMIFS('Alocação 2q'!X:X,'Alocação 2q'!Y:Y,Tabela11[[#This Row],[Docente]],'Alocação 2q'!F:F,"OBR")+SUMIFS('Alocação 2q'!AI:AI,'Alocação 2q'!AJ:AJ,Tabela11[[#This Row],[Docente]],'Alocação 2q'!F:F,"OBR")</f>
        <v>2</v>
      </c>
      <c r="K1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1" s="18">
        <f>SUM(Tabela11[[#This Row],[BI 2Q]:[Ext. 2Q]])</f>
        <v>2</v>
      </c>
      <c r="P1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1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1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1" s="32">
        <v>0</v>
      </c>
      <c r="V11" s="18">
        <f>SUM(Tabela11[[#This Row],[BI 3Q]:[Ext. 3Q]])</f>
        <v>4</v>
      </c>
      <c r="W11" s="17">
        <f>SUM(Tabela11[[#This Row],[BI 1Q]],Tabela11[[#This Row],[BI 2Q]],Tabela11[[#This Row],[BI 3Q]])</f>
        <v>0</v>
      </c>
      <c r="X11" s="17">
        <f>SUM(Tabela11[[#This Row],[OBR ESP 1Q]],Tabela11[[#This Row],[OBR ESP 2Q]],Tabela11[[#This Row],[OBR ESP 3Q]])</f>
        <v>6</v>
      </c>
      <c r="Y11" s="17">
        <f>SUM(Tabela11[[#This Row],[OL ESP 1Q]],Tabela11[[#This Row],[OL ESP 2Q]],Tabela11[[#This Row],[OL ESP 3Q]])</f>
        <v>0</v>
      </c>
      <c r="Z11" s="17">
        <f>Tabela11[[#This Row],[Livre 1Q]]+Tabela11[[#This Row],[Livre 2Q]]+Tabela11[[#This Row],[Livre 3Q]]</f>
        <v>0</v>
      </c>
      <c r="AA11" s="18">
        <f>SUM(Tabela11[[#This Row],[Total BI]:[Total Livre]])</f>
        <v>6</v>
      </c>
      <c r="AB11" s="18">
        <f>Tabela11[[#This Row],[Pós 1Q]]+Tabela11[[#This Row],[Pós 2Q]]+Tabela11[[#This Row],[Pós 3Q]]</f>
        <v>0</v>
      </c>
      <c r="AC11" s="18">
        <f>Tabela11[[#This Row],[Ext. 1Q]]+Tabela11[[#This Row],[Ext. 2Q]]+Tabela11[[#This Row],[Ext. 3Q]]</f>
        <v>0</v>
      </c>
      <c r="AD11" s="18">
        <f>Tabela11[[#This Row],[TOTAL ANUAL Graduação]]+Tabela11[[#This Row],[Total PG]]+Tabela11[[#This Row],[Total Ext]]</f>
        <v>6</v>
      </c>
      <c r="AF11" s="18">
        <f>Tabela11[[#This Row],[Créditos Totais]]+Tabela11[[#This Row],[Coordenação disc ano anterior]]</f>
        <v>6</v>
      </c>
      <c r="AH11" s="37">
        <f>Tabela11[[#This Row],[Total c/ coord disc]]+Tabela11[[#This Row],[Dispensa/Conversão créditos]]</f>
        <v>6</v>
      </c>
    </row>
    <row r="12" spans="1:34">
      <c r="A12" s="17" t="str">
        <f>Docentes!A11</f>
        <v>Flamarion Caldeira Ramos</v>
      </c>
      <c r="B12" s="17">
        <f>SUMIFS('Alocação 1q'!X:X,'Alocação 1q'!Y:Y,Tabela11[[#This Row],[Docente]],'Alocação 1q'!F:F,"BI")+SUMIFS('Alocação 1q'!AI:AI,'Alocação 1q'!AJ:AJ,Tabela11[[#This Row],[Docente]],'Alocação 1q'!F:F,"BI")</f>
        <v>8</v>
      </c>
      <c r="C1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2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2" s="18">
        <f>SUM(Tabela11[[#This Row],[BI 1Q]:[Ext. 1Q]])</f>
        <v>8</v>
      </c>
      <c r="I1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2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1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2" s="18">
        <f>SUM(Tabela11[[#This Row],[BI 2Q]:[Ext. 2Q]])</f>
        <v>4</v>
      </c>
      <c r="P1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2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12" s="17">
        <f>SUMIFS('Alocação 3q'!X:X,'Alocação 3q'!Y:Y,Tabela11[[#This Row],[Docente]],'Alocação 3q'!F:F,"OL")+SUMIFS('Alocação 3q'!AI:AI,'Alocação 3q'!AJ:AJ,Tabela11[[#This Row],[Docente]],'Alocação 3q'!F:F,"OL")</f>
        <v>2</v>
      </c>
      <c r="S1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2" s="18">
        <f>SUM(Tabela11[[#This Row],[BI 3Q]:[Ext. 3Q]])</f>
        <v>6</v>
      </c>
      <c r="W12" s="17">
        <f>SUM(Tabela11[[#This Row],[BI 1Q]],Tabela11[[#This Row],[BI 2Q]],Tabela11[[#This Row],[BI 3Q]])</f>
        <v>8</v>
      </c>
      <c r="X12" s="17">
        <f>SUM(Tabela11[[#This Row],[OBR ESP 1Q]],Tabela11[[#This Row],[OBR ESP 2Q]],Tabela11[[#This Row],[OBR ESP 3Q]])</f>
        <v>8</v>
      </c>
      <c r="Y12" s="17">
        <f>SUM(Tabela11[[#This Row],[OL ESP 1Q]],Tabela11[[#This Row],[OL ESP 2Q]],Tabela11[[#This Row],[OL ESP 3Q]])</f>
        <v>2</v>
      </c>
      <c r="Z12" s="17">
        <f>Tabela11[[#This Row],[Livre 1Q]]+Tabela11[[#This Row],[Livre 2Q]]+Tabela11[[#This Row],[Livre 3Q]]</f>
        <v>0</v>
      </c>
      <c r="AA12" s="18">
        <f>SUM(Tabela11[[#This Row],[Total BI]:[Total Livre]])</f>
        <v>18</v>
      </c>
      <c r="AB12" s="18">
        <f>Tabela11[[#This Row],[Pós 1Q]]+Tabela11[[#This Row],[Pós 2Q]]+Tabela11[[#This Row],[Pós 3Q]]</f>
        <v>0</v>
      </c>
      <c r="AC12" s="18">
        <f>Tabela11[[#This Row],[Ext. 1Q]]+Tabela11[[#This Row],[Ext. 2Q]]+Tabela11[[#This Row],[Ext. 3Q]]</f>
        <v>0</v>
      </c>
      <c r="AD12" s="18">
        <f>Tabela11[[#This Row],[TOTAL ANUAL Graduação]]+Tabela11[[#This Row],[Total PG]]+Tabela11[[#This Row],[Total Ext]]</f>
        <v>18</v>
      </c>
      <c r="AF12" s="18">
        <f>Tabela11[[#This Row],[Créditos Totais]]+Tabela11[[#This Row],[Coordenação disc ano anterior]]</f>
        <v>18</v>
      </c>
      <c r="AH12" s="37">
        <f>Tabela11[[#This Row],[Total c/ coord disc]]+Tabela11[[#This Row],[Dispensa/Conversão créditos]]</f>
        <v>18</v>
      </c>
    </row>
    <row r="13" spans="1:34">
      <c r="A13" s="17" t="str">
        <f>Docentes!A12</f>
        <v>Jose Luiz Bastos Neves</v>
      </c>
      <c r="B1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3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1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3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3" s="18">
        <f>SUM(Tabela11[[#This Row],[BI 1Q]:[Ext. 1Q]])</f>
        <v>8</v>
      </c>
      <c r="I13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1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3" s="18">
        <f>SUM(Tabela11[[#This Row],[BI 2Q]:[Ext. 2Q]])</f>
        <v>6</v>
      </c>
      <c r="P1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3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1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3" s="18">
        <f>SUM(Tabela11[[#This Row],[BI 3Q]:[Ext. 3Q]])</f>
        <v>4</v>
      </c>
      <c r="W13" s="17">
        <f>SUM(Tabela11[[#This Row],[BI 1Q]],Tabela11[[#This Row],[BI 2Q]],Tabela11[[#This Row],[BI 3Q]])</f>
        <v>6</v>
      </c>
      <c r="X13" s="17">
        <f>SUM(Tabela11[[#This Row],[OBR ESP 1Q]],Tabela11[[#This Row],[OBR ESP 2Q]],Tabela11[[#This Row],[OBR ESP 3Q]])</f>
        <v>8</v>
      </c>
      <c r="Y13" s="17">
        <f>SUM(Tabela11[[#This Row],[OL ESP 1Q]],Tabela11[[#This Row],[OL ESP 2Q]],Tabela11[[#This Row],[OL ESP 3Q]])</f>
        <v>4</v>
      </c>
      <c r="Z13" s="17">
        <f>Tabela11[[#This Row],[Livre 1Q]]+Tabela11[[#This Row],[Livre 2Q]]+Tabela11[[#This Row],[Livre 3Q]]</f>
        <v>0</v>
      </c>
      <c r="AA13" s="18">
        <f>SUM(Tabela11[[#This Row],[Total BI]:[Total Livre]])</f>
        <v>18</v>
      </c>
      <c r="AB13" s="18">
        <f>Tabela11[[#This Row],[Pós 1Q]]+Tabela11[[#This Row],[Pós 2Q]]+Tabela11[[#This Row],[Pós 3Q]]</f>
        <v>0</v>
      </c>
      <c r="AC13" s="18">
        <f>Tabela11[[#This Row],[Ext. 1Q]]+Tabela11[[#This Row],[Ext. 2Q]]+Tabela11[[#This Row],[Ext. 3Q]]</f>
        <v>0</v>
      </c>
      <c r="AD13" s="18">
        <f>Tabela11[[#This Row],[TOTAL ANUAL Graduação]]+Tabela11[[#This Row],[Total PG]]+Tabela11[[#This Row],[Total Ext]]</f>
        <v>18</v>
      </c>
      <c r="AF13" s="18">
        <f>Tabela11[[#This Row],[Créditos Totais]]+Tabela11[[#This Row],[Coordenação disc ano anterior]]</f>
        <v>18</v>
      </c>
      <c r="AH13" s="37">
        <f>Tabela11[[#This Row],[Total c/ coord disc]]+Tabela11[[#This Row],[Dispensa/Conversão créditos]]</f>
        <v>18</v>
      </c>
    </row>
    <row r="14" spans="1:34">
      <c r="A14" s="17" t="str">
        <f>Docentes!A13</f>
        <v>Katya Margareth Aurani</v>
      </c>
      <c r="B14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1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4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4" s="18">
        <f>SUM(Tabela11[[#This Row],[BI 1Q]:[Ext. 1Q]])</f>
        <v>4</v>
      </c>
      <c r="I1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4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K14" s="17">
        <f>SUMIFS('Alocação 2q'!X:X,'Alocação 2q'!Y:Y,Tabela11[[#This Row],[Docente]],'Alocação 2q'!F:F,"OL")+SUMIFS('Alocação 2q'!AI:AI,'Alocação 2q'!AJ:AJ,Tabela11[[#This Row],[Docente]],'Alocação 2q'!F:F,"OL")</f>
        <v>4</v>
      </c>
      <c r="L1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4" s="18">
        <f>SUM(Tabela11[[#This Row],[BI 2Q]:[Ext. 2Q]])</f>
        <v>10</v>
      </c>
      <c r="P14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1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4" s="18">
        <f>SUM(Tabela11[[#This Row],[BI 3Q]:[Ext. 3Q]])</f>
        <v>3</v>
      </c>
      <c r="W14" s="17">
        <f>SUM(Tabela11[[#This Row],[BI 1Q]],Tabela11[[#This Row],[BI 2Q]],Tabela11[[#This Row],[BI 3Q]])</f>
        <v>7</v>
      </c>
      <c r="X14" s="17">
        <f>SUM(Tabela11[[#This Row],[OBR ESP 1Q]],Tabela11[[#This Row],[OBR ESP 2Q]],Tabela11[[#This Row],[OBR ESP 3Q]])</f>
        <v>6</v>
      </c>
      <c r="Y14" s="17">
        <f>SUM(Tabela11[[#This Row],[OL ESP 1Q]],Tabela11[[#This Row],[OL ESP 2Q]],Tabela11[[#This Row],[OL ESP 3Q]])</f>
        <v>4</v>
      </c>
      <c r="Z14" s="17">
        <f>Tabela11[[#This Row],[Livre 1Q]]+Tabela11[[#This Row],[Livre 2Q]]+Tabela11[[#This Row],[Livre 3Q]]</f>
        <v>0</v>
      </c>
      <c r="AA14" s="18">
        <f>SUM(Tabela11[[#This Row],[Total BI]:[Total Livre]])</f>
        <v>17</v>
      </c>
      <c r="AB14" s="18">
        <f>Tabela11[[#This Row],[Pós 1Q]]+Tabela11[[#This Row],[Pós 2Q]]+Tabela11[[#This Row],[Pós 3Q]]</f>
        <v>0</v>
      </c>
      <c r="AC14" s="18">
        <f>Tabela11[[#This Row],[Ext. 1Q]]+Tabela11[[#This Row],[Ext. 2Q]]+Tabela11[[#This Row],[Ext. 3Q]]</f>
        <v>0</v>
      </c>
      <c r="AD14" s="18">
        <f>Tabela11[[#This Row],[TOTAL ANUAL Graduação]]+Tabela11[[#This Row],[Total PG]]+Tabela11[[#This Row],[Total Ext]]</f>
        <v>17</v>
      </c>
      <c r="AF14" s="18">
        <f>Tabela11[[#This Row],[Créditos Totais]]+Tabela11[[#This Row],[Coordenação disc ano anterior]]</f>
        <v>17</v>
      </c>
      <c r="AH14" s="37">
        <f>Tabela11[[#This Row],[Total c/ coord disc]]+Tabela11[[#This Row],[Dispensa/Conversão créditos]]</f>
        <v>17</v>
      </c>
    </row>
    <row r="15" spans="1:34">
      <c r="A15" s="17" t="str">
        <f>Docentes!A14</f>
        <v>Lorenzo Baravalle</v>
      </c>
      <c r="B1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5" s="31">
        <v>4</v>
      </c>
      <c r="H15" s="18">
        <f>SUM(Tabela11[[#This Row],[BI 1Q]:[Ext. 1Q]])</f>
        <v>4</v>
      </c>
      <c r="I1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5" s="32">
        <v>0</v>
      </c>
      <c r="O15" s="18">
        <f>SUM(Tabela11[[#This Row],[BI 2Q]:[Ext. 2Q]])</f>
        <v>0</v>
      </c>
      <c r="P15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15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1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5" s="18">
        <f>SUM(Tabela11[[#This Row],[BI 3Q]:[Ext. 3Q]])</f>
        <v>10</v>
      </c>
      <c r="W15" s="17">
        <f>SUM(Tabela11[[#This Row],[BI 1Q]],Tabela11[[#This Row],[BI 2Q]],Tabela11[[#This Row],[BI 3Q]])</f>
        <v>6</v>
      </c>
      <c r="X15" s="17">
        <f>SUM(Tabela11[[#This Row],[OBR ESP 1Q]],Tabela11[[#This Row],[OBR ESP 2Q]],Tabela11[[#This Row],[OBR ESP 3Q]])</f>
        <v>4</v>
      </c>
      <c r="Y15" s="17">
        <f>SUM(Tabela11[[#This Row],[OL ESP 1Q]],Tabela11[[#This Row],[OL ESP 2Q]],Tabela11[[#This Row],[OL ESP 3Q]])</f>
        <v>0</v>
      </c>
      <c r="Z15" s="17">
        <f>Tabela11[[#This Row],[Livre 1Q]]+Tabela11[[#This Row],[Livre 2Q]]+Tabela11[[#This Row],[Livre 3Q]]</f>
        <v>0</v>
      </c>
      <c r="AA15" s="18">
        <f>SUM(Tabela11[[#This Row],[Total BI]:[Total Livre]])</f>
        <v>10</v>
      </c>
      <c r="AB15" s="18">
        <f>Tabela11[[#This Row],[Pós 1Q]]+Tabela11[[#This Row],[Pós 2Q]]+Tabela11[[#This Row],[Pós 3Q]]</f>
        <v>4</v>
      </c>
      <c r="AC15" s="18">
        <f>Tabela11[[#This Row],[Ext. 1Q]]+Tabela11[[#This Row],[Ext. 2Q]]+Tabela11[[#This Row],[Ext. 3Q]]</f>
        <v>0</v>
      </c>
      <c r="AD15" s="18">
        <f>Tabela11[[#This Row],[TOTAL ANUAL Graduação]]+Tabela11[[#This Row],[Total PG]]+Tabela11[[#This Row],[Total Ext]]</f>
        <v>14</v>
      </c>
      <c r="AF15" s="18">
        <f>Tabela11[[#This Row],[Créditos Totais]]+Tabela11[[#This Row],[Coordenação disc ano anterior]]</f>
        <v>14</v>
      </c>
      <c r="AH15" s="37">
        <f>Tabela11[[#This Row],[Total c/ coord disc]]+Tabela11[[#This Row],[Dispensa/Conversão créditos]]</f>
        <v>14</v>
      </c>
    </row>
    <row r="16" spans="1:34">
      <c r="A16" s="17" t="str">
        <f>Docentes!A15</f>
        <v>Luca Jean Pitteloud</v>
      </c>
      <c r="B1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6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6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6" s="18">
        <f>SUM(Tabela11[[#This Row],[BI 1Q]:[Ext. 1Q]])</f>
        <v>4</v>
      </c>
      <c r="I1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6" s="18">
        <f>SUM(Tabela11[[#This Row],[BI 2Q]:[Ext. 2Q]])</f>
        <v>0</v>
      </c>
      <c r="P16" s="17">
        <f>SUMIFS('Alocação 3q'!X:X,'Alocação 3q'!Y:Y,Tabela11[[#This Row],[Docente]],'Alocação 3q'!F:F,"BI")+SUMIFS('Alocação 3q'!AI:AI,'Alocação 3q'!AJ:AJ,Tabela11[[#This Row],[Docente]],'Alocação 3q'!F:F,"BI")</f>
        <v>8</v>
      </c>
      <c r="Q1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6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1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6" s="18">
        <f>SUM(Tabela11[[#This Row],[BI 3Q]:[Ext. 3Q]])</f>
        <v>12</v>
      </c>
      <c r="W16" s="17">
        <f>SUM(Tabela11[[#This Row],[BI 1Q]],Tabela11[[#This Row],[BI 2Q]],Tabela11[[#This Row],[BI 3Q]])</f>
        <v>8</v>
      </c>
      <c r="X16" s="17">
        <f>SUM(Tabela11[[#This Row],[OBR ESP 1Q]],Tabela11[[#This Row],[OBR ESP 2Q]],Tabela11[[#This Row],[OBR ESP 3Q]])</f>
        <v>4</v>
      </c>
      <c r="Y16" s="17">
        <f>SUM(Tabela11[[#This Row],[OL ESP 1Q]],Tabela11[[#This Row],[OL ESP 2Q]],Tabela11[[#This Row],[OL ESP 3Q]])</f>
        <v>4</v>
      </c>
      <c r="Z16" s="17">
        <f>Tabela11[[#This Row],[Livre 1Q]]+Tabela11[[#This Row],[Livre 2Q]]+Tabela11[[#This Row],[Livre 3Q]]</f>
        <v>0</v>
      </c>
      <c r="AA16" s="18">
        <f>SUM(Tabela11[[#This Row],[Total BI]:[Total Livre]])</f>
        <v>16</v>
      </c>
      <c r="AB16" s="18">
        <f>Tabela11[[#This Row],[Pós 1Q]]+Tabela11[[#This Row],[Pós 2Q]]+Tabela11[[#This Row],[Pós 3Q]]</f>
        <v>0</v>
      </c>
      <c r="AC16" s="18">
        <f>Tabela11[[#This Row],[Ext. 1Q]]+Tabela11[[#This Row],[Ext. 2Q]]+Tabela11[[#This Row],[Ext. 3Q]]</f>
        <v>0</v>
      </c>
      <c r="AD16" s="18">
        <f>Tabela11[[#This Row],[TOTAL ANUAL Graduação]]+Tabela11[[#This Row],[Total PG]]+Tabela11[[#This Row],[Total Ext]]</f>
        <v>16</v>
      </c>
      <c r="AF16" s="18">
        <f>Tabela11[[#This Row],[Créditos Totais]]+Tabela11[[#This Row],[Coordenação disc ano anterior]]</f>
        <v>16</v>
      </c>
      <c r="AG16" s="24">
        <v>9</v>
      </c>
      <c r="AH16" s="37">
        <f>Tabela11[[#This Row],[Total c/ coord disc]]+Tabela11[[#This Row],[Dispensa/Conversão créditos]]</f>
        <v>25</v>
      </c>
    </row>
    <row r="17" spans="1:34">
      <c r="A17" s="17" t="str">
        <f>Docentes!A16</f>
        <v>Luciana Zaterka</v>
      </c>
      <c r="B1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7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1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7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7" s="18">
        <f>SUM(Tabela11[[#This Row],[BI 1Q]:[Ext. 1Q]])</f>
        <v>4</v>
      </c>
      <c r="I1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7" s="17">
        <f>SUMIFS('Alocação 2q'!X:X,'Alocação 2q'!Y:Y,Tabela11[[#This Row],[Docente]],'Alocação 2q'!F:F,"OL")+SUMIFS('Alocação 2q'!AI:AI,'Alocação 2q'!AJ:AJ,Tabela11[[#This Row],[Docente]],'Alocação 2q'!F:F,"OL")</f>
        <v>2</v>
      </c>
      <c r="L1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7" s="18">
        <f>SUM(Tabela11[[#This Row],[BI 2Q]:[Ext. 2Q]])</f>
        <v>2</v>
      </c>
      <c r="P17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7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1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7" s="18">
        <f>SUM(Tabela11[[#This Row],[BI 3Q]:[Ext. 3Q]])</f>
        <v>4</v>
      </c>
      <c r="W17" s="17">
        <f>SUM(Tabela11[[#This Row],[BI 1Q]],Tabela11[[#This Row],[BI 2Q]],Tabela11[[#This Row],[BI 3Q]])</f>
        <v>0</v>
      </c>
      <c r="X17" s="17">
        <f>SUM(Tabela11[[#This Row],[OBR ESP 1Q]],Tabela11[[#This Row],[OBR ESP 2Q]],Tabela11[[#This Row],[OBR ESP 3Q]])</f>
        <v>4</v>
      </c>
      <c r="Y17" s="17">
        <f>SUM(Tabela11[[#This Row],[OL ESP 1Q]],Tabela11[[#This Row],[OL ESP 2Q]],Tabela11[[#This Row],[OL ESP 3Q]])</f>
        <v>6</v>
      </c>
      <c r="Z17" s="17">
        <f>Tabela11[[#This Row],[Livre 1Q]]+Tabela11[[#This Row],[Livre 2Q]]+Tabela11[[#This Row],[Livre 3Q]]</f>
        <v>0</v>
      </c>
      <c r="AA17" s="18">
        <f>SUM(Tabela11[[#This Row],[Total BI]:[Total Livre]])</f>
        <v>10</v>
      </c>
      <c r="AB17" s="18">
        <f>Tabela11[[#This Row],[Pós 1Q]]+Tabela11[[#This Row],[Pós 2Q]]+Tabela11[[#This Row],[Pós 3Q]]</f>
        <v>0</v>
      </c>
      <c r="AC17" s="18">
        <f>Tabela11[[#This Row],[Ext. 1Q]]+Tabela11[[#This Row],[Ext. 2Q]]+Tabela11[[#This Row],[Ext. 3Q]]</f>
        <v>0</v>
      </c>
      <c r="AD17" s="18">
        <f>Tabela11[[#This Row],[TOTAL ANUAL Graduação]]+Tabela11[[#This Row],[Total PG]]+Tabela11[[#This Row],[Total Ext]]</f>
        <v>10</v>
      </c>
      <c r="AF17" s="18">
        <f>Tabela11[[#This Row],[Créditos Totais]]+Tabela11[[#This Row],[Coordenação disc ano anterior]]</f>
        <v>10</v>
      </c>
      <c r="AH17" s="37">
        <f>Tabela11[[#This Row],[Total c/ coord disc]]+Tabela11[[#This Row],[Dispensa/Conversão créditos]]</f>
        <v>10</v>
      </c>
    </row>
    <row r="18" spans="1:34">
      <c r="A18" s="17" t="str">
        <f>Docentes!A17</f>
        <v>Luiz Antonio Alves Eva</v>
      </c>
      <c r="B1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8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8" s="18">
        <f>SUM(Tabela11[[#This Row],[BI 1Q]:[Ext. 1Q]])</f>
        <v>0</v>
      </c>
      <c r="I18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1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8" s="17">
        <f>SUMIFS('Alocação 2q'!X:X,'Alocação 2q'!Y:Y,Tabela11[[#This Row],[Docente]],'Alocação 2q'!F:F,"OL")+SUMIFS('Alocação 2q'!AI:AI,'Alocação 2q'!AJ:AJ,Tabela11[[#This Row],[Docente]],'Alocação 2q'!F:F,"OL")</f>
        <v>4</v>
      </c>
      <c r="L1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8" s="32">
        <v>1</v>
      </c>
      <c r="O18" s="18">
        <f>SUM(Tabela11[[#This Row],[BI 2Q]:[Ext. 2Q]])</f>
        <v>8</v>
      </c>
      <c r="P1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8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1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8" s="32">
        <v>4</v>
      </c>
      <c r="V18" s="18">
        <f>SUM(Tabela11[[#This Row],[BI 3Q]:[Ext. 3Q]])</f>
        <v>12</v>
      </c>
      <c r="W18" s="17">
        <f>SUM(Tabela11[[#This Row],[BI 1Q]],Tabela11[[#This Row],[BI 2Q]],Tabela11[[#This Row],[BI 3Q]])</f>
        <v>3</v>
      </c>
      <c r="X18" s="17">
        <f>SUM(Tabela11[[#This Row],[OBR ESP 1Q]],Tabela11[[#This Row],[OBR ESP 2Q]],Tabela11[[#This Row],[OBR ESP 3Q]])</f>
        <v>8</v>
      </c>
      <c r="Y18" s="17">
        <f>SUM(Tabela11[[#This Row],[OL ESP 1Q]],Tabela11[[#This Row],[OL ESP 2Q]],Tabela11[[#This Row],[OL ESP 3Q]])</f>
        <v>4</v>
      </c>
      <c r="Z18" s="17">
        <f>Tabela11[[#This Row],[Livre 1Q]]+Tabela11[[#This Row],[Livre 2Q]]+Tabela11[[#This Row],[Livre 3Q]]</f>
        <v>0</v>
      </c>
      <c r="AA18" s="18">
        <f>SUM(Tabela11[[#This Row],[Total BI]:[Total Livre]])</f>
        <v>15</v>
      </c>
      <c r="AB18" s="18">
        <f>Tabela11[[#This Row],[Pós 1Q]]+Tabela11[[#This Row],[Pós 2Q]]+Tabela11[[#This Row],[Pós 3Q]]</f>
        <v>5</v>
      </c>
      <c r="AC18" s="18">
        <f>Tabela11[[#This Row],[Ext. 1Q]]+Tabela11[[#This Row],[Ext. 2Q]]+Tabela11[[#This Row],[Ext. 3Q]]</f>
        <v>0</v>
      </c>
      <c r="AD18" s="18">
        <f>Tabela11[[#This Row],[TOTAL ANUAL Graduação]]+Tabela11[[#This Row],[Total PG]]+Tabela11[[#This Row],[Total Ext]]</f>
        <v>20</v>
      </c>
      <c r="AF18" s="18">
        <f>Tabela11[[#This Row],[Créditos Totais]]+Tabela11[[#This Row],[Coordenação disc ano anterior]]</f>
        <v>20</v>
      </c>
      <c r="AH18" s="37">
        <f>Tabela11[[#This Row],[Total c/ coord disc]]+Tabela11[[#This Row],[Dispensa/Conversão créditos]]</f>
        <v>20</v>
      </c>
    </row>
    <row r="19" spans="1:34">
      <c r="A19" s="17" t="str">
        <f>Docentes!A18</f>
        <v>Luiz Fernando Barrére Martin</v>
      </c>
      <c r="B1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9" s="17">
        <v>4</v>
      </c>
      <c r="D19" s="17">
        <v>4</v>
      </c>
      <c r="E1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9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19" s="18">
        <f>SUM(Tabela11[[#This Row],[BI 1Q]:[Ext. 1Q]])</f>
        <v>8</v>
      </c>
      <c r="I1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9" s="18">
        <f>SUM(Tabela11[[#This Row],[BI 2Q]:[Ext. 2Q]])</f>
        <v>0</v>
      </c>
      <c r="P1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9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1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9" s="32">
        <v>5</v>
      </c>
      <c r="V19" s="18">
        <f>SUM(Tabela11[[#This Row],[BI 3Q]:[Ext. 3Q]])</f>
        <v>9</v>
      </c>
      <c r="W19" s="17">
        <f>SUM(Tabela11[[#This Row],[BI 1Q]],Tabela11[[#This Row],[BI 2Q]],Tabela11[[#This Row],[BI 3Q]])</f>
        <v>0</v>
      </c>
      <c r="X19" s="17">
        <f>SUM(Tabela11[[#This Row],[OBR ESP 1Q]],Tabela11[[#This Row],[OBR ESP 2Q]],Tabela11[[#This Row],[OBR ESP 3Q]])</f>
        <v>8</v>
      </c>
      <c r="Y19" s="17">
        <f>SUM(Tabela11[[#This Row],[OL ESP 1Q]],Tabela11[[#This Row],[OL ESP 2Q]],Tabela11[[#This Row],[OL ESP 3Q]])</f>
        <v>4</v>
      </c>
      <c r="Z19" s="17">
        <f>Tabela11[[#This Row],[Livre 1Q]]+Tabela11[[#This Row],[Livre 2Q]]+Tabela11[[#This Row],[Livre 3Q]]</f>
        <v>0</v>
      </c>
      <c r="AA19" s="18">
        <f>SUM(Tabela11[[#This Row],[Total BI]:[Total Livre]])</f>
        <v>12</v>
      </c>
      <c r="AB19" s="18">
        <f>Tabela11[[#This Row],[Pós 1Q]]+Tabela11[[#This Row],[Pós 2Q]]+Tabela11[[#This Row],[Pós 3Q]]</f>
        <v>5</v>
      </c>
      <c r="AC19" s="18">
        <f>Tabela11[[#This Row],[Ext. 1Q]]+Tabela11[[#This Row],[Ext. 2Q]]+Tabela11[[#This Row],[Ext. 3Q]]</f>
        <v>0</v>
      </c>
      <c r="AD19" s="18">
        <f>Tabela11[[#This Row],[TOTAL ANUAL Graduação]]+Tabela11[[#This Row],[Total PG]]+Tabela11[[#This Row],[Total Ext]]</f>
        <v>17</v>
      </c>
      <c r="AF19" s="18">
        <f>Tabela11[[#This Row],[Créditos Totais]]+Tabela11[[#This Row],[Coordenação disc ano anterior]]</f>
        <v>17</v>
      </c>
      <c r="AG19" s="24">
        <v>9</v>
      </c>
      <c r="AH19" s="37">
        <f>Tabela11[[#This Row],[Total c/ coord disc]]+Tabela11[[#This Row],[Dispensa/Conversão créditos]]</f>
        <v>26</v>
      </c>
    </row>
    <row r="20" spans="1:34">
      <c r="A20" s="17" t="str">
        <f>Docentes!A19</f>
        <v>Márcia Helena Alvim</v>
      </c>
      <c r="B20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2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0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0" s="18">
        <f>SUM(Tabela11[[#This Row],[BI 1Q]:[Ext. 1Q]])</f>
        <v>6</v>
      </c>
      <c r="I2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0" s="18">
        <f>SUM(Tabela11[[#This Row],[BI 2Q]:[Ext. 2Q]])</f>
        <v>0</v>
      </c>
      <c r="P2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0" s="32">
        <v>2</v>
      </c>
      <c r="U20" s="24">
        <v>7</v>
      </c>
      <c r="V20" s="18">
        <f>SUM(Tabela11[[#This Row],[BI 3Q]:[Ext. 3Q]])</f>
        <v>9</v>
      </c>
      <c r="W20" s="17">
        <f>SUM(Tabela11[[#This Row],[BI 1Q]],Tabela11[[#This Row],[BI 2Q]],Tabela11[[#This Row],[BI 3Q]])</f>
        <v>6</v>
      </c>
      <c r="X20" s="17">
        <f>SUM(Tabela11[[#This Row],[OBR ESP 1Q]],Tabela11[[#This Row],[OBR ESP 2Q]],Tabela11[[#This Row],[OBR ESP 3Q]])</f>
        <v>0</v>
      </c>
      <c r="Y20" s="17">
        <f>SUM(Tabela11[[#This Row],[OL ESP 1Q]],Tabela11[[#This Row],[OL ESP 2Q]],Tabela11[[#This Row],[OL ESP 3Q]])</f>
        <v>0</v>
      </c>
      <c r="Z20" s="17">
        <f>Tabela11[[#This Row],[Livre 1Q]]+Tabela11[[#This Row],[Livre 2Q]]+Tabela11[[#This Row],[Livre 3Q]]</f>
        <v>0</v>
      </c>
      <c r="AA20" s="18">
        <f>SUM(Tabela11[[#This Row],[Total BI]:[Total Livre]])</f>
        <v>6</v>
      </c>
      <c r="AB20" s="18">
        <f>Tabela11[[#This Row],[Pós 1Q]]+Tabela11[[#This Row],[Pós 2Q]]+Tabela11[[#This Row],[Pós 3Q]]</f>
        <v>2</v>
      </c>
      <c r="AC20" s="18">
        <f>Tabela11[[#This Row],[Ext. 1Q]]+Tabela11[[#This Row],[Ext. 2Q]]+Tabela11[[#This Row],[Ext. 3Q]]</f>
        <v>7</v>
      </c>
      <c r="AD20" s="18">
        <f>Tabela11[[#This Row],[TOTAL ANUAL Graduação]]+Tabela11[[#This Row],[Total PG]]+Tabela11[[#This Row],[Total Ext]]</f>
        <v>15</v>
      </c>
      <c r="AF20" s="18">
        <f>Tabela11[[#This Row],[Créditos Totais]]+Tabela11[[#This Row],[Coordenação disc ano anterior]]</f>
        <v>15</v>
      </c>
      <c r="AG20" s="24">
        <v>7.2</v>
      </c>
      <c r="AH20" s="37">
        <f>Tabela11[[#This Row],[Total c/ coord disc]]+Tabela11[[#This Row],[Dispensa/Conversão créditos]]</f>
        <v>22.2</v>
      </c>
    </row>
    <row r="21" spans="1:34">
      <c r="A21" s="17" t="str">
        <f>Docentes!A20</f>
        <v>Maria Cecilia Leonel Gomes dos Reis</v>
      </c>
      <c r="B2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1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2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1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1" s="18">
        <f>SUM(Tabela11[[#This Row],[BI 1Q]:[Ext. 1Q]])</f>
        <v>4</v>
      </c>
      <c r="I2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1" s="17">
        <f>SUMIFS('Alocação 2q'!X:X,'Alocação 2q'!Y:Y,Tabela11[[#This Row],[Docente]],'Alocação 2q'!F:F,"OL")+SUMIFS('Alocação 2q'!AI:AI,'Alocação 2q'!AJ:AJ,Tabela11[[#This Row],[Docente]],'Alocação 2q'!F:F,"OL")</f>
        <v>4</v>
      </c>
      <c r="L2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1" s="32">
        <v>1</v>
      </c>
      <c r="O21" s="18">
        <f>SUM(Tabela11[[#This Row],[BI 2Q]:[Ext. 2Q]])</f>
        <v>5</v>
      </c>
      <c r="P2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1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2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1" s="32">
        <v>4</v>
      </c>
      <c r="U21" s="24">
        <v>8</v>
      </c>
      <c r="V21" s="18">
        <f>SUM(Tabela11[[#This Row],[BI 3Q]:[Ext. 3Q]])</f>
        <v>20</v>
      </c>
      <c r="W21" s="17">
        <f>SUM(Tabela11[[#This Row],[BI 1Q]],Tabela11[[#This Row],[BI 2Q]],Tabela11[[#This Row],[BI 3Q]])</f>
        <v>0</v>
      </c>
      <c r="X21" s="17">
        <f>SUM(Tabela11[[#This Row],[OBR ESP 1Q]],Tabela11[[#This Row],[OBR ESP 2Q]],Tabela11[[#This Row],[OBR ESP 3Q]])</f>
        <v>12</v>
      </c>
      <c r="Y21" s="17">
        <f>SUM(Tabela11[[#This Row],[OL ESP 1Q]],Tabela11[[#This Row],[OL ESP 2Q]],Tabela11[[#This Row],[OL ESP 3Q]])</f>
        <v>4</v>
      </c>
      <c r="Z21" s="17">
        <f>Tabela11[[#This Row],[Livre 1Q]]+Tabela11[[#This Row],[Livre 2Q]]+Tabela11[[#This Row],[Livre 3Q]]</f>
        <v>0</v>
      </c>
      <c r="AA21" s="18">
        <f>SUM(Tabela11[[#This Row],[Total BI]:[Total Livre]])</f>
        <v>16</v>
      </c>
      <c r="AB21" s="18">
        <f>Tabela11[[#This Row],[Pós 1Q]]+Tabela11[[#This Row],[Pós 2Q]]+Tabela11[[#This Row],[Pós 3Q]]</f>
        <v>5</v>
      </c>
      <c r="AC21" s="18">
        <f>Tabela11[[#This Row],[Ext. 1Q]]+Tabela11[[#This Row],[Ext. 2Q]]+Tabela11[[#This Row],[Ext. 3Q]]</f>
        <v>8</v>
      </c>
      <c r="AD21" s="18">
        <f>Tabela11[[#This Row],[TOTAL ANUAL Graduação]]+Tabela11[[#This Row],[Total PG]]+Tabela11[[#This Row],[Total Ext]]</f>
        <v>29</v>
      </c>
      <c r="AF21" s="18">
        <f>Tabela11[[#This Row],[Créditos Totais]]+Tabela11[[#This Row],[Coordenação disc ano anterior]]</f>
        <v>29</v>
      </c>
      <c r="AG21" s="24">
        <v>2.2999999999999998</v>
      </c>
      <c r="AH21" s="37">
        <f>Tabela11[[#This Row],[Total c/ coord disc]]+Tabela11[[#This Row],[Dispensa/Conversão créditos]]</f>
        <v>31.3</v>
      </c>
    </row>
    <row r="22" spans="1:34">
      <c r="A22" s="17" t="str">
        <f>Docentes!A21</f>
        <v>Marinê de Souza Pereira</v>
      </c>
      <c r="B2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2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2" s="18">
        <f>SUM(Tabela11[[#This Row],[BI 1Q]:[Ext. 1Q]])</f>
        <v>0</v>
      </c>
      <c r="I22" s="17">
        <f>SUMIFS('Alocação 2q'!X:X,'Alocação 2q'!Y:Y,Tabela11[[#This Row],[Docente]],'Alocação 2q'!F:F,"BI")+SUMIFS('Alocação 2q'!AI:AI,'Alocação 2q'!AJ:AJ,Tabela11[[#This Row],[Docente]],'Alocação 2q'!F:F,"BI")</f>
        <v>4</v>
      </c>
      <c r="J2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2" s="18">
        <f>SUM(Tabela11[[#This Row],[BI 2Q]:[Ext. 2Q]])</f>
        <v>4</v>
      </c>
      <c r="P2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2" s="17">
        <v>8</v>
      </c>
      <c r="R2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2" s="32">
        <v>5</v>
      </c>
      <c r="U22" s="24">
        <v>8</v>
      </c>
      <c r="V22" s="18">
        <f>SUM(Tabela11[[#This Row],[BI 3Q]:[Ext. 3Q]])</f>
        <v>21</v>
      </c>
      <c r="W22" s="17">
        <f>SUM(Tabela11[[#This Row],[BI 1Q]],Tabela11[[#This Row],[BI 2Q]],Tabela11[[#This Row],[BI 3Q]])</f>
        <v>4</v>
      </c>
      <c r="X22" s="17">
        <f>SUM(Tabela11[[#This Row],[OBR ESP 1Q]],Tabela11[[#This Row],[OBR ESP 2Q]],Tabela11[[#This Row],[OBR ESP 3Q]])</f>
        <v>8</v>
      </c>
      <c r="Y22" s="17">
        <f>SUM(Tabela11[[#This Row],[OL ESP 1Q]],Tabela11[[#This Row],[OL ESP 2Q]],Tabela11[[#This Row],[OL ESP 3Q]])</f>
        <v>0</v>
      </c>
      <c r="Z22" s="17">
        <f>Tabela11[[#This Row],[Livre 1Q]]+Tabela11[[#This Row],[Livre 2Q]]+Tabela11[[#This Row],[Livre 3Q]]</f>
        <v>0</v>
      </c>
      <c r="AA22" s="18">
        <f>SUM(Tabela11[[#This Row],[Total BI]:[Total Livre]])</f>
        <v>12</v>
      </c>
      <c r="AB22" s="18">
        <f>Tabela11[[#This Row],[Pós 1Q]]+Tabela11[[#This Row],[Pós 2Q]]+Tabela11[[#This Row],[Pós 3Q]]</f>
        <v>5</v>
      </c>
      <c r="AC22" s="18">
        <f>Tabela11[[#This Row],[Ext. 1Q]]+Tabela11[[#This Row],[Ext. 2Q]]+Tabela11[[#This Row],[Ext. 3Q]]</f>
        <v>8</v>
      </c>
      <c r="AD22" s="18">
        <f>Tabela11[[#This Row],[TOTAL ANUAL Graduação]]+Tabela11[[#This Row],[Total PG]]+Tabela11[[#This Row],[Total Ext]]</f>
        <v>25</v>
      </c>
      <c r="AF22" s="18">
        <f>Tabela11[[#This Row],[Créditos Totais]]+Tabela11[[#This Row],[Coordenação disc ano anterior]]</f>
        <v>25</v>
      </c>
      <c r="AG22" s="24">
        <v>6</v>
      </c>
      <c r="AH22" s="37">
        <f>Tabela11[[#This Row],[Total c/ coord disc]]+Tabela11[[#This Row],[Dispensa/Conversão créditos]]</f>
        <v>31</v>
      </c>
    </row>
    <row r="23" spans="1:34">
      <c r="A23" s="17" t="str">
        <f>Docentes!A22</f>
        <v>Matteo Raschietti</v>
      </c>
      <c r="B2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3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D2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3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3" s="18">
        <f>SUM(Tabela11[[#This Row],[BI 1Q]:[Ext. 1Q]])</f>
        <v>6</v>
      </c>
      <c r="I23" s="17">
        <f>SUMIFS('Alocação 2q'!X:X,'Alocação 2q'!Y:Y,Tabela11[[#This Row],[Docente]],'Alocação 2q'!F:F,"BI")+SUMIFS('Alocação 2q'!AI:AI,'Alocação 2q'!AJ:AJ,Tabela11[[#This Row],[Docente]],'Alocação 2q'!F:F,"BI")</f>
        <v>4</v>
      </c>
      <c r="J2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3" s="18">
        <f>SUM(Tabela11[[#This Row],[BI 2Q]:[Ext. 2Q]])</f>
        <v>4</v>
      </c>
      <c r="P2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3" s="17">
        <v>8</v>
      </c>
      <c r="R2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3" s="18">
        <f>SUM(Tabela11[[#This Row],[BI 3Q]:[Ext. 3Q]])</f>
        <v>8</v>
      </c>
      <c r="W23" s="17">
        <f>SUM(Tabela11[[#This Row],[BI 1Q]],Tabela11[[#This Row],[BI 2Q]],Tabela11[[#This Row],[BI 3Q]])</f>
        <v>4</v>
      </c>
      <c r="X23" s="17">
        <f>SUM(Tabela11[[#This Row],[OBR ESP 1Q]],Tabela11[[#This Row],[OBR ESP 2Q]],Tabela11[[#This Row],[OBR ESP 3Q]])</f>
        <v>14</v>
      </c>
      <c r="Y23" s="17">
        <f>SUM(Tabela11[[#This Row],[OL ESP 1Q]],Tabela11[[#This Row],[OL ESP 2Q]],Tabela11[[#This Row],[OL ESP 3Q]])</f>
        <v>0</v>
      </c>
      <c r="Z23" s="17">
        <f>Tabela11[[#This Row],[Livre 1Q]]+Tabela11[[#This Row],[Livre 2Q]]+Tabela11[[#This Row],[Livre 3Q]]</f>
        <v>0</v>
      </c>
      <c r="AA23" s="18">
        <f>SUM(Tabela11[[#This Row],[Total BI]:[Total Livre]])</f>
        <v>18</v>
      </c>
      <c r="AB23" s="18">
        <f>Tabela11[[#This Row],[Pós 1Q]]+Tabela11[[#This Row],[Pós 2Q]]+Tabela11[[#This Row],[Pós 3Q]]</f>
        <v>0</v>
      </c>
      <c r="AC23" s="18">
        <f>Tabela11[[#This Row],[Ext. 1Q]]+Tabela11[[#This Row],[Ext. 2Q]]+Tabela11[[#This Row],[Ext. 3Q]]</f>
        <v>0</v>
      </c>
      <c r="AD23" s="18">
        <f>Tabela11[[#This Row],[TOTAL ANUAL Graduação]]+Tabela11[[#This Row],[Total PG]]+Tabela11[[#This Row],[Total Ext]]</f>
        <v>18</v>
      </c>
      <c r="AF23" s="18">
        <f>Tabela11[[#This Row],[Créditos Totais]]+Tabela11[[#This Row],[Coordenação disc ano anterior]]</f>
        <v>18</v>
      </c>
      <c r="AH23" s="37">
        <f>Tabela11[[#This Row],[Total c/ coord disc]]+Tabela11[[#This Row],[Dispensa/Conversão créditos]]</f>
        <v>18</v>
      </c>
    </row>
    <row r="24" spans="1:34" ht="15.75" customHeight="1">
      <c r="A24" s="17" t="str">
        <f>Docentes!A23</f>
        <v xml:space="preserve">Mattia </v>
      </c>
      <c r="B2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4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4" s="18">
        <f>SUM(Tabela11[[#This Row],[BI 1Q]:[Ext. 1Q]])</f>
        <v>0</v>
      </c>
      <c r="I2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4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2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4" s="18">
        <f>SUM(Tabela11[[#This Row],[BI 2Q]:[Ext. 2Q]])</f>
        <v>8</v>
      </c>
      <c r="P2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4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2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4" s="18">
        <f>SUM(Tabela11[[#This Row],[BI 3Q]:[Ext. 3Q]])</f>
        <v>8</v>
      </c>
      <c r="W24" s="17">
        <f>SUM(Tabela11[[#This Row],[BI 1Q]],Tabela11[[#This Row],[BI 2Q]],Tabela11[[#This Row],[BI 3Q]])</f>
        <v>0</v>
      </c>
      <c r="X24" s="17">
        <f>SUM(Tabela11[[#This Row],[OBR ESP 1Q]],Tabela11[[#This Row],[OBR ESP 2Q]],Tabela11[[#This Row],[OBR ESP 3Q]])</f>
        <v>16</v>
      </c>
      <c r="Y24" s="17">
        <f>SUM(Tabela11[[#This Row],[OL ESP 1Q]],Tabela11[[#This Row],[OL ESP 2Q]],Tabela11[[#This Row],[OL ESP 3Q]])</f>
        <v>0</v>
      </c>
      <c r="Z24" s="17">
        <f>Tabela11[[#This Row],[Livre 1Q]]+Tabela11[[#This Row],[Livre 2Q]]+Tabela11[[#This Row],[Livre 3Q]]</f>
        <v>0</v>
      </c>
      <c r="AA24" s="18">
        <f>SUM(Tabela11[[#This Row],[Total BI]:[Total Livre]])</f>
        <v>16</v>
      </c>
      <c r="AB24" s="18">
        <f>Tabela11[[#This Row],[Pós 1Q]]+Tabela11[[#This Row],[Pós 2Q]]+Tabela11[[#This Row],[Pós 3Q]]</f>
        <v>0</v>
      </c>
      <c r="AC24" s="18">
        <f>Tabela11[[#This Row],[Ext. 1Q]]+Tabela11[[#This Row],[Ext. 2Q]]+Tabela11[[#This Row],[Ext. 3Q]]</f>
        <v>0</v>
      </c>
      <c r="AD24" s="18">
        <f>Tabela11[[#This Row],[TOTAL ANUAL Graduação]]+Tabela11[[#This Row],[Total PG]]+Tabela11[[#This Row],[Total Ext]]</f>
        <v>16</v>
      </c>
      <c r="AF24" s="18">
        <f>Tabela11[[#This Row],[Créditos Totais]]+Tabela11[[#This Row],[Coordenação disc ano anterior]]</f>
        <v>16</v>
      </c>
      <c r="AH24" s="37">
        <f>Tabela11[[#This Row],[Total c/ coord disc]]+Tabela11[[#This Row],[Dispensa/Conversão créditos]]</f>
        <v>16</v>
      </c>
    </row>
    <row r="25" spans="1:34" s="12" customFormat="1" ht="15.75" customHeight="1">
      <c r="A25" s="17" t="str">
        <f>Docentes!A24</f>
        <v>Michella Bordignon</v>
      </c>
      <c r="B25" s="44">
        <f>SUMIFS('Alocação 1q'!X:X,'Alocação 1q'!Y:Y,Tabela11[[#This Row],[Docente]],'Alocação 1q'!F:F,"BI")+SUMIFS('Alocação 1q'!AI:AI,'Alocação 1q'!AJ:AJ,Tabela11[[#This Row],[Docente]],'Alocação 1q'!F:F,"BI")</f>
        <v>0</v>
      </c>
      <c r="C25" s="44">
        <f>SUMIFS('Alocação 1q'!X:X,'Alocação 1q'!Y:Y,Tabela11[[#This Row],[Docente]],'Alocação 1q'!F:F,"OBR")+SUMIFS('Alocação 1q'!AI:AI,'Alocação 1q'!AJ:AJ,Tabela11[[#This Row],[Docente]],'Alocação 1q'!F:F,"OBR")</f>
        <v>0</v>
      </c>
      <c r="D25" s="44">
        <f>SUMIFS('Alocação 1q'!X:X,'Alocação 1q'!Y:Y,Tabela11[[#This Row],[Docente]],'Alocação 1q'!F:F,"OL")+SUMIFS('Alocação 1q'!AI:AI,'Alocação 1q'!AJ:AJ,Tabela11[[#This Row],[Docente]],'Alocação 1q'!F:F,"OL")</f>
        <v>0</v>
      </c>
      <c r="E25" s="4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5" s="45">
        <f>SUMIFS('Alocação 1q'!X:X,'Alocação 1q'!Y:Y,Tabela11[[#This Row],[Docente]],'Alocação 1q'!F:F,"PG")+SUMIFS('Alocação 1q'!AI:AI,'Alocação 1q'!AJ:AJ,Tabela11[[#This Row],[Docente]],'Alocação 1q'!F:F,"PG")</f>
        <v>0</v>
      </c>
      <c r="G25" s="24"/>
      <c r="H25" s="37">
        <f>SUM(Tabela11[[#This Row],[BI 1Q]:[Ext. 1Q]])</f>
        <v>0</v>
      </c>
      <c r="I25" s="44">
        <f>SUMIFS('Alocação 2q'!X:X,'Alocação 2q'!Y:Y,Tabela11[[#This Row],[Docente]],'Alocação 2q'!F:F,"BI")+SUMIFS('Alocação 2q'!AI:AI,'Alocação 2q'!AJ:AJ,Tabela11[[#This Row],[Docente]],'Alocação 2q'!F:F,"BI")</f>
        <v>0</v>
      </c>
      <c r="J25" s="44">
        <f>SUMIFS('Alocação 2q'!X:X,'Alocação 2q'!Y:Y,Tabela11[[#This Row],[Docente]],'Alocação 2q'!F:F,"OBR")+SUMIFS('Alocação 2q'!AI:AI,'Alocação 2q'!AJ:AJ,Tabela11[[#This Row],[Docente]],'Alocação 2q'!F:F,"OBR")</f>
        <v>0</v>
      </c>
      <c r="K25" s="44">
        <f>SUMIFS('Alocação 2q'!X:X,'Alocação 2q'!Y:Y,Tabela11[[#This Row],[Docente]],'Alocação 2q'!F:F,"OL")+SUMIFS('Alocação 2q'!AI:AI,'Alocação 2q'!AJ:AJ,Tabela11[[#This Row],[Docente]],'Alocação 2q'!F:F,"OL")</f>
        <v>0</v>
      </c>
      <c r="L25" s="4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5" s="45">
        <f>SUMIFS('Alocação 2q'!X:X,'Alocação 2q'!Y:Y,Tabela11[[#This Row],[Docente]],'Alocação 2q'!F:F,"pg")+SUMIFS('Alocação 2q'!AI:AI,'Alocação 2q'!AJ:AJ,Tabela11[[#This Row],[Docente]],'Alocação 2q'!F:F,"pg")</f>
        <v>0</v>
      </c>
      <c r="N25" s="24"/>
      <c r="O25" s="37">
        <f>SUM(Tabela11[[#This Row],[BI 2Q]:[Ext. 2Q]])</f>
        <v>0</v>
      </c>
      <c r="P25" s="44">
        <v>4</v>
      </c>
      <c r="Q25" s="44">
        <f>SUMIFS('Alocação 3q'!X:X,'Alocação 3q'!Y:Y,Tabela11[[#This Row],[Docente]],'Alocação 3q'!F:F,"OBR")+SUMIFS('Alocação 3q'!AI:AI,'Alocação 3q'!AJ:AJ,Tabela11[[#This Row],[Docente]],'Alocação 3q'!F:F,"OBR")</f>
        <v>0</v>
      </c>
      <c r="R25" s="44">
        <f>SUMIFS('Alocação 3q'!X:X,'Alocação 3q'!Y:Y,Tabela11[[#This Row],[Docente]],'Alocação 3q'!F:F,"OL")+SUMIFS('Alocação 3q'!AI:AI,'Alocação 3q'!AJ:AJ,Tabela11[[#This Row],[Docente]],'Alocação 3q'!F:F,"OL")</f>
        <v>0</v>
      </c>
      <c r="S25" s="4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5" s="114">
        <f>SUMIFS('Alocação 3q'!X:X,'Alocação 3q'!Y:Y,Tabela11[[#This Row],[Docente]],'Alocação 3q'!F:F,"pg")+SUMIFS('Alocação 3q'!AI:AI,'Alocação 3q'!AJ:AJ,Tabela11[[#This Row],[Docente]],'Alocação 3q'!F:F,"pg")</f>
        <v>0</v>
      </c>
      <c r="U25" s="24"/>
      <c r="V25" s="37">
        <f>SUM(Tabela11[[#This Row],[BI 3Q]:[Ext. 3Q]])</f>
        <v>4</v>
      </c>
      <c r="W25" s="44">
        <f>SUM(Tabela11[[#This Row],[BI 1Q]],Tabela11[[#This Row],[BI 2Q]],Tabela11[[#This Row],[BI 3Q]])</f>
        <v>4</v>
      </c>
      <c r="X25" s="44">
        <f>SUM(Tabela11[[#This Row],[OBR ESP 1Q]],Tabela11[[#This Row],[OBR ESP 2Q]],Tabela11[[#This Row],[OBR ESP 3Q]])</f>
        <v>0</v>
      </c>
      <c r="Y25" s="17">
        <f>SUM(Tabela11[[#This Row],[OL ESP 1Q]],Tabela11[[#This Row],[OL ESP 2Q]],Tabela11[[#This Row],[OL ESP 3Q]])</f>
        <v>0</v>
      </c>
      <c r="Z25" s="44">
        <f>Tabela11[[#This Row],[Livre 1Q]]+Tabela11[[#This Row],[Livre 2Q]]+Tabela11[[#This Row],[Livre 3Q]]</f>
        <v>0</v>
      </c>
      <c r="AA25" s="37">
        <f>SUM(Tabela11[[#This Row],[Total BI]:[Total Livre]])</f>
        <v>4</v>
      </c>
      <c r="AB25" s="37">
        <f>Tabela11[[#This Row],[Pós 1Q]]+Tabela11[[#This Row],[Pós 2Q]]+Tabela11[[#This Row],[Pós 3Q]]</f>
        <v>0</v>
      </c>
      <c r="AC25" s="37">
        <f>Tabela11[[#This Row],[Ext. 1Q]]+Tabela11[[#This Row],[Ext. 2Q]]+Tabela11[[#This Row],[Ext. 3Q]]</f>
        <v>0</v>
      </c>
      <c r="AD25" s="37">
        <f>Tabela11[[#This Row],[TOTAL ANUAL Graduação]]+Tabela11[[#This Row],[Total PG]]+Tabela11[[#This Row],[Total Ext]]</f>
        <v>4</v>
      </c>
      <c r="AE25" s="47"/>
      <c r="AF25" s="37">
        <f>Tabela11[[#This Row],[Créditos Totais]]+Tabela11[[#This Row],[Coordenação disc ano anterior]]</f>
        <v>4</v>
      </c>
      <c r="AG25" s="24"/>
      <c r="AH25" s="37">
        <f>Tabela11[[#This Row],[Total c/ coord disc]]+Tabela11[[#This Row],[Dispensa/Conversão créditos]]</f>
        <v>4</v>
      </c>
    </row>
    <row r="26" spans="1:34">
      <c r="A26" s="17" t="str">
        <f>Docentes!A25</f>
        <v>Miriam Mesquita Sampaio de Madureira</v>
      </c>
      <c r="B2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6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6" s="18">
        <f>SUM(Tabela11[[#This Row],[BI 1Q]:[Ext. 1Q]])</f>
        <v>0</v>
      </c>
      <c r="I2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6" s="18">
        <f>SUM(Tabela11[[#This Row],[BI 2Q]:[Ext. 2Q]])</f>
        <v>0</v>
      </c>
      <c r="P2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6" s="18">
        <f>SUM(Tabela11[[#This Row],[BI 3Q]:[Ext. 3Q]])</f>
        <v>0</v>
      </c>
      <c r="W26" s="17">
        <f>SUM(Tabela11[[#This Row],[BI 1Q]],Tabela11[[#This Row],[BI 2Q]],Tabela11[[#This Row],[BI 3Q]])</f>
        <v>0</v>
      </c>
      <c r="X26" s="17">
        <f>SUM(Tabela11[[#This Row],[OBR ESP 1Q]],Tabela11[[#This Row],[OBR ESP 2Q]],Tabela11[[#This Row],[OBR ESP 3Q]])</f>
        <v>0</v>
      </c>
      <c r="Y26" s="17">
        <f>SUM(Tabela11[[#This Row],[OL ESP 1Q]],Tabela11[[#This Row],[OL ESP 2Q]],Tabela11[[#This Row],[OL ESP 3Q]])</f>
        <v>0</v>
      </c>
      <c r="Z26" s="17">
        <f>Tabela11[[#This Row],[Livre 1Q]]+Tabela11[[#This Row],[Livre 2Q]]+Tabela11[[#This Row],[Livre 3Q]]</f>
        <v>0</v>
      </c>
      <c r="AA26" s="18">
        <f>SUM(Tabela11[[#This Row],[Total BI]:[Total Livre]])</f>
        <v>0</v>
      </c>
      <c r="AB26" s="18">
        <f>Tabela11[[#This Row],[Pós 1Q]]+Tabela11[[#This Row],[Pós 2Q]]+Tabela11[[#This Row],[Pós 3Q]]</f>
        <v>0</v>
      </c>
      <c r="AC26" s="18">
        <f>Tabela11[[#This Row],[Ext. 1Q]]+Tabela11[[#This Row],[Ext. 2Q]]+Tabela11[[#This Row],[Ext. 3Q]]</f>
        <v>0</v>
      </c>
      <c r="AD26" s="18">
        <f>Tabela11[[#This Row],[TOTAL ANUAL Graduação]]+Tabela11[[#This Row],[Total PG]]+Tabela11[[#This Row],[Total Ext]]</f>
        <v>0</v>
      </c>
      <c r="AF26" s="18">
        <f>Tabela11[[#This Row],[Créditos Totais]]+Tabela11[[#This Row],[Coordenação disc ano anterior]]</f>
        <v>0</v>
      </c>
      <c r="AG26" s="24">
        <v>5.4</v>
      </c>
      <c r="AH26" s="37">
        <f>Tabela11[[#This Row],[Total c/ coord disc]]+Tabela11[[#This Row],[Dispensa/Conversão créditos]]</f>
        <v>5.4</v>
      </c>
    </row>
    <row r="27" spans="1:34">
      <c r="A27" s="17" t="str">
        <f>Docentes!A26</f>
        <v>Nathalie de Almeida Bressiani</v>
      </c>
      <c r="B2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7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7" s="18">
        <f>SUM(Tabela11[[#This Row],[BI 1Q]:[Ext. 1Q]])</f>
        <v>0</v>
      </c>
      <c r="I2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7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2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7" s="18">
        <f>SUM(Tabela11[[#This Row],[BI 2Q]:[Ext. 2Q]])</f>
        <v>8</v>
      </c>
      <c r="P27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7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7" s="18">
        <f>SUM(Tabela11[[#This Row],[BI 3Q]:[Ext. 3Q]])</f>
        <v>0</v>
      </c>
      <c r="W27" s="17">
        <f>SUM(Tabela11[[#This Row],[BI 1Q]],Tabela11[[#This Row],[BI 2Q]],Tabela11[[#This Row],[BI 3Q]])</f>
        <v>0</v>
      </c>
      <c r="X27" s="17">
        <f>SUM(Tabela11[[#This Row],[OBR ESP 1Q]],Tabela11[[#This Row],[OBR ESP 2Q]],Tabela11[[#This Row],[OBR ESP 3Q]])</f>
        <v>8</v>
      </c>
      <c r="Y27" s="17">
        <f>SUM(Tabela11[[#This Row],[OL ESP 1Q]],Tabela11[[#This Row],[OL ESP 2Q]],Tabela11[[#This Row],[OL ESP 3Q]])</f>
        <v>0</v>
      </c>
      <c r="Z27" s="17">
        <f>Tabela11[[#This Row],[Livre 1Q]]+Tabela11[[#This Row],[Livre 2Q]]+Tabela11[[#This Row],[Livre 3Q]]</f>
        <v>0</v>
      </c>
      <c r="AA27" s="18">
        <f>SUM(Tabela11[[#This Row],[Total BI]:[Total Livre]])</f>
        <v>8</v>
      </c>
      <c r="AB27" s="18">
        <f>Tabela11[[#This Row],[Pós 1Q]]+Tabela11[[#This Row],[Pós 2Q]]+Tabela11[[#This Row],[Pós 3Q]]</f>
        <v>0</v>
      </c>
      <c r="AC27" s="18">
        <f>Tabela11[[#This Row],[Ext. 1Q]]+Tabela11[[#This Row],[Ext. 2Q]]+Tabela11[[#This Row],[Ext. 3Q]]</f>
        <v>0</v>
      </c>
      <c r="AD27" s="18">
        <f>Tabela11[[#This Row],[TOTAL ANUAL Graduação]]+Tabela11[[#This Row],[Total PG]]+Tabela11[[#This Row],[Total Ext]]</f>
        <v>8</v>
      </c>
      <c r="AF27" s="18">
        <f>Tabela11[[#This Row],[Créditos Totais]]+Tabela11[[#This Row],[Coordenação disc ano anterior]]</f>
        <v>8</v>
      </c>
      <c r="AH27" s="37">
        <f>Tabela11[[#This Row],[Total c/ coord disc]]+Tabela11[[#This Row],[Dispensa/Conversão créditos]]</f>
        <v>8</v>
      </c>
    </row>
    <row r="28" spans="1:34">
      <c r="A28" s="17" t="str">
        <f>Docentes!A27</f>
        <v>Paula Priscila Braga</v>
      </c>
      <c r="B2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8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2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8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8" s="18">
        <f>SUM(Tabela11[[#This Row],[BI 1Q]:[Ext. 1Q]])</f>
        <v>8</v>
      </c>
      <c r="I2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8" s="32">
        <v>2</v>
      </c>
      <c r="O28" s="18">
        <f>SUM(Tabela11[[#This Row],[BI 2Q]:[Ext. 2Q]])</f>
        <v>2</v>
      </c>
      <c r="P2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8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2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8" s="18">
        <f>SUM(Tabela11[[#This Row],[BI 3Q]:[Ext. 3Q]])</f>
        <v>4</v>
      </c>
      <c r="W28" s="17">
        <f>SUM(Tabela11[[#This Row],[BI 1Q]],Tabela11[[#This Row],[BI 2Q]],Tabela11[[#This Row],[BI 3Q]])</f>
        <v>0</v>
      </c>
      <c r="X28" s="17">
        <f>SUM(Tabela11[[#This Row],[OBR ESP 1Q]],Tabela11[[#This Row],[OBR ESP 2Q]],Tabela11[[#This Row],[OBR ESP 3Q]])</f>
        <v>8</v>
      </c>
      <c r="Y28" s="17">
        <f>SUM(Tabela11[[#This Row],[OL ESP 1Q]],Tabela11[[#This Row],[OL ESP 2Q]],Tabela11[[#This Row],[OL ESP 3Q]])</f>
        <v>4</v>
      </c>
      <c r="Z28" s="17">
        <f>Tabela11[[#This Row],[Livre 1Q]]+Tabela11[[#This Row],[Livre 2Q]]+Tabela11[[#This Row],[Livre 3Q]]</f>
        <v>0</v>
      </c>
      <c r="AA28" s="18">
        <f>SUM(Tabela11[[#This Row],[Total BI]:[Total Livre]])</f>
        <v>12</v>
      </c>
      <c r="AB28" s="18">
        <f>Tabela11[[#This Row],[Pós 1Q]]+Tabela11[[#This Row],[Pós 2Q]]+Tabela11[[#This Row],[Pós 3Q]]</f>
        <v>2</v>
      </c>
      <c r="AC28" s="18">
        <f>Tabela11[[#This Row],[Ext. 1Q]]+Tabela11[[#This Row],[Ext. 2Q]]+Tabela11[[#This Row],[Ext. 3Q]]</f>
        <v>0</v>
      </c>
      <c r="AD28" s="18">
        <f>Tabela11[[#This Row],[TOTAL ANUAL Graduação]]+Tabela11[[#This Row],[Total PG]]+Tabela11[[#This Row],[Total Ext]]</f>
        <v>14</v>
      </c>
      <c r="AF28" s="18">
        <f>Tabela11[[#This Row],[Créditos Totais]]+Tabela11[[#This Row],[Coordenação disc ano anterior]]</f>
        <v>14</v>
      </c>
      <c r="AG28" s="24">
        <v>3.8</v>
      </c>
      <c r="AH28" s="37">
        <f>Tabela11[[#This Row],[Total c/ coord disc]]+Tabela11[[#This Row],[Dispensa/Conversão créditos]]</f>
        <v>17.8</v>
      </c>
    </row>
    <row r="29" spans="1:34">
      <c r="A29" s="17" t="str">
        <f>Docentes!A28</f>
        <v>Paulo Jonas de Lima Piva</v>
      </c>
      <c r="B2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9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2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9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29" s="18">
        <f>SUM(Tabela11[[#This Row],[BI 1Q]:[Ext. 1Q]])</f>
        <v>4</v>
      </c>
      <c r="I2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9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2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9" s="32">
        <v>2</v>
      </c>
      <c r="O29" s="18">
        <f>SUM(Tabela11[[#This Row],[BI 2Q]:[Ext. 2Q]])</f>
        <v>10</v>
      </c>
      <c r="P2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9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2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9" s="18">
        <f>SUM(Tabela11[[#This Row],[BI 3Q]:[Ext. 3Q]])</f>
        <v>4</v>
      </c>
      <c r="W29" s="17">
        <f>SUM(Tabela11[[#This Row],[BI 1Q]],Tabela11[[#This Row],[BI 2Q]],Tabela11[[#This Row],[BI 3Q]])</f>
        <v>0</v>
      </c>
      <c r="X29" s="17">
        <f>SUM(Tabela11[[#This Row],[OBR ESP 1Q]],Tabela11[[#This Row],[OBR ESP 2Q]],Tabela11[[#This Row],[OBR ESP 3Q]])</f>
        <v>12</v>
      </c>
      <c r="Y29" s="17">
        <f>SUM(Tabela11[[#This Row],[OL ESP 1Q]],Tabela11[[#This Row],[OL ESP 2Q]],Tabela11[[#This Row],[OL ESP 3Q]])</f>
        <v>4</v>
      </c>
      <c r="Z29" s="17">
        <f>Tabela11[[#This Row],[Livre 1Q]]+Tabela11[[#This Row],[Livre 2Q]]+Tabela11[[#This Row],[Livre 3Q]]</f>
        <v>0</v>
      </c>
      <c r="AA29" s="18">
        <f>SUM(Tabela11[[#This Row],[Total BI]:[Total Livre]])</f>
        <v>16</v>
      </c>
      <c r="AB29" s="18">
        <f>Tabela11[[#This Row],[Pós 1Q]]+Tabela11[[#This Row],[Pós 2Q]]+Tabela11[[#This Row],[Pós 3Q]]</f>
        <v>2</v>
      </c>
      <c r="AC29" s="18">
        <f>Tabela11[[#This Row],[Ext. 1Q]]+Tabela11[[#This Row],[Ext. 2Q]]+Tabela11[[#This Row],[Ext. 3Q]]</f>
        <v>0</v>
      </c>
      <c r="AD29" s="18">
        <f>Tabela11[[#This Row],[TOTAL ANUAL Graduação]]+Tabela11[[#This Row],[Total PG]]+Tabela11[[#This Row],[Total Ext]]</f>
        <v>18</v>
      </c>
      <c r="AF29" s="18">
        <f>Tabela11[[#This Row],[Créditos Totais]]+Tabela11[[#This Row],[Coordenação disc ano anterior]]</f>
        <v>18</v>
      </c>
      <c r="AG29" s="24">
        <v>0.8</v>
      </c>
      <c r="AH29" s="37">
        <f>Tabela11[[#This Row],[Total c/ coord disc]]+Tabela11[[#This Row],[Dispensa/Conversão créditos]]</f>
        <v>18.8</v>
      </c>
    </row>
    <row r="30" spans="1:34">
      <c r="A30" s="17" t="str">
        <f>Docentes!A29</f>
        <v>Paulo Tadeu da Silva</v>
      </c>
      <c r="B3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0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3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0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30" s="18">
        <f>SUM(Tabela11[[#This Row],[BI 1Q]:[Ext. 1Q]])</f>
        <v>8</v>
      </c>
      <c r="I3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0" s="18">
        <f>SUM(Tabela11[[#This Row],[BI 2Q]:[Ext. 2Q]])</f>
        <v>0</v>
      </c>
      <c r="P30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3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0" s="18">
        <f>SUM(Tabela11[[#This Row],[BI 3Q]:[Ext. 3Q]])</f>
        <v>6</v>
      </c>
      <c r="W30" s="17">
        <f>SUM(Tabela11[[#This Row],[BI 1Q]],Tabela11[[#This Row],[BI 2Q]],Tabela11[[#This Row],[BI 3Q]])</f>
        <v>6</v>
      </c>
      <c r="X30" s="17">
        <f>SUM(Tabela11[[#This Row],[OBR ESP 1Q]],Tabela11[[#This Row],[OBR ESP 2Q]],Tabela11[[#This Row],[OBR ESP 3Q]])</f>
        <v>8</v>
      </c>
      <c r="Y30" s="17">
        <f>SUM(Tabela11[[#This Row],[OL ESP 1Q]],Tabela11[[#This Row],[OL ESP 2Q]],Tabela11[[#This Row],[OL ESP 3Q]])</f>
        <v>0</v>
      </c>
      <c r="Z30" s="17">
        <f>Tabela11[[#This Row],[Livre 1Q]]+Tabela11[[#This Row],[Livre 2Q]]+Tabela11[[#This Row],[Livre 3Q]]</f>
        <v>0</v>
      </c>
      <c r="AA30" s="18">
        <f>SUM(Tabela11[[#This Row],[Total BI]:[Total Livre]])</f>
        <v>14</v>
      </c>
      <c r="AB30" s="18">
        <f>Tabela11[[#This Row],[Pós 1Q]]+Tabela11[[#This Row],[Pós 2Q]]+Tabela11[[#This Row],[Pós 3Q]]</f>
        <v>0</v>
      </c>
      <c r="AC30" s="18">
        <f>Tabela11[[#This Row],[Ext. 1Q]]+Tabela11[[#This Row],[Ext. 2Q]]+Tabela11[[#This Row],[Ext. 3Q]]</f>
        <v>0</v>
      </c>
      <c r="AD30" s="18">
        <f>Tabela11[[#This Row],[TOTAL ANUAL Graduação]]+Tabela11[[#This Row],[Total PG]]+Tabela11[[#This Row],[Total Ext]]</f>
        <v>14</v>
      </c>
      <c r="AF30" s="18">
        <f>Tabela11[[#This Row],[Créditos Totais]]+Tabela11[[#This Row],[Coordenação disc ano anterior]]</f>
        <v>14</v>
      </c>
      <c r="AH30" s="37">
        <f>Tabela11[[#This Row],[Total c/ coord disc]]+Tabela11[[#This Row],[Dispensa/Conversão créditos]]</f>
        <v>14</v>
      </c>
    </row>
    <row r="31" spans="1:34">
      <c r="A31" s="17" t="str">
        <f>Docentes!A30</f>
        <v>Renato Rodrigues Kinouchi</v>
      </c>
      <c r="B3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1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31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3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1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31" s="18">
        <f>SUM(Tabela11[[#This Row],[BI 1Q]:[Ext. 1Q]])</f>
        <v>12</v>
      </c>
      <c r="I3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1" s="18">
        <f>SUM(Tabela11[[#This Row],[BI 2Q]:[Ext. 2Q]])</f>
        <v>0</v>
      </c>
      <c r="P3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1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3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1" s="18">
        <f>SUM(Tabela11[[#This Row],[BI 3Q]:[Ext. 3Q]])</f>
        <v>4</v>
      </c>
      <c r="W31" s="17">
        <f>SUM(Tabela11[[#This Row],[BI 1Q]],Tabela11[[#This Row],[BI 2Q]],Tabela11[[#This Row],[BI 3Q]])</f>
        <v>0</v>
      </c>
      <c r="X31" s="17">
        <f>SUM(Tabela11[[#This Row],[OBR ESP 1Q]],Tabela11[[#This Row],[OBR ESP 2Q]],Tabela11[[#This Row],[OBR ESP 3Q]])</f>
        <v>8</v>
      </c>
      <c r="Y31" s="17">
        <f>SUM(Tabela11[[#This Row],[OL ESP 1Q]],Tabela11[[#This Row],[OL ESP 2Q]],Tabela11[[#This Row],[OL ESP 3Q]])</f>
        <v>8</v>
      </c>
      <c r="Z31" s="17">
        <f>Tabela11[[#This Row],[Livre 1Q]]+Tabela11[[#This Row],[Livre 2Q]]+Tabela11[[#This Row],[Livre 3Q]]</f>
        <v>0</v>
      </c>
      <c r="AA31" s="18">
        <f>SUM(Tabela11[[#This Row],[Total BI]:[Total Livre]])</f>
        <v>16</v>
      </c>
      <c r="AB31" s="18">
        <f>Tabela11[[#This Row],[Pós 1Q]]+Tabela11[[#This Row],[Pós 2Q]]+Tabela11[[#This Row],[Pós 3Q]]</f>
        <v>0</v>
      </c>
      <c r="AC31" s="18">
        <f>Tabela11[[#This Row],[Ext. 1Q]]+Tabela11[[#This Row],[Ext. 2Q]]+Tabela11[[#This Row],[Ext. 3Q]]</f>
        <v>0</v>
      </c>
      <c r="AD31" s="18">
        <f>Tabela11[[#This Row],[TOTAL ANUAL Graduação]]+Tabela11[[#This Row],[Total PG]]+Tabela11[[#This Row],[Total Ext]]</f>
        <v>16</v>
      </c>
      <c r="AF31" s="18">
        <f>Tabela11[[#This Row],[Créditos Totais]]+Tabela11[[#This Row],[Coordenação disc ano anterior]]</f>
        <v>16</v>
      </c>
      <c r="AG31" s="24">
        <v>5</v>
      </c>
      <c r="AH31" s="37">
        <f>Tabela11[[#This Row],[Total c/ coord disc]]+Tabela11[[#This Row],[Dispensa/Conversão créditos]]</f>
        <v>21</v>
      </c>
    </row>
    <row r="32" spans="1:34">
      <c r="A32" s="17" t="str">
        <f>Docentes!A31</f>
        <v>Roque da Costa Caiero</v>
      </c>
      <c r="B32" s="17">
        <f>SUMIFS('Alocação 1q'!X:X,'Alocação 1q'!Y:Y,Tabela11[[#This Row],[Docente]],'Alocação 1q'!F:F,"BI")+SUMIFS('Alocação 1q'!AI:AI,'Alocação 1q'!AJ:AJ,Tabela11[[#This Row],[Docente]],'Alocação 1q'!F:F,"BI")</f>
        <v>3</v>
      </c>
      <c r="C32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3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2" s="31">
        <f>SUMIFS('Alocação 1q'!X:X,'Alocação 1q'!Y:Y,Tabela11[[#This Row],[Docente]],'Alocação 1q'!F:F,"PG")+SUMIFS('Alocação 1q'!AI:AI,'Alocação 1q'!AJ:AJ,Tabela11[[#This Row],[Docente]],'Alocação 1q'!F:F,"PG")</f>
        <v>0</v>
      </c>
      <c r="H32" s="18">
        <f>SUM(Tabela11[[#This Row],[BI 1Q]:[Ext. 1Q]])</f>
        <v>7</v>
      </c>
      <c r="I32" s="17">
        <f>SUMIFS('Alocação 2q'!X:X,'Alocação 2q'!Y:Y,Tabela11[[#This Row],[Docente]],'Alocação 2q'!F:F,"BI")+SUMIFS('Alocação 2q'!AI:AI,'Alocação 2q'!AJ:AJ,Tabela11[[#This Row],[Docente]],'Alocação 2q'!F:F,"BI")</f>
        <v>7</v>
      </c>
      <c r="J3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2" s="18">
        <f>SUM(Tabela11[[#This Row],[BI 2Q]:[Ext. 2Q]])</f>
        <v>7</v>
      </c>
      <c r="P32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3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2" s="18">
        <f>SUM(Tabela11[[#This Row],[BI 3Q]:[Ext. 3Q]])</f>
        <v>6</v>
      </c>
      <c r="W32" s="17">
        <f>SUM(Tabela11[[#This Row],[BI 1Q]],Tabela11[[#This Row],[BI 2Q]],Tabela11[[#This Row],[BI 3Q]])</f>
        <v>16</v>
      </c>
      <c r="X32" s="17">
        <f>SUM(Tabela11[[#This Row],[OBR ESP 1Q]],Tabela11[[#This Row],[OBR ESP 2Q]],Tabela11[[#This Row],[OBR ESP 3Q]])</f>
        <v>4</v>
      </c>
      <c r="Y32" s="17">
        <f>SUM(Tabela11[[#This Row],[OL ESP 1Q]],Tabela11[[#This Row],[OL ESP 2Q]],Tabela11[[#This Row],[OL ESP 3Q]])</f>
        <v>0</v>
      </c>
      <c r="Z32" s="17">
        <f>Tabela11[[#This Row],[Livre 1Q]]+Tabela11[[#This Row],[Livre 2Q]]+Tabela11[[#This Row],[Livre 3Q]]</f>
        <v>0</v>
      </c>
      <c r="AA32" s="18">
        <f>SUM(Tabela11[[#This Row],[Total BI]:[Total Livre]])</f>
        <v>20</v>
      </c>
      <c r="AB32" s="18">
        <f>Tabela11[[#This Row],[Pós 1Q]]+Tabela11[[#This Row],[Pós 2Q]]+Tabela11[[#This Row],[Pós 3Q]]</f>
        <v>0</v>
      </c>
      <c r="AC32" s="18">
        <f>Tabela11[[#This Row],[Ext. 1Q]]+Tabela11[[#This Row],[Ext. 2Q]]+Tabela11[[#This Row],[Ext. 3Q]]</f>
        <v>0</v>
      </c>
      <c r="AD32" s="18">
        <f>Tabela11[[#This Row],[TOTAL ANUAL Graduação]]+Tabela11[[#This Row],[Total PG]]+Tabela11[[#This Row],[Total Ext]]</f>
        <v>20</v>
      </c>
      <c r="AF32" s="18">
        <f>Tabela11[[#This Row],[Créditos Totais]]+Tabela11[[#This Row],[Coordenação disc ano anterior]]</f>
        <v>20</v>
      </c>
      <c r="AH32" s="37">
        <f>Tabela11[[#This Row],[Total c/ coord disc]]+Tabela11[[#This Row],[Dispensa/Conversão créditos]]</f>
        <v>20</v>
      </c>
    </row>
    <row r="33" spans="1:34">
      <c r="A33" s="17" t="str">
        <f>Docentes!A32</f>
        <v>Victor Ximenes Marques</v>
      </c>
      <c r="B33" s="44">
        <f>SUMIFS('Alocação 1q'!X:X,'Alocação 1q'!Y:Y,Tabela11[[#This Row],[Docente]],'Alocação 1q'!F:F,"BI")+SUMIFS('Alocação 1q'!AI:AI,'Alocação 1q'!AJ:AJ,Tabela11[[#This Row],[Docente]],'Alocação 1q'!F:F,"BI")</f>
        <v>3</v>
      </c>
      <c r="C33" s="44">
        <f>SUMIFS('Alocação 1q'!X:X,'Alocação 1q'!Y:Y,Tabela11[[#This Row],[Docente]],'Alocação 1q'!F:F,"OBR")+SUMIFS('Alocação 1q'!AI:AI,'Alocação 1q'!AJ:AJ,Tabela11[[#This Row],[Docente]],'Alocação 1q'!F:F,"OBR")</f>
        <v>4</v>
      </c>
      <c r="D33" s="44">
        <f>SUMIFS('Alocação 1q'!X:X,'Alocação 1q'!Y:Y,Tabela11[[#This Row],[Docente]],'Alocação 1q'!F:F,"OL")+SUMIFS('Alocação 1q'!AI:AI,'Alocação 1q'!AJ:AJ,Tabela11[[#This Row],[Docente]],'Alocação 1q'!F:F,"OL")</f>
        <v>0</v>
      </c>
      <c r="E33" s="4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3" s="45">
        <f>SUMIFS('Alocação 1q'!X:X,'Alocação 1q'!Y:Y,Tabela11[[#This Row],[Docente]],'Alocação 1q'!F:F,"PG")+SUMIFS('Alocação 1q'!AI:AI,'Alocação 1q'!AJ:AJ,Tabela11[[#This Row],[Docente]],'Alocação 1q'!F:F,"PG")</f>
        <v>0</v>
      </c>
      <c r="H33" s="37">
        <f>SUM(Tabela11[[#This Row],[BI 1Q]:[Ext. 1Q]])</f>
        <v>7</v>
      </c>
      <c r="I33" s="44">
        <f>SUMIFS('Alocação 2q'!X:X,'Alocação 2q'!Y:Y,Tabela11[[#This Row],[Docente]],'Alocação 2q'!F:F,"BI")+SUMIFS('Alocação 2q'!AI:AI,'Alocação 2q'!AJ:AJ,Tabela11[[#This Row],[Docente]],'Alocação 2q'!F:F,"BI")</f>
        <v>3</v>
      </c>
      <c r="J33" s="44">
        <f>SUMIFS('Alocação 2q'!X:X,'Alocação 2q'!Y:Y,Tabela11[[#This Row],[Docente]],'Alocação 2q'!F:F,"OBR")+SUMIFS('Alocação 2q'!AI:AI,'Alocação 2q'!AJ:AJ,Tabela11[[#This Row],[Docente]],'Alocação 2q'!F:F,"OBR")</f>
        <v>0</v>
      </c>
      <c r="K33" s="44">
        <f>SUMIFS('Alocação 2q'!X:X,'Alocação 2q'!Y:Y,Tabela11[[#This Row],[Docente]],'Alocação 2q'!F:F,"OL")+SUMIFS('Alocação 2q'!AI:AI,'Alocação 2q'!AJ:AJ,Tabela11[[#This Row],[Docente]],'Alocação 2q'!F:F,"OL")</f>
        <v>0</v>
      </c>
      <c r="L33" s="4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3" s="45">
        <f>SUMIFS('Alocação 2q'!X:X,'Alocação 2q'!Y:Y,Tabela11[[#This Row],[Docente]],'Alocação 2q'!F:F,"pg")+SUMIFS('Alocação 2q'!AI:AI,'Alocação 2q'!AJ:AJ,Tabela11[[#This Row],[Docente]],'Alocação 2q'!F:F,"pg")</f>
        <v>0</v>
      </c>
      <c r="O33" s="37">
        <f>SUM(Tabela11[[#This Row],[BI 2Q]:[Ext. 2Q]])</f>
        <v>3</v>
      </c>
      <c r="P33" s="44">
        <f>SUMIFS('Alocação 3q'!X:X,'Alocação 3q'!Y:Y,Tabela11[[#This Row],[Docente]],'Alocação 3q'!F:F,"BI")+SUMIFS('Alocação 3q'!AI:AI,'Alocação 3q'!AJ:AJ,Tabela11[[#This Row],[Docente]],'Alocação 3q'!F:F,"BI")</f>
        <v>3</v>
      </c>
      <c r="Q33" s="44">
        <f>SUMIFS('Alocação 3q'!X:X,'Alocação 3q'!Y:Y,Tabela11[[#This Row],[Docente]],'Alocação 3q'!F:F,"OBR")+SUMIFS('Alocação 3q'!AI:AI,'Alocação 3q'!AJ:AJ,Tabela11[[#This Row],[Docente]],'Alocação 3q'!F:F,"OBR")</f>
        <v>4</v>
      </c>
      <c r="R33" s="44">
        <f>SUMIFS('Alocação 3q'!X:X,'Alocação 3q'!Y:Y,Tabela11[[#This Row],[Docente]],'Alocação 3q'!F:F,"OL")+SUMIFS('Alocação 3q'!AI:AI,'Alocação 3q'!AJ:AJ,Tabela11[[#This Row],[Docente]],'Alocação 3q'!F:F,"OL")</f>
        <v>2</v>
      </c>
      <c r="S33" s="4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3" s="114">
        <f>SUMIFS('Alocação 3q'!X:X,'Alocação 3q'!Y:Y,Tabela11[[#This Row],[Docente]],'Alocação 3q'!F:F,"pg")+SUMIFS('Alocação 3q'!AI:AI,'Alocação 3q'!AJ:AJ,Tabela11[[#This Row],[Docente]],'Alocação 3q'!F:F,"pg")</f>
        <v>0</v>
      </c>
      <c r="V33" s="37">
        <f>SUM(Tabela11[[#This Row],[BI 3Q]:[Ext. 3Q]])</f>
        <v>9</v>
      </c>
      <c r="W33" s="44">
        <f>SUM(Tabela11[[#This Row],[BI 1Q]],Tabela11[[#This Row],[BI 2Q]],Tabela11[[#This Row],[BI 3Q]])</f>
        <v>9</v>
      </c>
      <c r="X33" s="46">
        <f>SUM(Tabela11[[#This Row],[OBR ESP 1Q]],Tabela11[[#This Row],[OBR ESP 2Q]],Tabela11[[#This Row],[OBR ESP 3Q]])</f>
        <v>8</v>
      </c>
      <c r="Y33">
        <f>SUM(Tabela11[[#This Row],[OL ESP 1Q]],Tabela11[[#This Row],[OL ESP 2Q]],Tabela11[[#This Row],[OL ESP 3Q]])</f>
        <v>2</v>
      </c>
      <c r="Z33" s="44">
        <f>Tabela11[[#This Row],[Livre 1Q]]+Tabela11[[#This Row],[Livre 2Q]]+Tabela11[[#This Row],[Livre 3Q]]</f>
        <v>0</v>
      </c>
      <c r="AA33" s="37">
        <f>SUM(Tabela11[[#This Row],[Total BI]:[Total Livre]])</f>
        <v>19</v>
      </c>
      <c r="AB33" s="37">
        <f>Tabela11[[#This Row],[Pós 1Q]]+Tabela11[[#This Row],[Pós 2Q]]+Tabela11[[#This Row],[Pós 3Q]]</f>
        <v>0</v>
      </c>
      <c r="AC33" s="37">
        <f>Tabela11[[#This Row],[Ext. 1Q]]+Tabela11[[#This Row],[Ext. 2Q]]+Tabela11[[#This Row],[Ext. 3Q]]</f>
        <v>0</v>
      </c>
      <c r="AD33" s="37">
        <f>Tabela11[[#This Row],[TOTAL ANUAL Graduação]]+Tabela11[[#This Row],[Total PG]]+Tabela11[[#This Row],[Total Ext]]</f>
        <v>19</v>
      </c>
      <c r="AE33" s="47"/>
      <c r="AF33" s="37">
        <f>Tabela11[[#This Row],[Créditos Totais]]+Tabela11[[#This Row],[Coordenação disc ano anterior]]</f>
        <v>19</v>
      </c>
      <c r="AH33" s="37">
        <f>Tabela11[[#This Row],[Total c/ coord disc]]+Tabela11[[#This Row],[Dispensa/Conversão créditos]]</f>
        <v>19</v>
      </c>
    </row>
    <row r="34" spans="1:34">
      <c r="A34" s="17" t="str">
        <f>Docentes!A33</f>
        <v>William José Steinle</v>
      </c>
      <c r="B34" s="44">
        <f>SUMIFS('Alocação 1q'!X:X,'Alocação 1q'!Y:Y,Tabela11[[#This Row],[Docente]],'Alocação 1q'!F:F,"BI")+SUMIFS('Alocação 1q'!AI:AI,'Alocação 1q'!AJ:AJ,Tabela11[[#This Row],[Docente]],'Alocação 1q'!F:F,"BI")</f>
        <v>6</v>
      </c>
      <c r="C34" s="44">
        <f>SUMIFS('Alocação 1q'!X:X,'Alocação 1q'!Y:Y,Tabela11[[#This Row],[Docente]],'Alocação 1q'!F:F,"OBR")+SUMIFS('Alocação 1q'!AI:AI,'Alocação 1q'!AJ:AJ,Tabela11[[#This Row],[Docente]],'Alocação 1q'!F:F,"OBR")</f>
        <v>0</v>
      </c>
      <c r="D34" s="44">
        <f>SUMIFS('Alocação 1q'!X:X,'Alocação 1q'!Y:Y,Tabela11[[#This Row],[Docente]],'Alocação 1q'!F:F,"OL")+SUMIFS('Alocação 1q'!AI:AI,'Alocação 1q'!AJ:AJ,Tabela11[[#This Row],[Docente]],'Alocação 1q'!F:F,"OL")</f>
        <v>0</v>
      </c>
      <c r="E34" s="4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4" s="45">
        <f>SUMIFS('Alocação 1q'!X:X,'Alocação 1q'!Y:Y,Tabela11[[#This Row],[Docente]],'Alocação 1q'!F:F,"PG")+SUMIFS('Alocação 1q'!AI:AI,'Alocação 1q'!AJ:AJ,Tabela11[[#This Row],[Docente]],'Alocação 1q'!F:F,"PG")</f>
        <v>0</v>
      </c>
      <c r="H34" s="37">
        <f>SUM(Tabela11[[#This Row],[BI 1Q]:[Ext. 1Q]])</f>
        <v>6</v>
      </c>
      <c r="I34" s="44">
        <f>SUMIFS('Alocação 2q'!X:X,'Alocação 2q'!Y:Y,Tabela11[[#This Row],[Docente]],'Alocação 2q'!F:F,"BI")+SUMIFS('Alocação 2q'!AI:AI,'Alocação 2q'!AJ:AJ,Tabela11[[#This Row],[Docente]],'Alocação 2q'!F:F,"BI")</f>
        <v>0</v>
      </c>
      <c r="J34" s="44">
        <f>SUMIFS('Alocação 2q'!X:X,'Alocação 2q'!Y:Y,Tabela11[[#This Row],[Docente]],'Alocação 2q'!F:F,"OBR")+SUMIFS('Alocação 2q'!AI:AI,'Alocação 2q'!AJ:AJ,Tabela11[[#This Row],[Docente]],'Alocação 2q'!F:F,"OBR")</f>
        <v>0</v>
      </c>
      <c r="K34" s="44">
        <f>SUMIFS('Alocação 2q'!X:X,'Alocação 2q'!Y:Y,Tabela11[[#This Row],[Docente]],'Alocação 2q'!F:F,"OL")+SUMIFS('Alocação 2q'!AI:AI,'Alocação 2q'!AJ:AJ,Tabela11[[#This Row],[Docente]],'Alocação 2q'!F:F,"OL")</f>
        <v>0</v>
      </c>
      <c r="L34" s="4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4" s="45">
        <f>SUMIFS('Alocação 2q'!X:X,'Alocação 2q'!Y:Y,Tabela11[[#This Row],[Docente]],'Alocação 2q'!F:F,"pg")+SUMIFS('Alocação 2q'!AI:AI,'Alocação 2q'!AJ:AJ,Tabela11[[#This Row],[Docente]],'Alocação 2q'!F:F,"pg")</f>
        <v>0</v>
      </c>
      <c r="O34" s="37">
        <f>SUM(Tabela11[[#This Row],[BI 2Q]:[Ext. 2Q]])</f>
        <v>0</v>
      </c>
      <c r="P34" s="44">
        <f>SUMIFS('Alocação 3q'!X:X,'Alocação 3q'!Y:Y,Tabela11[[#This Row],[Docente]],'Alocação 3q'!F:F,"BI")+SUMIFS('Alocação 3q'!AI:AI,'Alocação 3q'!AJ:AJ,Tabela11[[#This Row],[Docente]],'Alocação 3q'!F:F,"BI")</f>
        <v>8</v>
      </c>
      <c r="Q34" s="44">
        <f>SUMIFS('Alocação 3q'!X:X,'Alocação 3q'!Y:Y,Tabela11[[#This Row],[Docente]],'Alocação 3q'!F:F,"OBR")+SUMIFS('Alocação 3q'!AI:AI,'Alocação 3q'!AJ:AJ,Tabela11[[#This Row],[Docente]],'Alocação 3q'!F:F,"OBR")</f>
        <v>4</v>
      </c>
      <c r="R34" s="44">
        <f>SUMIFS('Alocação 3q'!X:X,'Alocação 3q'!Y:Y,Tabela11[[#This Row],[Docente]],'Alocação 3q'!F:F,"OL")+SUMIFS('Alocação 3q'!AI:AI,'Alocação 3q'!AJ:AJ,Tabela11[[#This Row],[Docente]],'Alocação 3q'!F:F,"OL")</f>
        <v>0</v>
      </c>
      <c r="S34" s="4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4" s="114">
        <f>SUMIFS('Alocação 3q'!X:X,'Alocação 3q'!Y:Y,Tabela11[[#This Row],[Docente]],'Alocação 3q'!F:F,"pg")+SUMIFS('Alocação 3q'!AI:AI,'Alocação 3q'!AJ:AJ,Tabela11[[#This Row],[Docente]],'Alocação 3q'!F:F,"pg")</f>
        <v>0</v>
      </c>
      <c r="V34" s="37">
        <f>SUM(Tabela11[[#This Row],[BI 3Q]:[Ext. 3Q]])</f>
        <v>12</v>
      </c>
      <c r="W34" s="44">
        <f>SUM(Tabela11[[#This Row],[BI 1Q]],Tabela11[[#This Row],[BI 2Q]],Tabela11[[#This Row],[BI 3Q]])</f>
        <v>14</v>
      </c>
      <c r="X34" s="46">
        <f>SUM(Tabela11[[#This Row],[OBR ESP 1Q]],Tabela11[[#This Row],[OBR ESP 2Q]],Tabela11[[#This Row],[OBR ESP 3Q]])</f>
        <v>4</v>
      </c>
      <c r="Y34">
        <f>SUM(Tabela11[[#This Row],[OL ESP 1Q]],Tabela11[[#This Row],[OL ESP 2Q]],Tabela11[[#This Row],[OL ESP 3Q]])</f>
        <v>0</v>
      </c>
      <c r="Z34" s="44">
        <f>Tabela11[[#This Row],[Livre 1Q]]+Tabela11[[#This Row],[Livre 2Q]]+Tabela11[[#This Row],[Livre 3Q]]</f>
        <v>0</v>
      </c>
      <c r="AA34" s="37">
        <f>SUM(Tabela11[[#This Row],[Total BI]:[Total Livre]])</f>
        <v>18</v>
      </c>
      <c r="AB34" s="37">
        <f>Tabela11[[#This Row],[Pós 1Q]]+Tabela11[[#This Row],[Pós 2Q]]+Tabela11[[#This Row],[Pós 3Q]]</f>
        <v>0</v>
      </c>
      <c r="AC34" s="37">
        <f>Tabela11[[#This Row],[Ext. 1Q]]+Tabela11[[#This Row],[Ext. 2Q]]+Tabela11[[#This Row],[Ext. 3Q]]</f>
        <v>0</v>
      </c>
      <c r="AD34" s="37">
        <f>Tabela11[[#This Row],[TOTAL ANUAL Graduação]]+Tabela11[[#This Row],[Total PG]]+Tabela11[[#This Row],[Total Ext]]</f>
        <v>18</v>
      </c>
      <c r="AE34" s="47"/>
      <c r="AF34" s="37">
        <f>Tabela11[[#This Row],[Créditos Totais]]+Tabela11[[#This Row],[Coordenação disc ano anterior]]</f>
        <v>18</v>
      </c>
      <c r="AG34" s="24">
        <v>18</v>
      </c>
      <c r="AH34" s="37">
        <f>Tabela11[[#This Row],[Total c/ coord disc]]+Tabela11[[#This Row],[Dispensa/Conversão créditos]]</f>
        <v>36</v>
      </c>
    </row>
    <row r="35" spans="1:34">
      <c r="A35" s="115"/>
      <c r="B35" s="44">
        <f>SUMIFS('Alocação 1q'!X:X,'Alocação 1q'!Y:Y,Tabela11[[#This Row],[Docente]],'Alocação 1q'!F:F,"BI")+SUMIFS('Alocação 1q'!AI:AI,'Alocação 1q'!AJ:AJ,Tabela11[[#This Row],[Docente]],'Alocação 1q'!F:F,"BI")</f>
        <v>0</v>
      </c>
      <c r="C35" s="44">
        <f>SUMIFS('Alocação 1q'!X:X,'Alocação 1q'!Y:Y,Tabela11[[#This Row],[Docente]],'Alocação 1q'!F:F,"OBR")+SUMIFS('Alocação 1q'!AI:AI,'Alocação 1q'!AJ:AJ,Tabela11[[#This Row],[Docente]],'Alocação 1q'!F:F,"OBR")</f>
        <v>0</v>
      </c>
      <c r="D35" s="44">
        <f>SUMIFS('Alocação 1q'!X:X,'Alocação 1q'!Y:Y,Tabela11[[#This Row],[Docente]],'Alocação 1q'!F:F,"OL")+SUMIFS('Alocação 1q'!AI:AI,'Alocação 1q'!AJ:AJ,Tabela11[[#This Row],[Docente]],'Alocação 1q'!F:F,"OL")</f>
        <v>0</v>
      </c>
      <c r="E35" s="44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5" s="45">
        <f>SUMIFS('Alocação 1q'!X:X,'Alocação 1q'!Y:Y,Tabela11[[#This Row],[Docente]],'Alocação 1q'!F:F,"PG")+SUMIFS('Alocação 1q'!AI:AI,'Alocação 1q'!AJ:AJ,Tabela11[[#This Row],[Docente]],'Alocação 1q'!F:F,"PG")</f>
        <v>0</v>
      </c>
      <c r="H35" s="37">
        <f>SUM(Tabela11[[#This Row],[BI 1Q]:[Ext. 1Q]])</f>
        <v>0</v>
      </c>
      <c r="I35" s="44">
        <f>SUMIFS('Alocação 2q'!X:X,'Alocação 2q'!Y:Y,Tabela11[[#This Row],[Docente]],'Alocação 2q'!F:F,"BI")+SUMIFS('Alocação 2q'!AI:AI,'Alocação 2q'!AJ:AJ,Tabela11[[#This Row],[Docente]],'Alocação 2q'!F:F,"BI")</f>
        <v>0</v>
      </c>
      <c r="J35" s="44">
        <f>SUMIFS('Alocação 2q'!X:X,'Alocação 2q'!Y:Y,Tabela11[[#This Row],[Docente]],'Alocação 2q'!F:F,"OBR")+SUMIFS('Alocação 2q'!AI:AI,'Alocação 2q'!AJ:AJ,Tabela11[[#This Row],[Docente]],'Alocação 2q'!F:F,"OBR")</f>
        <v>0</v>
      </c>
      <c r="K35" s="44">
        <f>SUMIFS('Alocação 2q'!X:X,'Alocação 2q'!Y:Y,Tabela11[[#This Row],[Docente]],'Alocação 2q'!F:F,"OL")+SUMIFS('Alocação 2q'!AI:AI,'Alocação 2q'!AJ:AJ,Tabela11[[#This Row],[Docente]],'Alocação 2q'!F:F,"OL")</f>
        <v>0</v>
      </c>
      <c r="L35" s="44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5" s="45">
        <f>SUMIFS('Alocação 2q'!X:X,'Alocação 2q'!Y:Y,Tabela11[[#This Row],[Docente]],'Alocação 2q'!F:F,"pg")+SUMIFS('Alocação 2q'!AI:AI,'Alocação 2q'!AJ:AJ,Tabela11[[#This Row],[Docente]],'Alocação 2q'!F:F,"pg")</f>
        <v>0</v>
      </c>
      <c r="O35" s="37">
        <f>SUM(Tabela11[[#This Row],[BI 2Q]:[Ext. 2Q]])</f>
        <v>0</v>
      </c>
      <c r="P35" s="44">
        <f>SUMIFS('Alocação 3q'!X:X,'Alocação 3q'!Y:Y,Tabela11[[#This Row],[Docente]],'Alocação 3q'!F:F,"BI")+SUMIFS('Alocação 3q'!AI:AI,'Alocação 3q'!AJ:AJ,Tabela11[[#This Row],[Docente]],'Alocação 3q'!F:F,"BI")</f>
        <v>0</v>
      </c>
      <c r="Q35" s="44">
        <f>SUMIFS('Alocação 3q'!X:X,'Alocação 3q'!Y:Y,Tabela11[[#This Row],[Docente]],'Alocação 3q'!F:F,"OBR")+SUMIFS('Alocação 3q'!AI:AI,'Alocação 3q'!AJ:AJ,Tabela11[[#This Row],[Docente]],'Alocação 3q'!F:F,"OBR")</f>
        <v>0</v>
      </c>
      <c r="R35" s="44">
        <f>SUMIFS('Alocação 3q'!X:X,'Alocação 3q'!Y:Y,Tabela11[[#This Row],[Docente]],'Alocação 3q'!F:F,"OL")+SUMIFS('Alocação 3q'!AI:AI,'Alocação 3q'!AJ:AJ,Tabela11[[#This Row],[Docente]],'Alocação 3q'!F:F,"OL")</f>
        <v>0</v>
      </c>
      <c r="S35" s="44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5" s="114">
        <f>SUMIFS('Alocação 3q'!X:X,'Alocação 3q'!Y:Y,Tabela11[[#This Row],[Docente]],'Alocação 3q'!F:F,"pg")+SUMIFS('Alocação 3q'!AI:AI,'Alocação 3q'!AJ:AJ,Tabela11[[#This Row],[Docente]],'Alocação 3q'!F:F,"pg")</f>
        <v>0</v>
      </c>
      <c r="V35" s="37">
        <f>SUM(Tabela11[[#This Row],[BI 3Q]:[Ext. 3Q]])</f>
        <v>0</v>
      </c>
      <c r="W35" s="44">
        <f>SUM(Tabela11[[#This Row],[BI 1Q]],Tabela11[[#This Row],[BI 2Q]],Tabela11[[#This Row],[BI 3Q]])</f>
        <v>0</v>
      </c>
      <c r="X35" s="46">
        <f>SUM(Tabela11[[#This Row],[OBR ESP 1Q]],Tabela11[[#This Row],[OBR ESP 2Q]],Tabela11[[#This Row],[OBR ESP 3Q]])</f>
        <v>0</v>
      </c>
      <c r="Y35">
        <f>SUM(Tabela11[[#This Row],[OL ESP 1Q]],Tabela11[[#This Row],[OL ESP 2Q]],Tabela11[[#This Row],[OL ESP 3Q]])</f>
        <v>0</v>
      </c>
      <c r="Z35" s="44">
        <f>Tabela11[[#This Row],[Livre 1Q]]+Tabela11[[#This Row],[Livre 2Q]]+Tabela11[[#This Row],[Livre 3Q]]</f>
        <v>0</v>
      </c>
      <c r="AA35" s="37">
        <f>SUM(Tabela11[[#This Row],[Total BI]:[Total Livre]])</f>
        <v>0</v>
      </c>
      <c r="AB35" s="37">
        <f>Tabela11[[#This Row],[Pós 1Q]]+Tabela11[[#This Row],[Pós 2Q]]+Tabela11[[#This Row],[Pós 3Q]]</f>
        <v>0</v>
      </c>
      <c r="AC35" s="37">
        <f>Tabela11[[#This Row],[Ext. 1Q]]+Tabela11[[#This Row],[Ext. 2Q]]+Tabela11[[#This Row],[Ext. 3Q]]</f>
        <v>0</v>
      </c>
      <c r="AD35" s="37">
        <f>Tabela11[[#This Row],[TOTAL ANUAL Graduação]]+Tabela11[[#This Row],[Total PG]]+Tabela11[[#This Row],[Total Ext]]</f>
        <v>0</v>
      </c>
      <c r="AE35" s="47"/>
      <c r="AF35" s="37">
        <f>Tabela11[[#This Row],[Créditos Totais]]+Tabela11[[#This Row],[Coordenação disc ano anterior]]</f>
        <v>0</v>
      </c>
      <c r="AH35" s="37">
        <f>Tabela11[[#This Row],[Total c/ coord disc]]+Tabela11[[#This Row],[Dispensa/Conversão créditos]]</f>
        <v>0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F3" unlockedFormula="1"/>
  </ignoredErrors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8</vt:i4>
      </vt:variant>
    </vt:vector>
  </HeadingPairs>
  <TitlesOfParts>
    <vt:vector size="24" baseType="lpstr">
      <vt:lpstr>ORIENTAÇÕES</vt:lpstr>
      <vt:lpstr>Alocação 1q</vt:lpstr>
      <vt:lpstr>Alocação 2q</vt:lpstr>
      <vt:lpstr>Alocação 3q</vt:lpstr>
      <vt:lpstr>PROGRAD_1Q</vt:lpstr>
      <vt:lpstr>PROGRAD_2Q</vt:lpstr>
      <vt:lpstr>PROGRAD_3Q</vt:lpstr>
      <vt:lpstr>Coordenadores disciplinas</vt:lpstr>
      <vt:lpstr>Controle</vt:lpstr>
      <vt:lpstr>Docentes</vt:lpstr>
      <vt:lpstr>Disciplinas</vt:lpstr>
      <vt:lpstr>lista dias horarios</vt:lpstr>
      <vt:lpstr>Prograd 1Q</vt:lpstr>
      <vt:lpstr>Prograd 2Q</vt:lpstr>
      <vt:lpstr>Prograd 3Q</vt:lpstr>
      <vt:lpstr>Plan1</vt:lpstr>
      <vt:lpstr>dias</vt:lpstr>
      <vt:lpstr>Disciplina</vt:lpstr>
      <vt:lpstr>Docentes</vt:lpstr>
      <vt:lpstr>horas</vt:lpstr>
      <vt:lpstr>sq</vt:lpstr>
      <vt:lpstr>Tabela1q</vt:lpstr>
      <vt:lpstr>Tabela2q</vt:lpstr>
      <vt:lpstr>Tabela3q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Silva</dc:creator>
  <cp:lastModifiedBy>Renne Rodrigues Rocha</cp:lastModifiedBy>
  <dcterms:created xsi:type="dcterms:W3CDTF">2016-08-29T21:21:44Z</dcterms:created>
  <dcterms:modified xsi:type="dcterms:W3CDTF">2019-09-18T14:51:06Z</dcterms:modified>
</cp:coreProperties>
</file>