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240" yWindow="780" windowWidth="19410" windowHeight="8610" tabRatio="795" firstSheet="1" activeTab="6"/>
  </bookViews>
  <sheets>
    <sheet name="Banco de Dados" sheetId="19" state="hidden" r:id="rId1"/>
    <sheet name="ORIENTAÇÕES" sheetId="11" r:id="rId2"/>
    <sheet name="Alocação 1q" sheetId="2" r:id="rId3"/>
    <sheet name="Alocação 2q" sheetId="3" r:id="rId4"/>
    <sheet name="Alocação 3q" sheetId="4" r:id="rId5"/>
    <sheet name="Coordenadores disciplinas" sheetId="7" r:id="rId6"/>
    <sheet name="Controle" sheetId="1" r:id="rId7"/>
    <sheet name="Docentes" sheetId="5" r:id="rId8"/>
    <sheet name="Disciplinas" sheetId="6" r:id="rId9"/>
    <sheet name="PROGRAD_Disc_Codigo" sheetId="14" state="hidden" r:id="rId10"/>
    <sheet name="lista dias e horas" sheetId="12" state="hidden" r:id="rId11"/>
    <sheet name="Plan2" sheetId="13" state="hidden" r:id="rId12"/>
    <sheet name="Prograd 1Q" sheetId="22" state="hidden" r:id="rId13"/>
    <sheet name="Prograd 2Q" sheetId="23" state="hidden" r:id="rId14"/>
    <sheet name="Prograd 3Q" sheetId="24" state="hidden" r:id="rId15"/>
  </sheets>
  <externalReferences>
    <externalReference r:id="rId16"/>
    <externalReference r:id="rId17"/>
    <externalReference r:id="rId18"/>
  </externalReferences>
  <definedNames>
    <definedName name="Campus" localSheetId="0">'Banco de Dados'!$J$1:$J$2</definedName>
    <definedName name="Campus">'[1]Banco de Dados'!$J$1:$J$2</definedName>
    <definedName name="Codigos" localSheetId="0">'[2]Pesquisa Codigo Disciplina'!$I$2:$I$1167</definedName>
    <definedName name="CodigosF" localSheetId="0">'Banco de Dados'!$L$2:$L$1035</definedName>
    <definedName name="CodigosF">'[1]Banco de Dados'!$L$2:$L$1035</definedName>
    <definedName name="Curs" localSheetId="0">'Banco de Dados'!$H$1:$H$27</definedName>
    <definedName name="Curs">'[1]Banco de Dados'!$H$1:$H$27</definedName>
    <definedName name="Dia" localSheetId="0">'Banco de Dados'!$A$1:$A$6</definedName>
    <definedName name="Dia">'[1]Banco de Dados'!$A$1:$A$6</definedName>
    <definedName name="dias">'lista dias e horas'!$A$1:$A$6</definedName>
    <definedName name="Disciplina">Disciplinas!$A$2:$A$1048576</definedName>
    <definedName name="Docentes" localSheetId="0">'Banco de Dados'!$I$1:$I$1028</definedName>
    <definedName name="Docentes" localSheetId="13">Tabela1[Lista dos Docentes do Curso de Bacharelado em Ciências Biológicas]</definedName>
    <definedName name="Docentes" localSheetId="14">Tabela1[Lista dos Docentes do Curso de Bacharelado em Ciências Biológicas]</definedName>
    <definedName name="Docentes">Tabela1[Lista dos Docentes do Curso de Bacharelado em Ciências Biológicas]</definedName>
    <definedName name="Horario" localSheetId="0">'Banco de Dados'!$B$1:$B$31</definedName>
    <definedName name="Horario">'[1]Banco de Dados'!$B$1:$B$31</definedName>
    <definedName name="horas">'lista dias e horas'!$D$1:$D$31</definedName>
    <definedName name="Labs" localSheetId="0">'Banco de Dados'!$F$1:$F$101</definedName>
    <definedName name="Labs">'[1]Banco de Dados'!$F$1:$F$101</definedName>
    <definedName name="Labscom" localSheetId="0">'Banco de Dados'!$F$1:$G$101</definedName>
    <definedName name="Labscom">'[1]Banco de Dados'!$F$1:$G$101</definedName>
    <definedName name="listadisciplina" localSheetId="0">'[2]Pesquisa Codigo Disciplina'!$J$2:$J$1167</definedName>
    <definedName name="Salas" localSheetId="0">'Banco de Dados'!$D$1:$D$149</definedName>
    <definedName name="Salas">'[1]Banco de Dados'!$D$1:$D$149</definedName>
    <definedName name="Semanas" localSheetId="0">'Banco de Dados'!$C$1:$C$3</definedName>
    <definedName name="Semanas">'[1]Banco de Dados'!$C$1:$C$3</definedName>
    <definedName name="sq">'lista dias e horas'!$F$1:$F$3</definedName>
    <definedName name="Tabela1q" localSheetId="13">Tabela3[]</definedName>
    <definedName name="Tabela1q" localSheetId="14">Tabela3[]</definedName>
    <definedName name="Tabela1q">Tabela3[]</definedName>
    <definedName name="Tabela2q" localSheetId="13">Tabela35[]</definedName>
    <definedName name="Tabela2q" localSheetId="14">Tabela35[]</definedName>
    <definedName name="Tabela2q">Tabela35[]</definedName>
    <definedName name="Tabela3q" localSheetId="13">Tabela36[]</definedName>
    <definedName name="Tabela3q" localSheetId="14">Tabela36[]</definedName>
    <definedName name="Tabela3q">Tabela36[]</definedName>
    <definedName name="Tabeladisciplinas" localSheetId="0">'[2]Pesquisa Codigo Disciplina'!$I$2:$J$1167</definedName>
    <definedName name="Tabeladisciplinas">'[3]Banco de Dados'!$L$1:$M$1034</definedName>
    <definedName name="Tabeladisciplinas_PROGRAD">PROGRAD_Disc_Codigo!$A$1:$B$1167</definedName>
    <definedName name="TabeladisciplinasF" localSheetId="0">'Banco de Dados'!$L$2:$Q$1167</definedName>
    <definedName name="TabeladisciplinasF">'[1]Banco de Dados'!$L$2:$Q$1167</definedName>
    <definedName name="Turno" localSheetId="0">'Banco de Dados'!$K$1:$K$2</definedName>
    <definedName name="Turno">'[1]Banco de Dados'!$K$1:$K$2</definedName>
  </definedNames>
  <calcPr calcId="145621"/>
</workbook>
</file>

<file path=xl/calcChain.xml><?xml version="1.0" encoding="utf-8"?>
<calcChain xmlns="http://schemas.openxmlformats.org/spreadsheetml/2006/main">
  <c r="C58" i="1" l="1"/>
  <c r="K58" i="1" s="1"/>
  <c r="F58" i="1"/>
  <c r="G58" i="1" s="1"/>
  <c r="I58" i="1"/>
  <c r="J58" i="1"/>
  <c r="O58" i="1"/>
  <c r="R58" i="1"/>
  <c r="S58" i="1"/>
  <c r="W58" i="1"/>
  <c r="X58" i="1"/>
  <c r="AI58" i="1"/>
  <c r="C54" i="1"/>
  <c r="I54" i="1" s="1"/>
  <c r="C55" i="1"/>
  <c r="H55" i="1" s="1"/>
  <c r="C56" i="1"/>
  <c r="H56" i="1" s="1"/>
  <c r="F54" i="1"/>
  <c r="G54" i="1" s="1"/>
  <c r="F55" i="1"/>
  <c r="G55" i="1" s="1"/>
  <c r="F56" i="1"/>
  <c r="G56" i="1" s="1"/>
  <c r="H54" i="1"/>
  <c r="I55" i="1"/>
  <c r="I56" i="1"/>
  <c r="J54" i="1"/>
  <c r="J56" i="1"/>
  <c r="K54" i="1"/>
  <c r="K55" i="1"/>
  <c r="L54" i="1"/>
  <c r="L55" i="1"/>
  <c r="L56" i="1"/>
  <c r="O54" i="1"/>
  <c r="O55" i="1"/>
  <c r="O56" i="1"/>
  <c r="P54" i="1"/>
  <c r="P55" i="1"/>
  <c r="Q54" i="1"/>
  <c r="Q55" i="1"/>
  <c r="Q56" i="1"/>
  <c r="R54" i="1"/>
  <c r="R55" i="1"/>
  <c r="R56" i="1"/>
  <c r="S54" i="1"/>
  <c r="S55" i="1"/>
  <c r="S56" i="1"/>
  <c r="AI54" i="1"/>
  <c r="AI55" i="1"/>
  <c r="AI56" i="1"/>
  <c r="P56" i="1" l="1"/>
  <c r="U56" i="1" s="1"/>
  <c r="K56" i="1"/>
  <c r="N56" i="1" s="1"/>
  <c r="J55" i="1"/>
  <c r="Z58" i="1"/>
  <c r="V58" i="1"/>
  <c r="Q58" i="1"/>
  <c r="AE58" i="1" s="1"/>
  <c r="L58" i="1"/>
  <c r="H58" i="1"/>
  <c r="Y58" i="1"/>
  <c r="AF58" i="1" s="1"/>
  <c r="P58" i="1"/>
  <c r="AD58" i="1" s="1"/>
  <c r="N54" i="1"/>
  <c r="U55" i="1"/>
  <c r="U54" i="1"/>
  <c r="N55" i="1"/>
  <c r="AO43" i="1"/>
  <c r="AO45" i="1"/>
  <c r="AO31" i="1"/>
  <c r="C3" i="1"/>
  <c r="N58" i="1" l="1"/>
  <c r="AC58" i="1"/>
  <c r="AG58" i="1" s="1"/>
  <c r="AH58" i="1"/>
  <c r="AJ58" i="1" s="1"/>
  <c r="AP58" i="1" s="1"/>
  <c r="U58" i="1"/>
  <c r="AB58" i="1"/>
  <c r="F45" i="1"/>
  <c r="G45" i="1" s="1"/>
  <c r="AI45" i="1"/>
  <c r="C43" i="1"/>
  <c r="C44" i="1"/>
  <c r="C45" i="1"/>
  <c r="C31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AK58" i="1" l="1"/>
  <c r="AM58" i="1" s="1"/>
  <c r="AO58" i="1" s="1"/>
  <c r="AQ58" i="1"/>
  <c r="AR58" i="1" s="1"/>
  <c r="F31" i="1"/>
  <c r="G31" i="1" s="1"/>
  <c r="AI31" i="1"/>
  <c r="F43" i="1"/>
  <c r="G43" i="1" s="1"/>
  <c r="AI43" i="1"/>
  <c r="F44" i="1"/>
  <c r="G44" i="1" s="1"/>
  <c r="H44" i="1"/>
  <c r="I44" i="1"/>
  <c r="J44" i="1"/>
  <c r="K44" i="1"/>
  <c r="L44" i="1"/>
  <c r="AI44" i="1"/>
  <c r="N44" i="1" l="1"/>
  <c r="F3" i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C32" i="1"/>
  <c r="C33" i="1"/>
  <c r="C34" i="1"/>
  <c r="C35" i="1"/>
  <c r="C36" i="1"/>
  <c r="C37" i="1"/>
  <c r="C38" i="1"/>
  <c r="C39" i="1"/>
  <c r="C40" i="1"/>
  <c r="C41" i="1"/>
  <c r="C42" i="1"/>
  <c r="C46" i="1"/>
  <c r="C47" i="1"/>
  <c r="C48" i="1"/>
  <c r="C49" i="1"/>
  <c r="C50" i="1"/>
  <c r="C51" i="1"/>
  <c r="C52" i="1"/>
  <c r="C53" i="1"/>
  <c r="AH84" i="24" l="1"/>
  <c r="AI84" i="24"/>
  <c r="AJ84" i="24"/>
  <c r="AK84" i="24"/>
  <c r="AN84" i="24"/>
  <c r="AH85" i="24"/>
  <c r="AI85" i="24"/>
  <c r="AJ85" i="24"/>
  <c r="AK85" i="24"/>
  <c r="AN85" i="24"/>
  <c r="AH86" i="24"/>
  <c r="AI86" i="24"/>
  <c r="AJ86" i="24"/>
  <c r="AK86" i="24"/>
  <c r="AN86" i="24"/>
  <c r="AH87" i="24"/>
  <c r="AI87" i="24"/>
  <c r="AJ87" i="24"/>
  <c r="AK87" i="24"/>
  <c r="AN87" i="24"/>
  <c r="AH88" i="24"/>
  <c r="AI88" i="24"/>
  <c r="AJ88" i="24"/>
  <c r="AK88" i="24"/>
  <c r="AN88" i="24"/>
  <c r="AH89" i="24"/>
  <c r="AI89" i="24"/>
  <c r="AJ89" i="24"/>
  <c r="AK89" i="24"/>
  <c r="AN89" i="24"/>
  <c r="AH90" i="24"/>
  <c r="AI90" i="24"/>
  <c r="AJ90" i="24"/>
  <c r="AK90" i="24"/>
  <c r="AN90" i="24"/>
  <c r="AH91" i="24"/>
  <c r="AI91" i="24"/>
  <c r="AJ91" i="24"/>
  <c r="AK91" i="24"/>
  <c r="AN91" i="24"/>
  <c r="AH92" i="24"/>
  <c r="AI92" i="24"/>
  <c r="AJ92" i="24"/>
  <c r="AK92" i="24"/>
  <c r="AN92" i="24"/>
  <c r="AH93" i="24"/>
  <c r="AI93" i="24"/>
  <c r="AJ93" i="24"/>
  <c r="AK93" i="24"/>
  <c r="AN93" i="24"/>
  <c r="AA84" i="24"/>
  <c r="AB84" i="24"/>
  <c r="AC84" i="24"/>
  <c r="AD84" i="24"/>
  <c r="AE84" i="24"/>
  <c r="AA85" i="24"/>
  <c r="AB85" i="24"/>
  <c r="AC85" i="24"/>
  <c r="AD85" i="24"/>
  <c r="AE85" i="24"/>
  <c r="AA86" i="24"/>
  <c r="AB86" i="24"/>
  <c r="AC86" i="24"/>
  <c r="AD86" i="24"/>
  <c r="AE86" i="24"/>
  <c r="AA87" i="24"/>
  <c r="AB87" i="24"/>
  <c r="AC87" i="24"/>
  <c r="AD87" i="24"/>
  <c r="AE87" i="24"/>
  <c r="AA88" i="24"/>
  <c r="AB88" i="24"/>
  <c r="AC88" i="24"/>
  <c r="AD88" i="24"/>
  <c r="AE88" i="24"/>
  <c r="AA89" i="24"/>
  <c r="AB89" i="24"/>
  <c r="AC89" i="24"/>
  <c r="AD89" i="24"/>
  <c r="AE89" i="24"/>
  <c r="AA90" i="24"/>
  <c r="AB90" i="24"/>
  <c r="AC90" i="24"/>
  <c r="AD90" i="24"/>
  <c r="AE90" i="24"/>
  <c r="AA91" i="24"/>
  <c r="AB91" i="24"/>
  <c r="AC91" i="24"/>
  <c r="AD91" i="24"/>
  <c r="AE91" i="24"/>
  <c r="AA92" i="24"/>
  <c r="AB92" i="24"/>
  <c r="AC92" i="24"/>
  <c r="AD92" i="24"/>
  <c r="AE92" i="24"/>
  <c r="AA93" i="24"/>
  <c r="AB93" i="24"/>
  <c r="AC93" i="24"/>
  <c r="AD93" i="24"/>
  <c r="AE93" i="24"/>
  <c r="O84" i="24"/>
  <c r="Q84" i="24"/>
  <c r="R84" i="24"/>
  <c r="S84" i="24"/>
  <c r="T84" i="24"/>
  <c r="V84" i="24"/>
  <c r="W84" i="24"/>
  <c r="X84" i="24"/>
  <c r="Y84" i="24"/>
  <c r="O85" i="24"/>
  <c r="Q85" i="24"/>
  <c r="R85" i="24"/>
  <c r="S85" i="24"/>
  <c r="T85" i="24"/>
  <c r="V85" i="24"/>
  <c r="W85" i="24"/>
  <c r="X85" i="24"/>
  <c r="Y85" i="24"/>
  <c r="O86" i="24"/>
  <c r="Q86" i="24"/>
  <c r="R86" i="24"/>
  <c r="S86" i="24"/>
  <c r="T86" i="24"/>
  <c r="V86" i="24"/>
  <c r="W86" i="24"/>
  <c r="X86" i="24"/>
  <c r="Y86" i="24"/>
  <c r="O87" i="24"/>
  <c r="Q87" i="24"/>
  <c r="R87" i="24"/>
  <c r="S87" i="24"/>
  <c r="T87" i="24"/>
  <c r="V87" i="24"/>
  <c r="W87" i="24"/>
  <c r="X87" i="24"/>
  <c r="Y87" i="24"/>
  <c r="O88" i="24"/>
  <c r="Q88" i="24"/>
  <c r="R88" i="24"/>
  <c r="S88" i="24"/>
  <c r="T88" i="24"/>
  <c r="V88" i="24"/>
  <c r="W88" i="24"/>
  <c r="X88" i="24"/>
  <c r="Y88" i="24"/>
  <c r="O89" i="24"/>
  <c r="Q89" i="24"/>
  <c r="R89" i="24"/>
  <c r="S89" i="24"/>
  <c r="T89" i="24"/>
  <c r="V89" i="24"/>
  <c r="W89" i="24"/>
  <c r="X89" i="24"/>
  <c r="Y89" i="24"/>
  <c r="O90" i="24"/>
  <c r="Q90" i="24"/>
  <c r="R90" i="24"/>
  <c r="S90" i="24"/>
  <c r="T90" i="24"/>
  <c r="V90" i="24"/>
  <c r="W90" i="24"/>
  <c r="X90" i="24"/>
  <c r="Y90" i="24"/>
  <c r="O91" i="24"/>
  <c r="Q91" i="24"/>
  <c r="R91" i="24"/>
  <c r="S91" i="24"/>
  <c r="T91" i="24"/>
  <c r="V91" i="24"/>
  <c r="W91" i="24"/>
  <c r="X91" i="24"/>
  <c r="Y91" i="24"/>
  <c r="O92" i="24"/>
  <c r="Q92" i="24"/>
  <c r="R92" i="24"/>
  <c r="S92" i="24"/>
  <c r="T92" i="24"/>
  <c r="V92" i="24"/>
  <c r="W92" i="24"/>
  <c r="X92" i="24"/>
  <c r="Y92" i="24"/>
  <c r="O93" i="24"/>
  <c r="Q93" i="24"/>
  <c r="R93" i="24"/>
  <c r="S93" i="24"/>
  <c r="T93" i="24"/>
  <c r="V93" i="24"/>
  <c r="W93" i="24"/>
  <c r="X93" i="24"/>
  <c r="Y93" i="24"/>
  <c r="C84" i="24"/>
  <c r="H84" i="24"/>
  <c r="I84" i="24"/>
  <c r="J84" i="24"/>
  <c r="K84" i="24"/>
  <c r="L84" i="24"/>
  <c r="M84" i="24"/>
  <c r="N84" i="24"/>
  <c r="C85" i="24"/>
  <c r="H85" i="24"/>
  <c r="I85" i="24"/>
  <c r="J85" i="24"/>
  <c r="K85" i="24"/>
  <c r="L85" i="24"/>
  <c r="M85" i="24"/>
  <c r="N85" i="24"/>
  <c r="C86" i="24"/>
  <c r="H86" i="24"/>
  <c r="I86" i="24"/>
  <c r="J86" i="24"/>
  <c r="K86" i="24"/>
  <c r="L86" i="24"/>
  <c r="M86" i="24"/>
  <c r="N86" i="24"/>
  <c r="C87" i="24"/>
  <c r="H87" i="24"/>
  <c r="I87" i="24"/>
  <c r="J87" i="24"/>
  <c r="K87" i="24"/>
  <c r="L87" i="24"/>
  <c r="M87" i="24"/>
  <c r="N87" i="24"/>
  <c r="C88" i="24"/>
  <c r="H88" i="24"/>
  <c r="I88" i="24"/>
  <c r="J88" i="24"/>
  <c r="K88" i="24"/>
  <c r="L88" i="24"/>
  <c r="M88" i="24"/>
  <c r="N88" i="24"/>
  <c r="C89" i="24"/>
  <c r="H89" i="24"/>
  <c r="I89" i="24"/>
  <c r="J89" i="24"/>
  <c r="K89" i="24"/>
  <c r="L89" i="24"/>
  <c r="M89" i="24"/>
  <c r="N89" i="24"/>
  <c r="C90" i="24"/>
  <c r="H90" i="24"/>
  <c r="I90" i="24"/>
  <c r="J90" i="24"/>
  <c r="K90" i="24"/>
  <c r="L90" i="24"/>
  <c r="M90" i="24"/>
  <c r="N90" i="24"/>
  <c r="C91" i="24"/>
  <c r="H91" i="24"/>
  <c r="I91" i="24"/>
  <c r="J91" i="24"/>
  <c r="K91" i="24"/>
  <c r="L91" i="24"/>
  <c r="M91" i="24"/>
  <c r="N91" i="24"/>
  <c r="C92" i="24"/>
  <c r="H92" i="24"/>
  <c r="I92" i="24"/>
  <c r="J92" i="24"/>
  <c r="K92" i="24"/>
  <c r="L92" i="24"/>
  <c r="M92" i="24"/>
  <c r="N92" i="24"/>
  <c r="C93" i="24"/>
  <c r="H93" i="24"/>
  <c r="I93" i="24"/>
  <c r="J93" i="24"/>
  <c r="K93" i="24"/>
  <c r="L93" i="24"/>
  <c r="M93" i="24"/>
  <c r="N93" i="24"/>
  <c r="AN83" i="24"/>
  <c r="AK83" i="24"/>
  <c r="AJ83" i="24"/>
  <c r="AI83" i="24"/>
  <c r="AH83" i="24"/>
  <c r="AE83" i="24"/>
  <c r="AD83" i="24"/>
  <c r="AC83" i="24"/>
  <c r="AB83" i="24"/>
  <c r="AA83" i="24"/>
  <c r="Y83" i="24"/>
  <c r="X83" i="24"/>
  <c r="W83" i="24"/>
  <c r="V83" i="24"/>
  <c r="T83" i="24"/>
  <c r="S83" i="24"/>
  <c r="R83" i="24"/>
  <c r="Q83" i="24"/>
  <c r="O83" i="24"/>
  <c r="N83" i="24"/>
  <c r="M83" i="24"/>
  <c r="L83" i="24"/>
  <c r="K83" i="24"/>
  <c r="J83" i="24"/>
  <c r="I83" i="24"/>
  <c r="H83" i="24"/>
  <c r="C83" i="24"/>
  <c r="AN82" i="24"/>
  <c r="AK82" i="24"/>
  <c r="AJ82" i="24"/>
  <c r="AI82" i="24"/>
  <c r="AH82" i="24"/>
  <c r="AE82" i="24"/>
  <c r="AD82" i="24"/>
  <c r="AC82" i="24"/>
  <c r="AB82" i="24"/>
  <c r="AA82" i="24"/>
  <c r="Y82" i="24"/>
  <c r="X82" i="24"/>
  <c r="W82" i="24"/>
  <c r="V82" i="24"/>
  <c r="T82" i="24"/>
  <c r="S82" i="24"/>
  <c r="R82" i="24"/>
  <c r="Q82" i="24"/>
  <c r="O82" i="24"/>
  <c r="N82" i="24"/>
  <c r="M82" i="24"/>
  <c r="L82" i="24"/>
  <c r="K82" i="24"/>
  <c r="J82" i="24"/>
  <c r="I82" i="24"/>
  <c r="H82" i="24"/>
  <c r="C82" i="24"/>
  <c r="AN81" i="24"/>
  <c r="AK81" i="24"/>
  <c r="AJ81" i="24"/>
  <c r="AI81" i="24"/>
  <c r="AH81" i="24"/>
  <c r="AE81" i="24"/>
  <c r="AD81" i="24"/>
  <c r="AC81" i="24"/>
  <c r="AB81" i="24"/>
  <c r="AA81" i="24"/>
  <c r="Y81" i="24"/>
  <c r="X81" i="24"/>
  <c r="W81" i="24"/>
  <c r="V81" i="24"/>
  <c r="T81" i="24"/>
  <c r="S81" i="24"/>
  <c r="R81" i="24"/>
  <c r="Q81" i="24"/>
  <c r="O81" i="24"/>
  <c r="N81" i="24"/>
  <c r="M81" i="24"/>
  <c r="L81" i="24"/>
  <c r="K81" i="24"/>
  <c r="J81" i="24"/>
  <c r="I81" i="24"/>
  <c r="H81" i="24"/>
  <c r="C81" i="24"/>
  <c r="AN80" i="24"/>
  <c r="AK80" i="24"/>
  <c r="AJ80" i="24"/>
  <c r="AI80" i="24"/>
  <c r="AH80" i="24"/>
  <c r="AE80" i="24"/>
  <c r="AD80" i="24"/>
  <c r="AC80" i="24"/>
  <c r="AB80" i="24"/>
  <c r="AA80" i="24"/>
  <c r="Y80" i="24"/>
  <c r="X80" i="24"/>
  <c r="W80" i="24"/>
  <c r="V80" i="24"/>
  <c r="T80" i="24"/>
  <c r="S80" i="24"/>
  <c r="R80" i="24"/>
  <c r="Q80" i="24"/>
  <c r="O80" i="24"/>
  <c r="N80" i="24"/>
  <c r="M80" i="24"/>
  <c r="L80" i="24"/>
  <c r="K80" i="24"/>
  <c r="J80" i="24"/>
  <c r="I80" i="24"/>
  <c r="H80" i="24"/>
  <c r="C80" i="24"/>
  <c r="AN79" i="24"/>
  <c r="AK79" i="24"/>
  <c r="AJ79" i="24"/>
  <c r="AI79" i="24"/>
  <c r="AH79" i="24"/>
  <c r="AE79" i="24"/>
  <c r="AD79" i="24"/>
  <c r="AC79" i="24"/>
  <c r="AB79" i="24"/>
  <c r="AA79" i="24"/>
  <c r="Y79" i="24"/>
  <c r="X79" i="24"/>
  <c r="W79" i="24"/>
  <c r="V79" i="24"/>
  <c r="T79" i="24"/>
  <c r="S79" i="24"/>
  <c r="R79" i="24"/>
  <c r="Q79" i="24"/>
  <c r="O79" i="24"/>
  <c r="N79" i="24"/>
  <c r="M79" i="24"/>
  <c r="L79" i="24"/>
  <c r="K79" i="24"/>
  <c r="J79" i="24"/>
  <c r="I79" i="24"/>
  <c r="H79" i="24"/>
  <c r="C79" i="24"/>
  <c r="AN78" i="24"/>
  <c r="AK78" i="24"/>
  <c r="AJ78" i="24"/>
  <c r="AI78" i="24"/>
  <c r="AH78" i="24"/>
  <c r="AE78" i="24"/>
  <c r="AD78" i="24"/>
  <c r="AC78" i="24"/>
  <c r="AB78" i="24"/>
  <c r="AA78" i="24"/>
  <c r="Y78" i="24"/>
  <c r="X78" i="24"/>
  <c r="W78" i="24"/>
  <c r="V78" i="24"/>
  <c r="T78" i="24"/>
  <c r="S78" i="24"/>
  <c r="R78" i="24"/>
  <c r="Q78" i="24"/>
  <c r="O78" i="24"/>
  <c r="N78" i="24"/>
  <c r="M78" i="24"/>
  <c r="L78" i="24"/>
  <c r="K78" i="24"/>
  <c r="J78" i="24"/>
  <c r="I78" i="24"/>
  <c r="H78" i="24"/>
  <c r="C78" i="24"/>
  <c r="AN77" i="24"/>
  <c r="AK77" i="24"/>
  <c r="AJ77" i="24"/>
  <c r="AI77" i="24"/>
  <c r="AH77" i="24"/>
  <c r="AE77" i="24"/>
  <c r="AD77" i="24"/>
  <c r="AC77" i="24"/>
  <c r="AB77" i="24"/>
  <c r="AA77" i="24"/>
  <c r="Y77" i="24"/>
  <c r="X77" i="24"/>
  <c r="W77" i="24"/>
  <c r="V77" i="24"/>
  <c r="T77" i="24"/>
  <c r="S77" i="24"/>
  <c r="R77" i="24"/>
  <c r="Q77" i="24"/>
  <c r="O77" i="24"/>
  <c r="N77" i="24"/>
  <c r="M77" i="24"/>
  <c r="L77" i="24"/>
  <c r="K77" i="24"/>
  <c r="J77" i="24"/>
  <c r="I77" i="24"/>
  <c r="H77" i="24"/>
  <c r="C77" i="24"/>
  <c r="AN76" i="24"/>
  <c r="AK76" i="24"/>
  <c r="AJ76" i="24"/>
  <c r="AI76" i="24"/>
  <c r="AH76" i="24"/>
  <c r="AE76" i="24"/>
  <c r="AD76" i="24"/>
  <c r="AC76" i="24"/>
  <c r="AB76" i="24"/>
  <c r="AA76" i="24"/>
  <c r="Y76" i="24"/>
  <c r="X76" i="24"/>
  <c r="W76" i="24"/>
  <c r="V76" i="24"/>
  <c r="T76" i="24"/>
  <c r="S76" i="24"/>
  <c r="R76" i="24"/>
  <c r="Q76" i="24"/>
  <c r="O76" i="24"/>
  <c r="N76" i="24"/>
  <c r="M76" i="24"/>
  <c r="L76" i="24"/>
  <c r="K76" i="24"/>
  <c r="J76" i="24"/>
  <c r="I76" i="24"/>
  <c r="H76" i="24"/>
  <c r="C76" i="24"/>
  <c r="AN75" i="24"/>
  <c r="AK75" i="24"/>
  <c r="AJ75" i="24"/>
  <c r="AI75" i="24"/>
  <c r="AH75" i="24"/>
  <c r="AE75" i="24"/>
  <c r="AD75" i="24"/>
  <c r="AC75" i="24"/>
  <c r="AB75" i="24"/>
  <c r="AA75" i="24"/>
  <c r="Y75" i="24"/>
  <c r="X75" i="24"/>
  <c r="W75" i="24"/>
  <c r="V75" i="24"/>
  <c r="T75" i="24"/>
  <c r="S75" i="24"/>
  <c r="R75" i="24"/>
  <c r="Q75" i="24"/>
  <c r="O75" i="24"/>
  <c r="N75" i="24"/>
  <c r="M75" i="24"/>
  <c r="L75" i="24"/>
  <c r="K75" i="24"/>
  <c r="J75" i="24"/>
  <c r="I75" i="24"/>
  <c r="H75" i="24"/>
  <c r="C75" i="24"/>
  <c r="AN74" i="24"/>
  <c r="AK74" i="24"/>
  <c r="AJ74" i="24"/>
  <c r="AI74" i="24"/>
  <c r="AH74" i="24"/>
  <c r="AE74" i="24"/>
  <c r="AD74" i="24"/>
  <c r="AC74" i="24"/>
  <c r="AB74" i="24"/>
  <c r="AA74" i="24"/>
  <c r="Y74" i="24"/>
  <c r="X74" i="24"/>
  <c r="W74" i="24"/>
  <c r="V74" i="24"/>
  <c r="T74" i="24"/>
  <c r="S74" i="24"/>
  <c r="R74" i="24"/>
  <c r="Q74" i="24"/>
  <c r="O74" i="24"/>
  <c r="N74" i="24"/>
  <c r="M74" i="24"/>
  <c r="L74" i="24"/>
  <c r="K74" i="24"/>
  <c r="J74" i="24"/>
  <c r="I74" i="24"/>
  <c r="H74" i="24"/>
  <c r="C74" i="24"/>
  <c r="AN73" i="24"/>
  <c r="AK73" i="24"/>
  <c r="AJ73" i="24"/>
  <c r="AI73" i="24"/>
  <c r="AH73" i="24"/>
  <c r="AE73" i="24"/>
  <c r="AD73" i="24"/>
  <c r="AC73" i="24"/>
  <c r="AB73" i="24"/>
  <c r="AA73" i="24"/>
  <c r="Y73" i="24"/>
  <c r="X73" i="24"/>
  <c r="W73" i="24"/>
  <c r="V73" i="24"/>
  <c r="T73" i="24"/>
  <c r="S73" i="24"/>
  <c r="R73" i="24"/>
  <c r="Q73" i="24"/>
  <c r="O73" i="24"/>
  <c r="N73" i="24"/>
  <c r="M73" i="24"/>
  <c r="L73" i="24"/>
  <c r="K73" i="24"/>
  <c r="J73" i="24"/>
  <c r="I73" i="24"/>
  <c r="H73" i="24"/>
  <c r="C73" i="24"/>
  <c r="AN72" i="24"/>
  <c r="AK72" i="24"/>
  <c r="AJ72" i="24"/>
  <c r="AI72" i="24"/>
  <c r="AH72" i="24"/>
  <c r="AE72" i="24"/>
  <c r="AD72" i="24"/>
  <c r="AC72" i="24"/>
  <c r="AB72" i="24"/>
  <c r="AA72" i="24"/>
  <c r="Y72" i="24"/>
  <c r="X72" i="24"/>
  <c r="W72" i="24"/>
  <c r="V72" i="24"/>
  <c r="T72" i="24"/>
  <c r="S72" i="24"/>
  <c r="R72" i="24"/>
  <c r="Q72" i="24"/>
  <c r="O72" i="24"/>
  <c r="N72" i="24"/>
  <c r="M72" i="24"/>
  <c r="L72" i="24"/>
  <c r="K72" i="24"/>
  <c r="J72" i="24"/>
  <c r="I72" i="24"/>
  <c r="H72" i="24"/>
  <c r="C72" i="24"/>
  <c r="AN71" i="24"/>
  <c r="AK71" i="24"/>
  <c r="AJ71" i="24"/>
  <c r="AI71" i="24"/>
  <c r="AH71" i="24"/>
  <c r="AE71" i="24"/>
  <c r="AD71" i="24"/>
  <c r="AC71" i="24"/>
  <c r="AB71" i="24"/>
  <c r="AA71" i="24"/>
  <c r="Y71" i="24"/>
  <c r="X71" i="24"/>
  <c r="W71" i="24"/>
  <c r="V71" i="24"/>
  <c r="T71" i="24"/>
  <c r="S71" i="24"/>
  <c r="R71" i="24"/>
  <c r="Q71" i="24"/>
  <c r="O71" i="24"/>
  <c r="N71" i="24"/>
  <c r="M71" i="24"/>
  <c r="L71" i="24"/>
  <c r="K71" i="24"/>
  <c r="J71" i="24"/>
  <c r="I71" i="24"/>
  <c r="H71" i="24"/>
  <c r="C71" i="24"/>
  <c r="AN70" i="24"/>
  <c r="AK70" i="24"/>
  <c r="AJ70" i="24"/>
  <c r="AI70" i="24"/>
  <c r="AH70" i="24"/>
  <c r="AE70" i="24"/>
  <c r="AD70" i="24"/>
  <c r="AC70" i="24"/>
  <c r="AB70" i="24"/>
  <c r="AA70" i="24"/>
  <c r="Y70" i="24"/>
  <c r="X70" i="24"/>
  <c r="W70" i="24"/>
  <c r="V70" i="24"/>
  <c r="T70" i="24"/>
  <c r="S70" i="24"/>
  <c r="R70" i="24"/>
  <c r="Q70" i="24"/>
  <c r="O70" i="24"/>
  <c r="N70" i="24"/>
  <c r="M70" i="24"/>
  <c r="L70" i="24"/>
  <c r="K70" i="24"/>
  <c r="J70" i="24"/>
  <c r="I70" i="24"/>
  <c r="H70" i="24"/>
  <c r="C70" i="24"/>
  <c r="AN69" i="24"/>
  <c r="AK69" i="24"/>
  <c r="AJ69" i="24"/>
  <c r="AI69" i="24"/>
  <c r="AH69" i="24"/>
  <c r="AE69" i="24"/>
  <c r="AD69" i="24"/>
  <c r="AC69" i="24"/>
  <c r="AB69" i="24"/>
  <c r="AA69" i="24"/>
  <c r="Y69" i="24"/>
  <c r="X69" i="24"/>
  <c r="W69" i="24"/>
  <c r="V69" i="24"/>
  <c r="T69" i="24"/>
  <c r="S69" i="24"/>
  <c r="R69" i="24"/>
  <c r="Q69" i="24"/>
  <c r="O69" i="24"/>
  <c r="N69" i="24"/>
  <c r="M69" i="24"/>
  <c r="L69" i="24"/>
  <c r="K69" i="24"/>
  <c r="J69" i="24"/>
  <c r="I69" i="24"/>
  <c r="H69" i="24"/>
  <c r="C69" i="24"/>
  <c r="AN68" i="24"/>
  <c r="AK68" i="24"/>
  <c r="AJ68" i="24"/>
  <c r="AI68" i="24"/>
  <c r="AH68" i="24"/>
  <c r="AE68" i="24"/>
  <c r="AD68" i="24"/>
  <c r="AC68" i="24"/>
  <c r="AB68" i="24"/>
  <c r="AA68" i="24"/>
  <c r="Y68" i="24"/>
  <c r="X68" i="24"/>
  <c r="W68" i="24"/>
  <c r="V68" i="24"/>
  <c r="T68" i="24"/>
  <c r="S68" i="24"/>
  <c r="R68" i="24"/>
  <c r="Q68" i="24"/>
  <c r="O68" i="24"/>
  <c r="N68" i="24"/>
  <c r="M68" i="24"/>
  <c r="L68" i="24"/>
  <c r="K68" i="24"/>
  <c r="J68" i="24"/>
  <c r="I68" i="24"/>
  <c r="H68" i="24"/>
  <c r="C68" i="24"/>
  <c r="AN67" i="24"/>
  <c r="AK67" i="24"/>
  <c r="AJ67" i="24"/>
  <c r="AI67" i="24"/>
  <c r="AH67" i="24"/>
  <c r="AE67" i="24"/>
  <c r="AD67" i="24"/>
  <c r="AC67" i="24"/>
  <c r="AB67" i="24"/>
  <c r="AA67" i="24"/>
  <c r="Y67" i="24"/>
  <c r="X67" i="24"/>
  <c r="W67" i="24"/>
  <c r="V67" i="24"/>
  <c r="T67" i="24"/>
  <c r="S67" i="24"/>
  <c r="R67" i="24"/>
  <c r="Q67" i="24"/>
  <c r="O67" i="24"/>
  <c r="N67" i="24"/>
  <c r="M67" i="24"/>
  <c r="L67" i="24"/>
  <c r="K67" i="24"/>
  <c r="J67" i="24"/>
  <c r="I67" i="24"/>
  <c r="H67" i="24"/>
  <c r="C67" i="24"/>
  <c r="AN66" i="24"/>
  <c r="AK66" i="24"/>
  <c r="AJ66" i="24"/>
  <c r="AI66" i="24"/>
  <c r="AH66" i="24"/>
  <c r="AE66" i="24"/>
  <c r="AD66" i="24"/>
  <c r="AC66" i="24"/>
  <c r="AB66" i="24"/>
  <c r="AA66" i="24"/>
  <c r="Y66" i="24"/>
  <c r="X66" i="24"/>
  <c r="W66" i="24"/>
  <c r="V66" i="24"/>
  <c r="T66" i="24"/>
  <c r="S66" i="24"/>
  <c r="R66" i="24"/>
  <c r="Q66" i="24"/>
  <c r="O66" i="24"/>
  <c r="N66" i="24"/>
  <c r="M66" i="24"/>
  <c r="L66" i="24"/>
  <c r="K66" i="24"/>
  <c r="J66" i="24"/>
  <c r="I66" i="24"/>
  <c r="H66" i="24"/>
  <c r="C66" i="24"/>
  <c r="AN65" i="24"/>
  <c r="AK65" i="24"/>
  <c r="AJ65" i="24"/>
  <c r="AI65" i="24"/>
  <c r="AH65" i="24"/>
  <c r="AE65" i="24"/>
  <c r="AD65" i="24"/>
  <c r="AC65" i="24"/>
  <c r="AB65" i="24"/>
  <c r="AA65" i="24"/>
  <c r="Y65" i="24"/>
  <c r="X65" i="24"/>
  <c r="W65" i="24"/>
  <c r="V65" i="24"/>
  <c r="T65" i="24"/>
  <c r="S65" i="24"/>
  <c r="R65" i="24"/>
  <c r="Q65" i="24"/>
  <c r="O65" i="24"/>
  <c r="N65" i="24"/>
  <c r="M65" i="24"/>
  <c r="L65" i="24"/>
  <c r="K65" i="24"/>
  <c r="J65" i="24"/>
  <c r="I65" i="24"/>
  <c r="H65" i="24"/>
  <c r="C65" i="24"/>
  <c r="AN64" i="24"/>
  <c r="AK64" i="24"/>
  <c r="AJ64" i="24"/>
  <c r="AI64" i="24"/>
  <c r="AH64" i="24"/>
  <c r="AE64" i="24"/>
  <c r="AD64" i="24"/>
  <c r="AC64" i="24"/>
  <c r="AB64" i="24"/>
  <c r="AA64" i="24"/>
  <c r="Y64" i="24"/>
  <c r="X64" i="24"/>
  <c r="W64" i="24"/>
  <c r="V64" i="24"/>
  <c r="T64" i="24"/>
  <c r="S64" i="24"/>
  <c r="R64" i="24"/>
  <c r="Q64" i="24"/>
  <c r="O64" i="24"/>
  <c r="N64" i="24"/>
  <c r="M64" i="24"/>
  <c r="L64" i="24"/>
  <c r="K64" i="24"/>
  <c r="J64" i="24"/>
  <c r="I64" i="24"/>
  <c r="H64" i="24"/>
  <c r="C64" i="24"/>
  <c r="AN63" i="24"/>
  <c r="AK63" i="24"/>
  <c r="AJ63" i="24"/>
  <c r="AI63" i="24"/>
  <c r="AH63" i="24"/>
  <c r="AE63" i="24"/>
  <c r="AD63" i="24"/>
  <c r="AC63" i="24"/>
  <c r="AB63" i="24"/>
  <c r="AA63" i="24"/>
  <c r="Y63" i="24"/>
  <c r="X63" i="24"/>
  <c r="W63" i="24"/>
  <c r="V63" i="24"/>
  <c r="T63" i="24"/>
  <c r="S63" i="24"/>
  <c r="R63" i="24"/>
  <c r="Q63" i="24"/>
  <c r="O63" i="24"/>
  <c r="N63" i="24"/>
  <c r="M63" i="24"/>
  <c r="L63" i="24"/>
  <c r="K63" i="24"/>
  <c r="J63" i="24"/>
  <c r="I63" i="24"/>
  <c r="H63" i="24"/>
  <c r="C63" i="24"/>
  <c r="AN62" i="24"/>
  <c r="AK62" i="24"/>
  <c r="AJ62" i="24"/>
  <c r="AI62" i="24"/>
  <c r="AH62" i="24"/>
  <c r="AE62" i="24"/>
  <c r="AD62" i="24"/>
  <c r="AC62" i="24"/>
  <c r="AB62" i="24"/>
  <c r="AA62" i="24"/>
  <c r="Y62" i="24"/>
  <c r="X62" i="24"/>
  <c r="W62" i="24"/>
  <c r="V62" i="24"/>
  <c r="T62" i="24"/>
  <c r="S62" i="24"/>
  <c r="R62" i="24"/>
  <c r="Q62" i="24"/>
  <c r="O62" i="24"/>
  <c r="N62" i="24"/>
  <c r="M62" i="24"/>
  <c r="L62" i="24"/>
  <c r="K62" i="24"/>
  <c r="J62" i="24"/>
  <c r="I62" i="24"/>
  <c r="H62" i="24"/>
  <c r="C62" i="24"/>
  <c r="AN61" i="24"/>
  <c r="AK61" i="24"/>
  <c r="AJ61" i="24"/>
  <c r="AI61" i="24"/>
  <c r="AH61" i="24"/>
  <c r="AE61" i="24"/>
  <c r="AD61" i="24"/>
  <c r="AC61" i="24"/>
  <c r="AB61" i="24"/>
  <c r="AA61" i="24"/>
  <c r="Y61" i="24"/>
  <c r="X61" i="24"/>
  <c r="W61" i="24"/>
  <c r="V61" i="24"/>
  <c r="T61" i="24"/>
  <c r="S61" i="24"/>
  <c r="R61" i="24"/>
  <c r="Q61" i="24"/>
  <c r="O61" i="24"/>
  <c r="N61" i="24"/>
  <c r="M61" i="24"/>
  <c r="L61" i="24"/>
  <c r="K61" i="24"/>
  <c r="J61" i="24"/>
  <c r="I61" i="24"/>
  <c r="H61" i="24"/>
  <c r="C61" i="24"/>
  <c r="AN60" i="24"/>
  <c r="AK60" i="24"/>
  <c r="AJ60" i="24"/>
  <c r="AI60" i="24"/>
  <c r="AH60" i="24"/>
  <c r="AE60" i="24"/>
  <c r="AD60" i="24"/>
  <c r="AC60" i="24"/>
  <c r="AB60" i="24"/>
  <c r="AA60" i="24"/>
  <c r="Y60" i="24"/>
  <c r="X60" i="24"/>
  <c r="W60" i="24"/>
  <c r="V60" i="24"/>
  <c r="T60" i="24"/>
  <c r="S60" i="24"/>
  <c r="R60" i="24"/>
  <c r="Q60" i="24"/>
  <c r="O60" i="24"/>
  <c r="N60" i="24"/>
  <c r="M60" i="24"/>
  <c r="L60" i="24"/>
  <c r="K60" i="24"/>
  <c r="J60" i="24"/>
  <c r="I60" i="24"/>
  <c r="H60" i="24"/>
  <c r="C60" i="24"/>
  <c r="AN59" i="24"/>
  <c r="AK59" i="24"/>
  <c r="AJ59" i="24"/>
  <c r="AI59" i="24"/>
  <c r="AH59" i="24"/>
  <c r="AE59" i="24"/>
  <c r="AD59" i="24"/>
  <c r="AC59" i="24"/>
  <c r="AB59" i="24"/>
  <c r="AA59" i="24"/>
  <c r="Y59" i="24"/>
  <c r="X59" i="24"/>
  <c r="W59" i="24"/>
  <c r="V59" i="24"/>
  <c r="T59" i="24"/>
  <c r="S59" i="24"/>
  <c r="R59" i="24"/>
  <c r="Q59" i="24"/>
  <c r="O59" i="24"/>
  <c r="N59" i="24"/>
  <c r="M59" i="24"/>
  <c r="L59" i="24"/>
  <c r="K59" i="24"/>
  <c r="J59" i="24"/>
  <c r="I59" i="24"/>
  <c r="H59" i="24"/>
  <c r="C59" i="24"/>
  <c r="AN58" i="24"/>
  <c r="AK58" i="24"/>
  <c r="AJ58" i="24"/>
  <c r="AI58" i="24"/>
  <c r="AH58" i="24"/>
  <c r="AE58" i="24"/>
  <c r="AD58" i="24"/>
  <c r="AC58" i="24"/>
  <c r="AB58" i="24"/>
  <c r="AA58" i="24"/>
  <c r="Y58" i="24"/>
  <c r="X58" i="24"/>
  <c r="W58" i="24"/>
  <c r="V58" i="24"/>
  <c r="T58" i="24"/>
  <c r="S58" i="24"/>
  <c r="R58" i="24"/>
  <c r="Q58" i="24"/>
  <c r="O58" i="24"/>
  <c r="N58" i="24"/>
  <c r="M58" i="24"/>
  <c r="L58" i="24"/>
  <c r="K58" i="24"/>
  <c r="J58" i="24"/>
  <c r="I58" i="24"/>
  <c r="H58" i="24"/>
  <c r="C58" i="24"/>
  <c r="AN57" i="24"/>
  <c r="AK57" i="24"/>
  <c r="AJ57" i="24"/>
  <c r="AI57" i="24"/>
  <c r="AH57" i="24"/>
  <c r="AE57" i="24"/>
  <c r="AD57" i="24"/>
  <c r="AC57" i="24"/>
  <c r="AB57" i="24"/>
  <c r="AA57" i="24"/>
  <c r="Y57" i="24"/>
  <c r="X57" i="24"/>
  <c r="W57" i="24"/>
  <c r="V57" i="24"/>
  <c r="T57" i="24"/>
  <c r="S57" i="24"/>
  <c r="R57" i="24"/>
  <c r="Q57" i="24"/>
  <c r="O57" i="24"/>
  <c r="N57" i="24"/>
  <c r="M57" i="24"/>
  <c r="L57" i="24"/>
  <c r="K57" i="24"/>
  <c r="J57" i="24"/>
  <c r="I57" i="24"/>
  <c r="H57" i="24"/>
  <c r="C57" i="24"/>
  <c r="AN56" i="24"/>
  <c r="AK56" i="24"/>
  <c r="AJ56" i="24"/>
  <c r="AI56" i="24"/>
  <c r="AH56" i="24"/>
  <c r="AE56" i="24"/>
  <c r="AD56" i="24"/>
  <c r="AC56" i="24"/>
  <c r="AB56" i="24"/>
  <c r="AA56" i="24"/>
  <c r="Y56" i="24"/>
  <c r="X56" i="24"/>
  <c r="W56" i="24"/>
  <c r="V56" i="24"/>
  <c r="T56" i="24"/>
  <c r="S56" i="24"/>
  <c r="R56" i="24"/>
  <c r="Q56" i="24"/>
  <c r="O56" i="24"/>
  <c r="N56" i="24"/>
  <c r="M56" i="24"/>
  <c r="L56" i="24"/>
  <c r="K56" i="24"/>
  <c r="J56" i="24"/>
  <c r="I56" i="24"/>
  <c r="H56" i="24"/>
  <c r="C56" i="24"/>
  <c r="AN55" i="24"/>
  <c r="AK55" i="24"/>
  <c r="AJ55" i="24"/>
  <c r="AI55" i="24"/>
  <c r="AH55" i="24"/>
  <c r="AE55" i="24"/>
  <c r="AD55" i="24"/>
  <c r="AC55" i="24"/>
  <c r="AB55" i="24"/>
  <c r="AA55" i="24"/>
  <c r="Y55" i="24"/>
  <c r="X55" i="24"/>
  <c r="W55" i="24"/>
  <c r="V55" i="24"/>
  <c r="T55" i="24"/>
  <c r="S55" i="24"/>
  <c r="R55" i="24"/>
  <c r="Q55" i="24"/>
  <c r="O55" i="24"/>
  <c r="N55" i="24"/>
  <c r="M55" i="24"/>
  <c r="L55" i="24"/>
  <c r="K55" i="24"/>
  <c r="J55" i="24"/>
  <c r="I55" i="24"/>
  <c r="H55" i="24"/>
  <c r="C55" i="24"/>
  <c r="AN54" i="24"/>
  <c r="AK54" i="24"/>
  <c r="AJ54" i="24"/>
  <c r="AI54" i="24"/>
  <c r="AH54" i="24"/>
  <c r="AE54" i="24"/>
  <c r="AD54" i="24"/>
  <c r="AC54" i="24"/>
  <c r="AB54" i="24"/>
  <c r="AA54" i="24"/>
  <c r="Y54" i="24"/>
  <c r="X54" i="24"/>
  <c r="W54" i="24"/>
  <c r="V54" i="24"/>
  <c r="T54" i="24"/>
  <c r="S54" i="24"/>
  <c r="R54" i="24"/>
  <c r="Q54" i="24"/>
  <c r="O54" i="24"/>
  <c r="N54" i="24"/>
  <c r="M54" i="24"/>
  <c r="L54" i="24"/>
  <c r="K54" i="24"/>
  <c r="J54" i="24"/>
  <c r="I54" i="24"/>
  <c r="H54" i="24"/>
  <c r="C54" i="24"/>
  <c r="AN53" i="24"/>
  <c r="AK53" i="24"/>
  <c r="AJ53" i="24"/>
  <c r="AI53" i="24"/>
  <c r="AH53" i="24"/>
  <c r="AE53" i="24"/>
  <c r="AD53" i="24"/>
  <c r="AC53" i="24"/>
  <c r="AB53" i="24"/>
  <c r="AA53" i="24"/>
  <c r="Y53" i="24"/>
  <c r="X53" i="24"/>
  <c r="W53" i="24"/>
  <c r="V53" i="24"/>
  <c r="T53" i="24"/>
  <c r="S53" i="24"/>
  <c r="R53" i="24"/>
  <c r="Q53" i="24"/>
  <c r="O53" i="24"/>
  <c r="N53" i="24"/>
  <c r="M53" i="24"/>
  <c r="L53" i="24"/>
  <c r="K53" i="24"/>
  <c r="J53" i="24"/>
  <c r="I53" i="24"/>
  <c r="H53" i="24"/>
  <c r="C53" i="24"/>
  <c r="AN52" i="24"/>
  <c r="AK52" i="24"/>
  <c r="AJ52" i="24"/>
  <c r="AI52" i="24"/>
  <c r="AH52" i="24"/>
  <c r="AE52" i="24"/>
  <c r="AD52" i="24"/>
  <c r="AC52" i="24"/>
  <c r="AB52" i="24"/>
  <c r="AA52" i="24"/>
  <c r="Y52" i="24"/>
  <c r="X52" i="24"/>
  <c r="W52" i="24"/>
  <c r="V52" i="24"/>
  <c r="T52" i="24"/>
  <c r="S52" i="24"/>
  <c r="R52" i="24"/>
  <c r="Q52" i="24"/>
  <c r="O52" i="24"/>
  <c r="N52" i="24"/>
  <c r="M52" i="24"/>
  <c r="L52" i="24"/>
  <c r="K52" i="24"/>
  <c r="J52" i="24"/>
  <c r="I52" i="24"/>
  <c r="H52" i="24"/>
  <c r="C52" i="24"/>
  <c r="AN51" i="24"/>
  <c r="AK51" i="24"/>
  <c r="AJ51" i="24"/>
  <c r="AI51" i="24"/>
  <c r="AH51" i="24"/>
  <c r="AE51" i="24"/>
  <c r="AD51" i="24"/>
  <c r="AC51" i="24"/>
  <c r="AB51" i="24"/>
  <c r="AA51" i="24"/>
  <c r="Y51" i="24"/>
  <c r="X51" i="24"/>
  <c r="W51" i="24"/>
  <c r="V51" i="24"/>
  <c r="T51" i="24"/>
  <c r="S51" i="24"/>
  <c r="R51" i="24"/>
  <c r="Q51" i="24"/>
  <c r="O51" i="24"/>
  <c r="N51" i="24"/>
  <c r="M51" i="24"/>
  <c r="L51" i="24"/>
  <c r="K51" i="24"/>
  <c r="J51" i="24"/>
  <c r="I51" i="24"/>
  <c r="H51" i="24"/>
  <c r="C51" i="24"/>
  <c r="AN50" i="24"/>
  <c r="AK50" i="24"/>
  <c r="AJ50" i="24"/>
  <c r="AI50" i="24"/>
  <c r="AH50" i="24"/>
  <c r="AE50" i="24"/>
  <c r="AD50" i="24"/>
  <c r="AC50" i="24"/>
  <c r="AB50" i="24"/>
  <c r="AA50" i="24"/>
  <c r="Y50" i="24"/>
  <c r="X50" i="24"/>
  <c r="W50" i="24"/>
  <c r="V50" i="24"/>
  <c r="T50" i="24"/>
  <c r="S50" i="24"/>
  <c r="R50" i="24"/>
  <c r="Q50" i="24"/>
  <c r="O50" i="24"/>
  <c r="N50" i="24"/>
  <c r="M50" i="24"/>
  <c r="L50" i="24"/>
  <c r="K50" i="24"/>
  <c r="J50" i="24"/>
  <c r="I50" i="24"/>
  <c r="H50" i="24"/>
  <c r="C50" i="24"/>
  <c r="AN49" i="24"/>
  <c r="AK49" i="24"/>
  <c r="AJ49" i="24"/>
  <c r="AI49" i="24"/>
  <c r="AH49" i="24"/>
  <c r="AE49" i="24"/>
  <c r="AD49" i="24"/>
  <c r="AC49" i="24"/>
  <c r="AB49" i="24"/>
  <c r="AA49" i="24"/>
  <c r="Y49" i="24"/>
  <c r="X49" i="24"/>
  <c r="W49" i="24"/>
  <c r="V49" i="24"/>
  <c r="T49" i="24"/>
  <c r="S49" i="24"/>
  <c r="R49" i="24"/>
  <c r="Q49" i="24"/>
  <c r="O49" i="24"/>
  <c r="N49" i="24"/>
  <c r="M49" i="24"/>
  <c r="L49" i="24"/>
  <c r="K49" i="24"/>
  <c r="J49" i="24"/>
  <c r="I49" i="24"/>
  <c r="H49" i="24"/>
  <c r="C49" i="24"/>
  <c r="AN48" i="24"/>
  <c r="AK48" i="24"/>
  <c r="AJ48" i="24"/>
  <c r="AI48" i="24"/>
  <c r="AH48" i="24"/>
  <c r="AE48" i="24"/>
  <c r="AD48" i="24"/>
  <c r="AC48" i="24"/>
  <c r="AB48" i="24"/>
  <c r="AA48" i="24"/>
  <c r="Y48" i="24"/>
  <c r="X48" i="24"/>
  <c r="W48" i="24"/>
  <c r="V48" i="24"/>
  <c r="T48" i="24"/>
  <c r="S48" i="24"/>
  <c r="R48" i="24"/>
  <c r="Q48" i="24"/>
  <c r="O48" i="24"/>
  <c r="N48" i="24"/>
  <c r="M48" i="24"/>
  <c r="L48" i="24"/>
  <c r="K48" i="24"/>
  <c r="J48" i="24"/>
  <c r="I48" i="24"/>
  <c r="H48" i="24"/>
  <c r="C48" i="24"/>
  <c r="AN47" i="24"/>
  <c r="AK47" i="24"/>
  <c r="AJ47" i="24"/>
  <c r="AI47" i="24"/>
  <c r="AH47" i="24"/>
  <c r="AE47" i="24"/>
  <c r="AD47" i="24"/>
  <c r="AC47" i="24"/>
  <c r="AB47" i="24"/>
  <c r="AA47" i="24"/>
  <c r="Y47" i="24"/>
  <c r="X47" i="24"/>
  <c r="W47" i="24"/>
  <c r="V47" i="24"/>
  <c r="T47" i="24"/>
  <c r="S47" i="24"/>
  <c r="R47" i="24"/>
  <c r="Q47" i="24"/>
  <c r="O47" i="24"/>
  <c r="N47" i="24"/>
  <c r="M47" i="24"/>
  <c r="L47" i="24"/>
  <c r="K47" i="24"/>
  <c r="J47" i="24"/>
  <c r="I47" i="24"/>
  <c r="H47" i="24"/>
  <c r="C47" i="24"/>
  <c r="AN46" i="24"/>
  <c r="AK46" i="24"/>
  <c r="AJ46" i="24"/>
  <c r="AI46" i="24"/>
  <c r="AH46" i="24"/>
  <c r="AE46" i="24"/>
  <c r="AD46" i="24"/>
  <c r="AC46" i="24"/>
  <c r="AB46" i="24"/>
  <c r="AA46" i="24"/>
  <c r="Y46" i="24"/>
  <c r="X46" i="24"/>
  <c r="W46" i="24"/>
  <c r="V46" i="24"/>
  <c r="T46" i="24"/>
  <c r="S46" i="24"/>
  <c r="R46" i="24"/>
  <c r="Q46" i="24"/>
  <c r="O46" i="24"/>
  <c r="N46" i="24"/>
  <c r="M46" i="24"/>
  <c r="L46" i="24"/>
  <c r="K46" i="24"/>
  <c r="J46" i="24"/>
  <c r="I46" i="24"/>
  <c r="H46" i="24"/>
  <c r="C46" i="24"/>
  <c r="AN45" i="24"/>
  <c r="AK45" i="24"/>
  <c r="AJ45" i="24"/>
  <c r="AI45" i="24"/>
  <c r="AH45" i="24"/>
  <c r="AE45" i="24"/>
  <c r="AD45" i="24"/>
  <c r="AC45" i="24"/>
  <c r="AB45" i="24"/>
  <c r="AA45" i="24"/>
  <c r="Y45" i="24"/>
  <c r="X45" i="24"/>
  <c r="W45" i="24"/>
  <c r="V45" i="24"/>
  <c r="T45" i="24"/>
  <c r="S45" i="24"/>
  <c r="R45" i="24"/>
  <c r="Q45" i="24"/>
  <c r="O45" i="24"/>
  <c r="N45" i="24"/>
  <c r="M45" i="24"/>
  <c r="L45" i="24"/>
  <c r="K45" i="24"/>
  <c r="J45" i="24"/>
  <c r="I45" i="24"/>
  <c r="H45" i="24"/>
  <c r="C45" i="24"/>
  <c r="AN44" i="24"/>
  <c r="AK44" i="24"/>
  <c r="AJ44" i="24"/>
  <c r="AI44" i="24"/>
  <c r="AH44" i="24"/>
  <c r="AE44" i="24"/>
  <c r="AD44" i="24"/>
  <c r="AC44" i="24"/>
  <c r="AB44" i="24"/>
  <c r="AA44" i="24"/>
  <c r="Y44" i="24"/>
  <c r="X44" i="24"/>
  <c r="W44" i="24"/>
  <c r="V44" i="24"/>
  <c r="T44" i="24"/>
  <c r="S44" i="24"/>
  <c r="R44" i="24"/>
  <c r="Q44" i="24"/>
  <c r="O44" i="24"/>
  <c r="N44" i="24"/>
  <c r="M44" i="24"/>
  <c r="L44" i="24"/>
  <c r="K44" i="24"/>
  <c r="J44" i="24"/>
  <c r="I44" i="24"/>
  <c r="H44" i="24"/>
  <c r="C44" i="24"/>
  <c r="AN43" i="24"/>
  <c r="AK43" i="24"/>
  <c r="AJ43" i="24"/>
  <c r="AI43" i="24"/>
  <c r="AH43" i="24"/>
  <c r="AE43" i="24"/>
  <c r="AD43" i="24"/>
  <c r="AC43" i="24"/>
  <c r="AB43" i="24"/>
  <c r="AA43" i="24"/>
  <c r="Y43" i="24"/>
  <c r="X43" i="24"/>
  <c r="W43" i="24"/>
  <c r="V43" i="24"/>
  <c r="T43" i="24"/>
  <c r="S43" i="24"/>
  <c r="R43" i="24"/>
  <c r="Q43" i="24"/>
  <c r="O43" i="24"/>
  <c r="N43" i="24"/>
  <c r="M43" i="24"/>
  <c r="L43" i="24"/>
  <c r="K43" i="24"/>
  <c r="J43" i="24"/>
  <c r="I43" i="24"/>
  <c r="H43" i="24"/>
  <c r="C43" i="24"/>
  <c r="AN42" i="24"/>
  <c r="AK42" i="24"/>
  <c r="AJ42" i="24"/>
  <c r="AI42" i="24"/>
  <c r="AH42" i="24"/>
  <c r="AE42" i="24"/>
  <c r="AD42" i="24"/>
  <c r="AC42" i="24"/>
  <c r="AB42" i="24"/>
  <c r="AA42" i="24"/>
  <c r="Y42" i="24"/>
  <c r="X42" i="24"/>
  <c r="W42" i="24"/>
  <c r="V42" i="24"/>
  <c r="T42" i="24"/>
  <c r="S42" i="24"/>
  <c r="R42" i="24"/>
  <c r="Q42" i="24"/>
  <c r="O42" i="24"/>
  <c r="N42" i="24"/>
  <c r="M42" i="24"/>
  <c r="L42" i="24"/>
  <c r="K42" i="24"/>
  <c r="J42" i="24"/>
  <c r="I42" i="24"/>
  <c r="H42" i="24"/>
  <c r="C42" i="24"/>
  <c r="AN41" i="24"/>
  <c r="AK41" i="24"/>
  <c r="AJ41" i="24"/>
  <c r="AI41" i="24"/>
  <c r="AH41" i="24"/>
  <c r="AE41" i="24"/>
  <c r="AD41" i="24"/>
  <c r="AC41" i="24"/>
  <c r="AB41" i="24"/>
  <c r="AA41" i="24"/>
  <c r="Y41" i="24"/>
  <c r="X41" i="24"/>
  <c r="W41" i="24"/>
  <c r="V41" i="24"/>
  <c r="T41" i="24"/>
  <c r="S41" i="24"/>
  <c r="R41" i="24"/>
  <c r="Q41" i="24"/>
  <c r="O41" i="24"/>
  <c r="N41" i="24"/>
  <c r="M41" i="24"/>
  <c r="L41" i="24"/>
  <c r="K41" i="24"/>
  <c r="J41" i="24"/>
  <c r="I41" i="24"/>
  <c r="H41" i="24"/>
  <c r="C41" i="24"/>
  <c r="AN40" i="24"/>
  <c r="AK40" i="24"/>
  <c r="AJ40" i="24"/>
  <c r="AI40" i="24"/>
  <c r="AH40" i="24"/>
  <c r="AE40" i="24"/>
  <c r="AD40" i="24"/>
  <c r="AC40" i="24"/>
  <c r="AB40" i="24"/>
  <c r="AA40" i="24"/>
  <c r="Y40" i="24"/>
  <c r="X40" i="24"/>
  <c r="W40" i="24"/>
  <c r="V40" i="24"/>
  <c r="T40" i="24"/>
  <c r="S40" i="24"/>
  <c r="R40" i="24"/>
  <c r="Q40" i="24"/>
  <c r="O40" i="24"/>
  <c r="N40" i="24"/>
  <c r="M40" i="24"/>
  <c r="L40" i="24"/>
  <c r="K40" i="24"/>
  <c r="J40" i="24"/>
  <c r="I40" i="24"/>
  <c r="H40" i="24"/>
  <c r="C40" i="24"/>
  <c r="AN39" i="24"/>
  <c r="AK39" i="24"/>
  <c r="AJ39" i="24"/>
  <c r="AI39" i="24"/>
  <c r="AH39" i="24"/>
  <c r="AE39" i="24"/>
  <c r="AD39" i="24"/>
  <c r="AC39" i="24"/>
  <c r="AB39" i="24"/>
  <c r="AA39" i="24"/>
  <c r="Y39" i="24"/>
  <c r="X39" i="24"/>
  <c r="W39" i="24"/>
  <c r="V39" i="24"/>
  <c r="T39" i="24"/>
  <c r="S39" i="24"/>
  <c r="R39" i="24"/>
  <c r="Q39" i="24"/>
  <c r="O39" i="24"/>
  <c r="N39" i="24"/>
  <c r="M39" i="24"/>
  <c r="L39" i="24"/>
  <c r="K39" i="24"/>
  <c r="J39" i="24"/>
  <c r="I39" i="24"/>
  <c r="H39" i="24"/>
  <c r="C39" i="24"/>
  <c r="AN38" i="24"/>
  <c r="AK38" i="24"/>
  <c r="AJ38" i="24"/>
  <c r="AI38" i="24"/>
  <c r="AH38" i="24"/>
  <c r="AE38" i="24"/>
  <c r="AD38" i="24"/>
  <c r="AC38" i="24"/>
  <c r="AB38" i="24"/>
  <c r="AA38" i="24"/>
  <c r="Y38" i="24"/>
  <c r="X38" i="24"/>
  <c r="W38" i="24"/>
  <c r="V38" i="24"/>
  <c r="T38" i="24"/>
  <c r="S38" i="24"/>
  <c r="R38" i="24"/>
  <c r="Q38" i="24"/>
  <c r="O38" i="24"/>
  <c r="N38" i="24"/>
  <c r="M38" i="24"/>
  <c r="L38" i="24"/>
  <c r="K38" i="24"/>
  <c r="J38" i="24"/>
  <c r="I38" i="24"/>
  <c r="H38" i="24"/>
  <c r="C38" i="24"/>
  <c r="AN37" i="24"/>
  <c r="AK37" i="24"/>
  <c r="AJ37" i="24"/>
  <c r="AI37" i="24"/>
  <c r="AH37" i="24"/>
  <c r="AE37" i="24"/>
  <c r="AD37" i="24"/>
  <c r="AC37" i="24"/>
  <c r="AB37" i="24"/>
  <c r="AA37" i="24"/>
  <c r="Y37" i="24"/>
  <c r="X37" i="24"/>
  <c r="W37" i="24"/>
  <c r="V37" i="24"/>
  <c r="T37" i="24"/>
  <c r="S37" i="24"/>
  <c r="R37" i="24"/>
  <c r="Q37" i="24"/>
  <c r="O37" i="24"/>
  <c r="N37" i="24"/>
  <c r="M37" i="24"/>
  <c r="L37" i="24"/>
  <c r="K37" i="24"/>
  <c r="J37" i="24"/>
  <c r="I37" i="24"/>
  <c r="H37" i="24"/>
  <c r="C37" i="24"/>
  <c r="AN36" i="24"/>
  <c r="AK36" i="24"/>
  <c r="AJ36" i="24"/>
  <c r="AI36" i="24"/>
  <c r="AH36" i="24"/>
  <c r="AE36" i="24"/>
  <c r="AD36" i="24"/>
  <c r="AC36" i="24"/>
  <c r="AB36" i="24"/>
  <c r="AA36" i="24"/>
  <c r="Y36" i="24"/>
  <c r="X36" i="24"/>
  <c r="W36" i="24"/>
  <c r="V36" i="24"/>
  <c r="T36" i="24"/>
  <c r="S36" i="24"/>
  <c r="R36" i="24"/>
  <c r="Q36" i="24"/>
  <c r="O36" i="24"/>
  <c r="N36" i="24"/>
  <c r="M36" i="24"/>
  <c r="L36" i="24"/>
  <c r="K36" i="24"/>
  <c r="J36" i="24"/>
  <c r="I36" i="24"/>
  <c r="H36" i="24"/>
  <c r="C36" i="24"/>
  <c r="AN35" i="24"/>
  <c r="AK35" i="24"/>
  <c r="AJ35" i="24"/>
  <c r="AI35" i="24"/>
  <c r="AH35" i="24"/>
  <c r="AE35" i="24"/>
  <c r="AD35" i="24"/>
  <c r="AC35" i="24"/>
  <c r="AB35" i="24"/>
  <c r="AA35" i="24"/>
  <c r="Y35" i="24"/>
  <c r="X35" i="24"/>
  <c r="W35" i="24"/>
  <c r="V35" i="24"/>
  <c r="T35" i="24"/>
  <c r="S35" i="24"/>
  <c r="R35" i="24"/>
  <c r="Q35" i="24"/>
  <c r="O35" i="24"/>
  <c r="N35" i="24"/>
  <c r="M35" i="24"/>
  <c r="L35" i="24"/>
  <c r="K35" i="24"/>
  <c r="J35" i="24"/>
  <c r="I35" i="24"/>
  <c r="H35" i="24"/>
  <c r="C35" i="24"/>
  <c r="AN34" i="24"/>
  <c r="AK34" i="24"/>
  <c r="AJ34" i="24"/>
  <c r="AI34" i="24"/>
  <c r="AH34" i="24"/>
  <c r="AE34" i="24"/>
  <c r="AD34" i="24"/>
  <c r="AC34" i="24"/>
  <c r="AB34" i="24"/>
  <c r="AA34" i="24"/>
  <c r="Y34" i="24"/>
  <c r="X34" i="24"/>
  <c r="W34" i="24"/>
  <c r="V34" i="24"/>
  <c r="T34" i="24"/>
  <c r="S34" i="24"/>
  <c r="R34" i="24"/>
  <c r="Q34" i="24"/>
  <c r="O34" i="24"/>
  <c r="N34" i="24"/>
  <c r="M34" i="24"/>
  <c r="L34" i="24"/>
  <c r="K34" i="24"/>
  <c r="J34" i="24"/>
  <c r="I34" i="24"/>
  <c r="H34" i="24"/>
  <c r="C34" i="24"/>
  <c r="AN33" i="24"/>
  <c r="AK33" i="24"/>
  <c r="AJ33" i="24"/>
  <c r="AI33" i="24"/>
  <c r="AH33" i="24"/>
  <c r="AE33" i="24"/>
  <c r="AD33" i="24"/>
  <c r="AC33" i="24"/>
  <c r="AB33" i="24"/>
  <c r="AA33" i="24"/>
  <c r="Y33" i="24"/>
  <c r="X33" i="24"/>
  <c r="W33" i="24"/>
  <c r="V33" i="24"/>
  <c r="T33" i="24"/>
  <c r="S33" i="24"/>
  <c r="R33" i="24"/>
  <c r="Q33" i="24"/>
  <c r="O33" i="24"/>
  <c r="N33" i="24"/>
  <c r="M33" i="24"/>
  <c r="L33" i="24"/>
  <c r="K33" i="24"/>
  <c r="J33" i="24"/>
  <c r="I33" i="24"/>
  <c r="H33" i="24"/>
  <c r="C33" i="24"/>
  <c r="AN32" i="24"/>
  <c r="AK32" i="24"/>
  <c r="AJ32" i="24"/>
  <c r="AI32" i="24"/>
  <c r="AH32" i="24"/>
  <c r="AE32" i="24"/>
  <c r="AD32" i="24"/>
  <c r="AC32" i="24"/>
  <c r="AB32" i="24"/>
  <c r="AA32" i="24"/>
  <c r="Y32" i="24"/>
  <c r="X32" i="24"/>
  <c r="W32" i="24"/>
  <c r="V32" i="24"/>
  <c r="T32" i="24"/>
  <c r="S32" i="24"/>
  <c r="R32" i="24"/>
  <c r="Q32" i="24"/>
  <c r="O32" i="24"/>
  <c r="N32" i="24"/>
  <c r="M32" i="24"/>
  <c r="L32" i="24"/>
  <c r="K32" i="24"/>
  <c r="J32" i="24"/>
  <c r="I32" i="24"/>
  <c r="H32" i="24"/>
  <c r="C32" i="24"/>
  <c r="AN31" i="24"/>
  <c r="AK31" i="24"/>
  <c r="AJ31" i="24"/>
  <c r="AI31" i="24"/>
  <c r="AH31" i="24"/>
  <c r="AE31" i="24"/>
  <c r="AD31" i="24"/>
  <c r="AC31" i="24"/>
  <c r="AB31" i="24"/>
  <c r="AA31" i="24"/>
  <c r="Y31" i="24"/>
  <c r="X31" i="24"/>
  <c r="W31" i="24"/>
  <c r="V31" i="24"/>
  <c r="T31" i="24"/>
  <c r="S31" i="24"/>
  <c r="R31" i="24"/>
  <c r="Q31" i="24"/>
  <c r="O31" i="24"/>
  <c r="N31" i="24"/>
  <c r="M31" i="24"/>
  <c r="L31" i="24"/>
  <c r="K31" i="24"/>
  <c r="J31" i="24"/>
  <c r="I31" i="24"/>
  <c r="H31" i="24"/>
  <c r="C31" i="24"/>
  <c r="AN30" i="24"/>
  <c r="AK30" i="24"/>
  <c r="AJ30" i="24"/>
  <c r="AI30" i="24"/>
  <c r="AH30" i="24"/>
  <c r="AE30" i="24"/>
  <c r="AD30" i="24"/>
  <c r="AC30" i="24"/>
  <c r="AB30" i="24"/>
  <c r="AA30" i="24"/>
  <c r="Y30" i="24"/>
  <c r="X30" i="24"/>
  <c r="W30" i="24"/>
  <c r="V30" i="24"/>
  <c r="T30" i="24"/>
  <c r="S30" i="24"/>
  <c r="R30" i="24"/>
  <c r="Q30" i="24"/>
  <c r="O30" i="24"/>
  <c r="N30" i="24"/>
  <c r="M30" i="24"/>
  <c r="L30" i="24"/>
  <c r="K30" i="24"/>
  <c r="J30" i="24"/>
  <c r="I30" i="24"/>
  <c r="H30" i="24"/>
  <c r="C30" i="24"/>
  <c r="AN29" i="24"/>
  <c r="AK29" i="24"/>
  <c r="AJ29" i="24"/>
  <c r="AI29" i="24"/>
  <c r="AH29" i="24"/>
  <c r="AE29" i="24"/>
  <c r="AD29" i="24"/>
  <c r="AC29" i="24"/>
  <c r="AB29" i="24"/>
  <c r="AA29" i="24"/>
  <c r="Y29" i="24"/>
  <c r="X29" i="24"/>
  <c r="W29" i="24"/>
  <c r="V29" i="24"/>
  <c r="T29" i="24"/>
  <c r="S29" i="24"/>
  <c r="R29" i="24"/>
  <c r="Q29" i="24"/>
  <c r="O29" i="24"/>
  <c r="N29" i="24"/>
  <c r="M29" i="24"/>
  <c r="L29" i="24"/>
  <c r="K29" i="24"/>
  <c r="J29" i="24"/>
  <c r="I29" i="24"/>
  <c r="H29" i="24"/>
  <c r="C29" i="24"/>
  <c r="AN28" i="24"/>
  <c r="AK28" i="24"/>
  <c r="AJ28" i="24"/>
  <c r="AI28" i="24"/>
  <c r="AH28" i="24"/>
  <c r="AE28" i="24"/>
  <c r="AD28" i="24"/>
  <c r="AC28" i="24"/>
  <c r="AB28" i="24"/>
  <c r="AA28" i="24"/>
  <c r="Y28" i="24"/>
  <c r="X28" i="24"/>
  <c r="W28" i="24"/>
  <c r="V28" i="24"/>
  <c r="T28" i="24"/>
  <c r="S28" i="24"/>
  <c r="R28" i="24"/>
  <c r="Q28" i="24"/>
  <c r="O28" i="24"/>
  <c r="N28" i="24"/>
  <c r="M28" i="24"/>
  <c r="L28" i="24"/>
  <c r="K28" i="24"/>
  <c r="J28" i="24"/>
  <c r="I28" i="24"/>
  <c r="H28" i="24"/>
  <c r="C28" i="24"/>
  <c r="AN27" i="24"/>
  <c r="AK27" i="24"/>
  <c r="AJ27" i="24"/>
  <c r="AI27" i="24"/>
  <c r="AH27" i="24"/>
  <c r="AE27" i="24"/>
  <c r="AD27" i="24"/>
  <c r="AC27" i="24"/>
  <c r="AB27" i="24"/>
  <c r="AA27" i="24"/>
  <c r="Y27" i="24"/>
  <c r="X27" i="24"/>
  <c r="W27" i="24"/>
  <c r="V27" i="24"/>
  <c r="T27" i="24"/>
  <c r="S27" i="24"/>
  <c r="R27" i="24"/>
  <c r="Q27" i="24"/>
  <c r="O27" i="24"/>
  <c r="N27" i="24"/>
  <c r="M27" i="24"/>
  <c r="L27" i="24"/>
  <c r="K27" i="24"/>
  <c r="J27" i="24"/>
  <c r="I27" i="24"/>
  <c r="H27" i="24"/>
  <c r="C27" i="24"/>
  <c r="AN26" i="24"/>
  <c r="AK26" i="24"/>
  <c r="AJ26" i="24"/>
  <c r="AI26" i="24"/>
  <c r="AH26" i="24"/>
  <c r="AE26" i="24"/>
  <c r="AD26" i="24"/>
  <c r="AC26" i="24"/>
  <c r="AB26" i="24"/>
  <c r="AA26" i="24"/>
  <c r="Y26" i="24"/>
  <c r="X26" i="24"/>
  <c r="W26" i="24"/>
  <c r="V26" i="24"/>
  <c r="T26" i="24"/>
  <c r="S26" i="24"/>
  <c r="R26" i="24"/>
  <c r="Q26" i="24"/>
  <c r="O26" i="24"/>
  <c r="N26" i="24"/>
  <c r="M26" i="24"/>
  <c r="L26" i="24"/>
  <c r="K26" i="24"/>
  <c r="J26" i="24"/>
  <c r="I26" i="24"/>
  <c r="H26" i="24"/>
  <c r="C26" i="24"/>
  <c r="AN25" i="24"/>
  <c r="AK25" i="24"/>
  <c r="AJ25" i="24"/>
  <c r="AI25" i="24"/>
  <c r="AH25" i="24"/>
  <c r="AE25" i="24"/>
  <c r="AD25" i="24"/>
  <c r="AC25" i="24"/>
  <c r="AB25" i="24"/>
  <c r="AA25" i="24"/>
  <c r="Y25" i="24"/>
  <c r="X25" i="24"/>
  <c r="W25" i="24"/>
  <c r="V25" i="24"/>
  <c r="T25" i="24"/>
  <c r="S25" i="24"/>
  <c r="R25" i="24"/>
  <c r="Q25" i="24"/>
  <c r="O25" i="24"/>
  <c r="N25" i="24"/>
  <c r="M25" i="24"/>
  <c r="L25" i="24"/>
  <c r="K25" i="24"/>
  <c r="J25" i="24"/>
  <c r="I25" i="24"/>
  <c r="H25" i="24"/>
  <c r="C25" i="24"/>
  <c r="AN24" i="24"/>
  <c r="AK24" i="24"/>
  <c r="AJ24" i="24"/>
  <c r="AI24" i="24"/>
  <c r="AH24" i="24"/>
  <c r="AE24" i="24"/>
  <c r="AD24" i="24"/>
  <c r="AC24" i="24"/>
  <c r="AB24" i="24"/>
  <c r="AA24" i="24"/>
  <c r="Y24" i="24"/>
  <c r="X24" i="24"/>
  <c r="W24" i="24"/>
  <c r="V24" i="24"/>
  <c r="T24" i="24"/>
  <c r="S24" i="24"/>
  <c r="R24" i="24"/>
  <c r="Q24" i="24"/>
  <c r="O24" i="24"/>
  <c r="N24" i="24"/>
  <c r="M24" i="24"/>
  <c r="L24" i="24"/>
  <c r="K24" i="24"/>
  <c r="J24" i="24"/>
  <c r="I24" i="24"/>
  <c r="H24" i="24"/>
  <c r="C24" i="24"/>
  <c r="AN23" i="24"/>
  <c r="AK23" i="24"/>
  <c r="AJ23" i="24"/>
  <c r="AI23" i="24"/>
  <c r="AH23" i="24"/>
  <c r="AE23" i="24"/>
  <c r="AD23" i="24"/>
  <c r="AC23" i="24"/>
  <c r="AB23" i="24"/>
  <c r="AA23" i="24"/>
  <c r="Y23" i="24"/>
  <c r="X23" i="24"/>
  <c r="W23" i="24"/>
  <c r="V23" i="24"/>
  <c r="T23" i="24"/>
  <c r="S23" i="24"/>
  <c r="R23" i="24"/>
  <c r="Q23" i="24"/>
  <c r="O23" i="24"/>
  <c r="N23" i="24"/>
  <c r="M23" i="24"/>
  <c r="L23" i="24"/>
  <c r="K23" i="24"/>
  <c r="J23" i="24"/>
  <c r="I23" i="24"/>
  <c r="H23" i="24"/>
  <c r="C23" i="24"/>
  <c r="AN22" i="24"/>
  <c r="AK22" i="24"/>
  <c r="AJ22" i="24"/>
  <c r="AI22" i="24"/>
  <c r="AH22" i="24"/>
  <c r="AE22" i="24"/>
  <c r="AD22" i="24"/>
  <c r="AC22" i="24"/>
  <c r="AB22" i="24"/>
  <c r="AA22" i="24"/>
  <c r="Y22" i="24"/>
  <c r="X22" i="24"/>
  <c r="W22" i="24"/>
  <c r="V22" i="24"/>
  <c r="T22" i="24"/>
  <c r="S22" i="24"/>
  <c r="R22" i="24"/>
  <c r="Q22" i="24"/>
  <c r="O22" i="24"/>
  <c r="N22" i="24"/>
  <c r="M22" i="24"/>
  <c r="L22" i="24"/>
  <c r="K22" i="24"/>
  <c r="J22" i="24"/>
  <c r="I22" i="24"/>
  <c r="H22" i="24"/>
  <c r="C22" i="24"/>
  <c r="AN21" i="24"/>
  <c r="AK21" i="24"/>
  <c r="AJ21" i="24"/>
  <c r="AI21" i="24"/>
  <c r="AH21" i="24"/>
  <c r="AE21" i="24"/>
  <c r="AD21" i="24"/>
  <c r="AC21" i="24"/>
  <c r="AB21" i="24"/>
  <c r="AA21" i="24"/>
  <c r="Y21" i="24"/>
  <c r="X21" i="24"/>
  <c r="W21" i="24"/>
  <c r="V21" i="24"/>
  <c r="T21" i="24"/>
  <c r="S21" i="24"/>
  <c r="R21" i="24"/>
  <c r="Q21" i="24"/>
  <c r="O21" i="24"/>
  <c r="N21" i="24"/>
  <c r="M21" i="24"/>
  <c r="L21" i="24"/>
  <c r="K21" i="24"/>
  <c r="J21" i="24"/>
  <c r="I21" i="24"/>
  <c r="H21" i="24"/>
  <c r="C21" i="24"/>
  <c r="AN20" i="24"/>
  <c r="AK20" i="24"/>
  <c r="AJ20" i="24"/>
  <c r="AI20" i="24"/>
  <c r="AH20" i="24"/>
  <c r="AE20" i="24"/>
  <c r="AD20" i="24"/>
  <c r="AC20" i="24"/>
  <c r="AB20" i="24"/>
  <c r="AA20" i="24"/>
  <c r="Y20" i="24"/>
  <c r="X20" i="24"/>
  <c r="W20" i="24"/>
  <c r="V20" i="24"/>
  <c r="T20" i="24"/>
  <c r="S20" i="24"/>
  <c r="R20" i="24"/>
  <c r="Q20" i="24"/>
  <c r="O20" i="24"/>
  <c r="N20" i="24"/>
  <c r="M20" i="24"/>
  <c r="L20" i="24"/>
  <c r="K20" i="24"/>
  <c r="J20" i="24"/>
  <c r="I20" i="24"/>
  <c r="H20" i="24"/>
  <c r="C20" i="24"/>
  <c r="AN19" i="24"/>
  <c r="AK19" i="24"/>
  <c r="AJ19" i="24"/>
  <c r="AI19" i="24"/>
  <c r="AH19" i="24"/>
  <c r="AE19" i="24"/>
  <c r="AD19" i="24"/>
  <c r="AC19" i="24"/>
  <c r="AB19" i="24"/>
  <c r="AA19" i="24"/>
  <c r="Y19" i="24"/>
  <c r="X19" i="24"/>
  <c r="W19" i="24"/>
  <c r="V19" i="24"/>
  <c r="T19" i="24"/>
  <c r="S19" i="24"/>
  <c r="R19" i="24"/>
  <c r="Q19" i="24"/>
  <c r="O19" i="24"/>
  <c r="N19" i="24"/>
  <c r="M19" i="24"/>
  <c r="L19" i="24"/>
  <c r="K19" i="24"/>
  <c r="J19" i="24"/>
  <c r="I19" i="24"/>
  <c r="H19" i="24"/>
  <c r="C19" i="24"/>
  <c r="AN18" i="24"/>
  <c r="AK18" i="24"/>
  <c r="AJ18" i="24"/>
  <c r="AI18" i="24"/>
  <c r="AH18" i="24"/>
  <c r="AE18" i="24"/>
  <c r="AD18" i="24"/>
  <c r="AC18" i="24"/>
  <c r="AB18" i="24"/>
  <c r="AA18" i="24"/>
  <c r="Y18" i="24"/>
  <c r="X18" i="24"/>
  <c r="W18" i="24"/>
  <c r="V18" i="24"/>
  <c r="T18" i="24"/>
  <c r="S18" i="24"/>
  <c r="R18" i="24"/>
  <c r="Q18" i="24"/>
  <c r="O18" i="24"/>
  <c r="N18" i="24"/>
  <c r="M18" i="24"/>
  <c r="L18" i="24"/>
  <c r="K18" i="24"/>
  <c r="J18" i="24"/>
  <c r="I18" i="24"/>
  <c r="H18" i="24"/>
  <c r="C18" i="24"/>
  <c r="AN17" i="24"/>
  <c r="AK17" i="24"/>
  <c r="AJ17" i="24"/>
  <c r="AI17" i="24"/>
  <c r="AH17" i="24"/>
  <c r="AE17" i="24"/>
  <c r="AD17" i="24"/>
  <c r="AC17" i="24"/>
  <c r="AB17" i="24"/>
  <c r="AA17" i="24"/>
  <c r="Y17" i="24"/>
  <c r="X17" i="24"/>
  <c r="W17" i="24"/>
  <c r="V17" i="24"/>
  <c r="T17" i="24"/>
  <c r="S17" i="24"/>
  <c r="R17" i="24"/>
  <c r="Q17" i="24"/>
  <c r="O17" i="24"/>
  <c r="N17" i="24"/>
  <c r="M17" i="24"/>
  <c r="L17" i="24"/>
  <c r="K17" i="24"/>
  <c r="J17" i="24"/>
  <c r="I17" i="24"/>
  <c r="H17" i="24"/>
  <c r="C17" i="24"/>
  <c r="AN16" i="24"/>
  <c r="AK16" i="24"/>
  <c r="AJ16" i="24"/>
  <c r="AI16" i="24"/>
  <c r="AH16" i="24"/>
  <c r="AE16" i="24"/>
  <c r="AD16" i="24"/>
  <c r="AC16" i="24"/>
  <c r="AB16" i="24"/>
  <c r="AA16" i="24"/>
  <c r="Y16" i="24"/>
  <c r="X16" i="24"/>
  <c r="W16" i="24"/>
  <c r="V16" i="24"/>
  <c r="T16" i="24"/>
  <c r="S16" i="24"/>
  <c r="R16" i="24"/>
  <c r="Q16" i="24"/>
  <c r="O16" i="24"/>
  <c r="N16" i="24"/>
  <c r="M16" i="24"/>
  <c r="L16" i="24"/>
  <c r="K16" i="24"/>
  <c r="J16" i="24"/>
  <c r="I16" i="24"/>
  <c r="H16" i="24"/>
  <c r="C16" i="24"/>
  <c r="AN15" i="24"/>
  <c r="AK15" i="24"/>
  <c r="AJ15" i="24"/>
  <c r="AI15" i="24"/>
  <c r="AH15" i="24"/>
  <c r="AE15" i="24"/>
  <c r="AD15" i="24"/>
  <c r="AC15" i="24"/>
  <c r="AB15" i="24"/>
  <c r="AA15" i="24"/>
  <c r="Y15" i="24"/>
  <c r="X15" i="24"/>
  <c r="W15" i="24"/>
  <c r="V15" i="24"/>
  <c r="T15" i="24"/>
  <c r="S15" i="24"/>
  <c r="R15" i="24"/>
  <c r="Q15" i="24"/>
  <c r="O15" i="24"/>
  <c r="N15" i="24"/>
  <c r="M15" i="24"/>
  <c r="L15" i="24"/>
  <c r="K15" i="24"/>
  <c r="J15" i="24"/>
  <c r="I15" i="24"/>
  <c r="H15" i="24"/>
  <c r="C15" i="24"/>
  <c r="AN14" i="24"/>
  <c r="AK14" i="24"/>
  <c r="AJ14" i="24"/>
  <c r="AI14" i="24"/>
  <c r="AH14" i="24"/>
  <c r="AE14" i="24"/>
  <c r="AD14" i="24"/>
  <c r="AC14" i="24"/>
  <c r="AB14" i="24"/>
  <c r="AA14" i="24"/>
  <c r="Y14" i="24"/>
  <c r="X14" i="24"/>
  <c r="W14" i="24"/>
  <c r="V14" i="24"/>
  <c r="T14" i="24"/>
  <c r="S14" i="24"/>
  <c r="R14" i="24"/>
  <c r="Q14" i="24"/>
  <c r="O14" i="24"/>
  <c r="N14" i="24"/>
  <c r="M14" i="24"/>
  <c r="L14" i="24"/>
  <c r="K14" i="24"/>
  <c r="J14" i="24"/>
  <c r="I14" i="24"/>
  <c r="H14" i="24"/>
  <c r="C14" i="24"/>
  <c r="AN13" i="24"/>
  <c r="AK13" i="24"/>
  <c r="AJ13" i="24"/>
  <c r="AI13" i="24"/>
  <c r="AH13" i="24"/>
  <c r="AE13" i="24"/>
  <c r="AD13" i="24"/>
  <c r="AC13" i="24"/>
  <c r="AB13" i="24"/>
  <c r="AA13" i="24"/>
  <c r="Y13" i="24"/>
  <c r="X13" i="24"/>
  <c r="W13" i="24"/>
  <c r="V13" i="24"/>
  <c r="T13" i="24"/>
  <c r="S13" i="24"/>
  <c r="R13" i="24"/>
  <c r="Q13" i="24"/>
  <c r="O13" i="24"/>
  <c r="N13" i="24"/>
  <c r="M13" i="24"/>
  <c r="L13" i="24"/>
  <c r="K13" i="24"/>
  <c r="J13" i="24"/>
  <c r="I13" i="24"/>
  <c r="H13" i="24"/>
  <c r="C13" i="24"/>
  <c r="AN12" i="24"/>
  <c r="AK12" i="24"/>
  <c r="AJ12" i="24"/>
  <c r="AI12" i="24"/>
  <c r="AH12" i="24"/>
  <c r="AE12" i="24"/>
  <c r="AD12" i="24"/>
  <c r="AC12" i="24"/>
  <c r="AB12" i="24"/>
  <c r="AA12" i="24"/>
  <c r="Y12" i="24"/>
  <c r="X12" i="24"/>
  <c r="W12" i="24"/>
  <c r="V12" i="24"/>
  <c r="T12" i="24"/>
  <c r="S12" i="24"/>
  <c r="R12" i="24"/>
  <c r="Q12" i="24"/>
  <c r="O12" i="24"/>
  <c r="N12" i="24"/>
  <c r="M12" i="24"/>
  <c r="L12" i="24"/>
  <c r="K12" i="24"/>
  <c r="J12" i="24"/>
  <c r="I12" i="24"/>
  <c r="H12" i="24"/>
  <c r="C12" i="24"/>
  <c r="AN11" i="24"/>
  <c r="AK11" i="24"/>
  <c r="AJ11" i="24"/>
  <c r="AI11" i="24"/>
  <c r="AH11" i="24"/>
  <c r="AE11" i="24"/>
  <c r="AD11" i="24"/>
  <c r="AC11" i="24"/>
  <c r="AB11" i="24"/>
  <c r="AA11" i="24"/>
  <c r="Y11" i="24"/>
  <c r="X11" i="24"/>
  <c r="W11" i="24"/>
  <c r="V11" i="24"/>
  <c r="T11" i="24"/>
  <c r="S11" i="24"/>
  <c r="R11" i="24"/>
  <c r="Q11" i="24"/>
  <c r="O11" i="24"/>
  <c r="N11" i="24"/>
  <c r="M11" i="24"/>
  <c r="L11" i="24"/>
  <c r="K11" i="24"/>
  <c r="J11" i="24"/>
  <c r="I11" i="24"/>
  <c r="H11" i="24"/>
  <c r="C11" i="24"/>
  <c r="AN10" i="24"/>
  <c r="AK10" i="24"/>
  <c r="AJ10" i="24"/>
  <c r="AI10" i="24"/>
  <c r="AH10" i="24"/>
  <c r="AE10" i="24"/>
  <c r="AD10" i="24"/>
  <c r="AC10" i="24"/>
  <c r="AB10" i="24"/>
  <c r="AA10" i="24"/>
  <c r="Y10" i="24"/>
  <c r="X10" i="24"/>
  <c r="W10" i="24"/>
  <c r="V10" i="24"/>
  <c r="T10" i="24"/>
  <c r="S10" i="24"/>
  <c r="R10" i="24"/>
  <c r="Q10" i="24"/>
  <c r="O10" i="24"/>
  <c r="N10" i="24"/>
  <c r="M10" i="24"/>
  <c r="L10" i="24"/>
  <c r="K10" i="24"/>
  <c r="J10" i="24"/>
  <c r="I10" i="24"/>
  <c r="H10" i="24"/>
  <c r="C10" i="24"/>
  <c r="AN9" i="24"/>
  <c r="AK9" i="24"/>
  <c r="AJ9" i="24"/>
  <c r="AI9" i="24"/>
  <c r="AH9" i="24"/>
  <c r="AE9" i="24"/>
  <c r="AD9" i="24"/>
  <c r="AC9" i="24"/>
  <c r="AB9" i="24"/>
  <c r="AA9" i="24"/>
  <c r="Y9" i="24"/>
  <c r="X9" i="24"/>
  <c r="W9" i="24"/>
  <c r="V9" i="24"/>
  <c r="T9" i="24"/>
  <c r="S9" i="24"/>
  <c r="R9" i="24"/>
  <c r="Q9" i="24"/>
  <c r="O9" i="24"/>
  <c r="N9" i="24"/>
  <c r="M9" i="24"/>
  <c r="L9" i="24"/>
  <c r="K9" i="24"/>
  <c r="J9" i="24"/>
  <c r="I9" i="24"/>
  <c r="H9" i="24"/>
  <c r="C9" i="24"/>
  <c r="AN8" i="24"/>
  <c r="AK8" i="24"/>
  <c r="AJ8" i="24"/>
  <c r="AI8" i="24"/>
  <c r="AH8" i="24"/>
  <c r="AE8" i="24"/>
  <c r="AD8" i="24"/>
  <c r="AC8" i="24"/>
  <c r="AB8" i="24"/>
  <c r="AA8" i="24"/>
  <c r="Y8" i="24"/>
  <c r="X8" i="24"/>
  <c r="W8" i="24"/>
  <c r="V8" i="24"/>
  <c r="T8" i="24"/>
  <c r="S8" i="24"/>
  <c r="R8" i="24"/>
  <c r="Q8" i="24"/>
  <c r="O8" i="24"/>
  <c r="N8" i="24"/>
  <c r="M8" i="24"/>
  <c r="L8" i="24"/>
  <c r="K8" i="24"/>
  <c r="J8" i="24"/>
  <c r="I8" i="24"/>
  <c r="H8" i="24"/>
  <c r="C8" i="24"/>
  <c r="AN7" i="24"/>
  <c r="AK7" i="24"/>
  <c r="AJ7" i="24"/>
  <c r="AI7" i="24"/>
  <c r="AH7" i="24"/>
  <c r="AE7" i="24"/>
  <c r="AD7" i="24"/>
  <c r="AC7" i="24"/>
  <c r="AB7" i="24"/>
  <c r="AA7" i="24"/>
  <c r="Y7" i="24"/>
  <c r="X7" i="24"/>
  <c r="W7" i="24"/>
  <c r="V7" i="24"/>
  <c r="T7" i="24"/>
  <c r="S7" i="24"/>
  <c r="R7" i="24"/>
  <c r="Q7" i="24"/>
  <c r="O7" i="24"/>
  <c r="N7" i="24"/>
  <c r="M7" i="24"/>
  <c r="L7" i="24"/>
  <c r="K7" i="24"/>
  <c r="J7" i="24"/>
  <c r="I7" i="24"/>
  <c r="H7" i="24"/>
  <c r="C7" i="24"/>
  <c r="AN6" i="24"/>
  <c r="AK6" i="24"/>
  <c r="AJ6" i="24"/>
  <c r="AI6" i="24"/>
  <c r="AH6" i="24"/>
  <c r="AE6" i="24"/>
  <c r="AD6" i="24"/>
  <c r="AC6" i="24"/>
  <c r="AB6" i="24"/>
  <c r="AA6" i="24"/>
  <c r="Y6" i="24"/>
  <c r="X6" i="24"/>
  <c r="W6" i="24"/>
  <c r="V6" i="24"/>
  <c r="T6" i="24"/>
  <c r="S6" i="24"/>
  <c r="R6" i="24"/>
  <c r="Q6" i="24"/>
  <c r="O6" i="24"/>
  <c r="N6" i="24"/>
  <c r="M6" i="24"/>
  <c r="L6" i="24"/>
  <c r="K6" i="24"/>
  <c r="J6" i="24"/>
  <c r="I6" i="24"/>
  <c r="H6" i="24"/>
  <c r="C6" i="24"/>
  <c r="AN5" i="24"/>
  <c r="AK5" i="24"/>
  <c r="AJ5" i="24"/>
  <c r="AI5" i="24"/>
  <c r="AH5" i="24"/>
  <c r="AE5" i="24"/>
  <c r="AD5" i="24"/>
  <c r="AC5" i="24"/>
  <c r="AB5" i="24"/>
  <c r="AA5" i="24"/>
  <c r="Y5" i="24"/>
  <c r="X5" i="24"/>
  <c r="W5" i="24"/>
  <c r="V5" i="24"/>
  <c r="T5" i="24"/>
  <c r="S5" i="24"/>
  <c r="R5" i="24"/>
  <c r="Q5" i="24"/>
  <c r="O5" i="24"/>
  <c r="N5" i="24"/>
  <c r="M5" i="24"/>
  <c r="L5" i="24"/>
  <c r="K5" i="24"/>
  <c r="J5" i="24"/>
  <c r="I5" i="24"/>
  <c r="H5" i="24"/>
  <c r="C5" i="24"/>
  <c r="AN4" i="24"/>
  <c r="AK4" i="24"/>
  <c r="AJ4" i="24"/>
  <c r="AI4" i="24"/>
  <c r="AH4" i="24"/>
  <c r="AE4" i="24"/>
  <c r="AD4" i="24"/>
  <c r="AC4" i="24"/>
  <c r="AB4" i="24"/>
  <c r="AA4" i="24"/>
  <c r="Y4" i="24"/>
  <c r="X4" i="24"/>
  <c r="W4" i="24"/>
  <c r="V4" i="24"/>
  <c r="T4" i="24"/>
  <c r="S4" i="24"/>
  <c r="R4" i="24"/>
  <c r="Q4" i="24"/>
  <c r="O4" i="24"/>
  <c r="N4" i="24"/>
  <c r="M4" i="24"/>
  <c r="L4" i="24"/>
  <c r="K4" i="24"/>
  <c r="J4" i="24"/>
  <c r="I4" i="24"/>
  <c r="H4" i="24"/>
  <c r="C4" i="24"/>
  <c r="AN3" i="24"/>
  <c r="AK3" i="24"/>
  <c r="AJ3" i="24"/>
  <c r="AI3" i="24"/>
  <c r="AH3" i="24"/>
  <c r="AE3" i="24"/>
  <c r="AD3" i="24"/>
  <c r="AC3" i="24"/>
  <c r="AB3" i="24"/>
  <c r="AA3" i="24"/>
  <c r="Y3" i="24"/>
  <c r="X3" i="24"/>
  <c r="W3" i="24"/>
  <c r="V3" i="24"/>
  <c r="T3" i="24"/>
  <c r="S3" i="24"/>
  <c r="R3" i="24"/>
  <c r="Q3" i="24"/>
  <c r="O3" i="24"/>
  <c r="N3" i="24"/>
  <c r="M3" i="24"/>
  <c r="L3" i="24"/>
  <c r="K3" i="24"/>
  <c r="J3" i="24"/>
  <c r="I3" i="24"/>
  <c r="H3" i="24"/>
  <c r="C3" i="24"/>
  <c r="AH82" i="23"/>
  <c r="AI82" i="23"/>
  <c r="AJ82" i="23"/>
  <c r="AK82" i="23"/>
  <c r="AN82" i="23"/>
  <c r="AH83" i="23"/>
  <c r="AI83" i="23"/>
  <c r="AJ83" i="23"/>
  <c r="AK83" i="23"/>
  <c r="AN83" i="23"/>
  <c r="Y82" i="23"/>
  <c r="AA82" i="23"/>
  <c r="AB82" i="23"/>
  <c r="AC82" i="23"/>
  <c r="AD82" i="23"/>
  <c r="AE82" i="23"/>
  <c r="Y83" i="23"/>
  <c r="AA83" i="23"/>
  <c r="AB83" i="23"/>
  <c r="AC83" i="23"/>
  <c r="AD83" i="23"/>
  <c r="AE83" i="23"/>
  <c r="O82" i="23"/>
  <c r="Q82" i="23"/>
  <c r="R82" i="23"/>
  <c r="S82" i="23"/>
  <c r="T82" i="23"/>
  <c r="V82" i="23"/>
  <c r="W82" i="23"/>
  <c r="X82" i="23"/>
  <c r="O83" i="23"/>
  <c r="Q83" i="23"/>
  <c r="R83" i="23"/>
  <c r="S83" i="23"/>
  <c r="T83" i="23"/>
  <c r="V83" i="23"/>
  <c r="W83" i="23"/>
  <c r="X83" i="23"/>
  <c r="J82" i="23"/>
  <c r="K82" i="23"/>
  <c r="L82" i="23"/>
  <c r="M82" i="23"/>
  <c r="N82" i="23"/>
  <c r="J83" i="23"/>
  <c r="K83" i="23"/>
  <c r="L83" i="23"/>
  <c r="M83" i="23"/>
  <c r="N83" i="23"/>
  <c r="H82" i="23"/>
  <c r="I82" i="23"/>
  <c r="H83" i="23"/>
  <c r="I83" i="23"/>
  <c r="C82" i="23"/>
  <c r="C83" i="23"/>
  <c r="AN81" i="23"/>
  <c r="AK81" i="23"/>
  <c r="AJ81" i="23"/>
  <c r="AI81" i="23"/>
  <c r="AH81" i="23"/>
  <c r="AE81" i="23"/>
  <c r="AD81" i="23"/>
  <c r="AC81" i="23"/>
  <c r="AB81" i="23"/>
  <c r="AA81" i="23"/>
  <c r="Y81" i="23"/>
  <c r="X81" i="23"/>
  <c r="W81" i="23"/>
  <c r="V81" i="23"/>
  <c r="T81" i="23"/>
  <c r="S81" i="23"/>
  <c r="R81" i="23"/>
  <c r="Q81" i="23"/>
  <c r="O81" i="23"/>
  <c r="N81" i="23"/>
  <c r="M81" i="23"/>
  <c r="L81" i="23"/>
  <c r="K81" i="23"/>
  <c r="J81" i="23"/>
  <c r="I81" i="23"/>
  <c r="H81" i="23"/>
  <c r="C81" i="23"/>
  <c r="AN80" i="23"/>
  <c r="AK80" i="23"/>
  <c r="AJ80" i="23"/>
  <c r="AI80" i="23"/>
  <c r="AH80" i="23"/>
  <c r="AE80" i="23"/>
  <c r="AD80" i="23"/>
  <c r="AC80" i="23"/>
  <c r="AB80" i="23"/>
  <c r="AA80" i="23"/>
  <c r="Y80" i="23"/>
  <c r="X80" i="23"/>
  <c r="W80" i="23"/>
  <c r="V80" i="23"/>
  <c r="T80" i="23"/>
  <c r="S80" i="23"/>
  <c r="R80" i="23"/>
  <c r="Q80" i="23"/>
  <c r="O80" i="23"/>
  <c r="N80" i="23"/>
  <c r="M80" i="23"/>
  <c r="L80" i="23"/>
  <c r="K80" i="23"/>
  <c r="J80" i="23"/>
  <c r="I80" i="23"/>
  <c r="H80" i="23"/>
  <c r="C80" i="23"/>
  <c r="AN79" i="23"/>
  <c r="AK79" i="23"/>
  <c r="AJ79" i="23"/>
  <c r="AI79" i="23"/>
  <c r="AH79" i="23"/>
  <c r="AE79" i="23"/>
  <c r="AD79" i="23"/>
  <c r="AC79" i="23"/>
  <c r="AB79" i="23"/>
  <c r="AA79" i="23"/>
  <c r="Y79" i="23"/>
  <c r="X79" i="23"/>
  <c r="W79" i="23"/>
  <c r="V79" i="23"/>
  <c r="T79" i="23"/>
  <c r="S79" i="23"/>
  <c r="R79" i="23"/>
  <c r="Q79" i="23"/>
  <c r="O79" i="23"/>
  <c r="N79" i="23"/>
  <c r="M79" i="23"/>
  <c r="L79" i="23"/>
  <c r="K79" i="23"/>
  <c r="J79" i="23"/>
  <c r="I79" i="23"/>
  <c r="H79" i="23"/>
  <c r="C79" i="23"/>
  <c r="AN78" i="23"/>
  <c r="AK78" i="23"/>
  <c r="AJ78" i="23"/>
  <c r="AI78" i="23"/>
  <c r="AH78" i="23"/>
  <c r="AE78" i="23"/>
  <c r="AD78" i="23"/>
  <c r="AC78" i="23"/>
  <c r="AB78" i="23"/>
  <c r="AA78" i="23"/>
  <c r="Y78" i="23"/>
  <c r="X78" i="23"/>
  <c r="W78" i="23"/>
  <c r="V78" i="23"/>
  <c r="T78" i="23"/>
  <c r="S78" i="23"/>
  <c r="R78" i="23"/>
  <c r="Q78" i="23"/>
  <c r="O78" i="23"/>
  <c r="N78" i="23"/>
  <c r="M78" i="23"/>
  <c r="L78" i="23"/>
  <c r="K78" i="23"/>
  <c r="J78" i="23"/>
  <c r="I78" i="23"/>
  <c r="H78" i="23"/>
  <c r="C78" i="23"/>
  <c r="AN77" i="23"/>
  <c r="AK77" i="23"/>
  <c r="AJ77" i="23"/>
  <c r="AI77" i="23"/>
  <c r="AH77" i="23"/>
  <c r="AE77" i="23"/>
  <c r="AD77" i="23"/>
  <c r="AC77" i="23"/>
  <c r="AB77" i="23"/>
  <c r="AA77" i="23"/>
  <c r="Y77" i="23"/>
  <c r="X77" i="23"/>
  <c r="W77" i="23"/>
  <c r="V77" i="23"/>
  <c r="T77" i="23"/>
  <c r="S77" i="23"/>
  <c r="R77" i="23"/>
  <c r="Q77" i="23"/>
  <c r="O77" i="23"/>
  <c r="N77" i="23"/>
  <c r="M77" i="23"/>
  <c r="L77" i="23"/>
  <c r="K77" i="23"/>
  <c r="J77" i="23"/>
  <c r="I77" i="23"/>
  <c r="H77" i="23"/>
  <c r="C77" i="23"/>
  <c r="AN76" i="23"/>
  <c r="AK76" i="23"/>
  <c r="AJ76" i="23"/>
  <c r="AI76" i="23"/>
  <c r="AH76" i="23"/>
  <c r="AE76" i="23"/>
  <c r="AD76" i="23"/>
  <c r="AC76" i="23"/>
  <c r="AB76" i="23"/>
  <c r="AA76" i="23"/>
  <c r="Y76" i="23"/>
  <c r="X76" i="23"/>
  <c r="W76" i="23"/>
  <c r="V76" i="23"/>
  <c r="T76" i="23"/>
  <c r="S76" i="23"/>
  <c r="R76" i="23"/>
  <c r="Q76" i="23"/>
  <c r="O76" i="23"/>
  <c r="N76" i="23"/>
  <c r="M76" i="23"/>
  <c r="L76" i="23"/>
  <c r="K76" i="23"/>
  <c r="J76" i="23"/>
  <c r="I76" i="23"/>
  <c r="H76" i="23"/>
  <c r="C76" i="23"/>
  <c r="AN75" i="23"/>
  <c r="AK75" i="23"/>
  <c r="AJ75" i="23"/>
  <c r="AI75" i="23"/>
  <c r="AH75" i="23"/>
  <c r="AE75" i="23"/>
  <c r="AD75" i="23"/>
  <c r="AC75" i="23"/>
  <c r="AB75" i="23"/>
  <c r="AA75" i="23"/>
  <c r="Y75" i="23"/>
  <c r="X75" i="23"/>
  <c r="W75" i="23"/>
  <c r="V75" i="23"/>
  <c r="T75" i="23"/>
  <c r="S75" i="23"/>
  <c r="R75" i="23"/>
  <c r="Q75" i="23"/>
  <c r="O75" i="23"/>
  <c r="N75" i="23"/>
  <c r="M75" i="23"/>
  <c r="L75" i="23"/>
  <c r="K75" i="23"/>
  <c r="J75" i="23"/>
  <c r="I75" i="23"/>
  <c r="H75" i="23"/>
  <c r="C75" i="23"/>
  <c r="AN74" i="23"/>
  <c r="AK74" i="23"/>
  <c r="AJ74" i="23"/>
  <c r="AI74" i="23"/>
  <c r="AH74" i="23"/>
  <c r="AE74" i="23"/>
  <c r="AD74" i="23"/>
  <c r="AC74" i="23"/>
  <c r="AB74" i="23"/>
  <c r="AA74" i="23"/>
  <c r="Y74" i="23"/>
  <c r="X74" i="23"/>
  <c r="W74" i="23"/>
  <c r="V74" i="23"/>
  <c r="T74" i="23"/>
  <c r="S74" i="23"/>
  <c r="R74" i="23"/>
  <c r="Q74" i="23"/>
  <c r="O74" i="23"/>
  <c r="N74" i="23"/>
  <c r="M74" i="23"/>
  <c r="L74" i="23"/>
  <c r="K74" i="23"/>
  <c r="J74" i="23"/>
  <c r="I74" i="23"/>
  <c r="H74" i="23"/>
  <c r="C74" i="23"/>
  <c r="AN73" i="23"/>
  <c r="AK73" i="23"/>
  <c r="AJ73" i="23"/>
  <c r="AI73" i="23"/>
  <c r="AH73" i="23"/>
  <c r="AE73" i="23"/>
  <c r="AD73" i="23"/>
  <c r="AC73" i="23"/>
  <c r="AB73" i="23"/>
  <c r="AA73" i="23"/>
  <c r="Y73" i="23"/>
  <c r="X73" i="23"/>
  <c r="W73" i="23"/>
  <c r="V73" i="23"/>
  <c r="T73" i="23"/>
  <c r="S73" i="23"/>
  <c r="R73" i="23"/>
  <c r="Q73" i="23"/>
  <c r="O73" i="23"/>
  <c r="N73" i="23"/>
  <c r="M73" i="23"/>
  <c r="L73" i="23"/>
  <c r="K73" i="23"/>
  <c r="J73" i="23"/>
  <c r="I73" i="23"/>
  <c r="H73" i="23"/>
  <c r="C73" i="23"/>
  <c r="AN72" i="23"/>
  <c r="AK72" i="23"/>
  <c r="AJ72" i="23"/>
  <c r="AI72" i="23"/>
  <c r="AH72" i="23"/>
  <c r="AE72" i="23"/>
  <c r="AD72" i="23"/>
  <c r="AC72" i="23"/>
  <c r="AB72" i="23"/>
  <c r="AA72" i="23"/>
  <c r="Y72" i="23"/>
  <c r="X72" i="23"/>
  <c r="W72" i="23"/>
  <c r="V72" i="23"/>
  <c r="T72" i="23"/>
  <c r="S72" i="23"/>
  <c r="R72" i="23"/>
  <c r="Q72" i="23"/>
  <c r="O72" i="23"/>
  <c r="N72" i="23"/>
  <c r="M72" i="23"/>
  <c r="L72" i="23"/>
  <c r="K72" i="23"/>
  <c r="J72" i="23"/>
  <c r="I72" i="23"/>
  <c r="H72" i="23"/>
  <c r="C72" i="23"/>
  <c r="AN71" i="23"/>
  <c r="AK71" i="23"/>
  <c r="AJ71" i="23"/>
  <c r="AI71" i="23"/>
  <c r="AH71" i="23"/>
  <c r="AE71" i="23"/>
  <c r="AD71" i="23"/>
  <c r="AC71" i="23"/>
  <c r="AB71" i="23"/>
  <c r="AA71" i="23"/>
  <c r="Y71" i="23"/>
  <c r="X71" i="23"/>
  <c r="W71" i="23"/>
  <c r="V71" i="23"/>
  <c r="T71" i="23"/>
  <c r="S71" i="23"/>
  <c r="R71" i="23"/>
  <c r="Q71" i="23"/>
  <c r="O71" i="23"/>
  <c r="N71" i="23"/>
  <c r="M71" i="23"/>
  <c r="L71" i="23"/>
  <c r="K71" i="23"/>
  <c r="J71" i="23"/>
  <c r="I71" i="23"/>
  <c r="H71" i="23"/>
  <c r="C71" i="23"/>
  <c r="AN70" i="23"/>
  <c r="AK70" i="23"/>
  <c r="AJ70" i="23"/>
  <c r="AI70" i="23"/>
  <c r="AH70" i="23"/>
  <c r="AE70" i="23"/>
  <c r="AD70" i="23"/>
  <c r="AC70" i="23"/>
  <c r="AB70" i="23"/>
  <c r="AA70" i="23"/>
  <c r="Y70" i="23"/>
  <c r="X70" i="23"/>
  <c r="W70" i="23"/>
  <c r="V70" i="23"/>
  <c r="T70" i="23"/>
  <c r="S70" i="23"/>
  <c r="R70" i="23"/>
  <c r="Q70" i="23"/>
  <c r="O70" i="23"/>
  <c r="N70" i="23"/>
  <c r="M70" i="23"/>
  <c r="L70" i="23"/>
  <c r="K70" i="23"/>
  <c r="J70" i="23"/>
  <c r="I70" i="23"/>
  <c r="H70" i="23"/>
  <c r="C70" i="23"/>
  <c r="AN69" i="23"/>
  <c r="AK69" i="23"/>
  <c r="AJ69" i="23"/>
  <c r="AI69" i="23"/>
  <c r="AH69" i="23"/>
  <c r="AE69" i="23"/>
  <c r="AD69" i="23"/>
  <c r="AC69" i="23"/>
  <c r="AB69" i="23"/>
  <c r="AA69" i="23"/>
  <c r="Y69" i="23"/>
  <c r="X69" i="23"/>
  <c r="W69" i="23"/>
  <c r="V69" i="23"/>
  <c r="T69" i="23"/>
  <c r="S69" i="23"/>
  <c r="R69" i="23"/>
  <c r="Q69" i="23"/>
  <c r="O69" i="23"/>
  <c r="N69" i="23"/>
  <c r="M69" i="23"/>
  <c r="L69" i="23"/>
  <c r="K69" i="23"/>
  <c r="J69" i="23"/>
  <c r="I69" i="23"/>
  <c r="H69" i="23"/>
  <c r="C69" i="23"/>
  <c r="AN68" i="23"/>
  <c r="AK68" i="23"/>
  <c r="AJ68" i="23"/>
  <c r="AI68" i="23"/>
  <c r="AH68" i="23"/>
  <c r="AE68" i="23"/>
  <c r="AD68" i="23"/>
  <c r="AC68" i="23"/>
  <c r="AB68" i="23"/>
  <c r="AA68" i="23"/>
  <c r="Y68" i="23"/>
  <c r="X68" i="23"/>
  <c r="W68" i="23"/>
  <c r="V68" i="23"/>
  <c r="T68" i="23"/>
  <c r="S68" i="23"/>
  <c r="R68" i="23"/>
  <c r="Q68" i="23"/>
  <c r="O68" i="23"/>
  <c r="N68" i="23"/>
  <c r="M68" i="23"/>
  <c r="L68" i="23"/>
  <c r="K68" i="23"/>
  <c r="J68" i="23"/>
  <c r="I68" i="23"/>
  <c r="H68" i="23"/>
  <c r="C68" i="23"/>
  <c r="AN67" i="23"/>
  <c r="AK67" i="23"/>
  <c r="AJ67" i="23"/>
  <c r="AI67" i="23"/>
  <c r="AH67" i="23"/>
  <c r="AE67" i="23"/>
  <c r="AD67" i="23"/>
  <c r="AC67" i="23"/>
  <c r="AB67" i="23"/>
  <c r="AA67" i="23"/>
  <c r="Y67" i="23"/>
  <c r="X67" i="23"/>
  <c r="W67" i="23"/>
  <c r="V67" i="23"/>
  <c r="T67" i="23"/>
  <c r="S67" i="23"/>
  <c r="R67" i="23"/>
  <c r="Q67" i="23"/>
  <c r="O67" i="23"/>
  <c r="N67" i="23"/>
  <c r="M67" i="23"/>
  <c r="L67" i="23"/>
  <c r="K67" i="23"/>
  <c r="J67" i="23"/>
  <c r="I67" i="23"/>
  <c r="H67" i="23"/>
  <c r="C67" i="23"/>
  <c r="AN66" i="23"/>
  <c r="AK66" i="23"/>
  <c r="AJ66" i="23"/>
  <c r="AI66" i="23"/>
  <c r="AH66" i="23"/>
  <c r="AE66" i="23"/>
  <c r="AD66" i="23"/>
  <c r="AC66" i="23"/>
  <c r="AB66" i="23"/>
  <c r="AA66" i="23"/>
  <c r="Y66" i="23"/>
  <c r="X66" i="23"/>
  <c r="W66" i="23"/>
  <c r="V66" i="23"/>
  <c r="T66" i="23"/>
  <c r="S66" i="23"/>
  <c r="R66" i="23"/>
  <c r="Q66" i="23"/>
  <c r="O66" i="23"/>
  <c r="N66" i="23"/>
  <c r="M66" i="23"/>
  <c r="L66" i="23"/>
  <c r="K66" i="23"/>
  <c r="J66" i="23"/>
  <c r="I66" i="23"/>
  <c r="H66" i="23"/>
  <c r="C66" i="23"/>
  <c r="AN65" i="23"/>
  <c r="AK65" i="23"/>
  <c r="AJ65" i="23"/>
  <c r="AI65" i="23"/>
  <c r="AH65" i="23"/>
  <c r="AE65" i="23"/>
  <c r="AD65" i="23"/>
  <c r="AC65" i="23"/>
  <c r="AB65" i="23"/>
  <c r="AA65" i="23"/>
  <c r="Y65" i="23"/>
  <c r="X65" i="23"/>
  <c r="W65" i="23"/>
  <c r="V65" i="23"/>
  <c r="T65" i="23"/>
  <c r="S65" i="23"/>
  <c r="R65" i="23"/>
  <c r="Q65" i="23"/>
  <c r="O65" i="23"/>
  <c r="N65" i="23"/>
  <c r="M65" i="23"/>
  <c r="L65" i="23"/>
  <c r="K65" i="23"/>
  <c r="J65" i="23"/>
  <c r="I65" i="23"/>
  <c r="H65" i="23"/>
  <c r="C65" i="23"/>
  <c r="AN64" i="23"/>
  <c r="AK64" i="23"/>
  <c r="AJ64" i="23"/>
  <c r="AI64" i="23"/>
  <c r="AH64" i="23"/>
  <c r="AE64" i="23"/>
  <c r="AD64" i="23"/>
  <c r="AC64" i="23"/>
  <c r="AB64" i="23"/>
  <c r="AA64" i="23"/>
  <c r="Y64" i="23"/>
  <c r="X64" i="23"/>
  <c r="W64" i="23"/>
  <c r="V64" i="23"/>
  <c r="T64" i="23"/>
  <c r="S64" i="23"/>
  <c r="R64" i="23"/>
  <c r="Q64" i="23"/>
  <c r="O64" i="23"/>
  <c r="N64" i="23"/>
  <c r="M64" i="23"/>
  <c r="L64" i="23"/>
  <c r="K64" i="23"/>
  <c r="J64" i="23"/>
  <c r="I64" i="23"/>
  <c r="H64" i="23"/>
  <c r="C64" i="23"/>
  <c r="AN63" i="23"/>
  <c r="AK63" i="23"/>
  <c r="AJ63" i="23"/>
  <c r="AI63" i="23"/>
  <c r="AH63" i="23"/>
  <c r="AE63" i="23"/>
  <c r="AD63" i="23"/>
  <c r="AC63" i="23"/>
  <c r="AB63" i="23"/>
  <c r="AA63" i="23"/>
  <c r="Y63" i="23"/>
  <c r="X63" i="23"/>
  <c r="W63" i="23"/>
  <c r="V63" i="23"/>
  <c r="T63" i="23"/>
  <c r="S63" i="23"/>
  <c r="R63" i="23"/>
  <c r="Q63" i="23"/>
  <c r="O63" i="23"/>
  <c r="N63" i="23"/>
  <c r="M63" i="23"/>
  <c r="L63" i="23"/>
  <c r="K63" i="23"/>
  <c r="J63" i="23"/>
  <c r="I63" i="23"/>
  <c r="H63" i="23"/>
  <c r="C63" i="23"/>
  <c r="AN62" i="23"/>
  <c r="AK62" i="23"/>
  <c r="AJ62" i="23"/>
  <c r="AI62" i="23"/>
  <c r="AH62" i="23"/>
  <c r="AE62" i="23"/>
  <c r="AD62" i="23"/>
  <c r="AC62" i="23"/>
  <c r="AB62" i="23"/>
  <c r="AA62" i="23"/>
  <c r="Y62" i="23"/>
  <c r="X62" i="23"/>
  <c r="W62" i="23"/>
  <c r="V62" i="23"/>
  <c r="T62" i="23"/>
  <c r="S62" i="23"/>
  <c r="R62" i="23"/>
  <c r="Q62" i="23"/>
  <c r="O62" i="23"/>
  <c r="N62" i="23"/>
  <c r="M62" i="23"/>
  <c r="L62" i="23"/>
  <c r="K62" i="23"/>
  <c r="J62" i="23"/>
  <c r="I62" i="23"/>
  <c r="H62" i="23"/>
  <c r="C62" i="23"/>
  <c r="AN61" i="23"/>
  <c r="AK61" i="23"/>
  <c r="AJ61" i="23"/>
  <c r="AI61" i="23"/>
  <c r="AH61" i="23"/>
  <c r="AE61" i="23"/>
  <c r="AD61" i="23"/>
  <c r="AC61" i="23"/>
  <c r="AB61" i="23"/>
  <c r="AA61" i="23"/>
  <c r="Y61" i="23"/>
  <c r="X61" i="23"/>
  <c r="W61" i="23"/>
  <c r="V61" i="23"/>
  <c r="T61" i="23"/>
  <c r="S61" i="23"/>
  <c r="R61" i="23"/>
  <c r="Q61" i="23"/>
  <c r="O61" i="23"/>
  <c r="N61" i="23"/>
  <c r="M61" i="23"/>
  <c r="L61" i="23"/>
  <c r="K61" i="23"/>
  <c r="J61" i="23"/>
  <c r="I61" i="23"/>
  <c r="H61" i="23"/>
  <c r="C61" i="23"/>
  <c r="AN60" i="23"/>
  <c r="AK60" i="23"/>
  <c r="AJ60" i="23"/>
  <c r="AI60" i="23"/>
  <c r="AH60" i="23"/>
  <c r="AE60" i="23"/>
  <c r="AD60" i="23"/>
  <c r="AC60" i="23"/>
  <c r="AB60" i="23"/>
  <c r="AA60" i="23"/>
  <c r="Y60" i="23"/>
  <c r="X60" i="23"/>
  <c r="W60" i="23"/>
  <c r="V60" i="23"/>
  <c r="T60" i="23"/>
  <c r="S60" i="23"/>
  <c r="R60" i="23"/>
  <c r="Q60" i="23"/>
  <c r="O60" i="23"/>
  <c r="N60" i="23"/>
  <c r="M60" i="23"/>
  <c r="L60" i="23"/>
  <c r="K60" i="23"/>
  <c r="J60" i="23"/>
  <c r="I60" i="23"/>
  <c r="H60" i="23"/>
  <c r="C60" i="23"/>
  <c r="AN59" i="23"/>
  <c r="AK59" i="23"/>
  <c r="AJ59" i="23"/>
  <c r="AI59" i="23"/>
  <c r="AH59" i="23"/>
  <c r="AE59" i="23"/>
  <c r="AD59" i="23"/>
  <c r="AC59" i="23"/>
  <c r="AB59" i="23"/>
  <c r="AA59" i="23"/>
  <c r="Y59" i="23"/>
  <c r="X59" i="23"/>
  <c r="W59" i="23"/>
  <c r="V59" i="23"/>
  <c r="T59" i="23"/>
  <c r="S59" i="23"/>
  <c r="R59" i="23"/>
  <c r="Q59" i="23"/>
  <c r="O59" i="23"/>
  <c r="N59" i="23"/>
  <c r="M59" i="23"/>
  <c r="L59" i="23"/>
  <c r="K59" i="23"/>
  <c r="J59" i="23"/>
  <c r="I59" i="23"/>
  <c r="H59" i="23"/>
  <c r="C59" i="23"/>
  <c r="AN58" i="23"/>
  <c r="AK58" i="23"/>
  <c r="AJ58" i="23"/>
  <c r="AI58" i="23"/>
  <c r="AH58" i="23"/>
  <c r="AE58" i="23"/>
  <c r="AD58" i="23"/>
  <c r="AC58" i="23"/>
  <c r="AB58" i="23"/>
  <c r="AA58" i="23"/>
  <c r="Y58" i="23"/>
  <c r="X58" i="23"/>
  <c r="W58" i="23"/>
  <c r="V58" i="23"/>
  <c r="T58" i="23"/>
  <c r="S58" i="23"/>
  <c r="R58" i="23"/>
  <c r="Q58" i="23"/>
  <c r="O58" i="23"/>
  <c r="N58" i="23"/>
  <c r="M58" i="23"/>
  <c r="L58" i="23"/>
  <c r="K58" i="23"/>
  <c r="J58" i="23"/>
  <c r="I58" i="23"/>
  <c r="H58" i="23"/>
  <c r="C58" i="23"/>
  <c r="AN57" i="23"/>
  <c r="AK57" i="23"/>
  <c r="AJ57" i="23"/>
  <c r="AI57" i="23"/>
  <c r="AH57" i="23"/>
  <c r="AE57" i="23"/>
  <c r="AD57" i="23"/>
  <c r="AC57" i="23"/>
  <c r="AB57" i="23"/>
  <c r="AA57" i="23"/>
  <c r="Y57" i="23"/>
  <c r="X57" i="23"/>
  <c r="W57" i="23"/>
  <c r="V57" i="23"/>
  <c r="T57" i="23"/>
  <c r="S57" i="23"/>
  <c r="R57" i="23"/>
  <c r="Q57" i="23"/>
  <c r="O57" i="23"/>
  <c r="N57" i="23"/>
  <c r="M57" i="23"/>
  <c r="L57" i="23"/>
  <c r="K57" i="23"/>
  <c r="J57" i="23"/>
  <c r="I57" i="23"/>
  <c r="H57" i="23"/>
  <c r="C57" i="23"/>
  <c r="AN56" i="23"/>
  <c r="AK56" i="23"/>
  <c r="AJ56" i="23"/>
  <c r="AI56" i="23"/>
  <c r="AH56" i="23"/>
  <c r="AE56" i="23"/>
  <c r="AD56" i="23"/>
  <c r="AC56" i="23"/>
  <c r="AB56" i="23"/>
  <c r="AA56" i="23"/>
  <c r="Y56" i="23"/>
  <c r="X56" i="23"/>
  <c r="W56" i="23"/>
  <c r="V56" i="23"/>
  <c r="T56" i="23"/>
  <c r="S56" i="23"/>
  <c r="R56" i="23"/>
  <c r="Q56" i="23"/>
  <c r="O56" i="23"/>
  <c r="N56" i="23"/>
  <c r="M56" i="23"/>
  <c r="L56" i="23"/>
  <c r="K56" i="23"/>
  <c r="J56" i="23"/>
  <c r="I56" i="23"/>
  <c r="H56" i="23"/>
  <c r="C56" i="23"/>
  <c r="AN55" i="23"/>
  <c r="AK55" i="23"/>
  <c r="AJ55" i="23"/>
  <c r="AI55" i="23"/>
  <c r="AH55" i="23"/>
  <c r="AE55" i="23"/>
  <c r="AD55" i="23"/>
  <c r="AC55" i="23"/>
  <c r="AB55" i="23"/>
  <c r="AA55" i="23"/>
  <c r="Y55" i="23"/>
  <c r="X55" i="23"/>
  <c r="W55" i="23"/>
  <c r="V55" i="23"/>
  <c r="T55" i="23"/>
  <c r="S55" i="23"/>
  <c r="R55" i="23"/>
  <c r="Q55" i="23"/>
  <c r="O55" i="23"/>
  <c r="N55" i="23"/>
  <c r="M55" i="23"/>
  <c r="L55" i="23"/>
  <c r="K55" i="23"/>
  <c r="J55" i="23"/>
  <c r="I55" i="23"/>
  <c r="H55" i="23"/>
  <c r="C55" i="23"/>
  <c r="AN54" i="23"/>
  <c r="AK54" i="23"/>
  <c r="AJ54" i="23"/>
  <c r="AI54" i="23"/>
  <c r="AH54" i="23"/>
  <c r="AE54" i="23"/>
  <c r="AD54" i="23"/>
  <c r="AC54" i="23"/>
  <c r="AB54" i="23"/>
  <c r="AA54" i="23"/>
  <c r="Y54" i="23"/>
  <c r="X54" i="23"/>
  <c r="W54" i="23"/>
  <c r="V54" i="23"/>
  <c r="T54" i="23"/>
  <c r="S54" i="23"/>
  <c r="R54" i="23"/>
  <c r="Q54" i="23"/>
  <c r="O54" i="23"/>
  <c r="N54" i="23"/>
  <c r="M54" i="23"/>
  <c r="L54" i="23"/>
  <c r="K54" i="23"/>
  <c r="J54" i="23"/>
  <c r="I54" i="23"/>
  <c r="H54" i="23"/>
  <c r="C54" i="23"/>
  <c r="AN53" i="23"/>
  <c r="AK53" i="23"/>
  <c r="AJ53" i="23"/>
  <c r="AI53" i="23"/>
  <c r="AH53" i="23"/>
  <c r="AE53" i="23"/>
  <c r="AD53" i="23"/>
  <c r="AC53" i="23"/>
  <c r="AB53" i="23"/>
  <c r="AA53" i="23"/>
  <c r="Y53" i="23"/>
  <c r="X53" i="23"/>
  <c r="W53" i="23"/>
  <c r="V53" i="23"/>
  <c r="T53" i="23"/>
  <c r="S53" i="23"/>
  <c r="R53" i="23"/>
  <c r="Q53" i="23"/>
  <c r="O53" i="23"/>
  <c r="N53" i="23"/>
  <c r="M53" i="23"/>
  <c r="L53" i="23"/>
  <c r="K53" i="23"/>
  <c r="J53" i="23"/>
  <c r="I53" i="23"/>
  <c r="H53" i="23"/>
  <c r="C53" i="23"/>
  <c r="AN52" i="23"/>
  <c r="AK52" i="23"/>
  <c r="AJ52" i="23"/>
  <c r="AI52" i="23"/>
  <c r="AH52" i="23"/>
  <c r="AE52" i="23"/>
  <c r="AD52" i="23"/>
  <c r="AC52" i="23"/>
  <c r="AB52" i="23"/>
  <c r="AA52" i="23"/>
  <c r="Y52" i="23"/>
  <c r="X52" i="23"/>
  <c r="W52" i="23"/>
  <c r="V52" i="23"/>
  <c r="T52" i="23"/>
  <c r="S52" i="23"/>
  <c r="R52" i="23"/>
  <c r="Q52" i="23"/>
  <c r="O52" i="23"/>
  <c r="N52" i="23"/>
  <c r="M52" i="23"/>
  <c r="L52" i="23"/>
  <c r="K52" i="23"/>
  <c r="J52" i="23"/>
  <c r="I52" i="23"/>
  <c r="H52" i="23"/>
  <c r="C52" i="23"/>
  <c r="AN51" i="23"/>
  <c r="AK51" i="23"/>
  <c r="AJ51" i="23"/>
  <c r="AI51" i="23"/>
  <c r="AH51" i="23"/>
  <c r="AE51" i="23"/>
  <c r="AD51" i="23"/>
  <c r="AC51" i="23"/>
  <c r="AB51" i="23"/>
  <c r="AA51" i="23"/>
  <c r="Y51" i="23"/>
  <c r="X51" i="23"/>
  <c r="W51" i="23"/>
  <c r="V51" i="23"/>
  <c r="T51" i="23"/>
  <c r="S51" i="23"/>
  <c r="R51" i="23"/>
  <c r="Q51" i="23"/>
  <c r="O51" i="23"/>
  <c r="N51" i="23"/>
  <c r="M51" i="23"/>
  <c r="L51" i="23"/>
  <c r="K51" i="23"/>
  <c r="J51" i="23"/>
  <c r="I51" i="23"/>
  <c r="H51" i="23"/>
  <c r="C51" i="23"/>
  <c r="AN50" i="23"/>
  <c r="AK50" i="23"/>
  <c r="AJ50" i="23"/>
  <c r="AI50" i="23"/>
  <c r="AH50" i="23"/>
  <c r="AE50" i="23"/>
  <c r="AD50" i="23"/>
  <c r="AC50" i="23"/>
  <c r="AB50" i="23"/>
  <c r="AA50" i="23"/>
  <c r="Y50" i="23"/>
  <c r="X50" i="23"/>
  <c r="W50" i="23"/>
  <c r="V50" i="23"/>
  <c r="T50" i="23"/>
  <c r="S50" i="23"/>
  <c r="R50" i="23"/>
  <c r="Q50" i="23"/>
  <c r="O50" i="23"/>
  <c r="N50" i="23"/>
  <c r="M50" i="23"/>
  <c r="L50" i="23"/>
  <c r="K50" i="23"/>
  <c r="J50" i="23"/>
  <c r="I50" i="23"/>
  <c r="H50" i="23"/>
  <c r="C50" i="23"/>
  <c r="AN49" i="23"/>
  <c r="AK49" i="23"/>
  <c r="AJ49" i="23"/>
  <c r="AI49" i="23"/>
  <c r="AH49" i="23"/>
  <c r="AE49" i="23"/>
  <c r="AD49" i="23"/>
  <c r="AC49" i="23"/>
  <c r="AB49" i="23"/>
  <c r="AA49" i="23"/>
  <c r="Y49" i="23"/>
  <c r="X49" i="23"/>
  <c r="W49" i="23"/>
  <c r="V49" i="23"/>
  <c r="T49" i="23"/>
  <c r="S49" i="23"/>
  <c r="R49" i="23"/>
  <c r="Q49" i="23"/>
  <c r="O49" i="23"/>
  <c r="N49" i="23"/>
  <c r="M49" i="23"/>
  <c r="L49" i="23"/>
  <c r="K49" i="23"/>
  <c r="J49" i="23"/>
  <c r="I49" i="23"/>
  <c r="H49" i="23"/>
  <c r="C49" i="23"/>
  <c r="AN48" i="23"/>
  <c r="AK48" i="23"/>
  <c r="AJ48" i="23"/>
  <c r="AI48" i="23"/>
  <c r="AH48" i="23"/>
  <c r="AE48" i="23"/>
  <c r="AD48" i="23"/>
  <c r="AC48" i="23"/>
  <c r="AB48" i="23"/>
  <c r="AA48" i="23"/>
  <c r="Y48" i="23"/>
  <c r="X48" i="23"/>
  <c r="W48" i="23"/>
  <c r="V48" i="23"/>
  <c r="T48" i="23"/>
  <c r="S48" i="23"/>
  <c r="R48" i="23"/>
  <c r="Q48" i="23"/>
  <c r="O48" i="23"/>
  <c r="N48" i="23"/>
  <c r="M48" i="23"/>
  <c r="L48" i="23"/>
  <c r="K48" i="23"/>
  <c r="J48" i="23"/>
  <c r="I48" i="23"/>
  <c r="H48" i="23"/>
  <c r="C48" i="23"/>
  <c r="AN47" i="23"/>
  <c r="AK47" i="23"/>
  <c r="AJ47" i="23"/>
  <c r="AI47" i="23"/>
  <c r="AH47" i="23"/>
  <c r="AE47" i="23"/>
  <c r="AD47" i="23"/>
  <c r="AC47" i="23"/>
  <c r="AB47" i="23"/>
  <c r="AA47" i="23"/>
  <c r="Y47" i="23"/>
  <c r="X47" i="23"/>
  <c r="W47" i="23"/>
  <c r="V47" i="23"/>
  <c r="T47" i="23"/>
  <c r="S47" i="23"/>
  <c r="R47" i="23"/>
  <c r="Q47" i="23"/>
  <c r="O47" i="23"/>
  <c r="N47" i="23"/>
  <c r="M47" i="23"/>
  <c r="L47" i="23"/>
  <c r="K47" i="23"/>
  <c r="J47" i="23"/>
  <c r="I47" i="23"/>
  <c r="H47" i="23"/>
  <c r="C47" i="23"/>
  <c r="AN46" i="23"/>
  <c r="AK46" i="23"/>
  <c r="AJ46" i="23"/>
  <c r="AI46" i="23"/>
  <c r="AH46" i="23"/>
  <c r="AE46" i="23"/>
  <c r="AD46" i="23"/>
  <c r="AC46" i="23"/>
  <c r="AB46" i="23"/>
  <c r="AA46" i="23"/>
  <c r="Y46" i="23"/>
  <c r="X46" i="23"/>
  <c r="W46" i="23"/>
  <c r="V46" i="23"/>
  <c r="T46" i="23"/>
  <c r="S46" i="23"/>
  <c r="R46" i="23"/>
  <c r="Q46" i="23"/>
  <c r="O46" i="23"/>
  <c r="N46" i="23"/>
  <c r="M46" i="23"/>
  <c r="L46" i="23"/>
  <c r="K46" i="23"/>
  <c r="J46" i="23"/>
  <c r="I46" i="23"/>
  <c r="H46" i="23"/>
  <c r="C46" i="23"/>
  <c r="AN45" i="23"/>
  <c r="AK45" i="23"/>
  <c r="AJ45" i="23"/>
  <c r="AI45" i="23"/>
  <c r="AH45" i="23"/>
  <c r="AE45" i="23"/>
  <c r="AD45" i="23"/>
  <c r="AC45" i="23"/>
  <c r="AB45" i="23"/>
  <c r="AA45" i="23"/>
  <c r="Y45" i="23"/>
  <c r="X45" i="23"/>
  <c r="W45" i="23"/>
  <c r="V45" i="23"/>
  <c r="T45" i="23"/>
  <c r="S45" i="23"/>
  <c r="R45" i="23"/>
  <c r="Q45" i="23"/>
  <c r="O45" i="23"/>
  <c r="N45" i="23"/>
  <c r="M45" i="23"/>
  <c r="L45" i="23"/>
  <c r="K45" i="23"/>
  <c r="J45" i="23"/>
  <c r="I45" i="23"/>
  <c r="H45" i="23"/>
  <c r="C45" i="23"/>
  <c r="AN44" i="23"/>
  <c r="AK44" i="23"/>
  <c r="AJ44" i="23"/>
  <c r="AI44" i="23"/>
  <c r="AH44" i="23"/>
  <c r="AE44" i="23"/>
  <c r="AD44" i="23"/>
  <c r="AC44" i="23"/>
  <c r="AB44" i="23"/>
  <c r="AA44" i="23"/>
  <c r="Y44" i="23"/>
  <c r="X44" i="23"/>
  <c r="W44" i="23"/>
  <c r="V44" i="23"/>
  <c r="T44" i="23"/>
  <c r="S44" i="23"/>
  <c r="R44" i="23"/>
  <c r="Q44" i="23"/>
  <c r="O44" i="23"/>
  <c r="N44" i="23"/>
  <c r="M44" i="23"/>
  <c r="L44" i="23"/>
  <c r="K44" i="23"/>
  <c r="J44" i="23"/>
  <c r="I44" i="23"/>
  <c r="H44" i="23"/>
  <c r="C44" i="23"/>
  <c r="AN43" i="23"/>
  <c r="AK43" i="23"/>
  <c r="AJ43" i="23"/>
  <c r="AI43" i="23"/>
  <c r="AH43" i="23"/>
  <c r="AE43" i="23"/>
  <c r="AD43" i="23"/>
  <c r="AC43" i="23"/>
  <c r="AB43" i="23"/>
  <c r="AA43" i="23"/>
  <c r="Y43" i="23"/>
  <c r="X43" i="23"/>
  <c r="W43" i="23"/>
  <c r="V43" i="23"/>
  <c r="T43" i="23"/>
  <c r="S43" i="23"/>
  <c r="R43" i="23"/>
  <c r="Q43" i="23"/>
  <c r="O43" i="23"/>
  <c r="N43" i="23"/>
  <c r="M43" i="23"/>
  <c r="L43" i="23"/>
  <c r="K43" i="23"/>
  <c r="J43" i="23"/>
  <c r="I43" i="23"/>
  <c r="H43" i="23"/>
  <c r="C43" i="23"/>
  <c r="AN42" i="23"/>
  <c r="AK42" i="23"/>
  <c r="AJ42" i="23"/>
  <c r="AI42" i="23"/>
  <c r="AH42" i="23"/>
  <c r="AE42" i="23"/>
  <c r="AD42" i="23"/>
  <c r="AC42" i="23"/>
  <c r="AB42" i="23"/>
  <c r="AA42" i="23"/>
  <c r="Y42" i="23"/>
  <c r="X42" i="23"/>
  <c r="W42" i="23"/>
  <c r="V42" i="23"/>
  <c r="T42" i="23"/>
  <c r="S42" i="23"/>
  <c r="R42" i="23"/>
  <c r="Q42" i="23"/>
  <c r="O42" i="23"/>
  <c r="N42" i="23"/>
  <c r="M42" i="23"/>
  <c r="L42" i="23"/>
  <c r="K42" i="23"/>
  <c r="J42" i="23"/>
  <c r="I42" i="23"/>
  <c r="H42" i="23"/>
  <c r="C42" i="23"/>
  <c r="AN41" i="23"/>
  <c r="AK41" i="23"/>
  <c r="AJ41" i="23"/>
  <c r="AI41" i="23"/>
  <c r="AH41" i="23"/>
  <c r="AE41" i="23"/>
  <c r="AD41" i="23"/>
  <c r="AC41" i="23"/>
  <c r="AB41" i="23"/>
  <c r="AA41" i="23"/>
  <c r="Y41" i="23"/>
  <c r="X41" i="23"/>
  <c r="W41" i="23"/>
  <c r="V41" i="23"/>
  <c r="T41" i="23"/>
  <c r="S41" i="23"/>
  <c r="R41" i="23"/>
  <c r="Q41" i="23"/>
  <c r="O41" i="23"/>
  <c r="N41" i="23"/>
  <c r="M41" i="23"/>
  <c r="L41" i="23"/>
  <c r="K41" i="23"/>
  <c r="J41" i="23"/>
  <c r="I41" i="23"/>
  <c r="H41" i="23"/>
  <c r="C41" i="23"/>
  <c r="AN40" i="23"/>
  <c r="AK40" i="23"/>
  <c r="AJ40" i="23"/>
  <c r="AI40" i="23"/>
  <c r="AH40" i="23"/>
  <c r="AE40" i="23"/>
  <c r="AD40" i="23"/>
  <c r="AC40" i="23"/>
  <c r="AB40" i="23"/>
  <c r="AA40" i="23"/>
  <c r="Y40" i="23"/>
  <c r="X40" i="23"/>
  <c r="W40" i="23"/>
  <c r="V40" i="23"/>
  <c r="T40" i="23"/>
  <c r="S40" i="23"/>
  <c r="R40" i="23"/>
  <c r="Q40" i="23"/>
  <c r="O40" i="23"/>
  <c r="N40" i="23"/>
  <c r="M40" i="23"/>
  <c r="L40" i="23"/>
  <c r="K40" i="23"/>
  <c r="J40" i="23"/>
  <c r="I40" i="23"/>
  <c r="H40" i="23"/>
  <c r="C40" i="23"/>
  <c r="AN39" i="23"/>
  <c r="AK39" i="23"/>
  <c r="AJ39" i="23"/>
  <c r="AI39" i="23"/>
  <c r="AH39" i="23"/>
  <c r="AE39" i="23"/>
  <c r="AD39" i="23"/>
  <c r="AC39" i="23"/>
  <c r="AB39" i="23"/>
  <c r="AA39" i="23"/>
  <c r="Y39" i="23"/>
  <c r="X39" i="23"/>
  <c r="W39" i="23"/>
  <c r="V39" i="23"/>
  <c r="T39" i="23"/>
  <c r="S39" i="23"/>
  <c r="R39" i="23"/>
  <c r="Q39" i="23"/>
  <c r="O39" i="23"/>
  <c r="N39" i="23"/>
  <c r="M39" i="23"/>
  <c r="L39" i="23"/>
  <c r="K39" i="23"/>
  <c r="J39" i="23"/>
  <c r="I39" i="23"/>
  <c r="H39" i="23"/>
  <c r="C39" i="23"/>
  <c r="AN38" i="23"/>
  <c r="AK38" i="23"/>
  <c r="AJ38" i="23"/>
  <c r="AI38" i="23"/>
  <c r="AH38" i="23"/>
  <c r="AE38" i="23"/>
  <c r="AD38" i="23"/>
  <c r="AC38" i="23"/>
  <c r="AB38" i="23"/>
  <c r="AA38" i="23"/>
  <c r="Y38" i="23"/>
  <c r="X38" i="23"/>
  <c r="W38" i="23"/>
  <c r="V38" i="23"/>
  <c r="T38" i="23"/>
  <c r="S38" i="23"/>
  <c r="R38" i="23"/>
  <c r="Q38" i="23"/>
  <c r="O38" i="23"/>
  <c r="N38" i="23"/>
  <c r="M38" i="23"/>
  <c r="L38" i="23"/>
  <c r="K38" i="23"/>
  <c r="J38" i="23"/>
  <c r="I38" i="23"/>
  <c r="H38" i="23"/>
  <c r="C38" i="23"/>
  <c r="AN37" i="23"/>
  <c r="AK37" i="23"/>
  <c r="AJ37" i="23"/>
  <c r="AI37" i="23"/>
  <c r="AH37" i="23"/>
  <c r="AE37" i="23"/>
  <c r="AD37" i="23"/>
  <c r="AC37" i="23"/>
  <c r="AB37" i="23"/>
  <c r="AA37" i="23"/>
  <c r="Y37" i="23"/>
  <c r="X37" i="23"/>
  <c r="W37" i="23"/>
  <c r="V37" i="23"/>
  <c r="T37" i="23"/>
  <c r="S37" i="23"/>
  <c r="R37" i="23"/>
  <c r="Q37" i="23"/>
  <c r="O37" i="23"/>
  <c r="N37" i="23"/>
  <c r="M37" i="23"/>
  <c r="L37" i="23"/>
  <c r="K37" i="23"/>
  <c r="J37" i="23"/>
  <c r="I37" i="23"/>
  <c r="H37" i="23"/>
  <c r="C37" i="23"/>
  <c r="AN36" i="23"/>
  <c r="AK36" i="23"/>
  <c r="AJ36" i="23"/>
  <c r="AI36" i="23"/>
  <c r="AH36" i="23"/>
  <c r="AE36" i="23"/>
  <c r="AD36" i="23"/>
  <c r="AC36" i="23"/>
  <c r="AB36" i="23"/>
  <c r="AA36" i="23"/>
  <c r="Y36" i="23"/>
  <c r="X36" i="23"/>
  <c r="W36" i="23"/>
  <c r="V36" i="23"/>
  <c r="T36" i="23"/>
  <c r="S36" i="23"/>
  <c r="R36" i="23"/>
  <c r="Q36" i="23"/>
  <c r="O36" i="23"/>
  <c r="N36" i="23"/>
  <c r="M36" i="23"/>
  <c r="L36" i="23"/>
  <c r="K36" i="23"/>
  <c r="J36" i="23"/>
  <c r="I36" i="23"/>
  <c r="H36" i="23"/>
  <c r="C36" i="23"/>
  <c r="AN35" i="23"/>
  <c r="AK35" i="23"/>
  <c r="AJ35" i="23"/>
  <c r="AI35" i="23"/>
  <c r="AH35" i="23"/>
  <c r="AE35" i="23"/>
  <c r="AD35" i="23"/>
  <c r="AC35" i="23"/>
  <c r="AB35" i="23"/>
  <c r="AA35" i="23"/>
  <c r="Y35" i="23"/>
  <c r="X35" i="23"/>
  <c r="W35" i="23"/>
  <c r="V35" i="23"/>
  <c r="T35" i="23"/>
  <c r="S35" i="23"/>
  <c r="R35" i="23"/>
  <c r="Q35" i="23"/>
  <c r="O35" i="23"/>
  <c r="N35" i="23"/>
  <c r="M35" i="23"/>
  <c r="L35" i="23"/>
  <c r="K35" i="23"/>
  <c r="J35" i="23"/>
  <c r="I35" i="23"/>
  <c r="H35" i="23"/>
  <c r="C35" i="23"/>
  <c r="AN34" i="23"/>
  <c r="AK34" i="23"/>
  <c r="AJ34" i="23"/>
  <c r="AI34" i="23"/>
  <c r="AH34" i="23"/>
  <c r="AE34" i="23"/>
  <c r="AD34" i="23"/>
  <c r="AC34" i="23"/>
  <c r="AB34" i="23"/>
  <c r="AA34" i="23"/>
  <c r="Y34" i="23"/>
  <c r="X34" i="23"/>
  <c r="W34" i="23"/>
  <c r="V34" i="23"/>
  <c r="T34" i="23"/>
  <c r="S34" i="23"/>
  <c r="R34" i="23"/>
  <c r="Q34" i="23"/>
  <c r="O34" i="23"/>
  <c r="N34" i="23"/>
  <c r="M34" i="23"/>
  <c r="L34" i="23"/>
  <c r="K34" i="23"/>
  <c r="J34" i="23"/>
  <c r="I34" i="23"/>
  <c r="H34" i="23"/>
  <c r="C34" i="23"/>
  <c r="AN33" i="23"/>
  <c r="AK33" i="23"/>
  <c r="AJ33" i="23"/>
  <c r="AI33" i="23"/>
  <c r="AH33" i="23"/>
  <c r="AE33" i="23"/>
  <c r="AD33" i="23"/>
  <c r="AC33" i="23"/>
  <c r="AB33" i="23"/>
  <c r="AA33" i="23"/>
  <c r="Y33" i="23"/>
  <c r="X33" i="23"/>
  <c r="W33" i="23"/>
  <c r="V33" i="23"/>
  <c r="T33" i="23"/>
  <c r="S33" i="23"/>
  <c r="R33" i="23"/>
  <c r="Q33" i="23"/>
  <c r="O33" i="23"/>
  <c r="N33" i="23"/>
  <c r="M33" i="23"/>
  <c r="L33" i="23"/>
  <c r="K33" i="23"/>
  <c r="J33" i="23"/>
  <c r="I33" i="23"/>
  <c r="H33" i="23"/>
  <c r="C33" i="23"/>
  <c r="AN32" i="23"/>
  <c r="AK32" i="23"/>
  <c r="AJ32" i="23"/>
  <c r="AI32" i="23"/>
  <c r="AH32" i="23"/>
  <c r="AE32" i="23"/>
  <c r="AD32" i="23"/>
  <c r="AC32" i="23"/>
  <c r="AB32" i="23"/>
  <c r="AA32" i="23"/>
  <c r="Y32" i="23"/>
  <c r="X32" i="23"/>
  <c r="W32" i="23"/>
  <c r="V32" i="23"/>
  <c r="T32" i="23"/>
  <c r="S32" i="23"/>
  <c r="R32" i="23"/>
  <c r="Q32" i="23"/>
  <c r="O32" i="23"/>
  <c r="N32" i="23"/>
  <c r="M32" i="23"/>
  <c r="L32" i="23"/>
  <c r="K32" i="23"/>
  <c r="J32" i="23"/>
  <c r="I32" i="23"/>
  <c r="H32" i="23"/>
  <c r="C32" i="23"/>
  <c r="AN31" i="23"/>
  <c r="AK31" i="23"/>
  <c r="AJ31" i="23"/>
  <c r="AI31" i="23"/>
  <c r="AH31" i="23"/>
  <c r="AE31" i="23"/>
  <c r="AD31" i="23"/>
  <c r="AC31" i="23"/>
  <c r="AB31" i="23"/>
  <c r="AA31" i="23"/>
  <c r="Y31" i="23"/>
  <c r="X31" i="23"/>
  <c r="W31" i="23"/>
  <c r="V31" i="23"/>
  <c r="T31" i="23"/>
  <c r="S31" i="23"/>
  <c r="R31" i="23"/>
  <c r="Q31" i="23"/>
  <c r="O31" i="23"/>
  <c r="N31" i="23"/>
  <c r="M31" i="23"/>
  <c r="L31" i="23"/>
  <c r="K31" i="23"/>
  <c r="J31" i="23"/>
  <c r="I31" i="23"/>
  <c r="H31" i="23"/>
  <c r="C31" i="23"/>
  <c r="AN30" i="23"/>
  <c r="AK30" i="23"/>
  <c r="AJ30" i="23"/>
  <c r="AI30" i="23"/>
  <c r="AH30" i="23"/>
  <c r="AE30" i="23"/>
  <c r="AD30" i="23"/>
  <c r="AC30" i="23"/>
  <c r="AB30" i="23"/>
  <c r="AA30" i="23"/>
  <c r="Y30" i="23"/>
  <c r="X30" i="23"/>
  <c r="W30" i="23"/>
  <c r="V30" i="23"/>
  <c r="T30" i="23"/>
  <c r="S30" i="23"/>
  <c r="R30" i="23"/>
  <c r="Q30" i="23"/>
  <c r="O30" i="23"/>
  <c r="N30" i="23"/>
  <c r="M30" i="23"/>
  <c r="L30" i="23"/>
  <c r="K30" i="23"/>
  <c r="J30" i="23"/>
  <c r="I30" i="23"/>
  <c r="H30" i="23"/>
  <c r="C30" i="23"/>
  <c r="AN29" i="23"/>
  <c r="AK29" i="23"/>
  <c r="AJ29" i="23"/>
  <c r="AI29" i="23"/>
  <c r="AH29" i="23"/>
  <c r="AE29" i="23"/>
  <c r="AD29" i="23"/>
  <c r="AC29" i="23"/>
  <c r="AB29" i="23"/>
  <c r="AA29" i="23"/>
  <c r="Y29" i="23"/>
  <c r="X29" i="23"/>
  <c r="W29" i="23"/>
  <c r="V29" i="23"/>
  <c r="T29" i="23"/>
  <c r="S29" i="23"/>
  <c r="R29" i="23"/>
  <c r="Q29" i="23"/>
  <c r="O29" i="23"/>
  <c r="N29" i="23"/>
  <c r="M29" i="23"/>
  <c r="L29" i="23"/>
  <c r="K29" i="23"/>
  <c r="J29" i="23"/>
  <c r="I29" i="23"/>
  <c r="H29" i="23"/>
  <c r="C29" i="23"/>
  <c r="AN28" i="23"/>
  <c r="AK28" i="23"/>
  <c r="AJ28" i="23"/>
  <c r="AI28" i="23"/>
  <c r="AH28" i="23"/>
  <c r="AE28" i="23"/>
  <c r="AD28" i="23"/>
  <c r="AC28" i="23"/>
  <c r="AB28" i="23"/>
  <c r="AA28" i="23"/>
  <c r="Y28" i="23"/>
  <c r="X28" i="23"/>
  <c r="W28" i="23"/>
  <c r="V28" i="23"/>
  <c r="T28" i="23"/>
  <c r="S28" i="23"/>
  <c r="R28" i="23"/>
  <c r="Q28" i="23"/>
  <c r="O28" i="23"/>
  <c r="N28" i="23"/>
  <c r="M28" i="23"/>
  <c r="L28" i="23"/>
  <c r="K28" i="23"/>
  <c r="J28" i="23"/>
  <c r="I28" i="23"/>
  <c r="H28" i="23"/>
  <c r="C28" i="23"/>
  <c r="AN27" i="23"/>
  <c r="AK27" i="23"/>
  <c r="AJ27" i="23"/>
  <c r="AI27" i="23"/>
  <c r="AH27" i="23"/>
  <c r="AE27" i="23"/>
  <c r="AD27" i="23"/>
  <c r="AC27" i="23"/>
  <c r="AB27" i="23"/>
  <c r="AA27" i="23"/>
  <c r="Y27" i="23"/>
  <c r="X27" i="23"/>
  <c r="W27" i="23"/>
  <c r="V27" i="23"/>
  <c r="T27" i="23"/>
  <c r="S27" i="23"/>
  <c r="R27" i="23"/>
  <c r="Q27" i="23"/>
  <c r="O27" i="23"/>
  <c r="N27" i="23"/>
  <c r="M27" i="23"/>
  <c r="L27" i="23"/>
  <c r="K27" i="23"/>
  <c r="J27" i="23"/>
  <c r="I27" i="23"/>
  <c r="H27" i="23"/>
  <c r="C27" i="23"/>
  <c r="AN26" i="23"/>
  <c r="AK26" i="23"/>
  <c r="AJ26" i="23"/>
  <c r="AI26" i="23"/>
  <c r="AH26" i="23"/>
  <c r="AE26" i="23"/>
  <c r="AD26" i="23"/>
  <c r="AC26" i="23"/>
  <c r="AB26" i="23"/>
  <c r="AA26" i="23"/>
  <c r="Y26" i="23"/>
  <c r="X26" i="23"/>
  <c r="W26" i="23"/>
  <c r="V26" i="23"/>
  <c r="T26" i="23"/>
  <c r="S26" i="23"/>
  <c r="R26" i="23"/>
  <c r="Q26" i="23"/>
  <c r="O26" i="23"/>
  <c r="N26" i="23"/>
  <c r="M26" i="23"/>
  <c r="L26" i="23"/>
  <c r="K26" i="23"/>
  <c r="J26" i="23"/>
  <c r="I26" i="23"/>
  <c r="H26" i="23"/>
  <c r="C26" i="23"/>
  <c r="AN25" i="23"/>
  <c r="AK25" i="23"/>
  <c r="AJ25" i="23"/>
  <c r="AI25" i="23"/>
  <c r="AH25" i="23"/>
  <c r="AE25" i="23"/>
  <c r="AD25" i="23"/>
  <c r="AC25" i="23"/>
  <c r="AB25" i="23"/>
  <c r="AA25" i="23"/>
  <c r="Y25" i="23"/>
  <c r="X25" i="23"/>
  <c r="W25" i="23"/>
  <c r="V25" i="23"/>
  <c r="T25" i="23"/>
  <c r="S25" i="23"/>
  <c r="R25" i="23"/>
  <c r="Q25" i="23"/>
  <c r="O25" i="23"/>
  <c r="N25" i="23"/>
  <c r="M25" i="23"/>
  <c r="L25" i="23"/>
  <c r="K25" i="23"/>
  <c r="J25" i="23"/>
  <c r="I25" i="23"/>
  <c r="H25" i="23"/>
  <c r="C25" i="23"/>
  <c r="AN24" i="23"/>
  <c r="AK24" i="23"/>
  <c r="AJ24" i="23"/>
  <c r="AI24" i="23"/>
  <c r="AH24" i="23"/>
  <c r="AE24" i="23"/>
  <c r="AD24" i="23"/>
  <c r="AC24" i="23"/>
  <c r="AB24" i="23"/>
  <c r="AA24" i="23"/>
  <c r="Y24" i="23"/>
  <c r="X24" i="23"/>
  <c r="W24" i="23"/>
  <c r="V24" i="23"/>
  <c r="T24" i="23"/>
  <c r="S24" i="23"/>
  <c r="R24" i="23"/>
  <c r="Q24" i="23"/>
  <c r="O24" i="23"/>
  <c r="N24" i="23"/>
  <c r="M24" i="23"/>
  <c r="L24" i="23"/>
  <c r="K24" i="23"/>
  <c r="J24" i="23"/>
  <c r="I24" i="23"/>
  <c r="H24" i="23"/>
  <c r="C24" i="23"/>
  <c r="AN23" i="23"/>
  <c r="AK23" i="23"/>
  <c r="AJ23" i="23"/>
  <c r="AI23" i="23"/>
  <c r="AH23" i="23"/>
  <c r="AE23" i="23"/>
  <c r="AD23" i="23"/>
  <c r="AC23" i="23"/>
  <c r="AB23" i="23"/>
  <c r="AA23" i="23"/>
  <c r="Y23" i="23"/>
  <c r="X23" i="23"/>
  <c r="W23" i="23"/>
  <c r="V23" i="23"/>
  <c r="T23" i="23"/>
  <c r="S23" i="23"/>
  <c r="R23" i="23"/>
  <c r="Q23" i="23"/>
  <c r="O23" i="23"/>
  <c r="N23" i="23"/>
  <c r="M23" i="23"/>
  <c r="L23" i="23"/>
  <c r="K23" i="23"/>
  <c r="J23" i="23"/>
  <c r="I23" i="23"/>
  <c r="H23" i="23"/>
  <c r="C23" i="23"/>
  <c r="AN22" i="23"/>
  <c r="AK22" i="23"/>
  <c r="AJ22" i="23"/>
  <c r="AI22" i="23"/>
  <c r="AH22" i="23"/>
  <c r="AE22" i="23"/>
  <c r="AD22" i="23"/>
  <c r="AC22" i="23"/>
  <c r="AB22" i="23"/>
  <c r="AA22" i="23"/>
  <c r="Y22" i="23"/>
  <c r="X22" i="23"/>
  <c r="W22" i="23"/>
  <c r="V22" i="23"/>
  <c r="T22" i="23"/>
  <c r="S22" i="23"/>
  <c r="R22" i="23"/>
  <c r="Q22" i="23"/>
  <c r="O22" i="23"/>
  <c r="N22" i="23"/>
  <c r="M22" i="23"/>
  <c r="L22" i="23"/>
  <c r="K22" i="23"/>
  <c r="J22" i="23"/>
  <c r="I22" i="23"/>
  <c r="H22" i="23"/>
  <c r="C22" i="23"/>
  <c r="AN21" i="23"/>
  <c r="AK21" i="23"/>
  <c r="AJ21" i="23"/>
  <c r="AI21" i="23"/>
  <c r="AH21" i="23"/>
  <c r="AE21" i="23"/>
  <c r="AD21" i="23"/>
  <c r="AC21" i="23"/>
  <c r="AB21" i="23"/>
  <c r="AA21" i="23"/>
  <c r="Y21" i="23"/>
  <c r="X21" i="23"/>
  <c r="W21" i="23"/>
  <c r="V21" i="23"/>
  <c r="T21" i="23"/>
  <c r="S21" i="23"/>
  <c r="R21" i="23"/>
  <c r="Q21" i="23"/>
  <c r="O21" i="23"/>
  <c r="N21" i="23"/>
  <c r="M21" i="23"/>
  <c r="L21" i="23"/>
  <c r="K21" i="23"/>
  <c r="J21" i="23"/>
  <c r="I21" i="23"/>
  <c r="H21" i="23"/>
  <c r="C21" i="23"/>
  <c r="AN20" i="23"/>
  <c r="AK20" i="23"/>
  <c r="AJ20" i="23"/>
  <c r="AI20" i="23"/>
  <c r="AH20" i="23"/>
  <c r="AE20" i="23"/>
  <c r="AD20" i="23"/>
  <c r="AC20" i="23"/>
  <c r="AB20" i="23"/>
  <c r="AA20" i="23"/>
  <c r="Y20" i="23"/>
  <c r="X20" i="23"/>
  <c r="W20" i="23"/>
  <c r="V20" i="23"/>
  <c r="T20" i="23"/>
  <c r="S20" i="23"/>
  <c r="R20" i="23"/>
  <c r="Q20" i="23"/>
  <c r="O20" i="23"/>
  <c r="N20" i="23"/>
  <c r="M20" i="23"/>
  <c r="L20" i="23"/>
  <c r="K20" i="23"/>
  <c r="J20" i="23"/>
  <c r="I20" i="23"/>
  <c r="H20" i="23"/>
  <c r="C20" i="23"/>
  <c r="AN19" i="23"/>
  <c r="AK19" i="23"/>
  <c r="AJ19" i="23"/>
  <c r="AI19" i="23"/>
  <c r="AH19" i="23"/>
  <c r="AE19" i="23"/>
  <c r="AD19" i="23"/>
  <c r="AC19" i="23"/>
  <c r="AB19" i="23"/>
  <c r="AA19" i="23"/>
  <c r="Y19" i="23"/>
  <c r="X19" i="23"/>
  <c r="W19" i="23"/>
  <c r="V19" i="23"/>
  <c r="T19" i="23"/>
  <c r="S19" i="23"/>
  <c r="R19" i="23"/>
  <c r="Q19" i="23"/>
  <c r="O19" i="23"/>
  <c r="N19" i="23"/>
  <c r="M19" i="23"/>
  <c r="L19" i="23"/>
  <c r="K19" i="23"/>
  <c r="J19" i="23"/>
  <c r="I19" i="23"/>
  <c r="H19" i="23"/>
  <c r="C19" i="23"/>
  <c r="AN18" i="23"/>
  <c r="AK18" i="23"/>
  <c r="AJ18" i="23"/>
  <c r="AI18" i="23"/>
  <c r="AH18" i="23"/>
  <c r="AE18" i="23"/>
  <c r="AD18" i="23"/>
  <c r="AC18" i="23"/>
  <c r="AB18" i="23"/>
  <c r="AA18" i="23"/>
  <c r="Y18" i="23"/>
  <c r="X18" i="23"/>
  <c r="W18" i="23"/>
  <c r="V18" i="23"/>
  <c r="T18" i="23"/>
  <c r="S18" i="23"/>
  <c r="R18" i="23"/>
  <c r="Q18" i="23"/>
  <c r="O18" i="23"/>
  <c r="N18" i="23"/>
  <c r="M18" i="23"/>
  <c r="L18" i="23"/>
  <c r="K18" i="23"/>
  <c r="J18" i="23"/>
  <c r="I18" i="23"/>
  <c r="H18" i="23"/>
  <c r="C18" i="23"/>
  <c r="AN17" i="23"/>
  <c r="AK17" i="23"/>
  <c r="AJ17" i="23"/>
  <c r="AI17" i="23"/>
  <c r="AH17" i="23"/>
  <c r="AE17" i="23"/>
  <c r="AD17" i="23"/>
  <c r="AC17" i="23"/>
  <c r="AB17" i="23"/>
  <c r="AA17" i="23"/>
  <c r="Y17" i="23"/>
  <c r="X17" i="23"/>
  <c r="W17" i="23"/>
  <c r="V17" i="23"/>
  <c r="T17" i="23"/>
  <c r="S17" i="23"/>
  <c r="R17" i="23"/>
  <c r="Q17" i="23"/>
  <c r="O17" i="23"/>
  <c r="N17" i="23"/>
  <c r="M17" i="23"/>
  <c r="L17" i="23"/>
  <c r="K17" i="23"/>
  <c r="J17" i="23"/>
  <c r="I17" i="23"/>
  <c r="H17" i="23"/>
  <c r="C17" i="23"/>
  <c r="AN16" i="23"/>
  <c r="AK16" i="23"/>
  <c r="AJ16" i="23"/>
  <c r="AI16" i="23"/>
  <c r="AH16" i="23"/>
  <c r="AE16" i="23"/>
  <c r="AD16" i="23"/>
  <c r="AC16" i="23"/>
  <c r="AB16" i="23"/>
  <c r="AA16" i="23"/>
  <c r="Y16" i="23"/>
  <c r="X16" i="23"/>
  <c r="W16" i="23"/>
  <c r="V16" i="23"/>
  <c r="T16" i="23"/>
  <c r="S16" i="23"/>
  <c r="R16" i="23"/>
  <c r="Q16" i="23"/>
  <c r="O16" i="23"/>
  <c r="N16" i="23"/>
  <c r="M16" i="23"/>
  <c r="L16" i="23"/>
  <c r="K16" i="23"/>
  <c r="J16" i="23"/>
  <c r="I16" i="23"/>
  <c r="H16" i="23"/>
  <c r="C16" i="23"/>
  <c r="AN15" i="23"/>
  <c r="AK15" i="23"/>
  <c r="AJ15" i="23"/>
  <c r="AI15" i="23"/>
  <c r="AH15" i="23"/>
  <c r="AE15" i="23"/>
  <c r="AD15" i="23"/>
  <c r="AC15" i="23"/>
  <c r="AB15" i="23"/>
  <c r="AA15" i="23"/>
  <c r="Y15" i="23"/>
  <c r="X15" i="23"/>
  <c r="W15" i="23"/>
  <c r="V15" i="23"/>
  <c r="T15" i="23"/>
  <c r="S15" i="23"/>
  <c r="R15" i="23"/>
  <c r="Q15" i="23"/>
  <c r="O15" i="23"/>
  <c r="N15" i="23"/>
  <c r="M15" i="23"/>
  <c r="L15" i="23"/>
  <c r="K15" i="23"/>
  <c r="J15" i="23"/>
  <c r="I15" i="23"/>
  <c r="H15" i="23"/>
  <c r="C15" i="23"/>
  <c r="AN14" i="23"/>
  <c r="AK14" i="23"/>
  <c r="AJ14" i="23"/>
  <c r="AI14" i="23"/>
  <c r="AH14" i="23"/>
  <c r="AE14" i="23"/>
  <c r="AD14" i="23"/>
  <c r="AC14" i="23"/>
  <c r="AB14" i="23"/>
  <c r="AA14" i="23"/>
  <c r="Y14" i="23"/>
  <c r="X14" i="23"/>
  <c r="W14" i="23"/>
  <c r="V14" i="23"/>
  <c r="T14" i="23"/>
  <c r="S14" i="23"/>
  <c r="R14" i="23"/>
  <c r="Q14" i="23"/>
  <c r="O14" i="23"/>
  <c r="N14" i="23"/>
  <c r="M14" i="23"/>
  <c r="L14" i="23"/>
  <c r="K14" i="23"/>
  <c r="J14" i="23"/>
  <c r="I14" i="23"/>
  <c r="H14" i="23"/>
  <c r="C14" i="23"/>
  <c r="AN13" i="23"/>
  <c r="AK13" i="23"/>
  <c r="AJ13" i="23"/>
  <c r="AI13" i="23"/>
  <c r="AH13" i="23"/>
  <c r="AE13" i="23"/>
  <c r="AD13" i="23"/>
  <c r="AC13" i="23"/>
  <c r="AB13" i="23"/>
  <c r="AA13" i="23"/>
  <c r="Y13" i="23"/>
  <c r="X13" i="23"/>
  <c r="W13" i="23"/>
  <c r="V13" i="23"/>
  <c r="T13" i="23"/>
  <c r="S13" i="23"/>
  <c r="R13" i="23"/>
  <c r="Q13" i="23"/>
  <c r="O13" i="23"/>
  <c r="N13" i="23"/>
  <c r="M13" i="23"/>
  <c r="L13" i="23"/>
  <c r="K13" i="23"/>
  <c r="J13" i="23"/>
  <c r="I13" i="23"/>
  <c r="H13" i="23"/>
  <c r="C13" i="23"/>
  <c r="AN12" i="23"/>
  <c r="AK12" i="23"/>
  <c r="AJ12" i="23"/>
  <c r="AI12" i="23"/>
  <c r="AH12" i="23"/>
  <c r="AE12" i="23"/>
  <c r="AD12" i="23"/>
  <c r="AC12" i="23"/>
  <c r="AB12" i="23"/>
  <c r="AA12" i="23"/>
  <c r="Y12" i="23"/>
  <c r="X12" i="23"/>
  <c r="W12" i="23"/>
  <c r="V12" i="23"/>
  <c r="T12" i="23"/>
  <c r="S12" i="23"/>
  <c r="R12" i="23"/>
  <c r="Q12" i="23"/>
  <c r="O12" i="23"/>
  <c r="N12" i="23"/>
  <c r="M12" i="23"/>
  <c r="L12" i="23"/>
  <c r="K12" i="23"/>
  <c r="J12" i="23"/>
  <c r="I12" i="23"/>
  <c r="H12" i="23"/>
  <c r="C12" i="23"/>
  <c r="AN11" i="23"/>
  <c r="AK11" i="23"/>
  <c r="AJ11" i="23"/>
  <c r="AI11" i="23"/>
  <c r="AH11" i="23"/>
  <c r="AE11" i="23"/>
  <c r="AD11" i="23"/>
  <c r="AC11" i="23"/>
  <c r="AB11" i="23"/>
  <c r="AA11" i="23"/>
  <c r="Y11" i="23"/>
  <c r="X11" i="23"/>
  <c r="W11" i="23"/>
  <c r="V11" i="23"/>
  <c r="T11" i="23"/>
  <c r="S11" i="23"/>
  <c r="R11" i="23"/>
  <c r="Q11" i="23"/>
  <c r="O11" i="23"/>
  <c r="N11" i="23"/>
  <c r="M11" i="23"/>
  <c r="L11" i="23"/>
  <c r="K11" i="23"/>
  <c r="J11" i="23"/>
  <c r="I11" i="23"/>
  <c r="H11" i="23"/>
  <c r="C11" i="23"/>
  <c r="AN10" i="23"/>
  <c r="AK10" i="23"/>
  <c r="AJ10" i="23"/>
  <c r="AI10" i="23"/>
  <c r="AH10" i="23"/>
  <c r="AE10" i="23"/>
  <c r="AD10" i="23"/>
  <c r="AC10" i="23"/>
  <c r="AB10" i="23"/>
  <c r="AA10" i="23"/>
  <c r="Y10" i="23"/>
  <c r="X10" i="23"/>
  <c r="W10" i="23"/>
  <c r="V10" i="23"/>
  <c r="T10" i="23"/>
  <c r="S10" i="23"/>
  <c r="R10" i="23"/>
  <c r="Q10" i="23"/>
  <c r="O10" i="23"/>
  <c r="N10" i="23"/>
  <c r="M10" i="23"/>
  <c r="L10" i="23"/>
  <c r="K10" i="23"/>
  <c r="J10" i="23"/>
  <c r="I10" i="23"/>
  <c r="H10" i="23"/>
  <c r="C10" i="23"/>
  <c r="AN9" i="23"/>
  <c r="AK9" i="23"/>
  <c r="AJ9" i="23"/>
  <c r="AI9" i="23"/>
  <c r="AH9" i="23"/>
  <c r="AE9" i="23"/>
  <c r="AD9" i="23"/>
  <c r="AC9" i="23"/>
  <c r="AB9" i="23"/>
  <c r="AA9" i="23"/>
  <c r="Y9" i="23"/>
  <c r="X9" i="23"/>
  <c r="W9" i="23"/>
  <c r="V9" i="23"/>
  <c r="T9" i="23"/>
  <c r="S9" i="23"/>
  <c r="R9" i="23"/>
  <c r="Q9" i="23"/>
  <c r="O9" i="23"/>
  <c r="N9" i="23"/>
  <c r="M9" i="23"/>
  <c r="L9" i="23"/>
  <c r="K9" i="23"/>
  <c r="J9" i="23"/>
  <c r="I9" i="23"/>
  <c r="H9" i="23"/>
  <c r="C9" i="23"/>
  <c r="AN8" i="23"/>
  <c r="AK8" i="23"/>
  <c r="AJ8" i="23"/>
  <c r="AI8" i="23"/>
  <c r="AH8" i="23"/>
  <c r="AE8" i="23"/>
  <c r="AD8" i="23"/>
  <c r="AC8" i="23"/>
  <c r="AB8" i="23"/>
  <c r="AA8" i="23"/>
  <c r="Y8" i="23"/>
  <c r="X8" i="23"/>
  <c r="W8" i="23"/>
  <c r="V8" i="23"/>
  <c r="T8" i="23"/>
  <c r="S8" i="23"/>
  <c r="R8" i="23"/>
  <c r="Q8" i="23"/>
  <c r="O8" i="23"/>
  <c r="N8" i="23"/>
  <c r="M8" i="23"/>
  <c r="L8" i="23"/>
  <c r="K8" i="23"/>
  <c r="J8" i="23"/>
  <c r="I8" i="23"/>
  <c r="H8" i="23"/>
  <c r="C8" i="23"/>
  <c r="AN7" i="23"/>
  <c r="AK7" i="23"/>
  <c r="AJ7" i="23"/>
  <c r="AI7" i="23"/>
  <c r="AH7" i="23"/>
  <c r="AE7" i="23"/>
  <c r="AD7" i="23"/>
  <c r="AC7" i="23"/>
  <c r="AB7" i="23"/>
  <c r="AA7" i="23"/>
  <c r="Y7" i="23"/>
  <c r="X7" i="23"/>
  <c r="W7" i="23"/>
  <c r="V7" i="23"/>
  <c r="T7" i="23"/>
  <c r="S7" i="23"/>
  <c r="R7" i="23"/>
  <c r="Q7" i="23"/>
  <c r="O7" i="23"/>
  <c r="N7" i="23"/>
  <c r="M7" i="23"/>
  <c r="L7" i="23"/>
  <c r="K7" i="23"/>
  <c r="J7" i="23"/>
  <c r="I7" i="23"/>
  <c r="H7" i="23"/>
  <c r="C7" i="23"/>
  <c r="AN6" i="23"/>
  <c r="AK6" i="23"/>
  <c r="AJ6" i="23"/>
  <c r="AI6" i="23"/>
  <c r="AH6" i="23"/>
  <c r="AE6" i="23"/>
  <c r="AD6" i="23"/>
  <c r="AC6" i="23"/>
  <c r="AB6" i="23"/>
  <c r="AA6" i="23"/>
  <c r="Y6" i="23"/>
  <c r="X6" i="23"/>
  <c r="W6" i="23"/>
  <c r="V6" i="23"/>
  <c r="T6" i="23"/>
  <c r="S6" i="23"/>
  <c r="R6" i="23"/>
  <c r="Q6" i="23"/>
  <c r="O6" i="23"/>
  <c r="N6" i="23"/>
  <c r="M6" i="23"/>
  <c r="L6" i="23"/>
  <c r="K6" i="23"/>
  <c r="J6" i="23"/>
  <c r="I6" i="23"/>
  <c r="H6" i="23"/>
  <c r="C6" i="23"/>
  <c r="AN5" i="23"/>
  <c r="AK5" i="23"/>
  <c r="AJ5" i="23"/>
  <c r="AI5" i="23"/>
  <c r="AH5" i="23"/>
  <c r="AE5" i="23"/>
  <c r="AD5" i="23"/>
  <c r="AC5" i="23"/>
  <c r="AB5" i="23"/>
  <c r="AA5" i="23"/>
  <c r="Y5" i="23"/>
  <c r="X5" i="23"/>
  <c r="W5" i="23"/>
  <c r="V5" i="23"/>
  <c r="T5" i="23"/>
  <c r="S5" i="23"/>
  <c r="R5" i="23"/>
  <c r="Q5" i="23"/>
  <c r="O5" i="23"/>
  <c r="N5" i="23"/>
  <c r="M5" i="23"/>
  <c r="L5" i="23"/>
  <c r="K5" i="23"/>
  <c r="J5" i="23"/>
  <c r="I5" i="23"/>
  <c r="H5" i="23"/>
  <c r="C5" i="23"/>
  <c r="AN4" i="23"/>
  <c r="AK4" i="23"/>
  <c r="AJ4" i="23"/>
  <c r="AI4" i="23"/>
  <c r="AH4" i="23"/>
  <c r="AE4" i="23"/>
  <c r="AD4" i="23"/>
  <c r="AC4" i="23"/>
  <c r="AB4" i="23"/>
  <c r="AA4" i="23"/>
  <c r="Y4" i="23"/>
  <c r="X4" i="23"/>
  <c r="W4" i="23"/>
  <c r="V4" i="23"/>
  <c r="T4" i="23"/>
  <c r="S4" i="23"/>
  <c r="R4" i="23"/>
  <c r="Q4" i="23"/>
  <c r="O4" i="23"/>
  <c r="N4" i="23"/>
  <c r="M4" i="23"/>
  <c r="L4" i="23"/>
  <c r="K4" i="23"/>
  <c r="J4" i="23"/>
  <c r="I4" i="23"/>
  <c r="H4" i="23"/>
  <c r="C4" i="23"/>
  <c r="AN3" i="23"/>
  <c r="AK3" i="23"/>
  <c r="AJ3" i="23"/>
  <c r="AI3" i="23"/>
  <c r="AH3" i="23"/>
  <c r="AE3" i="23"/>
  <c r="AD3" i="23"/>
  <c r="AC3" i="23"/>
  <c r="AB3" i="23"/>
  <c r="AA3" i="23"/>
  <c r="Y3" i="23"/>
  <c r="X3" i="23"/>
  <c r="W3" i="23"/>
  <c r="V3" i="23"/>
  <c r="T3" i="23"/>
  <c r="S3" i="23"/>
  <c r="R3" i="23"/>
  <c r="Q3" i="23"/>
  <c r="O3" i="23"/>
  <c r="N3" i="23"/>
  <c r="M3" i="23"/>
  <c r="L3" i="23"/>
  <c r="K3" i="23"/>
  <c r="J3" i="23"/>
  <c r="I3" i="23"/>
  <c r="H3" i="23"/>
  <c r="C3" i="23"/>
  <c r="C4" i="22"/>
  <c r="H4" i="22"/>
  <c r="I4" i="22"/>
  <c r="J4" i="22"/>
  <c r="K4" i="22"/>
  <c r="L4" i="22"/>
  <c r="M4" i="22"/>
  <c r="N4" i="22"/>
  <c r="O4" i="22"/>
  <c r="Q4" i="22"/>
  <c r="R4" i="22"/>
  <c r="S4" i="22"/>
  <c r="T4" i="22"/>
  <c r="V4" i="22"/>
  <c r="W4" i="22"/>
  <c r="X4" i="22"/>
  <c r="Y4" i="22"/>
  <c r="AA4" i="22"/>
  <c r="AB4" i="22"/>
  <c r="AC4" i="22"/>
  <c r="AD4" i="22"/>
  <c r="AE4" i="22"/>
  <c r="AH4" i="22"/>
  <c r="AI4" i="22"/>
  <c r="AJ4" i="22"/>
  <c r="AK4" i="22"/>
  <c r="AN4" i="22"/>
  <c r="C5" i="22"/>
  <c r="H5" i="22"/>
  <c r="I5" i="22"/>
  <c r="J5" i="22"/>
  <c r="K5" i="22"/>
  <c r="L5" i="22"/>
  <c r="M5" i="22"/>
  <c r="N5" i="22"/>
  <c r="O5" i="22"/>
  <c r="Q5" i="22"/>
  <c r="R5" i="22"/>
  <c r="S5" i="22"/>
  <c r="T5" i="22"/>
  <c r="V5" i="22"/>
  <c r="W5" i="22"/>
  <c r="X5" i="22"/>
  <c r="Y5" i="22"/>
  <c r="AA5" i="22"/>
  <c r="AB5" i="22"/>
  <c r="AC5" i="22"/>
  <c r="AD5" i="22"/>
  <c r="AE5" i="22"/>
  <c r="AH5" i="22"/>
  <c r="AI5" i="22"/>
  <c r="AJ5" i="22"/>
  <c r="AK5" i="22"/>
  <c r="AN5" i="22"/>
  <c r="C6" i="22"/>
  <c r="H6" i="22"/>
  <c r="I6" i="22"/>
  <c r="J6" i="22"/>
  <c r="K6" i="22"/>
  <c r="L6" i="22"/>
  <c r="M6" i="22"/>
  <c r="N6" i="22"/>
  <c r="O6" i="22"/>
  <c r="Q6" i="22"/>
  <c r="R6" i="22"/>
  <c r="S6" i="22"/>
  <c r="T6" i="22"/>
  <c r="V6" i="22"/>
  <c r="W6" i="22"/>
  <c r="X6" i="22"/>
  <c r="Y6" i="22"/>
  <c r="AA6" i="22"/>
  <c r="AB6" i="22"/>
  <c r="AC6" i="22"/>
  <c r="AD6" i="22"/>
  <c r="AE6" i="22"/>
  <c r="AH6" i="22"/>
  <c r="AI6" i="22"/>
  <c r="AJ6" i="22"/>
  <c r="AK6" i="22"/>
  <c r="AN6" i="22"/>
  <c r="C7" i="22"/>
  <c r="H7" i="22"/>
  <c r="I7" i="22"/>
  <c r="J7" i="22"/>
  <c r="K7" i="22"/>
  <c r="L7" i="22"/>
  <c r="M7" i="22"/>
  <c r="N7" i="22"/>
  <c r="O7" i="22"/>
  <c r="Q7" i="22"/>
  <c r="R7" i="22"/>
  <c r="S7" i="22"/>
  <c r="T7" i="22"/>
  <c r="V7" i="22"/>
  <c r="W7" i="22"/>
  <c r="X7" i="22"/>
  <c r="Y7" i="22"/>
  <c r="AA7" i="22"/>
  <c r="AB7" i="22"/>
  <c r="AC7" i="22"/>
  <c r="AD7" i="22"/>
  <c r="AE7" i="22"/>
  <c r="AH7" i="22"/>
  <c r="AI7" i="22"/>
  <c r="AJ7" i="22"/>
  <c r="AK7" i="22"/>
  <c r="AN7" i="22"/>
  <c r="C8" i="22"/>
  <c r="H8" i="22"/>
  <c r="I8" i="22"/>
  <c r="J8" i="22"/>
  <c r="K8" i="22"/>
  <c r="L8" i="22"/>
  <c r="M8" i="22"/>
  <c r="N8" i="22"/>
  <c r="O8" i="22"/>
  <c r="Q8" i="22"/>
  <c r="R8" i="22"/>
  <c r="S8" i="22"/>
  <c r="T8" i="22"/>
  <c r="V8" i="22"/>
  <c r="W8" i="22"/>
  <c r="X8" i="22"/>
  <c r="Y8" i="22"/>
  <c r="AA8" i="22"/>
  <c r="AB8" i="22"/>
  <c r="AC8" i="22"/>
  <c r="AD8" i="22"/>
  <c r="AE8" i="22"/>
  <c r="AH8" i="22"/>
  <c r="AI8" i="22"/>
  <c r="AJ8" i="22"/>
  <c r="AK8" i="22"/>
  <c r="AN8" i="22"/>
  <c r="C9" i="22"/>
  <c r="H9" i="22"/>
  <c r="I9" i="22"/>
  <c r="J9" i="22"/>
  <c r="K9" i="22"/>
  <c r="L9" i="22"/>
  <c r="M9" i="22"/>
  <c r="N9" i="22"/>
  <c r="O9" i="22"/>
  <c r="Q9" i="22"/>
  <c r="R9" i="22"/>
  <c r="S9" i="22"/>
  <c r="T9" i="22"/>
  <c r="V9" i="22"/>
  <c r="W9" i="22"/>
  <c r="X9" i="22"/>
  <c r="Y9" i="22"/>
  <c r="AA9" i="22"/>
  <c r="AB9" i="22"/>
  <c r="AC9" i="22"/>
  <c r="AD9" i="22"/>
  <c r="AE9" i="22"/>
  <c r="AH9" i="22"/>
  <c r="AI9" i="22"/>
  <c r="AJ9" i="22"/>
  <c r="AK9" i="22"/>
  <c r="AN9" i="22"/>
  <c r="C10" i="22"/>
  <c r="H10" i="22"/>
  <c r="I10" i="22"/>
  <c r="J10" i="22"/>
  <c r="K10" i="22"/>
  <c r="L10" i="22"/>
  <c r="M10" i="22"/>
  <c r="N10" i="22"/>
  <c r="O10" i="22"/>
  <c r="Q10" i="22"/>
  <c r="R10" i="22"/>
  <c r="S10" i="22"/>
  <c r="T10" i="22"/>
  <c r="V10" i="22"/>
  <c r="W10" i="22"/>
  <c r="X10" i="22"/>
  <c r="Y10" i="22"/>
  <c r="AA10" i="22"/>
  <c r="AB10" i="22"/>
  <c r="AC10" i="22"/>
  <c r="AD10" i="22"/>
  <c r="AE10" i="22"/>
  <c r="AH10" i="22"/>
  <c r="AI10" i="22"/>
  <c r="AJ10" i="22"/>
  <c r="AK10" i="22"/>
  <c r="AN10" i="22"/>
  <c r="C11" i="22"/>
  <c r="H11" i="22"/>
  <c r="I11" i="22"/>
  <c r="J11" i="22"/>
  <c r="K11" i="22"/>
  <c r="L11" i="22"/>
  <c r="M11" i="22"/>
  <c r="N11" i="22"/>
  <c r="O11" i="22"/>
  <c r="Q11" i="22"/>
  <c r="R11" i="22"/>
  <c r="S11" i="22"/>
  <c r="T11" i="22"/>
  <c r="V11" i="22"/>
  <c r="W11" i="22"/>
  <c r="X11" i="22"/>
  <c r="Y11" i="22"/>
  <c r="AA11" i="22"/>
  <c r="AB11" i="22"/>
  <c r="AC11" i="22"/>
  <c r="AD11" i="22"/>
  <c r="AE11" i="22"/>
  <c r="AH11" i="22"/>
  <c r="AI11" i="22"/>
  <c r="AJ11" i="22"/>
  <c r="AK11" i="22"/>
  <c r="AN11" i="22"/>
  <c r="C12" i="22"/>
  <c r="H12" i="22"/>
  <c r="I12" i="22"/>
  <c r="J12" i="22"/>
  <c r="K12" i="22"/>
  <c r="L12" i="22"/>
  <c r="M12" i="22"/>
  <c r="N12" i="22"/>
  <c r="O12" i="22"/>
  <c r="Q12" i="22"/>
  <c r="R12" i="22"/>
  <c r="S12" i="22"/>
  <c r="T12" i="22"/>
  <c r="V12" i="22"/>
  <c r="W12" i="22"/>
  <c r="X12" i="22"/>
  <c r="Y12" i="22"/>
  <c r="AA12" i="22"/>
  <c r="AB12" i="22"/>
  <c r="AC12" i="22"/>
  <c r="AD12" i="22"/>
  <c r="AE12" i="22"/>
  <c r="AH12" i="22"/>
  <c r="AI12" i="22"/>
  <c r="AJ12" i="22"/>
  <c r="AK12" i="22"/>
  <c r="AN12" i="22"/>
  <c r="C13" i="22"/>
  <c r="H13" i="22"/>
  <c r="I13" i="22"/>
  <c r="J13" i="22"/>
  <c r="K13" i="22"/>
  <c r="L13" i="22"/>
  <c r="M13" i="22"/>
  <c r="N13" i="22"/>
  <c r="O13" i="22"/>
  <c r="Q13" i="22"/>
  <c r="R13" i="22"/>
  <c r="S13" i="22"/>
  <c r="T13" i="22"/>
  <c r="V13" i="22"/>
  <c r="W13" i="22"/>
  <c r="X13" i="22"/>
  <c r="Y13" i="22"/>
  <c r="AA13" i="22"/>
  <c r="AB13" i="22"/>
  <c r="AC13" i="22"/>
  <c r="AD13" i="22"/>
  <c r="AE13" i="22"/>
  <c r="AH13" i="22"/>
  <c r="AI13" i="22"/>
  <c r="AJ13" i="22"/>
  <c r="AK13" i="22"/>
  <c r="AN13" i="22"/>
  <c r="C14" i="22"/>
  <c r="H14" i="22"/>
  <c r="I14" i="22"/>
  <c r="J14" i="22"/>
  <c r="K14" i="22"/>
  <c r="L14" i="22"/>
  <c r="M14" i="22"/>
  <c r="N14" i="22"/>
  <c r="O14" i="22"/>
  <c r="Q14" i="22"/>
  <c r="R14" i="22"/>
  <c r="S14" i="22"/>
  <c r="T14" i="22"/>
  <c r="V14" i="22"/>
  <c r="W14" i="22"/>
  <c r="X14" i="22"/>
  <c r="Y14" i="22"/>
  <c r="AA14" i="22"/>
  <c r="AB14" i="22"/>
  <c r="AC14" i="22"/>
  <c r="AD14" i="22"/>
  <c r="AE14" i="22"/>
  <c r="AH14" i="22"/>
  <c r="AI14" i="22"/>
  <c r="AJ14" i="22"/>
  <c r="AK14" i="22"/>
  <c r="AN14" i="22"/>
  <c r="C15" i="22"/>
  <c r="H15" i="22"/>
  <c r="I15" i="22"/>
  <c r="J15" i="22"/>
  <c r="K15" i="22"/>
  <c r="L15" i="22"/>
  <c r="M15" i="22"/>
  <c r="N15" i="22"/>
  <c r="O15" i="22"/>
  <c r="Q15" i="22"/>
  <c r="R15" i="22"/>
  <c r="S15" i="22"/>
  <c r="T15" i="22"/>
  <c r="V15" i="22"/>
  <c r="W15" i="22"/>
  <c r="X15" i="22"/>
  <c r="Y15" i="22"/>
  <c r="AA15" i="22"/>
  <c r="AB15" i="22"/>
  <c r="AC15" i="22"/>
  <c r="AD15" i="22"/>
  <c r="AE15" i="22"/>
  <c r="AH15" i="22"/>
  <c r="AI15" i="22"/>
  <c r="AJ15" i="22"/>
  <c r="AK15" i="22"/>
  <c r="AN15" i="22"/>
  <c r="C16" i="22"/>
  <c r="H16" i="22"/>
  <c r="I16" i="22"/>
  <c r="J16" i="22"/>
  <c r="K16" i="22"/>
  <c r="L16" i="22"/>
  <c r="M16" i="22"/>
  <c r="N16" i="22"/>
  <c r="O16" i="22"/>
  <c r="Q16" i="22"/>
  <c r="R16" i="22"/>
  <c r="S16" i="22"/>
  <c r="T16" i="22"/>
  <c r="V16" i="22"/>
  <c r="W16" i="22"/>
  <c r="X16" i="22"/>
  <c r="Y16" i="22"/>
  <c r="AA16" i="22"/>
  <c r="AB16" i="22"/>
  <c r="AC16" i="22"/>
  <c r="AD16" i="22"/>
  <c r="AE16" i="22"/>
  <c r="AH16" i="22"/>
  <c r="AI16" i="22"/>
  <c r="AJ16" i="22"/>
  <c r="AK16" i="22"/>
  <c r="AN16" i="22"/>
  <c r="C17" i="22"/>
  <c r="H17" i="22"/>
  <c r="I17" i="22"/>
  <c r="J17" i="22"/>
  <c r="K17" i="22"/>
  <c r="L17" i="22"/>
  <c r="M17" i="22"/>
  <c r="N17" i="22"/>
  <c r="O17" i="22"/>
  <c r="Q17" i="22"/>
  <c r="R17" i="22"/>
  <c r="S17" i="22"/>
  <c r="T17" i="22"/>
  <c r="V17" i="22"/>
  <c r="W17" i="22"/>
  <c r="X17" i="22"/>
  <c r="Y17" i="22"/>
  <c r="AA17" i="22"/>
  <c r="AB17" i="22"/>
  <c r="AC17" i="22"/>
  <c r="AD17" i="22"/>
  <c r="AE17" i="22"/>
  <c r="AH17" i="22"/>
  <c r="AI17" i="22"/>
  <c r="AJ17" i="22"/>
  <c r="AK17" i="22"/>
  <c r="AN17" i="22"/>
  <c r="C18" i="22"/>
  <c r="H18" i="22"/>
  <c r="I18" i="22"/>
  <c r="J18" i="22"/>
  <c r="K18" i="22"/>
  <c r="L18" i="22"/>
  <c r="M18" i="22"/>
  <c r="N18" i="22"/>
  <c r="O18" i="22"/>
  <c r="Q18" i="22"/>
  <c r="R18" i="22"/>
  <c r="S18" i="22"/>
  <c r="T18" i="22"/>
  <c r="V18" i="22"/>
  <c r="W18" i="22"/>
  <c r="X18" i="22"/>
  <c r="Y18" i="22"/>
  <c r="AA18" i="22"/>
  <c r="AB18" i="22"/>
  <c r="AC18" i="22"/>
  <c r="AD18" i="22"/>
  <c r="AE18" i="22"/>
  <c r="AH18" i="22"/>
  <c r="AI18" i="22"/>
  <c r="AJ18" i="22"/>
  <c r="AK18" i="22"/>
  <c r="AN18" i="22"/>
  <c r="C19" i="22"/>
  <c r="H19" i="22"/>
  <c r="I19" i="22"/>
  <c r="J19" i="22"/>
  <c r="K19" i="22"/>
  <c r="L19" i="22"/>
  <c r="M19" i="22"/>
  <c r="N19" i="22"/>
  <c r="O19" i="22"/>
  <c r="Q19" i="22"/>
  <c r="R19" i="22"/>
  <c r="S19" i="22"/>
  <c r="T19" i="22"/>
  <c r="V19" i="22"/>
  <c r="W19" i="22"/>
  <c r="X19" i="22"/>
  <c r="Y19" i="22"/>
  <c r="AA19" i="22"/>
  <c r="AB19" i="22"/>
  <c r="AC19" i="22"/>
  <c r="AD19" i="22"/>
  <c r="AE19" i="22"/>
  <c r="AH19" i="22"/>
  <c r="AI19" i="22"/>
  <c r="AJ19" i="22"/>
  <c r="AK19" i="22"/>
  <c r="AN19" i="22"/>
  <c r="C20" i="22"/>
  <c r="H20" i="22"/>
  <c r="I20" i="22"/>
  <c r="J20" i="22"/>
  <c r="K20" i="22"/>
  <c r="L20" i="22"/>
  <c r="M20" i="22"/>
  <c r="N20" i="22"/>
  <c r="O20" i="22"/>
  <c r="Q20" i="22"/>
  <c r="R20" i="22"/>
  <c r="S20" i="22"/>
  <c r="T20" i="22"/>
  <c r="V20" i="22"/>
  <c r="W20" i="22"/>
  <c r="X20" i="22"/>
  <c r="Y20" i="22"/>
  <c r="AA20" i="22"/>
  <c r="AB20" i="22"/>
  <c r="AC20" i="22"/>
  <c r="AD20" i="22"/>
  <c r="AE20" i="22"/>
  <c r="AH20" i="22"/>
  <c r="AI20" i="22"/>
  <c r="AJ20" i="22"/>
  <c r="AK20" i="22"/>
  <c r="AN20" i="22"/>
  <c r="C21" i="22"/>
  <c r="H21" i="22"/>
  <c r="I21" i="22"/>
  <c r="J21" i="22"/>
  <c r="K21" i="22"/>
  <c r="L21" i="22"/>
  <c r="M21" i="22"/>
  <c r="N21" i="22"/>
  <c r="O21" i="22"/>
  <c r="Q21" i="22"/>
  <c r="R21" i="22"/>
  <c r="S21" i="22"/>
  <c r="T21" i="22"/>
  <c r="V21" i="22"/>
  <c r="W21" i="22"/>
  <c r="X21" i="22"/>
  <c r="Y21" i="22"/>
  <c r="AA21" i="22"/>
  <c r="AB21" i="22"/>
  <c r="AC21" i="22"/>
  <c r="AD21" i="22"/>
  <c r="AE21" i="22"/>
  <c r="AH21" i="22"/>
  <c r="AI21" i="22"/>
  <c r="AJ21" i="22"/>
  <c r="AK21" i="22"/>
  <c r="AN21" i="22"/>
  <c r="C22" i="22"/>
  <c r="H22" i="22"/>
  <c r="I22" i="22"/>
  <c r="J22" i="22"/>
  <c r="K22" i="22"/>
  <c r="L22" i="22"/>
  <c r="M22" i="22"/>
  <c r="N22" i="22"/>
  <c r="O22" i="22"/>
  <c r="Q22" i="22"/>
  <c r="R22" i="22"/>
  <c r="S22" i="22"/>
  <c r="T22" i="22"/>
  <c r="V22" i="22"/>
  <c r="W22" i="22"/>
  <c r="X22" i="22"/>
  <c r="Y22" i="22"/>
  <c r="AA22" i="22"/>
  <c r="AB22" i="22"/>
  <c r="AC22" i="22"/>
  <c r="AD22" i="22"/>
  <c r="AE22" i="22"/>
  <c r="AH22" i="22"/>
  <c r="AI22" i="22"/>
  <c r="AJ22" i="22"/>
  <c r="AK22" i="22"/>
  <c r="AN22" i="22"/>
  <c r="C23" i="22"/>
  <c r="H23" i="22"/>
  <c r="I23" i="22"/>
  <c r="J23" i="22"/>
  <c r="K23" i="22"/>
  <c r="L23" i="22"/>
  <c r="M23" i="22"/>
  <c r="N23" i="22"/>
  <c r="O23" i="22"/>
  <c r="Q23" i="22"/>
  <c r="R23" i="22"/>
  <c r="S23" i="22"/>
  <c r="T23" i="22"/>
  <c r="V23" i="22"/>
  <c r="W23" i="22"/>
  <c r="X23" i="22"/>
  <c r="Y23" i="22"/>
  <c r="AA23" i="22"/>
  <c r="AB23" i="22"/>
  <c r="AC23" i="22"/>
  <c r="AD23" i="22"/>
  <c r="AE23" i="22"/>
  <c r="AH23" i="22"/>
  <c r="AI23" i="22"/>
  <c r="AJ23" i="22"/>
  <c r="AK23" i="22"/>
  <c r="AN23" i="22"/>
  <c r="C24" i="22"/>
  <c r="H24" i="22"/>
  <c r="I24" i="22"/>
  <c r="J24" i="22"/>
  <c r="K24" i="22"/>
  <c r="L24" i="22"/>
  <c r="M24" i="22"/>
  <c r="N24" i="22"/>
  <c r="O24" i="22"/>
  <c r="Q24" i="22"/>
  <c r="R24" i="22"/>
  <c r="S24" i="22"/>
  <c r="T24" i="22"/>
  <c r="V24" i="22"/>
  <c r="W24" i="22"/>
  <c r="X24" i="22"/>
  <c r="Y24" i="22"/>
  <c r="AA24" i="22"/>
  <c r="AB24" i="22"/>
  <c r="AC24" i="22"/>
  <c r="AD24" i="22"/>
  <c r="AE24" i="22"/>
  <c r="AH24" i="22"/>
  <c r="AI24" i="22"/>
  <c r="AJ24" i="22"/>
  <c r="AK24" i="22"/>
  <c r="AN24" i="22"/>
  <c r="C25" i="22"/>
  <c r="H25" i="22"/>
  <c r="I25" i="22"/>
  <c r="J25" i="22"/>
  <c r="K25" i="22"/>
  <c r="L25" i="22"/>
  <c r="M25" i="22"/>
  <c r="N25" i="22"/>
  <c r="O25" i="22"/>
  <c r="Q25" i="22"/>
  <c r="R25" i="22"/>
  <c r="S25" i="22"/>
  <c r="T25" i="22"/>
  <c r="V25" i="22"/>
  <c r="W25" i="22"/>
  <c r="X25" i="22"/>
  <c r="Y25" i="22"/>
  <c r="AA25" i="22"/>
  <c r="AB25" i="22"/>
  <c r="AC25" i="22"/>
  <c r="AD25" i="22"/>
  <c r="AE25" i="22"/>
  <c r="AH25" i="22"/>
  <c r="AI25" i="22"/>
  <c r="AJ25" i="22"/>
  <c r="AK25" i="22"/>
  <c r="AN25" i="22"/>
  <c r="C26" i="22"/>
  <c r="H26" i="22"/>
  <c r="I26" i="22"/>
  <c r="J26" i="22"/>
  <c r="K26" i="22"/>
  <c r="L26" i="22"/>
  <c r="M26" i="22"/>
  <c r="N26" i="22"/>
  <c r="O26" i="22"/>
  <c r="Q26" i="22"/>
  <c r="R26" i="22"/>
  <c r="S26" i="22"/>
  <c r="T26" i="22"/>
  <c r="V26" i="22"/>
  <c r="W26" i="22"/>
  <c r="X26" i="22"/>
  <c r="Y26" i="22"/>
  <c r="AA26" i="22"/>
  <c r="AB26" i="22"/>
  <c r="AC26" i="22"/>
  <c r="AD26" i="22"/>
  <c r="AE26" i="22"/>
  <c r="AH26" i="22"/>
  <c r="AI26" i="22"/>
  <c r="AJ26" i="22"/>
  <c r="AK26" i="22"/>
  <c r="AN26" i="22"/>
  <c r="C27" i="22"/>
  <c r="H27" i="22"/>
  <c r="I27" i="22"/>
  <c r="J27" i="22"/>
  <c r="K27" i="22"/>
  <c r="L27" i="22"/>
  <c r="M27" i="22"/>
  <c r="N27" i="22"/>
  <c r="O27" i="22"/>
  <c r="Q27" i="22"/>
  <c r="R27" i="22"/>
  <c r="S27" i="22"/>
  <c r="T27" i="22"/>
  <c r="V27" i="22"/>
  <c r="W27" i="22"/>
  <c r="X27" i="22"/>
  <c r="Y27" i="22"/>
  <c r="AA27" i="22"/>
  <c r="AB27" i="22"/>
  <c r="AC27" i="22"/>
  <c r="AD27" i="22"/>
  <c r="AE27" i="22"/>
  <c r="AH27" i="22"/>
  <c r="AI27" i="22"/>
  <c r="AJ27" i="22"/>
  <c r="AK27" i="22"/>
  <c r="AN27" i="22"/>
  <c r="C28" i="22"/>
  <c r="H28" i="22"/>
  <c r="I28" i="22"/>
  <c r="J28" i="22"/>
  <c r="K28" i="22"/>
  <c r="L28" i="22"/>
  <c r="M28" i="22"/>
  <c r="N28" i="22"/>
  <c r="O28" i="22"/>
  <c r="Q28" i="22"/>
  <c r="R28" i="22"/>
  <c r="S28" i="22"/>
  <c r="T28" i="22"/>
  <c r="V28" i="22"/>
  <c r="W28" i="22"/>
  <c r="X28" i="22"/>
  <c r="Y28" i="22"/>
  <c r="AA28" i="22"/>
  <c r="AB28" i="22"/>
  <c r="AC28" i="22"/>
  <c r="AD28" i="22"/>
  <c r="AE28" i="22"/>
  <c r="AH28" i="22"/>
  <c r="AI28" i="22"/>
  <c r="AJ28" i="22"/>
  <c r="AK28" i="22"/>
  <c r="AN28" i="22"/>
  <c r="C29" i="22"/>
  <c r="H29" i="22"/>
  <c r="I29" i="22"/>
  <c r="J29" i="22"/>
  <c r="K29" i="22"/>
  <c r="L29" i="22"/>
  <c r="M29" i="22"/>
  <c r="N29" i="22"/>
  <c r="O29" i="22"/>
  <c r="Q29" i="22"/>
  <c r="R29" i="22"/>
  <c r="S29" i="22"/>
  <c r="T29" i="22"/>
  <c r="V29" i="22"/>
  <c r="W29" i="22"/>
  <c r="X29" i="22"/>
  <c r="Y29" i="22"/>
  <c r="AA29" i="22"/>
  <c r="AB29" i="22"/>
  <c r="AC29" i="22"/>
  <c r="AD29" i="22"/>
  <c r="AE29" i="22"/>
  <c r="AH29" i="22"/>
  <c r="AI29" i="22"/>
  <c r="AJ29" i="22"/>
  <c r="AK29" i="22"/>
  <c r="AN29" i="22"/>
  <c r="C30" i="22"/>
  <c r="H30" i="22"/>
  <c r="I30" i="22"/>
  <c r="J30" i="22"/>
  <c r="K30" i="22"/>
  <c r="L30" i="22"/>
  <c r="M30" i="22"/>
  <c r="N30" i="22"/>
  <c r="O30" i="22"/>
  <c r="Q30" i="22"/>
  <c r="R30" i="22"/>
  <c r="S30" i="22"/>
  <c r="T30" i="22"/>
  <c r="V30" i="22"/>
  <c r="W30" i="22"/>
  <c r="X30" i="22"/>
  <c r="Y30" i="22"/>
  <c r="AA30" i="22"/>
  <c r="AB30" i="22"/>
  <c r="AC30" i="22"/>
  <c r="AD30" i="22"/>
  <c r="AE30" i="22"/>
  <c r="AH30" i="22"/>
  <c r="AI30" i="22"/>
  <c r="AJ30" i="22"/>
  <c r="AK30" i="22"/>
  <c r="AN30" i="22"/>
  <c r="C31" i="22"/>
  <c r="H31" i="22"/>
  <c r="I31" i="22"/>
  <c r="J31" i="22"/>
  <c r="K31" i="22"/>
  <c r="L31" i="22"/>
  <c r="M31" i="22"/>
  <c r="N31" i="22"/>
  <c r="O31" i="22"/>
  <c r="Q31" i="22"/>
  <c r="R31" i="22"/>
  <c r="S31" i="22"/>
  <c r="T31" i="22"/>
  <c r="V31" i="22"/>
  <c r="W31" i="22"/>
  <c r="X31" i="22"/>
  <c r="Y31" i="22"/>
  <c r="AA31" i="22"/>
  <c r="AB31" i="22"/>
  <c r="AC31" i="22"/>
  <c r="AD31" i="22"/>
  <c r="AE31" i="22"/>
  <c r="AH31" i="22"/>
  <c r="AI31" i="22"/>
  <c r="AJ31" i="22"/>
  <c r="AK31" i="22"/>
  <c r="AN31" i="22"/>
  <c r="C32" i="22"/>
  <c r="H32" i="22"/>
  <c r="I32" i="22"/>
  <c r="J32" i="22"/>
  <c r="K32" i="22"/>
  <c r="L32" i="22"/>
  <c r="M32" i="22"/>
  <c r="N32" i="22"/>
  <c r="O32" i="22"/>
  <c r="Q32" i="22"/>
  <c r="R32" i="22"/>
  <c r="S32" i="22"/>
  <c r="T32" i="22"/>
  <c r="V32" i="22"/>
  <c r="W32" i="22"/>
  <c r="X32" i="22"/>
  <c r="Y32" i="22"/>
  <c r="AA32" i="22"/>
  <c r="AB32" i="22"/>
  <c r="AC32" i="22"/>
  <c r="AD32" i="22"/>
  <c r="AE32" i="22"/>
  <c r="AH32" i="22"/>
  <c r="AI32" i="22"/>
  <c r="AJ32" i="22"/>
  <c r="AK32" i="22"/>
  <c r="AN32" i="22"/>
  <c r="C33" i="22"/>
  <c r="H33" i="22"/>
  <c r="I33" i="22"/>
  <c r="J33" i="22"/>
  <c r="K33" i="22"/>
  <c r="L33" i="22"/>
  <c r="M33" i="22"/>
  <c r="N33" i="22"/>
  <c r="O33" i="22"/>
  <c r="Q33" i="22"/>
  <c r="R33" i="22"/>
  <c r="S33" i="22"/>
  <c r="T33" i="22"/>
  <c r="V33" i="22"/>
  <c r="W33" i="22"/>
  <c r="X33" i="22"/>
  <c r="Y33" i="22"/>
  <c r="AA33" i="22"/>
  <c r="AB33" i="22"/>
  <c r="AC33" i="22"/>
  <c r="AD33" i="22"/>
  <c r="AE33" i="22"/>
  <c r="AH33" i="22"/>
  <c r="AI33" i="22"/>
  <c r="AJ33" i="22"/>
  <c r="AK33" i="22"/>
  <c r="AN33" i="22"/>
  <c r="C34" i="22"/>
  <c r="H34" i="22"/>
  <c r="I34" i="22"/>
  <c r="J34" i="22"/>
  <c r="K34" i="22"/>
  <c r="L34" i="22"/>
  <c r="M34" i="22"/>
  <c r="N34" i="22"/>
  <c r="O34" i="22"/>
  <c r="Q34" i="22"/>
  <c r="R34" i="22"/>
  <c r="S34" i="22"/>
  <c r="T34" i="22"/>
  <c r="V34" i="22"/>
  <c r="W34" i="22"/>
  <c r="X34" i="22"/>
  <c r="Y34" i="22"/>
  <c r="AA34" i="22"/>
  <c r="AB34" i="22"/>
  <c r="AC34" i="22"/>
  <c r="AD34" i="22"/>
  <c r="AE34" i="22"/>
  <c r="AH34" i="22"/>
  <c r="AI34" i="22"/>
  <c r="AJ34" i="22"/>
  <c r="AK34" i="22"/>
  <c r="AN34" i="22"/>
  <c r="C35" i="22"/>
  <c r="H35" i="22"/>
  <c r="I35" i="22"/>
  <c r="J35" i="22"/>
  <c r="K35" i="22"/>
  <c r="L35" i="22"/>
  <c r="M35" i="22"/>
  <c r="N35" i="22"/>
  <c r="O35" i="22"/>
  <c r="Q35" i="22"/>
  <c r="R35" i="22"/>
  <c r="S35" i="22"/>
  <c r="T35" i="22"/>
  <c r="V35" i="22"/>
  <c r="W35" i="22"/>
  <c r="X35" i="22"/>
  <c r="Y35" i="22"/>
  <c r="AA35" i="22"/>
  <c r="AB35" i="22"/>
  <c r="AC35" i="22"/>
  <c r="AD35" i="22"/>
  <c r="AE35" i="22"/>
  <c r="AH35" i="22"/>
  <c r="AI35" i="22"/>
  <c r="AJ35" i="22"/>
  <c r="AK35" i="22"/>
  <c r="AN35" i="22"/>
  <c r="C36" i="22"/>
  <c r="H36" i="22"/>
  <c r="I36" i="22"/>
  <c r="J36" i="22"/>
  <c r="K36" i="22"/>
  <c r="L36" i="22"/>
  <c r="M36" i="22"/>
  <c r="N36" i="22"/>
  <c r="O36" i="22"/>
  <c r="Q36" i="22"/>
  <c r="R36" i="22"/>
  <c r="S36" i="22"/>
  <c r="T36" i="22"/>
  <c r="V36" i="22"/>
  <c r="W36" i="22"/>
  <c r="X36" i="22"/>
  <c r="Y36" i="22"/>
  <c r="AA36" i="22"/>
  <c r="AB36" i="22"/>
  <c r="AC36" i="22"/>
  <c r="AD36" i="22"/>
  <c r="AE36" i="22"/>
  <c r="AH36" i="22"/>
  <c r="AI36" i="22"/>
  <c r="AJ36" i="22"/>
  <c r="AK36" i="22"/>
  <c r="AN36" i="22"/>
  <c r="C37" i="22"/>
  <c r="H37" i="22"/>
  <c r="I37" i="22"/>
  <c r="J37" i="22"/>
  <c r="K37" i="22"/>
  <c r="L37" i="22"/>
  <c r="M37" i="22"/>
  <c r="N37" i="22"/>
  <c r="O37" i="22"/>
  <c r="Q37" i="22"/>
  <c r="R37" i="22"/>
  <c r="S37" i="22"/>
  <c r="T37" i="22"/>
  <c r="V37" i="22"/>
  <c r="W37" i="22"/>
  <c r="X37" i="22"/>
  <c r="Y37" i="22"/>
  <c r="AA37" i="22"/>
  <c r="AB37" i="22"/>
  <c r="AC37" i="22"/>
  <c r="AD37" i="22"/>
  <c r="AE37" i="22"/>
  <c r="AH37" i="22"/>
  <c r="AI37" i="22"/>
  <c r="AJ37" i="22"/>
  <c r="AK37" i="22"/>
  <c r="AN37" i="22"/>
  <c r="C38" i="22"/>
  <c r="H38" i="22"/>
  <c r="I38" i="22"/>
  <c r="J38" i="22"/>
  <c r="K38" i="22"/>
  <c r="L38" i="22"/>
  <c r="M38" i="22"/>
  <c r="N38" i="22"/>
  <c r="O38" i="22"/>
  <c r="Q38" i="22"/>
  <c r="R38" i="22"/>
  <c r="S38" i="22"/>
  <c r="T38" i="22"/>
  <c r="V38" i="22"/>
  <c r="W38" i="22"/>
  <c r="X38" i="22"/>
  <c r="Y38" i="22"/>
  <c r="AA38" i="22"/>
  <c r="AB38" i="22"/>
  <c r="AC38" i="22"/>
  <c r="AD38" i="22"/>
  <c r="AE38" i="22"/>
  <c r="AH38" i="22"/>
  <c r="AI38" i="22"/>
  <c r="AJ38" i="22"/>
  <c r="AK38" i="22"/>
  <c r="AN38" i="22"/>
  <c r="C39" i="22"/>
  <c r="H39" i="22"/>
  <c r="I39" i="22"/>
  <c r="J39" i="22"/>
  <c r="K39" i="22"/>
  <c r="L39" i="22"/>
  <c r="M39" i="22"/>
  <c r="N39" i="22"/>
  <c r="O39" i="22"/>
  <c r="Q39" i="22"/>
  <c r="R39" i="22"/>
  <c r="S39" i="22"/>
  <c r="T39" i="22"/>
  <c r="V39" i="22"/>
  <c r="W39" i="22"/>
  <c r="X39" i="22"/>
  <c r="Y39" i="22"/>
  <c r="AA39" i="22"/>
  <c r="AB39" i="22"/>
  <c r="AC39" i="22"/>
  <c r="AD39" i="22"/>
  <c r="AE39" i="22"/>
  <c r="AH39" i="22"/>
  <c r="AI39" i="22"/>
  <c r="AJ39" i="22"/>
  <c r="AK39" i="22"/>
  <c r="AN39" i="22"/>
  <c r="C40" i="22"/>
  <c r="H40" i="22"/>
  <c r="I40" i="22"/>
  <c r="J40" i="22"/>
  <c r="K40" i="22"/>
  <c r="L40" i="22"/>
  <c r="M40" i="22"/>
  <c r="N40" i="22"/>
  <c r="O40" i="22"/>
  <c r="Q40" i="22"/>
  <c r="R40" i="22"/>
  <c r="S40" i="22"/>
  <c r="T40" i="22"/>
  <c r="V40" i="22"/>
  <c r="W40" i="22"/>
  <c r="X40" i="22"/>
  <c r="Y40" i="22"/>
  <c r="AA40" i="22"/>
  <c r="AB40" i="22"/>
  <c r="AC40" i="22"/>
  <c r="AD40" i="22"/>
  <c r="AE40" i="22"/>
  <c r="AH40" i="22"/>
  <c r="AI40" i="22"/>
  <c r="AJ40" i="22"/>
  <c r="AK40" i="22"/>
  <c r="AN40" i="22"/>
  <c r="C41" i="22"/>
  <c r="H41" i="22"/>
  <c r="I41" i="22"/>
  <c r="J41" i="22"/>
  <c r="K41" i="22"/>
  <c r="L41" i="22"/>
  <c r="M41" i="22"/>
  <c r="N41" i="22"/>
  <c r="O41" i="22"/>
  <c r="Q41" i="22"/>
  <c r="R41" i="22"/>
  <c r="S41" i="22"/>
  <c r="T41" i="22"/>
  <c r="V41" i="22"/>
  <c r="W41" i="22"/>
  <c r="X41" i="22"/>
  <c r="Y41" i="22"/>
  <c r="AA41" i="22"/>
  <c r="AB41" i="22"/>
  <c r="AC41" i="22"/>
  <c r="AD41" i="22"/>
  <c r="AE41" i="22"/>
  <c r="AH41" i="22"/>
  <c r="AI41" i="22"/>
  <c r="AJ41" i="22"/>
  <c r="AK41" i="22"/>
  <c r="AN41" i="22"/>
  <c r="C42" i="22"/>
  <c r="H42" i="22"/>
  <c r="I42" i="22"/>
  <c r="J42" i="22"/>
  <c r="K42" i="22"/>
  <c r="L42" i="22"/>
  <c r="M42" i="22"/>
  <c r="N42" i="22"/>
  <c r="O42" i="22"/>
  <c r="Q42" i="22"/>
  <c r="R42" i="22"/>
  <c r="S42" i="22"/>
  <c r="T42" i="22"/>
  <c r="V42" i="22"/>
  <c r="W42" i="22"/>
  <c r="X42" i="22"/>
  <c r="Y42" i="22"/>
  <c r="AA42" i="22"/>
  <c r="AB42" i="22"/>
  <c r="AC42" i="22"/>
  <c r="AD42" i="22"/>
  <c r="AE42" i="22"/>
  <c r="AH42" i="22"/>
  <c r="AI42" i="22"/>
  <c r="AJ42" i="22"/>
  <c r="AK42" i="22"/>
  <c r="AN42" i="22"/>
  <c r="C43" i="22"/>
  <c r="H43" i="22"/>
  <c r="I43" i="22"/>
  <c r="J43" i="22"/>
  <c r="K43" i="22"/>
  <c r="L43" i="22"/>
  <c r="M43" i="22"/>
  <c r="N43" i="22"/>
  <c r="O43" i="22"/>
  <c r="Q43" i="22"/>
  <c r="R43" i="22"/>
  <c r="S43" i="22"/>
  <c r="T43" i="22"/>
  <c r="V43" i="22"/>
  <c r="W43" i="22"/>
  <c r="X43" i="22"/>
  <c r="Y43" i="22"/>
  <c r="AA43" i="22"/>
  <c r="AB43" i="22"/>
  <c r="AC43" i="22"/>
  <c r="AD43" i="22"/>
  <c r="AE43" i="22"/>
  <c r="AH43" i="22"/>
  <c r="AI43" i="22"/>
  <c r="AJ43" i="22"/>
  <c r="AK43" i="22"/>
  <c r="AN43" i="22"/>
  <c r="C44" i="22"/>
  <c r="H44" i="22"/>
  <c r="I44" i="22"/>
  <c r="J44" i="22"/>
  <c r="K44" i="22"/>
  <c r="L44" i="22"/>
  <c r="M44" i="22"/>
  <c r="N44" i="22"/>
  <c r="O44" i="22"/>
  <c r="Q44" i="22"/>
  <c r="R44" i="22"/>
  <c r="S44" i="22"/>
  <c r="T44" i="22"/>
  <c r="V44" i="22"/>
  <c r="W44" i="22"/>
  <c r="X44" i="22"/>
  <c r="Y44" i="22"/>
  <c r="AA44" i="22"/>
  <c r="AB44" i="22"/>
  <c r="AC44" i="22"/>
  <c r="AD44" i="22"/>
  <c r="AE44" i="22"/>
  <c r="AH44" i="22"/>
  <c r="AI44" i="22"/>
  <c r="AJ44" i="22"/>
  <c r="AK44" i="22"/>
  <c r="AN44" i="22"/>
  <c r="C45" i="22"/>
  <c r="H45" i="22"/>
  <c r="I45" i="22"/>
  <c r="J45" i="22"/>
  <c r="K45" i="22"/>
  <c r="L45" i="22"/>
  <c r="M45" i="22"/>
  <c r="N45" i="22"/>
  <c r="O45" i="22"/>
  <c r="Q45" i="22"/>
  <c r="R45" i="22"/>
  <c r="S45" i="22"/>
  <c r="T45" i="22"/>
  <c r="V45" i="22"/>
  <c r="W45" i="22"/>
  <c r="X45" i="22"/>
  <c r="Y45" i="22"/>
  <c r="AA45" i="22"/>
  <c r="AB45" i="22"/>
  <c r="AC45" i="22"/>
  <c r="AD45" i="22"/>
  <c r="AE45" i="22"/>
  <c r="AH45" i="22"/>
  <c r="AI45" i="22"/>
  <c r="AJ45" i="22"/>
  <c r="AK45" i="22"/>
  <c r="AN45" i="22"/>
  <c r="C46" i="22"/>
  <c r="H46" i="22"/>
  <c r="I46" i="22"/>
  <c r="J46" i="22"/>
  <c r="K46" i="22"/>
  <c r="L46" i="22"/>
  <c r="M46" i="22"/>
  <c r="N46" i="22"/>
  <c r="O46" i="22"/>
  <c r="Q46" i="22"/>
  <c r="R46" i="22"/>
  <c r="S46" i="22"/>
  <c r="T46" i="22"/>
  <c r="V46" i="22"/>
  <c r="W46" i="22"/>
  <c r="X46" i="22"/>
  <c r="Y46" i="22"/>
  <c r="AA46" i="22"/>
  <c r="AB46" i="22"/>
  <c r="AC46" i="22"/>
  <c r="AD46" i="22"/>
  <c r="AE46" i="22"/>
  <c r="AH46" i="22"/>
  <c r="AI46" i="22"/>
  <c r="AJ46" i="22"/>
  <c r="AK46" i="22"/>
  <c r="AN46" i="22"/>
  <c r="C47" i="22"/>
  <c r="H47" i="22"/>
  <c r="I47" i="22"/>
  <c r="J47" i="22"/>
  <c r="K47" i="22"/>
  <c r="L47" i="22"/>
  <c r="M47" i="22"/>
  <c r="N47" i="22"/>
  <c r="O47" i="22"/>
  <c r="Q47" i="22"/>
  <c r="R47" i="22"/>
  <c r="S47" i="22"/>
  <c r="T47" i="22"/>
  <c r="V47" i="22"/>
  <c r="W47" i="22"/>
  <c r="X47" i="22"/>
  <c r="Y47" i="22"/>
  <c r="AA47" i="22"/>
  <c r="AB47" i="22"/>
  <c r="AC47" i="22"/>
  <c r="AD47" i="22"/>
  <c r="AE47" i="22"/>
  <c r="AH47" i="22"/>
  <c r="AI47" i="22"/>
  <c r="AJ47" i="22"/>
  <c r="AK47" i="22"/>
  <c r="AN47" i="22"/>
  <c r="C48" i="22"/>
  <c r="H48" i="22"/>
  <c r="I48" i="22"/>
  <c r="J48" i="22"/>
  <c r="K48" i="22"/>
  <c r="L48" i="22"/>
  <c r="M48" i="22"/>
  <c r="N48" i="22"/>
  <c r="O48" i="22"/>
  <c r="Q48" i="22"/>
  <c r="R48" i="22"/>
  <c r="S48" i="22"/>
  <c r="T48" i="22"/>
  <c r="V48" i="22"/>
  <c r="W48" i="22"/>
  <c r="X48" i="22"/>
  <c r="Y48" i="22"/>
  <c r="AA48" i="22"/>
  <c r="AB48" i="22"/>
  <c r="AC48" i="22"/>
  <c r="AD48" i="22"/>
  <c r="AE48" i="22"/>
  <c r="AH48" i="22"/>
  <c r="AI48" i="22"/>
  <c r="AJ48" i="22"/>
  <c r="AK48" i="22"/>
  <c r="AN48" i="22"/>
  <c r="C49" i="22"/>
  <c r="H49" i="22"/>
  <c r="I49" i="22"/>
  <c r="J49" i="22"/>
  <c r="K49" i="22"/>
  <c r="L49" i="22"/>
  <c r="M49" i="22"/>
  <c r="N49" i="22"/>
  <c r="O49" i="22"/>
  <c r="Q49" i="22"/>
  <c r="R49" i="22"/>
  <c r="S49" i="22"/>
  <c r="T49" i="22"/>
  <c r="V49" i="22"/>
  <c r="W49" i="22"/>
  <c r="X49" i="22"/>
  <c r="Y49" i="22"/>
  <c r="AA49" i="22"/>
  <c r="AB49" i="22"/>
  <c r="AC49" i="22"/>
  <c r="AD49" i="22"/>
  <c r="AE49" i="22"/>
  <c r="AH49" i="22"/>
  <c r="AI49" i="22"/>
  <c r="AJ49" i="22"/>
  <c r="AK49" i="22"/>
  <c r="AN49" i="22"/>
  <c r="C50" i="22"/>
  <c r="H50" i="22"/>
  <c r="I50" i="22"/>
  <c r="J50" i="22"/>
  <c r="K50" i="22"/>
  <c r="L50" i="22"/>
  <c r="M50" i="22"/>
  <c r="N50" i="22"/>
  <c r="O50" i="22"/>
  <c r="Q50" i="22"/>
  <c r="R50" i="22"/>
  <c r="S50" i="22"/>
  <c r="T50" i="22"/>
  <c r="V50" i="22"/>
  <c r="W50" i="22"/>
  <c r="X50" i="22"/>
  <c r="Y50" i="22"/>
  <c r="AA50" i="22"/>
  <c r="AB50" i="22"/>
  <c r="AC50" i="22"/>
  <c r="AD50" i="22"/>
  <c r="AE50" i="22"/>
  <c r="AH50" i="22"/>
  <c r="AI50" i="22"/>
  <c r="AJ50" i="22"/>
  <c r="AK50" i="22"/>
  <c r="AN50" i="22"/>
  <c r="C51" i="22"/>
  <c r="H51" i="22"/>
  <c r="I51" i="22"/>
  <c r="J51" i="22"/>
  <c r="K51" i="22"/>
  <c r="L51" i="22"/>
  <c r="M51" i="22"/>
  <c r="N51" i="22"/>
  <c r="O51" i="22"/>
  <c r="Q51" i="22"/>
  <c r="R51" i="22"/>
  <c r="S51" i="22"/>
  <c r="T51" i="22"/>
  <c r="V51" i="22"/>
  <c r="W51" i="22"/>
  <c r="X51" i="22"/>
  <c r="Y51" i="22"/>
  <c r="AA51" i="22"/>
  <c r="AB51" i="22"/>
  <c r="AC51" i="22"/>
  <c r="AD51" i="22"/>
  <c r="AE51" i="22"/>
  <c r="AH51" i="22"/>
  <c r="AI51" i="22"/>
  <c r="AJ51" i="22"/>
  <c r="AK51" i="22"/>
  <c r="AN51" i="22"/>
  <c r="C52" i="22"/>
  <c r="H52" i="22"/>
  <c r="I52" i="22"/>
  <c r="J52" i="22"/>
  <c r="K52" i="22"/>
  <c r="L52" i="22"/>
  <c r="M52" i="22"/>
  <c r="N52" i="22"/>
  <c r="O52" i="22"/>
  <c r="Q52" i="22"/>
  <c r="R52" i="22"/>
  <c r="S52" i="22"/>
  <c r="T52" i="22"/>
  <c r="V52" i="22"/>
  <c r="W52" i="22"/>
  <c r="X52" i="22"/>
  <c r="Y52" i="22"/>
  <c r="AA52" i="22"/>
  <c r="AB52" i="22"/>
  <c r="AC52" i="22"/>
  <c r="AD52" i="22"/>
  <c r="AE52" i="22"/>
  <c r="AH52" i="22"/>
  <c r="AI52" i="22"/>
  <c r="AJ52" i="22"/>
  <c r="AK52" i="22"/>
  <c r="AN52" i="22"/>
  <c r="C53" i="22"/>
  <c r="H53" i="22"/>
  <c r="I53" i="22"/>
  <c r="J53" i="22"/>
  <c r="K53" i="22"/>
  <c r="L53" i="22"/>
  <c r="M53" i="22"/>
  <c r="N53" i="22"/>
  <c r="O53" i="22"/>
  <c r="Q53" i="22"/>
  <c r="R53" i="22"/>
  <c r="S53" i="22"/>
  <c r="T53" i="22"/>
  <c r="V53" i="22"/>
  <c r="W53" i="22"/>
  <c r="X53" i="22"/>
  <c r="Y53" i="22"/>
  <c r="AA53" i="22"/>
  <c r="AB53" i="22"/>
  <c r="AC53" i="22"/>
  <c r="AD53" i="22"/>
  <c r="AE53" i="22"/>
  <c r="AH53" i="22"/>
  <c r="AI53" i="22"/>
  <c r="AJ53" i="22"/>
  <c r="AK53" i="22"/>
  <c r="AN53" i="22"/>
  <c r="C54" i="22"/>
  <c r="H54" i="22"/>
  <c r="I54" i="22"/>
  <c r="J54" i="22"/>
  <c r="K54" i="22"/>
  <c r="L54" i="22"/>
  <c r="M54" i="22"/>
  <c r="N54" i="22"/>
  <c r="O54" i="22"/>
  <c r="Q54" i="22"/>
  <c r="R54" i="22"/>
  <c r="S54" i="22"/>
  <c r="T54" i="22"/>
  <c r="V54" i="22"/>
  <c r="W54" i="22"/>
  <c r="X54" i="22"/>
  <c r="Y54" i="22"/>
  <c r="AA54" i="22"/>
  <c r="AB54" i="22"/>
  <c r="AC54" i="22"/>
  <c r="AD54" i="22"/>
  <c r="AE54" i="22"/>
  <c r="AH54" i="22"/>
  <c r="AI54" i="22"/>
  <c r="AJ54" i="22"/>
  <c r="AK54" i="22"/>
  <c r="AN54" i="22"/>
  <c r="C55" i="22"/>
  <c r="H55" i="22"/>
  <c r="I55" i="22"/>
  <c r="J55" i="22"/>
  <c r="K55" i="22"/>
  <c r="L55" i="22"/>
  <c r="M55" i="22"/>
  <c r="N55" i="22"/>
  <c r="O55" i="22"/>
  <c r="Q55" i="22"/>
  <c r="R55" i="22"/>
  <c r="S55" i="22"/>
  <c r="T55" i="22"/>
  <c r="V55" i="22"/>
  <c r="W55" i="22"/>
  <c r="X55" i="22"/>
  <c r="Y55" i="22"/>
  <c r="AA55" i="22"/>
  <c r="AB55" i="22"/>
  <c r="AC55" i="22"/>
  <c r="AD55" i="22"/>
  <c r="AE55" i="22"/>
  <c r="AH55" i="22"/>
  <c r="AI55" i="22"/>
  <c r="AJ55" i="22"/>
  <c r="AK55" i="22"/>
  <c r="AN55" i="22"/>
  <c r="C56" i="22"/>
  <c r="H56" i="22"/>
  <c r="I56" i="22"/>
  <c r="J56" i="22"/>
  <c r="K56" i="22"/>
  <c r="L56" i="22"/>
  <c r="M56" i="22"/>
  <c r="N56" i="22"/>
  <c r="O56" i="22"/>
  <c r="Q56" i="22"/>
  <c r="R56" i="22"/>
  <c r="S56" i="22"/>
  <c r="T56" i="22"/>
  <c r="V56" i="22"/>
  <c r="W56" i="22"/>
  <c r="X56" i="22"/>
  <c r="Y56" i="22"/>
  <c r="AA56" i="22"/>
  <c r="AB56" i="22"/>
  <c r="AC56" i="22"/>
  <c r="AD56" i="22"/>
  <c r="AE56" i="22"/>
  <c r="AH56" i="22"/>
  <c r="AI56" i="22"/>
  <c r="AJ56" i="22"/>
  <c r="AK56" i="22"/>
  <c r="AN56" i="22"/>
  <c r="C57" i="22"/>
  <c r="H57" i="22"/>
  <c r="I57" i="22"/>
  <c r="J57" i="22"/>
  <c r="K57" i="22"/>
  <c r="L57" i="22"/>
  <c r="M57" i="22"/>
  <c r="N57" i="22"/>
  <c r="O57" i="22"/>
  <c r="Q57" i="22"/>
  <c r="R57" i="22"/>
  <c r="S57" i="22"/>
  <c r="T57" i="22"/>
  <c r="V57" i="22"/>
  <c r="W57" i="22"/>
  <c r="X57" i="22"/>
  <c r="Y57" i="22"/>
  <c r="AA57" i="22"/>
  <c r="AB57" i="22"/>
  <c r="AC57" i="22"/>
  <c r="AD57" i="22"/>
  <c r="AE57" i="22"/>
  <c r="AH57" i="22"/>
  <c r="AI57" i="22"/>
  <c r="AJ57" i="22"/>
  <c r="AK57" i="22"/>
  <c r="AN57" i="22"/>
  <c r="C58" i="22"/>
  <c r="H58" i="22"/>
  <c r="I58" i="22"/>
  <c r="J58" i="22"/>
  <c r="K58" i="22"/>
  <c r="L58" i="22"/>
  <c r="M58" i="22"/>
  <c r="N58" i="22"/>
  <c r="O58" i="22"/>
  <c r="Q58" i="22"/>
  <c r="R58" i="22"/>
  <c r="S58" i="22"/>
  <c r="T58" i="22"/>
  <c r="V58" i="22"/>
  <c r="W58" i="22"/>
  <c r="X58" i="22"/>
  <c r="Y58" i="22"/>
  <c r="AA58" i="22"/>
  <c r="AB58" i="22"/>
  <c r="AC58" i="22"/>
  <c r="AD58" i="22"/>
  <c r="AE58" i="22"/>
  <c r="AH58" i="22"/>
  <c r="AI58" i="22"/>
  <c r="AJ58" i="22"/>
  <c r="AK58" i="22"/>
  <c r="AN58" i="22"/>
  <c r="C59" i="22"/>
  <c r="H59" i="22"/>
  <c r="I59" i="22"/>
  <c r="J59" i="22"/>
  <c r="K59" i="22"/>
  <c r="L59" i="22"/>
  <c r="M59" i="22"/>
  <c r="N59" i="22"/>
  <c r="O59" i="22"/>
  <c r="Q59" i="22"/>
  <c r="R59" i="22"/>
  <c r="S59" i="22"/>
  <c r="T59" i="22"/>
  <c r="V59" i="22"/>
  <c r="W59" i="22"/>
  <c r="X59" i="22"/>
  <c r="Y59" i="22"/>
  <c r="AA59" i="22"/>
  <c r="AB59" i="22"/>
  <c r="AC59" i="22"/>
  <c r="AD59" i="22"/>
  <c r="AE59" i="22"/>
  <c r="AH59" i="22"/>
  <c r="AI59" i="22"/>
  <c r="AJ59" i="22"/>
  <c r="AK59" i="22"/>
  <c r="AN59" i="22"/>
  <c r="C60" i="22"/>
  <c r="H60" i="22"/>
  <c r="I60" i="22"/>
  <c r="J60" i="22"/>
  <c r="K60" i="22"/>
  <c r="L60" i="22"/>
  <c r="M60" i="22"/>
  <c r="N60" i="22"/>
  <c r="O60" i="22"/>
  <c r="Q60" i="22"/>
  <c r="R60" i="22"/>
  <c r="S60" i="22"/>
  <c r="T60" i="22"/>
  <c r="V60" i="22"/>
  <c r="W60" i="22"/>
  <c r="X60" i="22"/>
  <c r="Y60" i="22"/>
  <c r="AA60" i="22"/>
  <c r="AB60" i="22"/>
  <c r="AC60" i="22"/>
  <c r="AD60" i="22"/>
  <c r="AE60" i="22"/>
  <c r="AH60" i="22"/>
  <c r="AI60" i="22"/>
  <c r="AJ60" i="22"/>
  <c r="AK60" i="22"/>
  <c r="AN60" i="22"/>
  <c r="C61" i="22"/>
  <c r="H61" i="22"/>
  <c r="I61" i="22"/>
  <c r="J61" i="22"/>
  <c r="K61" i="22"/>
  <c r="L61" i="22"/>
  <c r="M61" i="22"/>
  <c r="N61" i="22"/>
  <c r="O61" i="22"/>
  <c r="Q61" i="22"/>
  <c r="R61" i="22"/>
  <c r="S61" i="22"/>
  <c r="T61" i="22"/>
  <c r="V61" i="22"/>
  <c r="W61" i="22"/>
  <c r="X61" i="22"/>
  <c r="Y61" i="22"/>
  <c r="AA61" i="22"/>
  <c r="AB61" i="22"/>
  <c r="AC61" i="22"/>
  <c r="AD61" i="22"/>
  <c r="AE61" i="22"/>
  <c r="AH61" i="22"/>
  <c r="AI61" i="22"/>
  <c r="AJ61" i="22"/>
  <c r="AK61" i="22"/>
  <c r="AN61" i="22"/>
  <c r="C62" i="22"/>
  <c r="H62" i="22"/>
  <c r="I62" i="22"/>
  <c r="J62" i="22"/>
  <c r="K62" i="22"/>
  <c r="L62" i="22"/>
  <c r="M62" i="22"/>
  <c r="N62" i="22"/>
  <c r="O62" i="22"/>
  <c r="Q62" i="22"/>
  <c r="R62" i="22"/>
  <c r="S62" i="22"/>
  <c r="T62" i="22"/>
  <c r="V62" i="22"/>
  <c r="W62" i="22"/>
  <c r="X62" i="22"/>
  <c r="Y62" i="22"/>
  <c r="AA62" i="22"/>
  <c r="AB62" i="22"/>
  <c r="AC62" i="22"/>
  <c r="AD62" i="22"/>
  <c r="AE62" i="22"/>
  <c r="AH62" i="22"/>
  <c r="AI62" i="22"/>
  <c r="AJ62" i="22"/>
  <c r="AK62" i="22"/>
  <c r="AN62" i="22"/>
  <c r="C63" i="22"/>
  <c r="H63" i="22"/>
  <c r="I63" i="22"/>
  <c r="J63" i="22"/>
  <c r="K63" i="22"/>
  <c r="L63" i="22"/>
  <c r="M63" i="22"/>
  <c r="N63" i="22"/>
  <c r="O63" i="22"/>
  <c r="Q63" i="22"/>
  <c r="R63" i="22"/>
  <c r="S63" i="22"/>
  <c r="T63" i="22"/>
  <c r="V63" i="22"/>
  <c r="W63" i="22"/>
  <c r="X63" i="22"/>
  <c r="Y63" i="22"/>
  <c r="AA63" i="22"/>
  <c r="AB63" i="22"/>
  <c r="AC63" i="22"/>
  <c r="AD63" i="22"/>
  <c r="AE63" i="22"/>
  <c r="AH63" i="22"/>
  <c r="AI63" i="22"/>
  <c r="AJ63" i="22"/>
  <c r="AK63" i="22"/>
  <c r="AN63" i="22"/>
  <c r="C64" i="22"/>
  <c r="H64" i="22"/>
  <c r="I64" i="22"/>
  <c r="J64" i="22"/>
  <c r="K64" i="22"/>
  <c r="L64" i="22"/>
  <c r="M64" i="22"/>
  <c r="N64" i="22"/>
  <c r="O64" i="22"/>
  <c r="Q64" i="22"/>
  <c r="R64" i="22"/>
  <c r="S64" i="22"/>
  <c r="T64" i="22"/>
  <c r="V64" i="22"/>
  <c r="W64" i="22"/>
  <c r="X64" i="22"/>
  <c r="Y64" i="22"/>
  <c r="AA64" i="22"/>
  <c r="AB64" i="22"/>
  <c r="AC64" i="22"/>
  <c r="AD64" i="22"/>
  <c r="AE64" i="22"/>
  <c r="AH64" i="22"/>
  <c r="AI64" i="22"/>
  <c r="AJ64" i="22"/>
  <c r="AK64" i="22"/>
  <c r="AN64" i="22"/>
  <c r="C65" i="22"/>
  <c r="H65" i="22"/>
  <c r="I65" i="22"/>
  <c r="J65" i="22"/>
  <c r="K65" i="22"/>
  <c r="L65" i="22"/>
  <c r="M65" i="22"/>
  <c r="N65" i="22"/>
  <c r="O65" i="22"/>
  <c r="Q65" i="22"/>
  <c r="R65" i="22"/>
  <c r="S65" i="22"/>
  <c r="T65" i="22"/>
  <c r="V65" i="22"/>
  <c r="W65" i="22"/>
  <c r="X65" i="22"/>
  <c r="Y65" i="22"/>
  <c r="AA65" i="22"/>
  <c r="AB65" i="22"/>
  <c r="AC65" i="22"/>
  <c r="AD65" i="22"/>
  <c r="AE65" i="22"/>
  <c r="AH65" i="22"/>
  <c r="AI65" i="22"/>
  <c r="AJ65" i="22"/>
  <c r="AK65" i="22"/>
  <c r="AN65" i="22"/>
  <c r="C66" i="22"/>
  <c r="H66" i="22"/>
  <c r="I66" i="22"/>
  <c r="J66" i="22"/>
  <c r="K66" i="22"/>
  <c r="L66" i="22"/>
  <c r="M66" i="22"/>
  <c r="N66" i="22"/>
  <c r="O66" i="22"/>
  <c r="Q66" i="22"/>
  <c r="R66" i="22"/>
  <c r="S66" i="22"/>
  <c r="T66" i="22"/>
  <c r="V66" i="22"/>
  <c r="W66" i="22"/>
  <c r="X66" i="22"/>
  <c r="Y66" i="22"/>
  <c r="AA66" i="22"/>
  <c r="AB66" i="22"/>
  <c r="AC66" i="22"/>
  <c r="AD66" i="22"/>
  <c r="AE66" i="22"/>
  <c r="AH66" i="22"/>
  <c r="AI66" i="22"/>
  <c r="AJ66" i="22"/>
  <c r="AK66" i="22"/>
  <c r="AN66" i="22"/>
  <c r="C67" i="22"/>
  <c r="H67" i="22"/>
  <c r="I67" i="22"/>
  <c r="J67" i="22"/>
  <c r="K67" i="22"/>
  <c r="L67" i="22"/>
  <c r="M67" i="22"/>
  <c r="N67" i="22"/>
  <c r="O67" i="22"/>
  <c r="Q67" i="22"/>
  <c r="R67" i="22"/>
  <c r="S67" i="22"/>
  <c r="T67" i="22"/>
  <c r="V67" i="22"/>
  <c r="W67" i="22"/>
  <c r="X67" i="22"/>
  <c r="Y67" i="22"/>
  <c r="AA67" i="22"/>
  <c r="AB67" i="22"/>
  <c r="AC67" i="22"/>
  <c r="AD67" i="22"/>
  <c r="AE67" i="22"/>
  <c r="AH67" i="22"/>
  <c r="AI67" i="22"/>
  <c r="AJ67" i="22"/>
  <c r="AK67" i="22"/>
  <c r="AN67" i="22"/>
  <c r="C68" i="22"/>
  <c r="H68" i="22"/>
  <c r="I68" i="22"/>
  <c r="J68" i="22"/>
  <c r="K68" i="22"/>
  <c r="L68" i="22"/>
  <c r="M68" i="22"/>
  <c r="N68" i="22"/>
  <c r="O68" i="22"/>
  <c r="Q68" i="22"/>
  <c r="R68" i="22"/>
  <c r="S68" i="22"/>
  <c r="T68" i="22"/>
  <c r="V68" i="22"/>
  <c r="W68" i="22"/>
  <c r="X68" i="22"/>
  <c r="Y68" i="22"/>
  <c r="AA68" i="22"/>
  <c r="AB68" i="22"/>
  <c r="AC68" i="22"/>
  <c r="AD68" i="22"/>
  <c r="AE68" i="22"/>
  <c r="AH68" i="22"/>
  <c r="AI68" i="22"/>
  <c r="AJ68" i="22"/>
  <c r="AK68" i="22"/>
  <c r="AN68" i="22"/>
  <c r="C69" i="22"/>
  <c r="H69" i="22"/>
  <c r="I69" i="22"/>
  <c r="J69" i="22"/>
  <c r="K69" i="22"/>
  <c r="L69" i="22"/>
  <c r="M69" i="22"/>
  <c r="N69" i="22"/>
  <c r="O69" i="22"/>
  <c r="Q69" i="22"/>
  <c r="R69" i="22"/>
  <c r="S69" i="22"/>
  <c r="T69" i="22"/>
  <c r="V69" i="22"/>
  <c r="W69" i="22"/>
  <c r="X69" i="22"/>
  <c r="Y69" i="22"/>
  <c r="AA69" i="22"/>
  <c r="AB69" i="22"/>
  <c r="AC69" i="22"/>
  <c r="AD69" i="22"/>
  <c r="AE69" i="22"/>
  <c r="AH69" i="22"/>
  <c r="AI69" i="22"/>
  <c r="AJ69" i="22"/>
  <c r="AK69" i="22"/>
  <c r="AN69" i="22"/>
  <c r="C70" i="22"/>
  <c r="H70" i="22"/>
  <c r="I70" i="22"/>
  <c r="J70" i="22"/>
  <c r="K70" i="22"/>
  <c r="L70" i="22"/>
  <c r="M70" i="22"/>
  <c r="N70" i="22"/>
  <c r="O70" i="22"/>
  <c r="Q70" i="22"/>
  <c r="R70" i="22"/>
  <c r="S70" i="22"/>
  <c r="T70" i="22"/>
  <c r="V70" i="22"/>
  <c r="W70" i="22"/>
  <c r="X70" i="22"/>
  <c r="Y70" i="22"/>
  <c r="AA70" i="22"/>
  <c r="AB70" i="22"/>
  <c r="AC70" i="22"/>
  <c r="AD70" i="22"/>
  <c r="AE70" i="22"/>
  <c r="AH70" i="22"/>
  <c r="AI70" i="22"/>
  <c r="AJ70" i="22"/>
  <c r="AK70" i="22"/>
  <c r="AN70" i="22"/>
  <c r="C71" i="22"/>
  <c r="H71" i="22"/>
  <c r="I71" i="22"/>
  <c r="J71" i="22"/>
  <c r="K71" i="22"/>
  <c r="L71" i="22"/>
  <c r="M71" i="22"/>
  <c r="N71" i="22"/>
  <c r="O71" i="22"/>
  <c r="Q71" i="22"/>
  <c r="R71" i="22"/>
  <c r="S71" i="22"/>
  <c r="T71" i="22"/>
  <c r="V71" i="22"/>
  <c r="W71" i="22"/>
  <c r="X71" i="22"/>
  <c r="Y71" i="22"/>
  <c r="AA71" i="22"/>
  <c r="AB71" i="22"/>
  <c r="AC71" i="22"/>
  <c r="AD71" i="22"/>
  <c r="AE71" i="22"/>
  <c r="AH71" i="22"/>
  <c r="AI71" i="22"/>
  <c r="AJ71" i="22"/>
  <c r="AK71" i="22"/>
  <c r="AN71" i="22"/>
  <c r="C72" i="22"/>
  <c r="H72" i="22"/>
  <c r="I72" i="22"/>
  <c r="J72" i="22"/>
  <c r="K72" i="22"/>
  <c r="L72" i="22"/>
  <c r="M72" i="22"/>
  <c r="N72" i="22"/>
  <c r="O72" i="22"/>
  <c r="Q72" i="22"/>
  <c r="R72" i="22"/>
  <c r="S72" i="22"/>
  <c r="T72" i="22"/>
  <c r="V72" i="22"/>
  <c r="W72" i="22"/>
  <c r="X72" i="22"/>
  <c r="Y72" i="22"/>
  <c r="AA72" i="22"/>
  <c r="AB72" i="22"/>
  <c r="AC72" i="22"/>
  <c r="AD72" i="22"/>
  <c r="AE72" i="22"/>
  <c r="AH72" i="22"/>
  <c r="AI72" i="22"/>
  <c r="AJ72" i="22"/>
  <c r="AK72" i="22"/>
  <c r="AN72" i="22"/>
  <c r="C73" i="22"/>
  <c r="H73" i="22"/>
  <c r="I73" i="22"/>
  <c r="J73" i="22"/>
  <c r="K73" i="22"/>
  <c r="L73" i="22"/>
  <c r="M73" i="22"/>
  <c r="N73" i="22"/>
  <c r="O73" i="22"/>
  <c r="Q73" i="22"/>
  <c r="R73" i="22"/>
  <c r="S73" i="22"/>
  <c r="T73" i="22"/>
  <c r="V73" i="22"/>
  <c r="W73" i="22"/>
  <c r="X73" i="22"/>
  <c r="Y73" i="22"/>
  <c r="AA73" i="22"/>
  <c r="AB73" i="22"/>
  <c r="AC73" i="22"/>
  <c r="AD73" i="22"/>
  <c r="AE73" i="22"/>
  <c r="AH73" i="22"/>
  <c r="AI73" i="22"/>
  <c r="AJ73" i="22"/>
  <c r="AK73" i="22"/>
  <c r="AN73" i="22"/>
  <c r="C74" i="22"/>
  <c r="H74" i="22"/>
  <c r="I74" i="22"/>
  <c r="J74" i="22"/>
  <c r="K74" i="22"/>
  <c r="L74" i="22"/>
  <c r="M74" i="22"/>
  <c r="N74" i="22"/>
  <c r="O74" i="22"/>
  <c r="Q74" i="22"/>
  <c r="R74" i="22"/>
  <c r="S74" i="22"/>
  <c r="T74" i="22"/>
  <c r="V74" i="22"/>
  <c r="W74" i="22"/>
  <c r="X74" i="22"/>
  <c r="Y74" i="22"/>
  <c r="AA74" i="22"/>
  <c r="AB74" i="22"/>
  <c r="AC74" i="22"/>
  <c r="AD74" i="22"/>
  <c r="AE74" i="22"/>
  <c r="AH74" i="22"/>
  <c r="AI74" i="22"/>
  <c r="AJ74" i="22"/>
  <c r="AK74" i="22"/>
  <c r="AN74" i="22"/>
  <c r="C75" i="22"/>
  <c r="H75" i="22"/>
  <c r="I75" i="22"/>
  <c r="J75" i="22"/>
  <c r="K75" i="22"/>
  <c r="L75" i="22"/>
  <c r="M75" i="22"/>
  <c r="N75" i="22"/>
  <c r="O75" i="22"/>
  <c r="Q75" i="22"/>
  <c r="R75" i="22"/>
  <c r="S75" i="22"/>
  <c r="T75" i="22"/>
  <c r="V75" i="22"/>
  <c r="W75" i="22"/>
  <c r="X75" i="22"/>
  <c r="Y75" i="22"/>
  <c r="AA75" i="22"/>
  <c r="AB75" i="22"/>
  <c r="AC75" i="22"/>
  <c r="AD75" i="22"/>
  <c r="AE75" i="22"/>
  <c r="AH75" i="22"/>
  <c r="AI75" i="22"/>
  <c r="AJ75" i="22"/>
  <c r="AK75" i="22"/>
  <c r="AN75" i="22"/>
  <c r="C76" i="22"/>
  <c r="H76" i="22"/>
  <c r="I76" i="22"/>
  <c r="J76" i="22"/>
  <c r="K76" i="22"/>
  <c r="L76" i="22"/>
  <c r="M76" i="22"/>
  <c r="N76" i="22"/>
  <c r="O76" i="22"/>
  <c r="Q76" i="22"/>
  <c r="R76" i="22"/>
  <c r="S76" i="22"/>
  <c r="T76" i="22"/>
  <c r="V76" i="22"/>
  <c r="W76" i="22"/>
  <c r="X76" i="22"/>
  <c r="Y76" i="22"/>
  <c r="AA76" i="22"/>
  <c r="AB76" i="22"/>
  <c r="AC76" i="22"/>
  <c r="AD76" i="22"/>
  <c r="AE76" i="22"/>
  <c r="AH76" i="22"/>
  <c r="AI76" i="22"/>
  <c r="AJ76" i="22"/>
  <c r="AK76" i="22"/>
  <c r="AN76" i="22"/>
  <c r="C77" i="22"/>
  <c r="H77" i="22"/>
  <c r="I77" i="22"/>
  <c r="J77" i="22"/>
  <c r="K77" i="22"/>
  <c r="L77" i="22"/>
  <c r="M77" i="22"/>
  <c r="N77" i="22"/>
  <c r="O77" i="22"/>
  <c r="Q77" i="22"/>
  <c r="R77" i="22"/>
  <c r="S77" i="22"/>
  <c r="T77" i="22"/>
  <c r="V77" i="22"/>
  <c r="W77" i="22"/>
  <c r="X77" i="22"/>
  <c r="Y77" i="22"/>
  <c r="AA77" i="22"/>
  <c r="AB77" i="22"/>
  <c r="AC77" i="22"/>
  <c r="AD77" i="22"/>
  <c r="AE77" i="22"/>
  <c r="AH77" i="22"/>
  <c r="AI77" i="22"/>
  <c r="AJ77" i="22"/>
  <c r="AK77" i="22"/>
  <c r="AN77" i="22"/>
  <c r="C78" i="22"/>
  <c r="H78" i="22"/>
  <c r="I78" i="22"/>
  <c r="J78" i="22"/>
  <c r="K78" i="22"/>
  <c r="L78" i="22"/>
  <c r="M78" i="22"/>
  <c r="N78" i="22"/>
  <c r="O78" i="22"/>
  <c r="Q78" i="22"/>
  <c r="R78" i="22"/>
  <c r="S78" i="22"/>
  <c r="T78" i="22"/>
  <c r="V78" i="22"/>
  <c r="W78" i="22"/>
  <c r="X78" i="22"/>
  <c r="Y78" i="22"/>
  <c r="AA78" i="22"/>
  <c r="AB78" i="22"/>
  <c r="AC78" i="22"/>
  <c r="AD78" i="22"/>
  <c r="AE78" i="22"/>
  <c r="AH78" i="22"/>
  <c r="AI78" i="22"/>
  <c r="AJ78" i="22"/>
  <c r="AK78" i="22"/>
  <c r="AN78" i="22"/>
  <c r="C79" i="22"/>
  <c r="H79" i="22"/>
  <c r="I79" i="22"/>
  <c r="J79" i="22"/>
  <c r="K79" i="22"/>
  <c r="L79" i="22"/>
  <c r="M79" i="22"/>
  <c r="N79" i="22"/>
  <c r="O79" i="22"/>
  <c r="Q79" i="22"/>
  <c r="R79" i="22"/>
  <c r="S79" i="22"/>
  <c r="T79" i="22"/>
  <c r="V79" i="22"/>
  <c r="W79" i="22"/>
  <c r="X79" i="22"/>
  <c r="Y79" i="22"/>
  <c r="AA79" i="22"/>
  <c r="AB79" i="22"/>
  <c r="AC79" i="22"/>
  <c r="AD79" i="22"/>
  <c r="AE79" i="22"/>
  <c r="AH79" i="22"/>
  <c r="AI79" i="22"/>
  <c r="AJ79" i="22"/>
  <c r="AK79" i="22"/>
  <c r="AN79" i="22"/>
  <c r="C80" i="22"/>
  <c r="H80" i="22"/>
  <c r="I80" i="22"/>
  <c r="J80" i="22"/>
  <c r="K80" i="22"/>
  <c r="L80" i="22"/>
  <c r="M80" i="22"/>
  <c r="N80" i="22"/>
  <c r="O80" i="22"/>
  <c r="Q80" i="22"/>
  <c r="R80" i="22"/>
  <c r="S80" i="22"/>
  <c r="T80" i="22"/>
  <c r="V80" i="22"/>
  <c r="W80" i="22"/>
  <c r="X80" i="22"/>
  <c r="Y80" i="22"/>
  <c r="AA80" i="22"/>
  <c r="AB80" i="22"/>
  <c r="AC80" i="22"/>
  <c r="AD80" i="22"/>
  <c r="AE80" i="22"/>
  <c r="AH80" i="22"/>
  <c r="AI80" i="22"/>
  <c r="AJ80" i="22"/>
  <c r="AK80" i="22"/>
  <c r="AN80" i="22"/>
  <c r="C81" i="22"/>
  <c r="H81" i="22"/>
  <c r="I81" i="22"/>
  <c r="J81" i="22"/>
  <c r="K81" i="22"/>
  <c r="L81" i="22"/>
  <c r="M81" i="22"/>
  <c r="N81" i="22"/>
  <c r="O81" i="22"/>
  <c r="Q81" i="22"/>
  <c r="R81" i="22"/>
  <c r="S81" i="22"/>
  <c r="T81" i="22"/>
  <c r="V81" i="22"/>
  <c r="W81" i="22"/>
  <c r="X81" i="22"/>
  <c r="Y81" i="22"/>
  <c r="AA81" i="22"/>
  <c r="AB81" i="22"/>
  <c r="AC81" i="22"/>
  <c r="AD81" i="22"/>
  <c r="AE81" i="22"/>
  <c r="AH81" i="22"/>
  <c r="AI81" i="22"/>
  <c r="AJ81" i="22"/>
  <c r="AK81" i="22"/>
  <c r="AN81" i="22"/>
  <c r="AN3" i="22"/>
  <c r="AI3" i="22"/>
  <c r="AJ3" i="22"/>
  <c r="AK3" i="22"/>
  <c r="AH3" i="22"/>
  <c r="AB3" i="22"/>
  <c r="AC3" i="22"/>
  <c r="AD3" i="22"/>
  <c r="AE3" i="22"/>
  <c r="AA3" i="22"/>
  <c r="W3" i="22"/>
  <c r="X3" i="22"/>
  <c r="Y3" i="22"/>
  <c r="V3" i="22"/>
  <c r="R3" i="22"/>
  <c r="S3" i="22"/>
  <c r="T3" i="22"/>
  <c r="Q3" i="22"/>
  <c r="O3" i="22"/>
  <c r="J3" i="22"/>
  <c r="I3" i="22"/>
  <c r="C3" i="22"/>
  <c r="H3" i="22"/>
  <c r="K3" i="22"/>
  <c r="L3" i="22"/>
  <c r="M3" i="22"/>
  <c r="N3" i="22"/>
  <c r="AR14" i="22"/>
  <c r="AR50" i="24" l="1"/>
  <c r="AR74" i="24"/>
  <c r="AR10" i="22"/>
  <c r="AR6" i="22"/>
  <c r="AR4" i="22"/>
  <c r="AR12" i="22"/>
  <c r="AQ11" i="22"/>
  <c r="AR8" i="22"/>
  <c r="AQ7" i="22"/>
  <c r="AQ4" i="22"/>
  <c r="AQ15" i="22"/>
  <c r="AR16" i="22"/>
  <c r="AR20" i="22"/>
  <c r="AR22" i="22"/>
  <c r="AQ35" i="22"/>
  <c r="AR40" i="22"/>
  <c r="AQ19" i="22"/>
  <c r="AR30" i="24"/>
  <c r="AR44" i="22"/>
  <c r="AQ27" i="22"/>
  <c r="AR30" i="22"/>
  <c r="AQ51" i="22"/>
  <c r="AR36" i="22"/>
  <c r="AR26" i="22"/>
  <c r="AR56" i="22"/>
  <c r="AQ43" i="22"/>
  <c r="AR32" i="22"/>
  <c r="AR24" i="22"/>
  <c r="AR54" i="22"/>
  <c r="AR60" i="22"/>
  <c r="AQ31" i="22"/>
  <c r="AR38" i="22"/>
  <c r="AR48" i="22"/>
  <c r="AQ63" i="22"/>
  <c r="AQ55" i="22"/>
  <c r="AQ47" i="22"/>
  <c r="AQ39" i="22"/>
  <c r="AQ23" i="22"/>
  <c r="AR34" i="22"/>
  <c r="AR18" i="22"/>
  <c r="AR28" i="22"/>
  <c r="AQ67" i="22"/>
  <c r="AQ59" i="22"/>
  <c r="AR52" i="22"/>
  <c r="AR14" i="24"/>
  <c r="AR18" i="24"/>
  <c r="AQ21" i="24"/>
  <c r="AR22" i="24"/>
  <c r="AR26" i="24"/>
  <c r="AR34" i="24"/>
  <c r="AR38" i="24"/>
  <c r="AR42" i="24"/>
  <c r="AR46" i="24"/>
  <c r="AR54" i="24"/>
  <c r="AR58" i="24"/>
  <c r="AR62" i="24"/>
  <c r="AR66" i="24"/>
  <c r="AR70" i="24"/>
  <c r="AR3" i="22"/>
  <c r="AQ81" i="22"/>
  <c r="AR35" i="24"/>
  <c r="AQ38" i="24"/>
  <c r="AQ42" i="24"/>
  <c r="AR61" i="24"/>
  <c r="AR67" i="24"/>
  <c r="AQ70" i="24"/>
  <c r="AS70" i="24" s="1"/>
  <c r="AR79" i="24"/>
  <c r="AQ82" i="24"/>
  <c r="AQ39" i="24"/>
  <c r="AQ71" i="24"/>
  <c r="AQ13" i="24"/>
  <c r="AR32" i="24"/>
  <c r="AR27" i="24"/>
  <c r="AQ43" i="24"/>
  <c r="AR77" i="24"/>
  <c r="AR78" i="24"/>
  <c r="AR82" i="24"/>
  <c r="AQ55" i="24"/>
  <c r="AR64" i="24"/>
  <c r="AQ17" i="24"/>
  <c r="AQ25" i="24"/>
  <c r="AR31" i="24"/>
  <c r="AQ83" i="24"/>
  <c r="AQ9" i="24"/>
  <c r="AR10" i="24"/>
  <c r="AR93" i="24"/>
  <c r="AQ78" i="22"/>
  <c r="AQ77" i="22"/>
  <c r="AQ76" i="22"/>
  <c r="AR75" i="22"/>
  <c r="AQ74" i="22"/>
  <c r="AQ73" i="22"/>
  <c r="AQ72" i="22"/>
  <c r="AR71" i="22"/>
  <c r="AQ70" i="22"/>
  <c r="AQ69" i="22"/>
  <c r="AQ68" i="22"/>
  <c r="AR67" i="22"/>
  <c r="AR66" i="22"/>
  <c r="AQ66" i="22"/>
  <c r="AQ65" i="22"/>
  <c r="AQ64" i="22"/>
  <c r="AR63" i="22"/>
  <c r="AS63" i="22" s="1"/>
  <c r="AR62" i="22"/>
  <c r="AQ62" i="22"/>
  <c r="AR89" i="24"/>
  <c r="AR6" i="24"/>
  <c r="AR44" i="23"/>
  <c r="AR76" i="23"/>
  <c r="AR34" i="23"/>
  <c r="AQ67" i="23"/>
  <c r="AR8" i="23"/>
  <c r="AR85" i="24"/>
  <c r="AR3" i="23"/>
  <c r="AR39" i="23"/>
  <c r="AR54" i="23"/>
  <c r="AR71" i="23"/>
  <c r="AQ51" i="23"/>
  <c r="AR30" i="23"/>
  <c r="AR38" i="23"/>
  <c r="AR42" i="23"/>
  <c r="AR46" i="23"/>
  <c r="AR50" i="23"/>
  <c r="AR58" i="23"/>
  <c r="AR66" i="23"/>
  <c r="AR74" i="23"/>
  <c r="AR35" i="23"/>
  <c r="AR75" i="23"/>
  <c r="AR82" i="23"/>
  <c r="AR61" i="22"/>
  <c r="AQ61" i="22"/>
  <c r="AQ60" i="22"/>
  <c r="AR59" i="22"/>
  <c r="AR58" i="22"/>
  <c r="AQ58" i="22"/>
  <c r="AR57" i="22"/>
  <c r="AQ57" i="22"/>
  <c r="AQ56" i="22"/>
  <c r="AR55" i="22"/>
  <c r="AQ54" i="22"/>
  <c r="AR53" i="22"/>
  <c r="AQ53" i="22"/>
  <c r="AQ52" i="22"/>
  <c r="AR51" i="22"/>
  <c r="AR50" i="22"/>
  <c r="AQ50" i="22"/>
  <c r="AR49" i="22"/>
  <c r="AQ49" i="22"/>
  <c r="AQ48" i="22"/>
  <c r="AS48" i="22" s="1"/>
  <c r="AR47" i="22"/>
  <c r="AR46" i="22"/>
  <c r="AS46" i="22" s="1"/>
  <c r="AR42" i="22"/>
  <c r="AQ71" i="22"/>
  <c r="AQ46" i="22"/>
  <c r="AR45" i="22"/>
  <c r="AQ45" i="22"/>
  <c r="AQ44" i="22"/>
  <c r="AR43" i="22"/>
  <c r="AQ42" i="22"/>
  <c r="AR41" i="22"/>
  <c r="AQ41" i="22"/>
  <c r="AQ40" i="22"/>
  <c r="AR39" i="22"/>
  <c r="AQ38" i="22"/>
  <c r="AS38" i="22" s="1"/>
  <c r="AR37" i="22"/>
  <c r="AQ37" i="22"/>
  <c r="AQ36" i="22"/>
  <c r="AS36" i="22" s="1"/>
  <c r="AR35" i="22"/>
  <c r="AS35" i="22" s="1"/>
  <c r="AQ34" i="22"/>
  <c r="AR33" i="22"/>
  <c r="AQ33" i="22"/>
  <c r="AQ32" i="22"/>
  <c r="AS32" i="22" s="1"/>
  <c r="AR31" i="22"/>
  <c r="AQ30" i="22"/>
  <c r="AR29" i="22"/>
  <c r="AQ29" i="22"/>
  <c r="AQ28" i="22"/>
  <c r="AS28" i="22" s="1"/>
  <c r="AR27" i="22"/>
  <c r="AQ26" i="22"/>
  <c r="AR25" i="22"/>
  <c r="AQ25" i="22"/>
  <c r="AQ24" i="22"/>
  <c r="AR23" i="22"/>
  <c r="AS23" i="22" s="1"/>
  <c r="AQ22" i="22"/>
  <c r="AR21" i="22"/>
  <c r="AQ21" i="22"/>
  <c r="AQ20" i="22"/>
  <c r="AR19" i="22"/>
  <c r="AQ18" i="22"/>
  <c r="AR17" i="22"/>
  <c r="AQ17" i="22"/>
  <c r="AQ16" i="22"/>
  <c r="AS16" i="22" s="1"/>
  <c r="AR15" i="22"/>
  <c r="AQ14" i="22"/>
  <c r="AR13" i="22"/>
  <c r="AQ13" i="22"/>
  <c r="AQ12" i="22"/>
  <c r="AS12" i="22" s="1"/>
  <c r="AR11" i="22"/>
  <c r="AQ10" i="22"/>
  <c r="AS10" i="22" s="1"/>
  <c r="AR9" i="22"/>
  <c r="AQ9" i="22"/>
  <c r="AQ8" i="22"/>
  <c r="AR7" i="22"/>
  <c r="AQ6" i="22"/>
  <c r="AS6" i="22" s="1"/>
  <c r="AR5" i="22"/>
  <c r="AQ5" i="22"/>
  <c r="AQ3" i="24"/>
  <c r="AR3" i="24"/>
  <c r="AQ4" i="24"/>
  <c r="AR4" i="24"/>
  <c r="AR5" i="24"/>
  <c r="AQ6" i="24"/>
  <c r="AQ7" i="24"/>
  <c r="AR7" i="24"/>
  <c r="AQ8" i="24"/>
  <c r="AR8" i="24"/>
  <c r="AR9" i="24"/>
  <c r="AQ10" i="24"/>
  <c r="AQ11" i="24"/>
  <c r="AR11" i="24"/>
  <c r="AQ12" i="24"/>
  <c r="AR12" i="24"/>
  <c r="AR13" i="24"/>
  <c r="AS13" i="24" s="1"/>
  <c r="AQ14" i="24"/>
  <c r="AQ15" i="24"/>
  <c r="AR15" i="24"/>
  <c r="AQ16" i="24"/>
  <c r="AR16" i="24"/>
  <c r="AR17" i="24"/>
  <c r="AQ18" i="24"/>
  <c r="AS18" i="24" s="1"/>
  <c r="AR19" i="24"/>
  <c r="AQ22" i="24"/>
  <c r="AS22" i="24" s="1"/>
  <c r="AR23" i="24"/>
  <c r="AQ26" i="24"/>
  <c r="AQ30" i="24"/>
  <c r="AQ34" i="24"/>
  <c r="AR39" i="24"/>
  <c r="AS39" i="24" s="1"/>
  <c r="AQ5" i="24"/>
  <c r="AR62" i="23"/>
  <c r="AR47" i="23"/>
  <c r="AR31" i="23"/>
  <c r="AR43" i="23"/>
  <c r="AR78" i="23"/>
  <c r="AR26" i="23"/>
  <c r="AR70" i="23"/>
  <c r="AR51" i="23"/>
  <c r="AQ5" i="23"/>
  <c r="AR6" i="23"/>
  <c r="AQ29" i="23"/>
  <c r="AQ3" i="23"/>
  <c r="AR4" i="23"/>
  <c r="AR28" i="23"/>
  <c r="AQ31" i="23"/>
  <c r="AS31" i="23" s="1"/>
  <c r="AR79" i="22"/>
  <c r="AQ79" i="22"/>
  <c r="AQ75" i="22"/>
  <c r="AR68" i="22"/>
  <c r="AR64" i="22"/>
  <c r="AQ80" i="22"/>
  <c r="AR69" i="22"/>
  <c r="AS69" i="22" s="1"/>
  <c r="AR65" i="22"/>
  <c r="AR81" i="22"/>
  <c r="AR77" i="22"/>
  <c r="AS61" i="22"/>
  <c r="AQ9" i="23"/>
  <c r="AR10" i="23"/>
  <c r="AQ13" i="23"/>
  <c r="AR14" i="23"/>
  <c r="AQ17" i="23"/>
  <c r="AR18" i="23"/>
  <c r="AQ21" i="23"/>
  <c r="AR22" i="23"/>
  <c r="AQ33" i="23"/>
  <c r="AQ37" i="23"/>
  <c r="AQ41" i="23"/>
  <c r="AQ45" i="23"/>
  <c r="AQ49" i="23"/>
  <c r="AQ53" i="23"/>
  <c r="AQ57" i="23"/>
  <c r="AQ61" i="23"/>
  <c r="AQ65" i="23"/>
  <c r="AQ69" i="23"/>
  <c r="AQ82" i="23"/>
  <c r="AQ83" i="23"/>
  <c r="AQ6" i="23"/>
  <c r="AQ7" i="23"/>
  <c r="AQ10" i="23"/>
  <c r="AQ11" i="23"/>
  <c r="AR11" i="23"/>
  <c r="AR12" i="23"/>
  <c r="AQ14" i="23"/>
  <c r="AQ15" i="23"/>
  <c r="AR15" i="23"/>
  <c r="AR16" i="23"/>
  <c r="AQ18" i="23"/>
  <c r="AQ19" i="23"/>
  <c r="AR19" i="23"/>
  <c r="AR20" i="23"/>
  <c r="AQ22" i="23"/>
  <c r="AQ23" i="23"/>
  <c r="AR23" i="23"/>
  <c r="AR24" i="23"/>
  <c r="AR32" i="23"/>
  <c r="AQ35" i="23"/>
  <c r="AR36" i="23"/>
  <c r="AQ39" i="23"/>
  <c r="AR40" i="23"/>
  <c r="AQ43" i="23"/>
  <c r="AQ47" i="23"/>
  <c r="AR48" i="23"/>
  <c r="AR52" i="23"/>
  <c r="AQ55" i="23"/>
  <c r="AR55" i="23"/>
  <c r="AR56" i="23"/>
  <c r="AQ59" i="23"/>
  <c r="AR59" i="23"/>
  <c r="AR60" i="23"/>
  <c r="AQ63" i="23"/>
  <c r="AR63" i="23"/>
  <c r="AR64" i="23"/>
  <c r="AR67" i="23"/>
  <c r="AR68" i="23"/>
  <c r="AQ71" i="23"/>
  <c r="AR72" i="23"/>
  <c r="AQ75" i="23"/>
  <c r="AQ79" i="23"/>
  <c r="AR79" i="23"/>
  <c r="AR80" i="23"/>
  <c r="AR83" i="23"/>
  <c r="AQ19" i="24"/>
  <c r="AQ20" i="24"/>
  <c r="AR20" i="24"/>
  <c r="AR21" i="24"/>
  <c r="AQ23" i="24"/>
  <c r="AQ24" i="24"/>
  <c r="AR24" i="24"/>
  <c r="AR25" i="24"/>
  <c r="AQ27" i="24"/>
  <c r="AR28" i="24"/>
  <c r="AQ31" i="24"/>
  <c r="AQ32" i="24"/>
  <c r="AR33" i="24"/>
  <c r="AQ35" i="24"/>
  <c r="AR36" i="24"/>
  <c r="AR37" i="24"/>
  <c r="AQ40" i="24"/>
  <c r="AR40" i="24"/>
  <c r="AR44" i="24"/>
  <c r="AQ93" i="24"/>
  <c r="AQ92" i="24"/>
  <c r="AQ91" i="24"/>
  <c r="AQ90" i="24"/>
  <c r="AQ89" i="24"/>
  <c r="AQ88" i="24"/>
  <c r="AQ87" i="24"/>
  <c r="AQ86" i="24"/>
  <c r="AQ85" i="24"/>
  <c r="AR91" i="24"/>
  <c r="AR87" i="24"/>
  <c r="AR48" i="24"/>
  <c r="AR52" i="24"/>
  <c r="AR56" i="24"/>
  <c r="AR72" i="24"/>
  <c r="AR92" i="24"/>
  <c r="AR88" i="24"/>
  <c r="AR84" i="24"/>
  <c r="AQ84" i="24"/>
  <c r="AR90" i="24"/>
  <c r="AR86" i="24"/>
  <c r="AQ47" i="24"/>
  <c r="AR47" i="24"/>
  <c r="AR41" i="24"/>
  <c r="AR43" i="24"/>
  <c r="AR45" i="24"/>
  <c r="AQ46" i="24"/>
  <c r="AQ48" i="24"/>
  <c r="AR49" i="24"/>
  <c r="AQ50" i="24"/>
  <c r="AQ51" i="24"/>
  <c r="AR51" i="24"/>
  <c r="AR55" i="24"/>
  <c r="AR57" i="24"/>
  <c r="AQ58" i="24"/>
  <c r="AQ59" i="24"/>
  <c r="AR59" i="24"/>
  <c r="AR60" i="24"/>
  <c r="AQ62" i="24"/>
  <c r="AQ63" i="24"/>
  <c r="AR63" i="24"/>
  <c r="AR65" i="24"/>
  <c r="AQ66" i="24"/>
  <c r="AQ67" i="24"/>
  <c r="AR68" i="24"/>
  <c r="AR69" i="24"/>
  <c r="AR71" i="24"/>
  <c r="AR73" i="24"/>
  <c r="AQ74" i="24"/>
  <c r="AQ75" i="24"/>
  <c r="AR75" i="24"/>
  <c r="AR76" i="24"/>
  <c r="AQ79" i="24"/>
  <c r="AR80" i="24"/>
  <c r="AR81" i="24"/>
  <c r="AR83" i="24"/>
  <c r="AR29" i="24"/>
  <c r="AQ33" i="24"/>
  <c r="AQ41" i="24"/>
  <c r="AQ49" i="24"/>
  <c r="AR53" i="24"/>
  <c r="AQ56" i="24"/>
  <c r="AQ57" i="24"/>
  <c r="AQ64" i="24"/>
  <c r="AQ65" i="24"/>
  <c r="AQ72" i="24"/>
  <c r="AQ73" i="24"/>
  <c r="AQ80" i="24"/>
  <c r="AQ81" i="24"/>
  <c r="AQ54" i="24"/>
  <c r="AQ78" i="24"/>
  <c r="AQ28" i="24"/>
  <c r="AQ29" i="24"/>
  <c r="AQ36" i="24"/>
  <c r="AQ37" i="24"/>
  <c r="AQ44" i="24"/>
  <c r="AQ45" i="24"/>
  <c r="AQ52" i="24"/>
  <c r="AQ53" i="24"/>
  <c r="AQ60" i="24"/>
  <c r="AQ61" i="24"/>
  <c r="AQ68" i="24"/>
  <c r="AQ69" i="24"/>
  <c r="AQ76" i="24"/>
  <c r="AQ77" i="24"/>
  <c r="AR7" i="23"/>
  <c r="AQ4" i="23"/>
  <c r="AR5" i="23"/>
  <c r="AQ8" i="23"/>
  <c r="AR9" i="23"/>
  <c r="AQ12" i="23"/>
  <c r="AR13" i="23"/>
  <c r="AQ16" i="23"/>
  <c r="AR17" i="23"/>
  <c r="AQ20" i="23"/>
  <c r="AR21" i="23"/>
  <c r="AQ24" i="23"/>
  <c r="AR25" i="23"/>
  <c r="AQ26" i="23"/>
  <c r="AR27" i="23"/>
  <c r="AR29" i="23"/>
  <c r="AQ30" i="23"/>
  <c r="AR33" i="23"/>
  <c r="AQ34" i="23"/>
  <c r="AQ36" i="23"/>
  <c r="AR37" i="23"/>
  <c r="AQ38" i="23"/>
  <c r="AQ40" i="23"/>
  <c r="AR41" i="23"/>
  <c r="AQ42" i="23"/>
  <c r="AS42" i="23" s="1"/>
  <c r="AQ44" i="23"/>
  <c r="AR45" i="23"/>
  <c r="AQ46" i="23"/>
  <c r="AQ48" i="23"/>
  <c r="AR49" i="23"/>
  <c r="AQ50" i="23"/>
  <c r="AQ52" i="23"/>
  <c r="AR53" i="23"/>
  <c r="AQ54" i="23"/>
  <c r="AQ56" i="23"/>
  <c r="AR57" i="23"/>
  <c r="AQ58" i="23"/>
  <c r="AQ60" i="23"/>
  <c r="AR61" i="23"/>
  <c r="AQ62" i="23"/>
  <c r="AQ64" i="23"/>
  <c r="AR65" i="23"/>
  <c r="AQ66" i="23"/>
  <c r="AQ68" i="23"/>
  <c r="AR69" i="23"/>
  <c r="AQ70" i="23"/>
  <c r="AQ72" i="23"/>
  <c r="AQ73" i="23"/>
  <c r="AR73" i="23"/>
  <c r="AQ74" i="23"/>
  <c r="AS74" i="23" s="1"/>
  <c r="AQ76" i="23"/>
  <c r="AQ77" i="23"/>
  <c r="AR77" i="23"/>
  <c r="AQ78" i="23"/>
  <c r="AQ80" i="23"/>
  <c r="AQ81" i="23"/>
  <c r="AR81" i="23"/>
  <c r="AS3" i="23"/>
  <c r="AQ27" i="23"/>
  <c r="AQ28" i="23"/>
  <c r="AQ25" i="23"/>
  <c r="AQ32" i="23"/>
  <c r="AS14" i="22"/>
  <c r="AR80" i="22"/>
  <c r="AR76" i="22"/>
  <c r="AR73" i="22"/>
  <c r="AR72" i="22"/>
  <c r="AR78" i="22"/>
  <c r="AR74" i="22"/>
  <c r="AR70" i="22"/>
  <c r="AS70" i="22" s="1"/>
  <c r="AS22" i="22"/>
  <c r="AS55" i="22"/>
  <c r="AS59" i="22"/>
  <c r="AS64" i="22"/>
  <c r="AQ3" i="22"/>
  <c r="AS3" i="22" s="1"/>
  <c r="E21" i="4"/>
  <c r="E22" i="4"/>
  <c r="E58" i="4"/>
  <c r="E59" i="4"/>
  <c r="E64" i="4"/>
  <c r="E65" i="4"/>
  <c r="E68" i="4"/>
  <c r="E69" i="4"/>
  <c r="E70" i="4"/>
  <c r="E71" i="4"/>
  <c r="E75" i="4"/>
  <c r="E76" i="4"/>
  <c r="E77" i="4"/>
  <c r="E78" i="4"/>
  <c r="E83" i="4"/>
  <c r="E84" i="4"/>
  <c r="E91" i="4"/>
  <c r="E92" i="4"/>
  <c r="E85" i="4"/>
  <c r="E86" i="4"/>
  <c r="E90" i="4"/>
  <c r="E50" i="4"/>
  <c r="E23" i="4"/>
  <c r="E48" i="4"/>
  <c r="E62" i="4"/>
  <c r="E66" i="4"/>
  <c r="E67" i="4"/>
  <c r="E80" i="4"/>
  <c r="E81" i="4"/>
  <c r="E82" i="4"/>
  <c r="E51" i="4"/>
  <c r="E79" i="4"/>
  <c r="E2" i="4"/>
  <c r="E60" i="4"/>
  <c r="E61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42" i="4"/>
  <c r="E43" i="4"/>
  <c r="E44" i="4"/>
  <c r="E45" i="4"/>
  <c r="E24" i="4"/>
  <c r="E25" i="4"/>
  <c r="E26" i="4"/>
  <c r="E27" i="4"/>
  <c r="F63" i="24" s="1"/>
  <c r="E28" i="4"/>
  <c r="E29" i="4"/>
  <c r="E30" i="4"/>
  <c r="E31" i="4"/>
  <c r="E32" i="4"/>
  <c r="E33" i="4"/>
  <c r="F69" i="24" s="1"/>
  <c r="E34" i="4"/>
  <c r="F70" i="24" s="1"/>
  <c r="E35" i="4"/>
  <c r="F71" i="24" s="1"/>
  <c r="E46" i="4"/>
  <c r="F72" i="24" s="1"/>
  <c r="E47" i="4"/>
  <c r="E36" i="4"/>
  <c r="E37" i="4"/>
  <c r="E38" i="4"/>
  <c r="E39" i="4"/>
  <c r="E40" i="4"/>
  <c r="E41" i="4"/>
  <c r="E53" i="4"/>
  <c r="E56" i="4"/>
  <c r="E57" i="4"/>
  <c r="E73" i="4"/>
  <c r="E74" i="4"/>
  <c r="E63" i="4"/>
  <c r="E72" i="4"/>
  <c r="E87" i="4"/>
  <c r="E52" i="4"/>
  <c r="E54" i="4"/>
  <c r="E55" i="4"/>
  <c r="E88" i="4"/>
  <c r="F91" i="24" s="1"/>
  <c r="E89" i="4"/>
  <c r="E49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22" i="3"/>
  <c r="E23" i="3"/>
  <c r="E24" i="3"/>
  <c r="E25" i="3"/>
  <c r="E26" i="3"/>
  <c r="E27" i="3"/>
  <c r="E56" i="3"/>
  <c r="E57" i="3"/>
  <c r="E62" i="3"/>
  <c r="E63" i="3"/>
  <c r="E67" i="3"/>
  <c r="E68" i="3"/>
  <c r="E69" i="3"/>
  <c r="E70" i="3"/>
  <c r="E81" i="3"/>
  <c r="E82" i="3"/>
  <c r="E77" i="3"/>
  <c r="E66" i="3"/>
  <c r="E71" i="3"/>
  <c r="E64" i="3"/>
  <c r="E78" i="3"/>
  <c r="F23" i="23" s="1"/>
  <c r="E58" i="3"/>
  <c r="F24" i="23" s="1"/>
  <c r="E60" i="3"/>
  <c r="E61" i="3"/>
  <c r="E72" i="3"/>
  <c r="F27" i="23" s="1"/>
  <c r="E73" i="3"/>
  <c r="F28" i="23" s="1"/>
  <c r="E74" i="3"/>
  <c r="E65" i="3"/>
  <c r="E59" i="3"/>
  <c r="E35" i="3"/>
  <c r="E36" i="3"/>
  <c r="E37" i="3"/>
  <c r="E38" i="3"/>
  <c r="E39" i="3"/>
  <c r="F36" i="23" s="1"/>
  <c r="E40" i="3"/>
  <c r="F37" i="23" s="1"/>
  <c r="E41" i="3"/>
  <c r="F38" i="23" s="1"/>
  <c r="E42" i="3"/>
  <c r="E43" i="3"/>
  <c r="F40" i="23" s="1"/>
  <c r="E44" i="3"/>
  <c r="F41" i="23" s="1"/>
  <c r="E45" i="3"/>
  <c r="F42" i="23" s="1"/>
  <c r="E46" i="3"/>
  <c r="F43" i="23" s="1"/>
  <c r="E47" i="3"/>
  <c r="E48" i="3"/>
  <c r="E49" i="3"/>
  <c r="F46" i="23" s="1"/>
  <c r="E50" i="3"/>
  <c r="E51" i="3"/>
  <c r="F48" i="23" s="1"/>
  <c r="E52" i="3"/>
  <c r="E53" i="3"/>
  <c r="F50" i="23" s="1"/>
  <c r="E54" i="3"/>
  <c r="F51" i="23" s="1"/>
  <c r="E55" i="3"/>
  <c r="E2" i="3"/>
  <c r="E3" i="3"/>
  <c r="E4" i="3"/>
  <c r="E5" i="3"/>
  <c r="E6" i="3"/>
  <c r="F57" i="23" s="1"/>
  <c r="E7" i="3"/>
  <c r="F58" i="23" s="1"/>
  <c r="E8" i="3"/>
  <c r="E9" i="3"/>
  <c r="E10" i="3"/>
  <c r="E11" i="3"/>
  <c r="F62" i="23" s="1"/>
  <c r="E12" i="3"/>
  <c r="E13" i="3"/>
  <c r="F64" i="23" s="1"/>
  <c r="E14" i="3"/>
  <c r="E15" i="3"/>
  <c r="E16" i="3"/>
  <c r="E17" i="3"/>
  <c r="E18" i="3"/>
  <c r="E79" i="3"/>
  <c r="E80" i="3"/>
  <c r="E19" i="3"/>
  <c r="E20" i="3"/>
  <c r="E21" i="3"/>
  <c r="E30" i="3"/>
  <c r="E33" i="3"/>
  <c r="E34" i="3"/>
  <c r="E75" i="3"/>
  <c r="E28" i="3"/>
  <c r="F79" i="23" s="1"/>
  <c r="E29" i="3"/>
  <c r="E76" i="3"/>
  <c r="E31" i="3"/>
  <c r="E3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20" i="2"/>
  <c r="E21" i="2"/>
  <c r="E27" i="2"/>
  <c r="E28" i="2"/>
  <c r="E29" i="2"/>
  <c r="E30" i="2"/>
  <c r="E34" i="2"/>
  <c r="E35" i="2"/>
  <c r="E39" i="2"/>
  <c r="E40" i="2"/>
  <c r="E44" i="2"/>
  <c r="E45" i="2"/>
  <c r="E46" i="2"/>
  <c r="E47" i="2"/>
  <c r="E57" i="2"/>
  <c r="E58" i="2"/>
  <c r="E52" i="2"/>
  <c r="E10" i="2"/>
  <c r="E6" i="2"/>
  <c r="E41" i="2"/>
  <c r="E19" i="2"/>
  <c r="E15" i="2"/>
  <c r="E17" i="2"/>
  <c r="E18" i="2"/>
  <c r="E33" i="2"/>
  <c r="E53" i="2"/>
  <c r="E54" i="2"/>
  <c r="E42" i="2"/>
  <c r="E36" i="2"/>
  <c r="E49" i="2"/>
  <c r="E31" i="2"/>
  <c r="E32" i="2"/>
  <c r="E13" i="2"/>
  <c r="E14" i="2"/>
  <c r="E11" i="2"/>
  <c r="E12" i="2"/>
  <c r="E16" i="2"/>
  <c r="E55" i="2"/>
  <c r="E56" i="2"/>
  <c r="E3" i="2"/>
  <c r="F42" i="22" s="1"/>
  <c r="E4" i="2"/>
  <c r="E5" i="2"/>
  <c r="E48" i="2"/>
  <c r="F45" i="22" s="1"/>
  <c r="E50" i="2"/>
  <c r="F46" i="22" s="1"/>
  <c r="E51" i="2"/>
  <c r="E37" i="2"/>
  <c r="F48" i="22" s="1"/>
  <c r="E9" i="2"/>
  <c r="E22" i="2"/>
  <c r="E25" i="2"/>
  <c r="E26" i="2"/>
  <c r="E24" i="2"/>
  <c r="E43" i="2"/>
  <c r="E23" i="2"/>
  <c r="E2" i="2"/>
  <c r="E7" i="2"/>
  <c r="F57" i="22" s="1"/>
  <c r="E8" i="2"/>
  <c r="E38" i="2"/>
  <c r="E59" i="2"/>
  <c r="F60" i="22" s="1"/>
  <c r="E60" i="2"/>
  <c r="F61" i="22" s="1"/>
  <c r="E61" i="2"/>
  <c r="F62" i="22" s="1"/>
  <c r="E62" i="2"/>
  <c r="F63" i="22" s="1"/>
  <c r="E63" i="2"/>
  <c r="F64" i="22" s="1"/>
  <c r="E64" i="2"/>
  <c r="F65" i="22" s="1"/>
  <c r="E65" i="2"/>
  <c r="F66" i="22" s="1"/>
  <c r="E66" i="2"/>
  <c r="F67" i="22" s="1"/>
  <c r="E67" i="2"/>
  <c r="F68" i="22" s="1"/>
  <c r="E68" i="2"/>
  <c r="F69" i="22" s="1"/>
  <c r="E69" i="2"/>
  <c r="F70" i="22" s="1"/>
  <c r="E70" i="2"/>
  <c r="F71" i="22" s="1"/>
  <c r="E71" i="2"/>
  <c r="F72" i="22" s="1"/>
  <c r="E72" i="2"/>
  <c r="F73" i="22" s="1"/>
  <c r="E73" i="2"/>
  <c r="F74" i="22" s="1"/>
  <c r="E74" i="2"/>
  <c r="F75" i="22" s="1"/>
  <c r="E75" i="2"/>
  <c r="F76" i="22" s="1"/>
  <c r="E76" i="2"/>
  <c r="F77" i="22" s="1"/>
  <c r="E77" i="2"/>
  <c r="F78" i="22" s="1"/>
  <c r="E78" i="2"/>
  <c r="F79" i="22" s="1"/>
  <c r="E79" i="2"/>
  <c r="F80" i="22" s="1"/>
  <c r="E80" i="2"/>
  <c r="F81" i="22" s="1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AS74" i="24" l="1"/>
  <c r="AS74" i="22"/>
  <c r="AS81" i="22"/>
  <c r="AS11" i="22"/>
  <c r="AS78" i="22"/>
  <c r="AS15" i="22"/>
  <c r="AS31" i="22"/>
  <c r="AS34" i="22"/>
  <c r="AS44" i="22"/>
  <c r="AS4" i="22"/>
  <c r="AS50" i="22"/>
  <c r="AS58" i="22"/>
  <c r="AS67" i="22"/>
  <c r="AS43" i="22"/>
  <c r="AS65" i="22"/>
  <c r="AS38" i="24"/>
  <c r="AS88" i="24"/>
  <c r="AS79" i="24"/>
  <c r="AS7" i="22"/>
  <c r="F47" i="22"/>
  <c r="AS75" i="22"/>
  <c r="AS51" i="22"/>
  <c r="AS54" i="24"/>
  <c r="AS71" i="24"/>
  <c r="AS31" i="24"/>
  <c r="F45" i="23"/>
  <c r="F25" i="23"/>
  <c r="F44" i="23"/>
  <c r="F47" i="23"/>
  <c r="AS50" i="24"/>
  <c r="F52" i="23"/>
  <c r="AS78" i="23"/>
  <c r="AS67" i="23"/>
  <c r="F49" i="23"/>
  <c r="F39" i="23"/>
  <c r="AS60" i="22"/>
  <c r="AS71" i="22"/>
  <c r="AS51" i="23"/>
  <c r="AS46" i="23"/>
  <c r="AS34" i="23"/>
  <c r="AS43" i="23"/>
  <c r="AS30" i="24"/>
  <c r="F93" i="24"/>
  <c r="AS35" i="24"/>
  <c r="AS34" i="24"/>
  <c r="F83" i="24"/>
  <c r="F79" i="24"/>
  <c r="F67" i="24"/>
  <c r="F23" i="24"/>
  <c r="AS21" i="24"/>
  <c r="F66" i="24"/>
  <c r="AS58" i="24"/>
  <c r="F51" i="24"/>
  <c r="AS62" i="24"/>
  <c r="F53" i="23"/>
  <c r="AS4" i="23"/>
  <c r="F56" i="22"/>
  <c r="F29" i="22"/>
  <c r="F61" i="23"/>
  <c r="F49" i="22"/>
  <c r="F58" i="22"/>
  <c r="F92" i="24"/>
  <c r="AS66" i="22"/>
  <c r="AS82" i="24"/>
  <c r="AS42" i="22"/>
  <c r="AS42" i="24"/>
  <c r="AS47" i="22"/>
  <c r="AS26" i="22"/>
  <c r="F86" i="24"/>
  <c r="AS77" i="22"/>
  <c r="AS18" i="22"/>
  <c r="AS57" i="22"/>
  <c r="AS62" i="22"/>
  <c r="AS68" i="22"/>
  <c r="AS10" i="24"/>
  <c r="AS14" i="24"/>
  <c r="AS39" i="22"/>
  <c r="AS54" i="22"/>
  <c r="F84" i="24"/>
  <c r="F76" i="24"/>
  <c r="AS52" i="22"/>
  <c r="F53" i="22"/>
  <c r="F21" i="22"/>
  <c r="F59" i="24"/>
  <c r="AS73" i="22"/>
  <c r="AS65" i="23"/>
  <c r="AS60" i="23"/>
  <c r="AS49" i="23"/>
  <c r="AS44" i="23"/>
  <c r="AS33" i="23"/>
  <c r="AS78" i="24"/>
  <c r="AS8" i="22"/>
  <c r="AS24" i="22"/>
  <c r="AS27" i="22"/>
  <c r="AS40" i="22"/>
  <c r="F41" i="22"/>
  <c r="F82" i="23"/>
  <c r="AS72" i="22"/>
  <c r="AS66" i="24"/>
  <c r="AS46" i="24"/>
  <c r="AS26" i="24"/>
  <c r="AS30" i="22"/>
  <c r="AS56" i="22"/>
  <c r="AS76" i="22"/>
  <c r="AS71" i="23"/>
  <c r="AS82" i="23"/>
  <c r="AS19" i="22"/>
  <c r="AS80" i="23"/>
  <c r="AS76" i="23"/>
  <c r="AS67" i="24"/>
  <c r="AS20" i="22"/>
  <c r="F59" i="22"/>
  <c r="AS5" i="22"/>
  <c r="AS37" i="22"/>
  <c r="F31" i="22"/>
  <c r="F54" i="22"/>
  <c r="F50" i="22"/>
  <c r="F38" i="22"/>
  <c r="F22" i="22"/>
  <c r="F75" i="23"/>
  <c r="F68" i="24"/>
  <c r="AS79" i="22"/>
  <c r="AS17" i="22"/>
  <c r="AS33" i="22"/>
  <c r="F55" i="22"/>
  <c r="F35" i="22"/>
  <c r="AS9" i="24"/>
  <c r="AS12" i="24"/>
  <c r="AS55" i="24"/>
  <c r="AS43" i="24"/>
  <c r="AS27" i="24"/>
  <c r="AS61" i="24"/>
  <c r="AS17" i="24"/>
  <c r="F85" i="24"/>
  <c r="F81" i="24"/>
  <c r="F77" i="24"/>
  <c r="F49" i="24"/>
  <c r="AS36" i="24"/>
  <c r="AS83" i="24"/>
  <c r="AS32" i="24"/>
  <c r="F80" i="24"/>
  <c r="F60" i="24"/>
  <c r="AS77" i="24"/>
  <c r="F87" i="24"/>
  <c r="AS64" i="24"/>
  <c r="AS15" i="24"/>
  <c r="F82" i="24"/>
  <c r="F78" i="24"/>
  <c r="F22" i="24"/>
  <c r="F65" i="24"/>
  <c r="F61" i="24"/>
  <c r="AS25" i="24"/>
  <c r="AS19" i="23"/>
  <c r="AS15" i="23"/>
  <c r="AS11" i="23"/>
  <c r="AS7" i="24"/>
  <c r="AS6" i="24"/>
  <c r="AS85" i="24"/>
  <c r="AS89" i="24"/>
  <c r="AS93" i="24"/>
  <c r="AS16" i="24"/>
  <c r="AS11" i="24"/>
  <c r="AS23" i="24"/>
  <c r="F62" i="24"/>
  <c r="AS37" i="24"/>
  <c r="AS65" i="24"/>
  <c r="AS81" i="24"/>
  <c r="AS9" i="22"/>
  <c r="AS25" i="22"/>
  <c r="AS41" i="22"/>
  <c r="AS53" i="22"/>
  <c r="AS13" i="22"/>
  <c r="AS29" i="22"/>
  <c r="F90" i="24"/>
  <c r="AS72" i="24"/>
  <c r="AS80" i="24"/>
  <c r="AS5" i="24"/>
  <c r="AS86" i="24"/>
  <c r="AS19" i="24"/>
  <c r="AS63" i="24"/>
  <c r="AS4" i="24"/>
  <c r="AS59" i="23"/>
  <c r="AS72" i="23"/>
  <c r="AS61" i="23"/>
  <c r="AS45" i="23"/>
  <c r="F54" i="23"/>
  <c r="AS39" i="23"/>
  <c r="F78" i="23"/>
  <c r="F70" i="23"/>
  <c r="AS30" i="23"/>
  <c r="F55" i="23"/>
  <c r="F73" i="23"/>
  <c r="F66" i="23"/>
  <c r="F63" i="23"/>
  <c r="AS62" i="23"/>
  <c r="F72" i="23"/>
  <c r="F68" i="23"/>
  <c r="AS70" i="23"/>
  <c r="F56" i="23"/>
  <c r="AS6" i="23"/>
  <c r="AS47" i="23"/>
  <c r="AS36" i="23"/>
  <c r="AS8" i="23"/>
  <c r="AS22" i="23"/>
  <c r="F74" i="23"/>
  <c r="AS55" i="23"/>
  <c r="AS54" i="23"/>
  <c r="AS38" i="23"/>
  <c r="AS26" i="23"/>
  <c r="AS12" i="23"/>
  <c r="AS75" i="23"/>
  <c r="AS69" i="23"/>
  <c r="AS58" i="23"/>
  <c r="AS53" i="23"/>
  <c r="AS48" i="23"/>
  <c r="AS37" i="23"/>
  <c r="AS28" i="23"/>
  <c r="AS24" i="23"/>
  <c r="AS16" i="23"/>
  <c r="F26" i="23"/>
  <c r="F69" i="23"/>
  <c r="F65" i="23"/>
  <c r="F83" i="23"/>
  <c r="F71" i="23"/>
  <c r="F67" i="23"/>
  <c r="F59" i="23"/>
  <c r="AS14" i="23"/>
  <c r="F81" i="23"/>
  <c r="AS23" i="23"/>
  <c r="F75" i="24"/>
  <c r="F55" i="24"/>
  <c r="F47" i="24"/>
  <c r="F43" i="24"/>
  <c r="F39" i="24"/>
  <c r="F35" i="24"/>
  <c r="F31" i="24"/>
  <c r="AS52" i="24"/>
  <c r="AS33" i="24"/>
  <c r="AS8" i="24"/>
  <c r="AS3" i="24"/>
  <c r="F52" i="24"/>
  <c r="AS69" i="24"/>
  <c r="AS60" i="24"/>
  <c r="AS44" i="24"/>
  <c r="AS90" i="24"/>
  <c r="AS92" i="24"/>
  <c r="AS24" i="24"/>
  <c r="AS63" i="23"/>
  <c r="AS40" i="23"/>
  <c r="AS7" i="23"/>
  <c r="AS9" i="23"/>
  <c r="AS35" i="23"/>
  <c r="AS66" i="23"/>
  <c r="AS56" i="23"/>
  <c r="AS50" i="23"/>
  <c r="AS5" i="23"/>
  <c r="F51" i="22"/>
  <c r="F43" i="22"/>
  <c r="F27" i="22"/>
  <c r="F23" i="22"/>
  <c r="F19" i="22"/>
  <c r="F15" i="22"/>
  <c r="F11" i="22"/>
  <c r="F3" i="22"/>
  <c r="AS49" i="22"/>
  <c r="AS21" i="22"/>
  <c r="F33" i="22"/>
  <c r="F13" i="22"/>
  <c r="AS45" i="22"/>
  <c r="F88" i="24"/>
  <c r="F64" i="24"/>
  <c r="F56" i="24"/>
  <c r="F48" i="24"/>
  <c r="F44" i="24"/>
  <c r="F40" i="24"/>
  <c r="F36" i="24"/>
  <c r="F32" i="24"/>
  <c r="F28" i="24"/>
  <c r="F24" i="24"/>
  <c r="F20" i="24"/>
  <c r="F16" i="24"/>
  <c r="F12" i="24"/>
  <c r="F8" i="24"/>
  <c r="F4" i="24"/>
  <c r="AS28" i="24"/>
  <c r="AS56" i="24"/>
  <c r="AS41" i="24"/>
  <c r="F27" i="24"/>
  <c r="F19" i="24"/>
  <c r="F15" i="24"/>
  <c r="F11" i="24"/>
  <c r="F7" i="24"/>
  <c r="F3" i="24"/>
  <c r="F74" i="24"/>
  <c r="F58" i="24"/>
  <c r="F54" i="24"/>
  <c r="F50" i="24"/>
  <c r="F46" i="24"/>
  <c r="F42" i="24"/>
  <c r="F38" i="24"/>
  <c r="F34" i="24"/>
  <c r="F30" i="24"/>
  <c r="F26" i="24"/>
  <c r="F18" i="24"/>
  <c r="F14" i="24"/>
  <c r="F10" i="24"/>
  <c r="F6" i="24"/>
  <c r="AS76" i="24"/>
  <c r="F89" i="24"/>
  <c r="F73" i="24"/>
  <c r="F57" i="24"/>
  <c r="F53" i="24"/>
  <c r="F45" i="24"/>
  <c r="F41" i="24"/>
  <c r="F37" i="24"/>
  <c r="F33" i="24"/>
  <c r="F29" i="24"/>
  <c r="F25" i="24"/>
  <c r="F21" i="24"/>
  <c r="F17" i="24"/>
  <c r="F13" i="24"/>
  <c r="F9" i="24"/>
  <c r="F5" i="24"/>
  <c r="AS84" i="24"/>
  <c r="F80" i="23"/>
  <c r="F76" i="23"/>
  <c r="F60" i="23"/>
  <c r="F32" i="23"/>
  <c r="F20" i="23"/>
  <c r="F16" i="23"/>
  <c r="F12" i="23"/>
  <c r="F8" i="23"/>
  <c r="F4" i="23"/>
  <c r="AS64" i="23"/>
  <c r="AS17" i="23"/>
  <c r="F35" i="23"/>
  <c r="F31" i="23"/>
  <c r="F19" i="23"/>
  <c r="F15" i="23"/>
  <c r="F11" i="23"/>
  <c r="F7" i="23"/>
  <c r="F3" i="23"/>
  <c r="F34" i="23"/>
  <c r="F30" i="23"/>
  <c r="F22" i="23"/>
  <c r="F18" i="23"/>
  <c r="F14" i="23"/>
  <c r="F10" i="23"/>
  <c r="F6" i="23"/>
  <c r="F77" i="23"/>
  <c r="F33" i="23"/>
  <c r="F29" i="23"/>
  <c r="F21" i="23"/>
  <c r="F17" i="23"/>
  <c r="F13" i="23"/>
  <c r="F9" i="23"/>
  <c r="F5" i="23"/>
  <c r="F34" i="22"/>
  <c r="F30" i="22"/>
  <c r="F26" i="22"/>
  <c r="F18" i="22"/>
  <c r="F14" i="22"/>
  <c r="F10" i="22"/>
  <c r="F6" i="22"/>
  <c r="F37" i="22"/>
  <c r="F25" i="22"/>
  <c r="F17" i="22"/>
  <c r="F9" i="22"/>
  <c r="F5" i="22"/>
  <c r="F52" i="22"/>
  <c r="F44" i="22"/>
  <c r="F40" i="22"/>
  <c r="F36" i="22"/>
  <c r="F32" i="22"/>
  <c r="F28" i="22"/>
  <c r="F24" i="22"/>
  <c r="F20" i="22"/>
  <c r="F16" i="22"/>
  <c r="F12" i="22"/>
  <c r="F8" i="22"/>
  <c r="F4" i="22"/>
  <c r="F39" i="22"/>
  <c r="F7" i="22"/>
  <c r="AS80" i="22"/>
  <c r="AS79" i="23"/>
  <c r="AS18" i="23"/>
  <c r="AS10" i="23"/>
  <c r="AS21" i="23"/>
  <c r="AS32" i="23"/>
  <c r="AS25" i="23"/>
  <c r="AS57" i="23"/>
  <c r="AS52" i="23"/>
  <c r="AS41" i="23"/>
  <c r="AS29" i="23"/>
  <c r="AS13" i="23"/>
  <c r="AS27" i="23"/>
  <c r="AS68" i="23"/>
  <c r="AS20" i="23"/>
  <c r="AS83" i="23"/>
  <c r="AS77" i="23"/>
  <c r="AS73" i="23"/>
  <c r="AS20" i="24"/>
  <c r="AS87" i="24"/>
  <c r="AS91" i="24"/>
  <c r="AS75" i="24"/>
  <c r="AS40" i="24"/>
  <c r="AS59" i="24"/>
  <c r="AS51" i="24"/>
  <c r="AS48" i="24"/>
  <c r="AS73" i="24"/>
  <c r="AS47" i="24"/>
  <c r="AS53" i="24"/>
  <c r="AS57" i="24"/>
  <c r="AS68" i="24"/>
  <c r="AS45" i="24"/>
  <c r="AS49" i="24"/>
  <c r="AS29" i="24"/>
  <c r="AS81" i="23"/>
  <c r="Q49" i="1"/>
  <c r="AI49" i="1"/>
  <c r="AI50" i="1"/>
  <c r="AI51" i="1"/>
  <c r="AI52" i="1"/>
  <c r="AI53" i="1"/>
  <c r="P49" i="1" l="1"/>
  <c r="O49" i="1"/>
  <c r="S49" i="1"/>
  <c r="R49" i="1"/>
  <c r="B46" i="4"/>
  <c r="C46" i="4"/>
  <c r="D46" i="4"/>
  <c r="F46" i="4"/>
  <c r="G46" i="4"/>
  <c r="B47" i="4"/>
  <c r="C47" i="4"/>
  <c r="D47" i="4"/>
  <c r="F47" i="4"/>
  <c r="G47" i="4"/>
  <c r="B36" i="4"/>
  <c r="C36" i="4"/>
  <c r="D36" i="4"/>
  <c r="F36" i="4"/>
  <c r="G36" i="4"/>
  <c r="B37" i="4"/>
  <c r="C37" i="4"/>
  <c r="D37" i="4"/>
  <c r="F37" i="4"/>
  <c r="G37" i="4"/>
  <c r="B38" i="4"/>
  <c r="C38" i="4"/>
  <c r="D38" i="4"/>
  <c r="F38" i="4"/>
  <c r="G38" i="4"/>
  <c r="B39" i="4"/>
  <c r="C39" i="4"/>
  <c r="D39" i="4"/>
  <c r="F39" i="4"/>
  <c r="G39" i="4"/>
  <c r="B40" i="4"/>
  <c r="C40" i="4"/>
  <c r="D40" i="4"/>
  <c r="F40" i="4"/>
  <c r="G40" i="4"/>
  <c r="B41" i="4"/>
  <c r="C41" i="4"/>
  <c r="D41" i="4"/>
  <c r="F41" i="4"/>
  <c r="G41" i="4"/>
  <c r="B53" i="4"/>
  <c r="C53" i="4"/>
  <c r="D53" i="4"/>
  <c r="F53" i="4"/>
  <c r="G53" i="4"/>
  <c r="B56" i="4"/>
  <c r="C56" i="4"/>
  <c r="D56" i="4"/>
  <c r="F56" i="4"/>
  <c r="G56" i="4"/>
  <c r="B57" i="4"/>
  <c r="C57" i="4"/>
  <c r="D57" i="4"/>
  <c r="F57" i="4"/>
  <c r="G57" i="4"/>
  <c r="B73" i="4"/>
  <c r="C73" i="4"/>
  <c r="D73" i="4"/>
  <c r="F73" i="4"/>
  <c r="G73" i="4"/>
  <c r="B74" i="4"/>
  <c r="C74" i="4"/>
  <c r="D74" i="4"/>
  <c r="F74" i="4"/>
  <c r="G74" i="4"/>
  <c r="B63" i="4"/>
  <c r="C63" i="4"/>
  <c r="D63" i="4"/>
  <c r="F63" i="4"/>
  <c r="G63" i="4"/>
  <c r="B72" i="4"/>
  <c r="C72" i="4"/>
  <c r="D72" i="4"/>
  <c r="F72" i="4"/>
  <c r="G72" i="4"/>
  <c r="B87" i="4"/>
  <c r="C87" i="4"/>
  <c r="D87" i="4"/>
  <c r="F87" i="4"/>
  <c r="G87" i="4"/>
  <c r="B52" i="4"/>
  <c r="C52" i="4"/>
  <c r="D52" i="4"/>
  <c r="F52" i="4"/>
  <c r="G52" i="4"/>
  <c r="B54" i="4"/>
  <c r="C54" i="4"/>
  <c r="D54" i="4"/>
  <c r="F54" i="4"/>
  <c r="G54" i="4"/>
  <c r="B55" i="4"/>
  <c r="C55" i="4"/>
  <c r="D55" i="4"/>
  <c r="F55" i="4"/>
  <c r="G55" i="4"/>
  <c r="B88" i="4"/>
  <c r="C88" i="4"/>
  <c r="D88" i="4"/>
  <c r="F88" i="4"/>
  <c r="G88" i="4"/>
  <c r="B89" i="4"/>
  <c r="C89" i="4"/>
  <c r="D89" i="4"/>
  <c r="F89" i="4"/>
  <c r="G89" i="4"/>
  <c r="B49" i="4"/>
  <c r="C49" i="4"/>
  <c r="D49" i="4"/>
  <c r="F49" i="4"/>
  <c r="G49" i="4"/>
  <c r="B93" i="4"/>
  <c r="C93" i="4"/>
  <c r="D93" i="4"/>
  <c r="F93" i="4"/>
  <c r="G93" i="4"/>
  <c r="B94" i="4"/>
  <c r="C94" i="4"/>
  <c r="D94" i="4"/>
  <c r="F94" i="4"/>
  <c r="G94" i="4"/>
  <c r="B95" i="4"/>
  <c r="C95" i="4"/>
  <c r="D95" i="4"/>
  <c r="F95" i="4"/>
  <c r="G95" i="4"/>
  <c r="B96" i="4"/>
  <c r="C96" i="4"/>
  <c r="D96" i="4"/>
  <c r="F96" i="4"/>
  <c r="G96" i="4"/>
  <c r="B97" i="4"/>
  <c r="C97" i="4"/>
  <c r="D97" i="4"/>
  <c r="F97" i="4"/>
  <c r="G97" i="4"/>
  <c r="B98" i="4"/>
  <c r="C98" i="4"/>
  <c r="D98" i="4"/>
  <c r="F98" i="4"/>
  <c r="G98" i="4"/>
  <c r="B99" i="4"/>
  <c r="C99" i="4"/>
  <c r="D99" i="4"/>
  <c r="F99" i="4"/>
  <c r="G99" i="4"/>
  <c r="B100" i="4"/>
  <c r="C100" i="4"/>
  <c r="D100" i="4"/>
  <c r="F100" i="4"/>
  <c r="G100" i="4"/>
  <c r="B101" i="4"/>
  <c r="C101" i="4"/>
  <c r="D101" i="4"/>
  <c r="F101" i="4"/>
  <c r="G101" i="4"/>
  <c r="B102" i="4"/>
  <c r="C102" i="4"/>
  <c r="D102" i="4"/>
  <c r="F102" i="4"/>
  <c r="G102" i="4"/>
  <c r="B103" i="4"/>
  <c r="C103" i="4"/>
  <c r="D103" i="4"/>
  <c r="F103" i="4"/>
  <c r="G103" i="4"/>
  <c r="B104" i="4"/>
  <c r="C104" i="4"/>
  <c r="D104" i="4"/>
  <c r="F104" i="4"/>
  <c r="G104" i="4"/>
  <c r="B105" i="4"/>
  <c r="C105" i="4"/>
  <c r="D105" i="4"/>
  <c r="F105" i="4"/>
  <c r="G105" i="4"/>
  <c r="B106" i="4"/>
  <c r="C106" i="4"/>
  <c r="D106" i="4"/>
  <c r="F106" i="4"/>
  <c r="G106" i="4"/>
  <c r="B107" i="4"/>
  <c r="C107" i="4"/>
  <c r="D107" i="4"/>
  <c r="F107" i="4"/>
  <c r="G107" i="4"/>
  <c r="B108" i="4"/>
  <c r="C108" i="4"/>
  <c r="D108" i="4"/>
  <c r="F108" i="4"/>
  <c r="G108" i="4"/>
  <c r="B109" i="4"/>
  <c r="C109" i="4"/>
  <c r="D109" i="4"/>
  <c r="F109" i="4"/>
  <c r="G109" i="4"/>
  <c r="B110" i="4"/>
  <c r="C110" i="4"/>
  <c r="D110" i="4"/>
  <c r="F110" i="4"/>
  <c r="G110" i="4"/>
  <c r="B111" i="4"/>
  <c r="C111" i="4"/>
  <c r="D111" i="4"/>
  <c r="F111" i="4"/>
  <c r="G111" i="4"/>
  <c r="B112" i="4"/>
  <c r="C112" i="4"/>
  <c r="D112" i="4"/>
  <c r="F112" i="4"/>
  <c r="G112" i="4"/>
  <c r="B113" i="4"/>
  <c r="C113" i="4"/>
  <c r="D113" i="4"/>
  <c r="F113" i="4"/>
  <c r="G113" i="4"/>
  <c r="B114" i="4"/>
  <c r="C114" i="4"/>
  <c r="D114" i="4"/>
  <c r="F114" i="4"/>
  <c r="G114" i="4"/>
  <c r="B115" i="4"/>
  <c r="C115" i="4"/>
  <c r="D115" i="4"/>
  <c r="F115" i="4"/>
  <c r="G115" i="4"/>
  <c r="B116" i="4"/>
  <c r="C116" i="4"/>
  <c r="D116" i="4"/>
  <c r="F116" i="4"/>
  <c r="G116" i="4"/>
  <c r="B117" i="4"/>
  <c r="C117" i="4"/>
  <c r="D117" i="4"/>
  <c r="F117" i="4"/>
  <c r="G117" i="4"/>
  <c r="B118" i="4"/>
  <c r="C118" i="4"/>
  <c r="D118" i="4"/>
  <c r="F118" i="4"/>
  <c r="G118" i="4"/>
  <c r="B119" i="4"/>
  <c r="C119" i="4"/>
  <c r="D119" i="4"/>
  <c r="F119" i="4"/>
  <c r="G119" i="4"/>
  <c r="B120" i="4"/>
  <c r="C120" i="4"/>
  <c r="D120" i="4"/>
  <c r="F120" i="4"/>
  <c r="G120" i="4"/>
  <c r="B121" i="4"/>
  <c r="C121" i="4"/>
  <c r="D121" i="4"/>
  <c r="F121" i="4"/>
  <c r="G121" i="4"/>
  <c r="B122" i="4"/>
  <c r="C122" i="4"/>
  <c r="D122" i="4"/>
  <c r="F122" i="4"/>
  <c r="G122" i="4"/>
  <c r="B123" i="4"/>
  <c r="C123" i="4"/>
  <c r="D123" i="4"/>
  <c r="F123" i="4"/>
  <c r="G123" i="4"/>
  <c r="B124" i="4"/>
  <c r="C124" i="4"/>
  <c r="D124" i="4"/>
  <c r="F124" i="4"/>
  <c r="G124" i="4"/>
  <c r="B125" i="4"/>
  <c r="C125" i="4"/>
  <c r="D125" i="4"/>
  <c r="F125" i="4"/>
  <c r="G125" i="4"/>
  <c r="B126" i="4"/>
  <c r="C126" i="4"/>
  <c r="D126" i="4"/>
  <c r="F126" i="4"/>
  <c r="G126" i="4"/>
  <c r="B127" i="4"/>
  <c r="C127" i="4"/>
  <c r="D127" i="4"/>
  <c r="F127" i="4"/>
  <c r="G127" i="4"/>
  <c r="B128" i="4"/>
  <c r="C128" i="4"/>
  <c r="D128" i="4"/>
  <c r="F128" i="4"/>
  <c r="G128" i="4"/>
  <c r="B129" i="4"/>
  <c r="C129" i="4"/>
  <c r="D129" i="4"/>
  <c r="F129" i="4"/>
  <c r="G129" i="4"/>
  <c r="B130" i="4"/>
  <c r="C130" i="4"/>
  <c r="D130" i="4"/>
  <c r="F130" i="4"/>
  <c r="G130" i="4"/>
  <c r="B131" i="4"/>
  <c r="C131" i="4"/>
  <c r="D131" i="4"/>
  <c r="F131" i="4"/>
  <c r="G131" i="4"/>
  <c r="B132" i="4"/>
  <c r="C132" i="4"/>
  <c r="D132" i="4"/>
  <c r="F132" i="4"/>
  <c r="G132" i="4"/>
  <c r="B133" i="4"/>
  <c r="C133" i="4"/>
  <c r="D133" i="4"/>
  <c r="F133" i="4"/>
  <c r="G133" i="4"/>
  <c r="B134" i="4"/>
  <c r="C134" i="4"/>
  <c r="D134" i="4"/>
  <c r="F134" i="4"/>
  <c r="G134" i="4"/>
  <c r="B135" i="4"/>
  <c r="C135" i="4"/>
  <c r="D135" i="4"/>
  <c r="F135" i="4"/>
  <c r="G135" i="4"/>
  <c r="B136" i="4"/>
  <c r="C136" i="4"/>
  <c r="D136" i="4"/>
  <c r="F136" i="4"/>
  <c r="G136" i="4"/>
  <c r="B137" i="4"/>
  <c r="C137" i="4"/>
  <c r="D137" i="4"/>
  <c r="F137" i="4"/>
  <c r="G137" i="4"/>
  <c r="B138" i="4"/>
  <c r="C138" i="4"/>
  <c r="D138" i="4"/>
  <c r="F138" i="4"/>
  <c r="G138" i="4"/>
  <c r="B139" i="4"/>
  <c r="C139" i="4"/>
  <c r="D139" i="4"/>
  <c r="F139" i="4"/>
  <c r="G139" i="4"/>
  <c r="B140" i="4"/>
  <c r="C140" i="4"/>
  <c r="D140" i="4"/>
  <c r="F140" i="4"/>
  <c r="G140" i="4"/>
  <c r="B141" i="4"/>
  <c r="C141" i="4"/>
  <c r="D141" i="4"/>
  <c r="F141" i="4"/>
  <c r="G141" i="4"/>
  <c r="B142" i="4"/>
  <c r="C142" i="4"/>
  <c r="D142" i="4"/>
  <c r="F142" i="4"/>
  <c r="G142" i="4"/>
  <c r="B143" i="4"/>
  <c r="C143" i="4"/>
  <c r="D143" i="4"/>
  <c r="F143" i="4"/>
  <c r="G143" i="4"/>
  <c r="B144" i="4"/>
  <c r="C144" i="4"/>
  <c r="D144" i="4"/>
  <c r="F144" i="4"/>
  <c r="G144" i="4"/>
  <c r="B145" i="4"/>
  <c r="C145" i="4"/>
  <c r="D145" i="4"/>
  <c r="F145" i="4"/>
  <c r="G145" i="4"/>
  <c r="B146" i="4"/>
  <c r="C146" i="4"/>
  <c r="D146" i="4"/>
  <c r="F146" i="4"/>
  <c r="G146" i="4"/>
  <c r="B147" i="4"/>
  <c r="C147" i="4"/>
  <c r="D147" i="4"/>
  <c r="F147" i="4"/>
  <c r="G147" i="4"/>
  <c r="B148" i="4"/>
  <c r="C148" i="4"/>
  <c r="D148" i="4"/>
  <c r="F148" i="4"/>
  <c r="G148" i="4"/>
  <c r="B149" i="4"/>
  <c r="C149" i="4"/>
  <c r="D149" i="4"/>
  <c r="F149" i="4"/>
  <c r="G149" i="4"/>
  <c r="B150" i="4"/>
  <c r="C150" i="4"/>
  <c r="D150" i="4"/>
  <c r="F150" i="4"/>
  <c r="G150" i="4"/>
  <c r="B21" i="3"/>
  <c r="C21" i="3"/>
  <c r="D21" i="3"/>
  <c r="F21" i="3"/>
  <c r="G21" i="3"/>
  <c r="B30" i="3"/>
  <c r="C30" i="3"/>
  <c r="D30" i="3"/>
  <c r="F30" i="3"/>
  <c r="G30" i="3"/>
  <c r="B33" i="3"/>
  <c r="C33" i="3"/>
  <c r="D33" i="3"/>
  <c r="F33" i="3"/>
  <c r="G33" i="3"/>
  <c r="B34" i="3"/>
  <c r="C34" i="3"/>
  <c r="D34" i="3"/>
  <c r="F34" i="3"/>
  <c r="G34" i="3"/>
  <c r="B75" i="3"/>
  <c r="C75" i="3"/>
  <c r="D75" i="3"/>
  <c r="F75" i="3"/>
  <c r="G75" i="3"/>
  <c r="B28" i="3"/>
  <c r="C28" i="3"/>
  <c r="D28" i="3"/>
  <c r="F28" i="3"/>
  <c r="G28" i="3"/>
  <c r="B29" i="3"/>
  <c r="C29" i="3"/>
  <c r="D29" i="3"/>
  <c r="F29" i="3"/>
  <c r="G29" i="3"/>
  <c r="B76" i="3"/>
  <c r="C76" i="3"/>
  <c r="D76" i="3"/>
  <c r="F76" i="3"/>
  <c r="G76" i="3"/>
  <c r="B31" i="3"/>
  <c r="C31" i="3"/>
  <c r="D31" i="3"/>
  <c r="F31" i="3"/>
  <c r="G31" i="3"/>
  <c r="B32" i="3"/>
  <c r="C32" i="3"/>
  <c r="D32" i="3"/>
  <c r="F32" i="3"/>
  <c r="G32" i="3"/>
  <c r="B83" i="3"/>
  <c r="C83" i="3"/>
  <c r="D83" i="3"/>
  <c r="F83" i="3"/>
  <c r="G83" i="3"/>
  <c r="B84" i="3"/>
  <c r="C84" i="3"/>
  <c r="D84" i="3"/>
  <c r="F84" i="3"/>
  <c r="G84" i="3"/>
  <c r="B85" i="3"/>
  <c r="C85" i="3"/>
  <c r="D85" i="3"/>
  <c r="F85" i="3"/>
  <c r="G85" i="3"/>
  <c r="B86" i="3"/>
  <c r="C86" i="3"/>
  <c r="D86" i="3"/>
  <c r="F86" i="3"/>
  <c r="G86" i="3"/>
  <c r="B87" i="3"/>
  <c r="C87" i="3"/>
  <c r="D87" i="3"/>
  <c r="F87" i="3"/>
  <c r="G87" i="3"/>
  <c r="B88" i="3"/>
  <c r="C88" i="3"/>
  <c r="D88" i="3"/>
  <c r="F88" i="3"/>
  <c r="G88" i="3"/>
  <c r="B89" i="3"/>
  <c r="C89" i="3"/>
  <c r="D89" i="3"/>
  <c r="F89" i="3"/>
  <c r="G89" i="3"/>
  <c r="B90" i="3"/>
  <c r="C90" i="3"/>
  <c r="D90" i="3"/>
  <c r="F90" i="3"/>
  <c r="G90" i="3"/>
  <c r="B91" i="3"/>
  <c r="C91" i="3"/>
  <c r="D91" i="3"/>
  <c r="F91" i="3"/>
  <c r="G91" i="3"/>
  <c r="B92" i="3"/>
  <c r="C92" i="3"/>
  <c r="D92" i="3"/>
  <c r="F92" i="3"/>
  <c r="G92" i="3"/>
  <c r="B93" i="3"/>
  <c r="C93" i="3"/>
  <c r="D93" i="3"/>
  <c r="F93" i="3"/>
  <c r="G93" i="3"/>
  <c r="B94" i="3"/>
  <c r="C94" i="3"/>
  <c r="D94" i="3"/>
  <c r="F94" i="3"/>
  <c r="G94" i="3"/>
  <c r="B95" i="3"/>
  <c r="C95" i="3"/>
  <c r="D95" i="3"/>
  <c r="F95" i="3"/>
  <c r="G95" i="3"/>
  <c r="B96" i="3"/>
  <c r="C96" i="3"/>
  <c r="D96" i="3"/>
  <c r="F96" i="3"/>
  <c r="G96" i="3"/>
  <c r="B97" i="3"/>
  <c r="C97" i="3"/>
  <c r="D97" i="3"/>
  <c r="F97" i="3"/>
  <c r="G97" i="3"/>
  <c r="B98" i="3"/>
  <c r="C98" i="3"/>
  <c r="D98" i="3"/>
  <c r="F98" i="3"/>
  <c r="G98" i="3"/>
  <c r="B99" i="3"/>
  <c r="C99" i="3"/>
  <c r="D99" i="3"/>
  <c r="F99" i="3"/>
  <c r="G99" i="3"/>
  <c r="B100" i="3"/>
  <c r="C100" i="3"/>
  <c r="D100" i="3"/>
  <c r="F100" i="3"/>
  <c r="G100" i="3"/>
  <c r="B101" i="3"/>
  <c r="C101" i="3"/>
  <c r="D101" i="3"/>
  <c r="F101" i="3"/>
  <c r="G101" i="3"/>
  <c r="B102" i="3"/>
  <c r="C102" i="3"/>
  <c r="D102" i="3"/>
  <c r="F102" i="3"/>
  <c r="G102" i="3"/>
  <c r="B103" i="3"/>
  <c r="C103" i="3"/>
  <c r="D103" i="3"/>
  <c r="F103" i="3"/>
  <c r="G103" i="3"/>
  <c r="B104" i="3"/>
  <c r="C104" i="3"/>
  <c r="D104" i="3"/>
  <c r="F104" i="3"/>
  <c r="G104" i="3"/>
  <c r="B105" i="3"/>
  <c r="C105" i="3"/>
  <c r="D105" i="3"/>
  <c r="F105" i="3"/>
  <c r="G105" i="3"/>
  <c r="B106" i="3"/>
  <c r="C106" i="3"/>
  <c r="D106" i="3"/>
  <c r="F106" i="3"/>
  <c r="G106" i="3"/>
  <c r="B107" i="3"/>
  <c r="C107" i="3"/>
  <c r="D107" i="3"/>
  <c r="F107" i="3"/>
  <c r="G107" i="3"/>
  <c r="B108" i="3"/>
  <c r="C108" i="3"/>
  <c r="D108" i="3"/>
  <c r="F108" i="3"/>
  <c r="G108" i="3"/>
  <c r="B109" i="3"/>
  <c r="C109" i="3"/>
  <c r="D109" i="3"/>
  <c r="F109" i="3"/>
  <c r="G109" i="3"/>
  <c r="B110" i="3"/>
  <c r="C110" i="3"/>
  <c r="D110" i="3"/>
  <c r="F110" i="3"/>
  <c r="G110" i="3"/>
  <c r="B111" i="3"/>
  <c r="C111" i="3"/>
  <c r="D111" i="3"/>
  <c r="F111" i="3"/>
  <c r="G111" i="3"/>
  <c r="B112" i="3"/>
  <c r="C112" i="3"/>
  <c r="D112" i="3"/>
  <c r="F112" i="3"/>
  <c r="G112" i="3"/>
  <c r="B113" i="3"/>
  <c r="C113" i="3"/>
  <c r="D113" i="3"/>
  <c r="F113" i="3"/>
  <c r="G113" i="3"/>
  <c r="B114" i="3"/>
  <c r="C114" i="3"/>
  <c r="D114" i="3"/>
  <c r="F114" i="3"/>
  <c r="G114" i="3"/>
  <c r="B115" i="3"/>
  <c r="C115" i="3"/>
  <c r="D115" i="3"/>
  <c r="F115" i="3"/>
  <c r="G115" i="3"/>
  <c r="B116" i="3"/>
  <c r="C116" i="3"/>
  <c r="D116" i="3"/>
  <c r="F116" i="3"/>
  <c r="G116" i="3"/>
  <c r="B117" i="3"/>
  <c r="C117" i="3"/>
  <c r="D117" i="3"/>
  <c r="F117" i="3"/>
  <c r="G117" i="3"/>
  <c r="B118" i="3"/>
  <c r="C118" i="3"/>
  <c r="D118" i="3"/>
  <c r="F118" i="3"/>
  <c r="G118" i="3"/>
  <c r="B119" i="3"/>
  <c r="C119" i="3"/>
  <c r="D119" i="3"/>
  <c r="F119" i="3"/>
  <c r="G119" i="3"/>
  <c r="B120" i="3"/>
  <c r="C120" i="3"/>
  <c r="D120" i="3"/>
  <c r="F120" i="3"/>
  <c r="G120" i="3"/>
  <c r="B121" i="3"/>
  <c r="C121" i="3"/>
  <c r="D121" i="3"/>
  <c r="F121" i="3"/>
  <c r="G121" i="3"/>
  <c r="B122" i="3"/>
  <c r="C122" i="3"/>
  <c r="D122" i="3"/>
  <c r="F122" i="3"/>
  <c r="G122" i="3"/>
  <c r="B123" i="3"/>
  <c r="C123" i="3"/>
  <c r="D123" i="3"/>
  <c r="F123" i="3"/>
  <c r="G123" i="3"/>
  <c r="B124" i="3"/>
  <c r="C124" i="3"/>
  <c r="D124" i="3"/>
  <c r="F124" i="3"/>
  <c r="G124" i="3"/>
  <c r="B125" i="3"/>
  <c r="C125" i="3"/>
  <c r="D125" i="3"/>
  <c r="F125" i="3"/>
  <c r="G125" i="3"/>
  <c r="B126" i="3"/>
  <c r="C126" i="3"/>
  <c r="D126" i="3"/>
  <c r="F126" i="3"/>
  <c r="G126" i="3"/>
  <c r="B127" i="3"/>
  <c r="C127" i="3"/>
  <c r="D127" i="3"/>
  <c r="F127" i="3"/>
  <c r="G127" i="3"/>
  <c r="B128" i="3"/>
  <c r="C128" i="3"/>
  <c r="D128" i="3"/>
  <c r="F128" i="3"/>
  <c r="G128" i="3"/>
  <c r="B129" i="3"/>
  <c r="C129" i="3"/>
  <c r="D129" i="3"/>
  <c r="F129" i="3"/>
  <c r="G129" i="3"/>
  <c r="B130" i="3"/>
  <c r="C130" i="3"/>
  <c r="D130" i="3"/>
  <c r="F130" i="3"/>
  <c r="G130" i="3"/>
  <c r="B131" i="3"/>
  <c r="C131" i="3"/>
  <c r="D131" i="3"/>
  <c r="F131" i="3"/>
  <c r="G131" i="3"/>
  <c r="B132" i="3"/>
  <c r="C132" i="3"/>
  <c r="D132" i="3"/>
  <c r="F132" i="3"/>
  <c r="G132" i="3"/>
  <c r="B133" i="3"/>
  <c r="C133" i="3"/>
  <c r="D133" i="3"/>
  <c r="F133" i="3"/>
  <c r="G133" i="3"/>
  <c r="B134" i="3"/>
  <c r="C134" i="3"/>
  <c r="D134" i="3"/>
  <c r="F134" i="3"/>
  <c r="G134" i="3"/>
  <c r="B135" i="3"/>
  <c r="C135" i="3"/>
  <c r="D135" i="3"/>
  <c r="F135" i="3"/>
  <c r="G135" i="3"/>
  <c r="B136" i="3"/>
  <c r="C136" i="3"/>
  <c r="D136" i="3"/>
  <c r="F136" i="3"/>
  <c r="G136" i="3"/>
  <c r="B137" i="3"/>
  <c r="C137" i="3"/>
  <c r="D137" i="3"/>
  <c r="F137" i="3"/>
  <c r="G137" i="3"/>
  <c r="B138" i="3"/>
  <c r="C138" i="3"/>
  <c r="D138" i="3"/>
  <c r="F138" i="3"/>
  <c r="G138" i="3"/>
  <c r="B139" i="3"/>
  <c r="C139" i="3"/>
  <c r="D139" i="3"/>
  <c r="F139" i="3"/>
  <c r="G139" i="3"/>
  <c r="B140" i="3"/>
  <c r="C140" i="3"/>
  <c r="D140" i="3"/>
  <c r="F140" i="3"/>
  <c r="G140" i="3"/>
  <c r="B141" i="3"/>
  <c r="C141" i="3"/>
  <c r="D141" i="3"/>
  <c r="F141" i="3"/>
  <c r="G141" i="3"/>
  <c r="B142" i="3"/>
  <c r="C142" i="3"/>
  <c r="D142" i="3"/>
  <c r="F142" i="3"/>
  <c r="G142" i="3"/>
  <c r="B143" i="3"/>
  <c r="C143" i="3"/>
  <c r="D143" i="3"/>
  <c r="F143" i="3"/>
  <c r="G143" i="3"/>
  <c r="B144" i="3"/>
  <c r="C144" i="3"/>
  <c r="D144" i="3"/>
  <c r="F144" i="3"/>
  <c r="G144" i="3"/>
  <c r="B145" i="3"/>
  <c r="C145" i="3"/>
  <c r="D145" i="3"/>
  <c r="F145" i="3"/>
  <c r="G145" i="3"/>
  <c r="B146" i="3"/>
  <c r="C146" i="3"/>
  <c r="D146" i="3"/>
  <c r="F146" i="3"/>
  <c r="G146" i="3"/>
  <c r="B147" i="3"/>
  <c r="C147" i="3"/>
  <c r="D147" i="3"/>
  <c r="F147" i="3"/>
  <c r="G147" i="3"/>
  <c r="B148" i="3"/>
  <c r="C148" i="3"/>
  <c r="D148" i="3"/>
  <c r="F148" i="3"/>
  <c r="G148" i="3"/>
  <c r="B149" i="3"/>
  <c r="C149" i="3"/>
  <c r="D149" i="3"/>
  <c r="F149" i="3"/>
  <c r="G149" i="3"/>
  <c r="B150" i="3"/>
  <c r="C150" i="3"/>
  <c r="D150" i="3"/>
  <c r="F150" i="3"/>
  <c r="G150" i="3"/>
  <c r="B48" i="2"/>
  <c r="C48" i="2"/>
  <c r="D48" i="2"/>
  <c r="F48" i="2"/>
  <c r="G48" i="2"/>
  <c r="B50" i="2"/>
  <c r="C50" i="2"/>
  <c r="D50" i="2"/>
  <c r="F50" i="2"/>
  <c r="G50" i="2"/>
  <c r="B51" i="2"/>
  <c r="C51" i="2"/>
  <c r="D51" i="2"/>
  <c r="F51" i="2"/>
  <c r="G51" i="2"/>
  <c r="B37" i="2"/>
  <c r="C37" i="2"/>
  <c r="D37" i="2"/>
  <c r="F37" i="2"/>
  <c r="G37" i="2"/>
  <c r="B9" i="2"/>
  <c r="B49" i="22" s="1"/>
  <c r="C9" i="2"/>
  <c r="D49" i="22" s="1"/>
  <c r="D9" i="2"/>
  <c r="E49" i="22" s="1"/>
  <c r="F9" i="2"/>
  <c r="G9" i="2"/>
  <c r="B22" i="2"/>
  <c r="C22" i="2"/>
  <c r="D22" i="2"/>
  <c r="F22" i="2"/>
  <c r="G22" i="2"/>
  <c r="B25" i="2"/>
  <c r="C25" i="2"/>
  <c r="D25" i="2"/>
  <c r="F25" i="2"/>
  <c r="G25" i="2"/>
  <c r="B26" i="2"/>
  <c r="C26" i="2"/>
  <c r="D26" i="2"/>
  <c r="F26" i="2"/>
  <c r="G26" i="2"/>
  <c r="B24" i="2"/>
  <c r="C24" i="2"/>
  <c r="D24" i="2"/>
  <c r="F24" i="2"/>
  <c r="G24" i="2"/>
  <c r="B43" i="2"/>
  <c r="C43" i="2"/>
  <c r="D43" i="2"/>
  <c r="F43" i="2"/>
  <c r="G43" i="2"/>
  <c r="B23" i="2"/>
  <c r="C23" i="2"/>
  <c r="D23" i="2"/>
  <c r="F23" i="2"/>
  <c r="G23" i="2"/>
  <c r="B2" i="2"/>
  <c r="C2" i="2"/>
  <c r="D2" i="2"/>
  <c r="F2" i="2"/>
  <c r="G2" i="2"/>
  <c r="B7" i="2"/>
  <c r="C7" i="2"/>
  <c r="D7" i="2"/>
  <c r="F7" i="2"/>
  <c r="G7" i="2"/>
  <c r="B8" i="2"/>
  <c r="C8" i="2"/>
  <c r="D8" i="2"/>
  <c r="F8" i="2"/>
  <c r="G8" i="2"/>
  <c r="B38" i="2"/>
  <c r="C38" i="2"/>
  <c r="D38" i="2"/>
  <c r="F38" i="2"/>
  <c r="G38" i="2"/>
  <c r="B59" i="2"/>
  <c r="B60" i="22" s="1"/>
  <c r="C59" i="2"/>
  <c r="D60" i="22" s="1"/>
  <c r="D59" i="2"/>
  <c r="E60" i="22" s="1"/>
  <c r="F59" i="2"/>
  <c r="G59" i="2"/>
  <c r="B60" i="2"/>
  <c r="B61" i="22" s="1"/>
  <c r="C60" i="2"/>
  <c r="D61" i="22" s="1"/>
  <c r="D60" i="2"/>
  <c r="E61" i="22" s="1"/>
  <c r="F60" i="2"/>
  <c r="G60" i="2"/>
  <c r="B61" i="2"/>
  <c r="B62" i="22" s="1"/>
  <c r="C61" i="2"/>
  <c r="D62" i="22" s="1"/>
  <c r="D61" i="2"/>
  <c r="E62" i="22" s="1"/>
  <c r="F61" i="2"/>
  <c r="G61" i="2"/>
  <c r="B62" i="2"/>
  <c r="B63" i="22" s="1"/>
  <c r="C62" i="2"/>
  <c r="D63" i="22" s="1"/>
  <c r="D62" i="2"/>
  <c r="E63" i="22" s="1"/>
  <c r="F62" i="2"/>
  <c r="G62" i="2"/>
  <c r="B63" i="2"/>
  <c r="B64" i="22" s="1"/>
  <c r="C63" i="2"/>
  <c r="D64" i="22" s="1"/>
  <c r="D63" i="2"/>
  <c r="E64" i="22" s="1"/>
  <c r="F63" i="2"/>
  <c r="G63" i="2"/>
  <c r="B64" i="2"/>
  <c r="B65" i="22" s="1"/>
  <c r="C64" i="2"/>
  <c r="D65" i="22" s="1"/>
  <c r="D64" i="2"/>
  <c r="E65" i="22" s="1"/>
  <c r="F64" i="2"/>
  <c r="G64" i="2"/>
  <c r="B65" i="2"/>
  <c r="B66" i="22" s="1"/>
  <c r="C65" i="2"/>
  <c r="D66" i="22" s="1"/>
  <c r="D65" i="2"/>
  <c r="E66" i="22" s="1"/>
  <c r="F65" i="2"/>
  <c r="G65" i="2"/>
  <c r="B66" i="2"/>
  <c r="B67" i="22" s="1"/>
  <c r="C66" i="2"/>
  <c r="D67" i="22" s="1"/>
  <c r="D66" i="2"/>
  <c r="E67" i="22" s="1"/>
  <c r="F66" i="2"/>
  <c r="G66" i="2"/>
  <c r="B67" i="2"/>
  <c r="B68" i="22" s="1"/>
  <c r="C67" i="2"/>
  <c r="D68" i="22" s="1"/>
  <c r="D67" i="2"/>
  <c r="E68" i="22" s="1"/>
  <c r="F67" i="2"/>
  <c r="G67" i="2"/>
  <c r="B68" i="2"/>
  <c r="B69" i="22" s="1"/>
  <c r="C68" i="2"/>
  <c r="D69" i="22" s="1"/>
  <c r="D68" i="2"/>
  <c r="E69" i="22" s="1"/>
  <c r="F68" i="2"/>
  <c r="G68" i="2"/>
  <c r="B69" i="2"/>
  <c r="B70" i="22" s="1"/>
  <c r="C69" i="2"/>
  <c r="D70" i="22" s="1"/>
  <c r="D69" i="2"/>
  <c r="E70" i="22" s="1"/>
  <c r="F69" i="2"/>
  <c r="G69" i="2"/>
  <c r="B70" i="2"/>
  <c r="B71" i="22" s="1"/>
  <c r="C70" i="2"/>
  <c r="D71" i="22" s="1"/>
  <c r="D70" i="2"/>
  <c r="E71" i="22" s="1"/>
  <c r="F70" i="2"/>
  <c r="G70" i="2"/>
  <c r="B71" i="2"/>
  <c r="B72" i="22" s="1"/>
  <c r="C71" i="2"/>
  <c r="D72" i="22" s="1"/>
  <c r="D71" i="2"/>
  <c r="E72" i="22" s="1"/>
  <c r="F71" i="2"/>
  <c r="G71" i="2"/>
  <c r="B72" i="2"/>
  <c r="B73" i="22" s="1"/>
  <c r="C72" i="2"/>
  <c r="D73" i="22" s="1"/>
  <c r="D72" i="2"/>
  <c r="E73" i="22" s="1"/>
  <c r="F72" i="2"/>
  <c r="G72" i="2"/>
  <c r="B73" i="2"/>
  <c r="B74" i="22" s="1"/>
  <c r="C73" i="2"/>
  <c r="D74" i="22" s="1"/>
  <c r="D73" i="2"/>
  <c r="E74" i="22" s="1"/>
  <c r="F73" i="2"/>
  <c r="G73" i="2"/>
  <c r="B74" i="2"/>
  <c r="B75" i="22" s="1"/>
  <c r="C74" i="2"/>
  <c r="D75" i="22" s="1"/>
  <c r="D74" i="2"/>
  <c r="E75" i="22" s="1"/>
  <c r="F74" i="2"/>
  <c r="G74" i="2"/>
  <c r="B75" i="2"/>
  <c r="B76" i="22" s="1"/>
  <c r="C75" i="2"/>
  <c r="D76" i="22" s="1"/>
  <c r="D75" i="2"/>
  <c r="E76" i="22" s="1"/>
  <c r="F75" i="2"/>
  <c r="G75" i="2"/>
  <c r="B76" i="2"/>
  <c r="B77" i="22" s="1"/>
  <c r="C76" i="2"/>
  <c r="D77" i="22" s="1"/>
  <c r="D76" i="2"/>
  <c r="E77" i="22" s="1"/>
  <c r="F76" i="2"/>
  <c r="G76" i="2"/>
  <c r="B77" i="2"/>
  <c r="B78" i="22" s="1"/>
  <c r="C77" i="2"/>
  <c r="D78" i="22" s="1"/>
  <c r="D77" i="2"/>
  <c r="E78" i="22" s="1"/>
  <c r="F77" i="2"/>
  <c r="G77" i="2"/>
  <c r="B78" i="2"/>
  <c r="B79" i="22" s="1"/>
  <c r="C78" i="2"/>
  <c r="D79" i="22" s="1"/>
  <c r="D78" i="2"/>
  <c r="E79" i="22" s="1"/>
  <c r="F78" i="2"/>
  <c r="G78" i="2"/>
  <c r="B79" i="2"/>
  <c r="B80" i="22" s="1"/>
  <c r="C79" i="2"/>
  <c r="D80" i="22" s="1"/>
  <c r="D79" i="2"/>
  <c r="E80" i="22" s="1"/>
  <c r="F79" i="2"/>
  <c r="G79" i="2"/>
  <c r="B80" i="2"/>
  <c r="B81" i="22" s="1"/>
  <c r="C80" i="2"/>
  <c r="D81" i="22" s="1"/>
  <c r="D80" i="2"/>
  <c r="E81" i="22" s="1"/>
  <c r="F80" i="2"/>
  <c r="G80" i="2"/>
  <c r="B81" i="2"/>
  <c r="C81" i="2"/>
  <c r="D81" i="2"/>
  <c r="F81" i="2"/>
  <c r="G81" i="2"/>
  <c r="B82" i="2"/>
  <c r="C82" i="2"/>
  <c r="D82" i="2"/>
  <c r="F82" i="2"/>
  <c r="G82" i="2"/>
  <c r="B83" i="2"/>
  <c r="C83" i="2"/>
  <c r="D83" i="2"/>
  <c r="F83" i="2"/>
  <c r="G83" i="2"/>
  <c r="B84" i="2"/>
  <c r="C84" i="2"/>
  <c r="D84" i="2"/>
  <c r="F84" i="2"/>
  <c r="G84" i="2"/>
  <c r="B85" i="2"/>
  <c r="C85" i="2"/>
  <c r="D85" i="2"/>
  <c r="F85" i="2"/>
  <c r="G85" i="2"/>
  <c r="B86" i="2"/>
  <c r="C86" i="2"/>
  <c r="D86" i="2"/>
  <c r="F86" i="2"/>
  <c r="G86" i="2"/>
  <c r="B87" i="2"/>
  <c r="C87" i="2"/>
  <c r="D87" i="2"/>
  <c r="F87" i="2"/>
  <c r="G87" i="2"/>
  <c r="B88" i="2"/>
  <c r="C88" i="2"/>
  <c r="D88" i="2"/>
  <c r="F88" i="2"/>
  <c r="G88" i="2"/>
  <c r="B89" i="2"/>
  <c r="C89" i="2"/>
  <c r="D89" i="2"/>
  <c r="F89" i="2"/>
  <c r="G89" i="2"/>
  <c r="B90" i="2"/>
  <c r="C90" i="2"/>
  <c r="D90" i="2"/>
  <c r="F90" i="2"/>
  <c r="G90" i="2"/>
  <c r="B91" i="2"/>
  <c r="C91" i="2"/>
  <c r="D91" i="2"/>
  <c r="F91" i="2"/>
  <c r="G91" i="2"/>
  <c r="B92" i="2"/>
  <c r="C92" i="2"/>
  <c r="D92" i="2"/>
  <c r="F92" i="2"/>
  <c r="G92" i="2"/>
  <c r="B93" i="2"/>
  <c r="C93" i="2"/>
  <c r="D93" i="2"/>
  <c r="F93" i="2"/>
  <c r="G93" i="2"/>
  <c r="B94" i="2"/>
  <c r="C94" i="2"/>
  <c r="D94" i="2"/>
  <c r="F94" i="2"/>
  <c r="G94" i="2"/>
  <c r="B95" i="2"/>
  <c r="C95" i="2"/>
  <c r="D95" i="2"/>
  <c r="F95" i="2"/>
  <c r="G95" i="2"/>
  <c r="B96" i="2"/>
  <c r="C96" i="2"/>
  <c r="D96" i="2"/>
  <c r="F96" i="2"/>
  <c r="G96" i="2"/>
  <c r="B97" i="2"/>
  <c r="C97" i="2"/>
  <c r="D97" i="2"/>
  <c r="F97" i="2"/>
  <c r="G97" i="2"/>
  <c r="B98" i="2"/>
  <c r="C98" i="2"/>
  <c r="D98" i="2"/>
  <c r="F98" i="2"/>
  <c r="G98" i="2"/>
  <c r="B99" i="2"/>
  <c r="C99" i="2"/>
  <c r="D99" i="2"/>
  <c r="F99" i="2"/>
  <c r="G99" i="2"/>
  <c r="B100" i="2"/>
  <c r="C100" i="2"/>
  <c r="D100" i="2"/>
  <c r="F100" i="2"/>
  <c r="G100" i="2"/>
  <c r="B101" i="2"/>
  <c r="C101" i="2"/>
  <c r="D101" i="2"/>
  <c r="F101" i="2"/>
  <c r="G101" i="2"/>
  <c r="B102" i="2"/>
  <c r="C102" i="2"/>
  <c r="D102" i="2"/>
  <c r="F102" i="2"/>
  <c r="G102" i="2"/>
  <c r="B103" i="2"/>
  <c r="C103" i="2"/>
  <c r="D103" i="2"/>
  <c r="F103" i="2"/>
  <c r="G103" i="2"/>
  <c r="B104" i="2"/>
  <c r="C104" i="2"/>
  <c r="D104" i="2"/>
  <c r="F104" i="2"/>
  <c r="G104" i="2"/>
  <c r="B105" i="2"/>
  <c r="C105" i="2"/>
  <c r="D105" i="2"/>
  <c r="F105" i="2"/>
  <c r="G105" i="2"/>
  <c r="B106" i="2"/>
  <c r="C106" i="2"/>
  <c r="D106" i="2"/>
  <c r="F106" i="2"/>
  <c r="G106" i="2"/>
  <c r="B107" i="2"/>
  <c r="C107" i="2"/>
  <c r="D107" i="2"/>
  <c r="F107" i="2"/>
  <c r="G107" i="2"/>
  <c r="B108" i="2"/>
  <c r="C108" i="2"/>
  <c r="D108" i="2"/>
  <c r="F108" i="2"/>
  <c r="G108" i="2"/>
  <c r="B109" i="2"/>
  <c r="C109" i="2"/>
  <c r="D109" i="2"/>
  <c r="F109" i="2"/>
  <c r="G109" i="2"/>
  <c r="B110" i="2"/>
  <c r="C110" i="2"/>
  <c r="D110" i="2"/>
  <c r="F110" i="2"/>
  <c r="G110" i="2"/>
  <c r="B111" i="2"/>
  <c r="C111" i="2"/>
  <c r="D111" i="2"/>
  <c r="F111" i="2"/>
  <c r="G111" i="2"/>
  <c r="B112" i="2"/>
  <c r="C112" i="2"/>
  <c r="D112" i="2"/>
  <c r="F112" i="2"/>
  <c r="G112" i="2"/>
  <c r="B113" i="2"/>
  <c r="C113" i="2"/>
  <c r="D113" i="2"/>
  <c r="F113" i="2"/>
  <c r="G113" i="2"/>
  <c r="B114" i="2"/>
  <c r="C114" i="2"/>
  <c r="D114" i="2"/>
  <c r="F114" i="2"/>
  <c r="G114" i="2"/>
  <c r="B115" i="2"/>
  <c r="C115" i="2"/>
  <c r="D115" i="2"/>
  <c r="F115" i="2"/>
  <c r="G115" i="2"/>
  <c r="B116" i="2"/>
  <c r="C116" i="2"/>
  <c r="D116" i="2"/>
  <c r="F116" i="2"/>
  <c r="G116" i="2"/>
  <c r="B117" i="2"/>
  <c r="C117" i="2"/>
  <c r="D117" i="2"/>
  <c r="F117" i="2"/>
  <c r="G117" i="2"/>
  <c r="B118" i="2"/>
  <c r="C118" i="2"/>
  <c r="D118" i="2"/>
  <c r="F118" i="2"/>
  <c r="G118" i="2"/>
  <c r="B119" i="2"/>
  <c r="C119" i="2"/>
  <c r="D119" i="2"/>
  <c r="F119" i="2"/>
  <c r="G119" i="2"/>
  <c r="B120" i="2"/>
  <c r="C120" i="2"/>
  <c r="D120" i="2"/>
  <c r="F120" i="2"/>
  <c r="G120" i="2"/>
  <c r="B121" i="2"/>
  <c r="C121" i="2"/>
  <c r="D121" i="2"/>
  <c r="F121" i="2"/>
  <c r="G121" i="2"/>
  <c r="B122" i="2"/>
  <c r="C122" i="2"/>
  <c r="D122" i="2"/>
  <c r="F122" i="2"/>
  <c r="G122" i="2"/>
  <c r="B123" i="2"/>
  <c r="C123" i="2"/>
  <c r="D123" i="2"/>
  <c r="F123" i="2"/>
  <c r="G123" i="2"/>
  <c r="B124" i="2"/>
  <c r="C124" i="2"/>
  <c r="D124" i="2"/>
  <c r="F124" i="2"/>
  <c r="G124" i="2"/>
  <c r="B125" i="2"/>
  <c r="C125" i="2"/>
  <c r="D125" i="2"/>
  <c r="F125" i="2"/>
  <c r="G125" i="2"/>
  <c r="B126" i="2"/>
  <c r="C126" i="2"/>
  <c r="D126" i="2"/>
  <c r="F126" i="2"/>
  <c r="G126" i="2"/>
  <c r="B127" i="2"/>
  <c r="C127" i="2"/>
  <c r="D127" i="2"/>
  <c r="F127" i="2"/>
  <c r="G127" i="2"/>
  <c r="B128" i="2"/>
  <c r="C128" i="2"/>
  <c r="D128" i="2"/>
  <c r="F128" i="2"/>
  <c r="G128" i="2"/>
  <c r="B129" i="2"/>
  <c r="C129" i="2"/>
  <c r="D129" i="2"/>
  <c r="F129" i="2"/>
  <c r="G129" i="2"/>
  <c r="B130" i="2"/>
  <c r="C130" i="2"/>
  <c r="D130" i="2"/>
  <c r="F130" i="2"/>
  <c r="G130" i="2"/>
  <c r="B131" i="2"/>
  <c r="C131" i="2"/>
  <c r="D131" i="2"/>
  <c r="F131" i="2"/>
  <c r="G131" i="2"/>
  <c r="B132" i="2"/>
  <c r="C132" i="2"/>
  <c r="D132" i="2"/>
  <c r="F132" i="2"/>
  <c r="G132" i="2"/>
  <c r="B133" i="2"/>
  <c r="C133" i="2"/>
  <c r="D133" i="2"/>
  <c r="F133" i="2"/>
  <c r="G133" i="2"/>
  <c r="B134" i="2"/>
  <c r="C134" i="2"/>
  <c r="D134" i="2"/>
  <c r="F134" i="2"/>
  <c r="G134" i="2"/>
  <c r="B135" i="2"/>
  <c r="C135" i="2"/>
  <c r="D135" i="2"/>
  <c r="F135" i="2"/>
  <c r="G135" i="2"/>
  <c r="B136" i="2"/>
  <c r="C136" i="2"/>
  <c r="D136" i="2"/>
  <c r="F136" i="2"/>
  <c r="G136" i="2"/>
  <c r="B137" i="2"/>
  <c r="C137" i="2"/>
  <c r="D137" i="2"/>
  <c r="F137" i="2"/>
  <c r="G137" i="2"/>
  <c r="B138" i="2"/>
  <c r="C138" i="2"/>
  <c r="D138" i="2"/>
  <c r="F138" i="2"/>
  <c r="G138" i="2"/>
  <c r="B139" i="2"/>
  <c r="C139" i="2"/>
  <c r="D139" i="2"/>
  <c r="F139" i="2"/>
  <c r="G139" i="2"/>
  <c r="B140" i="2"/>
  <c r="C140" i="2"/>
  <c r="D140" i="2"/>
  <c r="F140" i="2"/>
  <c r="G140" i="2"/>
  <c r="B141" i="2"/>
  <c r="C141" i="2"/>
  <c r="D141" i="2"/>
  <c r="F141" i="2"/>
  <c r="G141" i="2"/>
  <c r="B142" i="2"/>
  <c r="C142" i="2"/>
  <c r="D142" i="2"/>
  <c r="F142" i="2"/>
  <c r="G142" i="2"/>
  <c r="B143" i="2"/>
  <c r="C143" i="2"/>
  <c r="D143" i="2"/>
  <c r="F143" i="2"/>
  <c r="G143" i="2"/>
  <c r="B144" i="2"/>
  <c r="C144" i="2"/>
  <c r="D144" i="2"/>
  <c r="F144" i="2"/>
  <c r="G144" i="2"/>
  <c r="B145" i="2"/>
  <c r="C145" i="2"/>
  <c r="D145" i="2"/>
  <c r="F145" i="2"/>
  <c r="G145" i="2"/>
  <c r="B146" i="2"/>
  <c r="C146" i="2"/>
  <c r="D146" i="2"/>
  <c r="F146" i="2"/>
  <c r="G146" i="2"/>
  <c r="B147" i="2"/>
  <c r="C147" i="2"/>
  <c r="D147" i="2"/>
  <c r="F147" i="2"/>
  <c r="G147" i="2"/>
  <c r="B148" i="2"/>
  <c r="C148" i="2"/>
  <c r="D148" i="2"/>
  <c r="F148" i="2"/>
  <c r="G148" i="2"/>
  <c r="B149" i="2"/>
  <c r="C149" i="2"/>
  <c r="D149" i="2"/>
  <c r="F149" i="2"/>
  <c r="G149" i="2"/>
  <c r="B150" i="2"/>
  <c r="C150" i="2"/>
  <c r="D150" i="2"/>
  <c r="F150" i="2"/>
  <c r="G150" i="2"/>
  <c r="X55" i="1" l="1"/>
  <c r="W55" i="1"/>
  <c r="AD55" i="1" s="1"/>
  <c r="V55" i="1"/>
  <c r="AC55" i="1" s="1"/>
  <c r="Z55" i="1"/>
  <c r="AH55" i="1" s="1"/>
  <c r="AJ55" i="1" s="1"/>
  <c r="AP55" i="1" s="1"/>
  <c r="Y55" i="1"/>
  <c r="AF55" i="1" s="1"/>
  <c r="X56" i="1"/>
  <c r="AE56" i="1" s="1"/>
  <c r="Z56" i="1"/>
  <c r="AH56" i="1" s="1"/>
  <c r="AJ56" i="1" s="1"/>
  <c r="AP56" i="1" s="1"/>
  <c r="W56" i="1"/>
  <c r="AD56" i="1" s="1"/>
  <c r="Y56" i="1"/>
  <c r="AF56" i="1" s="1"/>
  <c r="V56" i="1"/>
  <c r="E52" i="22"/>
  <c r="B75" i="24"/>
  <c r="D74" i="24"/>
  <c r="B52" i="22"/>
  <c r="D51" i="22"/>
  <c r="D88" i="24"/>
  <c r="D52" i="22"/>
  <c r="E51" i="22"/>
  <c r="B90" i="24"/>
  <c r="D89" i="24"/>
  <c r="E88" i="24"/>
  <c r="B74" i="24"/>
  <c r="D73" i="24"/>
  <c r="E73" i="24"/>
  <c r="E76" i="23"/>
  <c r="D76" i="23"/>
  <c r="B89" i="24"/>
  <c r="E75" i="24"/>
  <c r="B73" i="24"/>
  <c r="E90" i="24"/>
  <c r="B88" i="24"/>
  <c r="D75" i="24"/>
  <c r="E74" i="24"/>
  <c r="D90" i="24"/>
  <c r="E89" i="24"/>
  <c r="E77" i="23"/>
  <c r="D77" i="23"/>
  <c r="B77" i="23"/>
  <c r="B76" i="23"/>
  <c r="B51" i="22"/>
  <c r="G75" i="22"/>
  <c r="AP75" i="22" s="1"/>
  <c r="AO75" i="22" s="1"/>
  <c r="G71" i="22"/>
  <c r="AP71" i="22" s="1"/>
  <c r="AO71" i="22" s="1"/>
  <c r="G67" i="22"/>
  <c r="AP67" i="22" s="1"/>
  <c r="AO67" i="22" s="1"/>
  <c r="G63" i="22"/>
  <c r="AP63" i="22" s="1"/>
  <c r="AO63" i="22" s="1"/>
  <c r="G49" i="22"/>
  <c r="AP49" i="22" s="1"/>
  <c r="AO49" i="22" s="1"/>
  <c r="G81" i="22"/>
  <c r="AP81" i="22" s="1"/>
  <c r="AO81" i="22" s="1"/>
  <c r="G77" i="22"/>
  <c r="AP77" i="22" s="1"/>
  <c r="AO77" i="22" s="1"/>
  <c r="G73" i="22"/>
  <c r="AP73" i="22" s="1"/>
  <c r="AO73" i="22" s="1"/>
  <c r="G69" i="22"/>
  <c r="AP69" i="22" s="1"/>
  <c r="AO69" i="22" s="1"/>
  <c r="G65" i="22"/>
  <c r="AP65" i="22" s="1"/>
  <c r="AO65" i="22" s="1"/>
  <c r="G61" i="22"/>
  <c r="AP61" i="22" s="1"/>
  <c r="AO61" i="22" s="1"/>
  <c r="G80" i="22"/>
  <c r="AP80" i="22" s="1"/>
  <c r="AO80" i="22" s="1"/>
  <c r="G79" i="22"/>
  <c r="AP79" i="22" s="1"/>
  <c r="AO79" i="22" s="1"/>
  <c r="G78" i="22"/>
  <c r="AP78" i="22" s="1"/>
  <c r="AO78" i="22" s="1"/>
  <c r="G74" i="22"/>
  <c r="AP74" i="22" s="1"/>
  <c r="AO74" i="22" s="1"/>
  <c r="G70" i="22"/>
  <c r="AP70" i="22" s="1"/>
  <c r="AO70" i="22" s="1"/>
  <c r="G66" i="22"/>
  <c r="AP66" i="22" s="1"/>
  <c r="AO66" i="22" s="1"/>
  <c r="G62" i="22"/>
  <c r="AP62" i="22" s="1"/>
  <c r="AO62" i="22" s="1"/>
  <c r="G76" i="22"/>
  <c r="AP76" i="22" s="1"/>
  <c r="AO76" i="22" s="1"/>
  <c r="G72" i="22"/>
  <c r="AP72" i="22" s="1"/>
  <c r="AO72" i="22" s="1"/>
  <c r="G68" i="22"/>
  <c r="AP68" i="22" s="1"/>
  <c r="AO68" i="22" s="1"/>
  <c r="G64" i="22"/>
  <c r="AP64" i="22" s="1"/>
  <c r="AO64" i="22" s="1"/>
  <c r="G60" i="22"/>
  <c r="AP60" i="22" s="1"/>
  <c r="AO60" i="22" s="1"/>
  <c r="U49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2" i="1"/>
  <c r="AI33" i="1"/>
  <c r="AI34" i="1"/>
  <c r="AI35" i="1"/>
  <c r="AI36" i="1"/>
  <c r="AI37" i="1"/>
  <c r="AI38" i="1"/>
  <c r="AI39" i="1"/>
  <c r="AI40" i="1"/>
  <c r="AI41" i="1"/>
  <c r="AI42" i="1"/>
  <c r="AI46" i="1"/>
  <c r="AI47" i="1"/>
  <c r="AI48" i="1"/>
  <c r="AC56" i="1" l="1"/>
  <c r="AG56" i="1" s="1"/>
  <c r="AK56" i="1" s="1"/>
  <c r="AM56" i="1" s="1"/>
  <c r="AO56" i="1" s="1"/>
  <c r="AB56" i="1"/>
  <c r="AB55" i="1"/>
  <c r="AE55" i="1"/>
  <c r="AG55" i="1" s="1"/>
  <c r="G52" i="22"/>
  <c r="AP52" i="22" s="1"/>
  <c r="AO52" i="22" s="1"/>
  <c r="G51" i="22"/>
  <c r="AP51" i="22" s="1"/>
  <c r="AO51" i="22" s="1"/>
  <c r="G89" i="24"/>
  <c r="AP89" i="24" s="1"/>
  <c r="AO89" i="24" s="1"/>
  <c r="G74" i="24"/>
  <c r="AP74" i="24" s="1"/>
  <c r="AO74" i="24" s="1"/>
  <c r="G88" i="24"/>
  <c r="AP88" i="24" s="1"/>
  <c r="AO88" i="24" s="1"/>
  <c r="G75" i="24"/>
  <c r="AP75" i="24" s="1"/>
  <c r="AO75" i="24" s="1"/>
  <c r="G73" i="24"/>
  <c r="AP73" i="24" s="1"/>
  <c r="AO73" i="24" s="1"/>
  <c r="G90" i="24"/>
  <c r="AP90" i="24" s="1"/>
  <c r="AO90" i="24" s="1"/>
  <c r="G76" i="23"/>
  <c r="AP76" i="23" s="1"/>
  <c r="AO76" i="23" s="1"/>
  <c r="G77" i="23"/>
  <c r="AP77" i="23" s="1"/>
  <c r="AO77" i="23" s="1"/>
  <c r="G71" i="3"/>
  <c r="F71" i="3"/>
  <c r="C77" i="3"/>
  <c r="D77" i="3"/>
  <c r="C66" i="3"/>
  <c r="D66" i="3"/>
  <c r="C71" i="3"/>
  <c r="D71" i="3"/>
  <c r="B71" i="3"/>
  <c r="B77" i="3"/>
  <c r="AQ55" i="1" l="1"/>
  <c r="AR55" i="1" s="1"/>
  <c r="AK55" i="1"/>
  <c r="AM55" i="1" s="1"/>
  <c r="AO55" i="1" s="1"/>
  <c r="AQ56" i="1"/>
  <c r="AR56" i="1" s="1"/>
  <c r="E78" i="23"/>
  <c r="D78" i="23"/>
  <c r="B78" i="23"/>
  <c r="Z9" i="1"/>
  <c r="X9" i="1"/>
  <c r="F49" i="2"/>
  <c r="D36" i="2"/>
  <c r="D49" i="2"/>
  <c r="D31" i="2"/>
  <c r="D32" i="2"/>
  <c r="D13" i="2"/>
  <c r="D14" i="2"/>
  <c r="D11" i="2"/>
  <c r="D12" i="2"/>
  <c r="E38" i="22" s="1"/>
  <c r="D16" i="2"/>
  <c r="E39" i="22" s="1"/>
  <c r="D55" i="2"/>
  <c r="D56" i="2"/>
  <c r="D3" i="2"/>
  <c r="D4" i="2"/>
  <c r="D5" i="2"/>
  <c r="E44" i="22" s="1"/>
  <c r="C36" i="2"/>
  <c r="C49" i="2"/>
  <c r="C31" i="2"/>
  <c r="C32" i="2"/>
  <c r="C13" i="2"/>
  <c r="C14" i="2"/>
  <c r="C11" i="2"/>
  <c r="C12" i="2"/>
  <c r="D38" i="22" s="1"/>
  <c r="C16" i="2"/>
  <c r="D39" i="22" s="1"/>
  <c r="C55" i="2"/>
  <c r="C56" i="2"/>
  <c r="C3" i="2"/>
  <c r="C4" i="2"/>
  <c r="C5" i="2"/>
  <c r="D44" i="22" s="1"/>
  <c r="B36" i="2"/>
  <c r="B49" i="2"/>
  <c r="B31" i="2"/>
  <c r="B32" i="2"/>
  <c r="B13" i="2"/>
  <c r="B14" i="2"/>
  <c r="B11" i="2"/>
  <c r="B12" i="2"/>
  <c r="B38" i="22" s="1"/>
  <c r="B16" i="2"/>
  <c r="B39" i="22" s="1"/>
  <c r="B55" i="2"/>
  <c r="B56" i="2"/>
  <c r="B3" i="2"/>
  <c r="B4" i="2"/>
  <c r="B5" i="2"/>
  <c r="B44" i="22" s="1"/>
  <c r="D52" i="2"/>
  <c r="D10" i="2"/>
  <c r="C52" i="2"/>
  <c r="B20" i="2"/>
  <c r="B3" i="22" s="1"/>
  <c r="B21" i="2"/>
  <c r="B27" i="2"/>
  <c r="B28" i="2"/>
  <c r="B29" i="2"/>
  <c r="B30" i="2"/>
  <c r="B8" i="22" s="1"/>
  <c r="B34" i="2"/>
  <c r="B9" i="22" s="1"/>
  <c r="B35" i="2"/>
  <c r="B10" i="22" s="1"/>
  <c r="B39" i="2"/>
  <c r="B40" i="2"/>
  <c r="B12" i="22" s="1"/>
  <c r="B44" i="2"/>
  <c r="B45" i="2"/>
  <c r="B46" i="2"/>
  <c r="B47" i="2"/>
  <c r="B57" i="2"/>
  <c r="B58" i="2"/>
  <c r="B52" i="2"/>
  <c r="B10" i="2"/>
  <c r="B6" i="2"/>
  <c r="B41" i="2"/>
  <c r="B19" i="2"/>
  <c r="B23" i="22" s="1"/>
  <c r="B15" i="2"/>
  <c r="B24" i="22" s="1"/>
  <c r="B17" i="2"/>
  <c r="B25" i="22" s="1"/>
  <c r="B18" i="2"/>
  <c r="B26" i="22" s="1"/>
  <c r="B33" i="2"/>
  <c r="B27" i="22" s="1"/>
  <c r="B53" i="2"/>
  <c r="Q9" i="1"/>
  <c r="J11" i="1"/>
  <c r="J15" i="1"/>
  <c r="B22" i="22" l="1"/>
  <c r="B21" i="22"/>
  <c r="B6" i="22"/>
  <c r="D33" i="22"/>
  <c r="B20" i="22"/>
  <c r="B5" i="22"/>
  <c r="G78" i="23"/>
  <c r="AP78" i="23" s="1"/>
  <c r="AO78" i="23" s="1"/>
  <c r="B4" i="22"/>
  <c r="B37" i="22"/>
  <c r="E37" i="22"/>
  <c r="B19" i="22"/>
  <c r="B53" i="22"/>
  <c r="B15" i="22"/>
  <c r="B47" i="22"/>
  <c r="B11" i="22"/>
  <c r="B7" i="22"/>
  <c r="B40" i="22"/>
  <c r="B56" i="22"/>
  <c r="B36" i="22"/>
  <c r="B32" i="22"/>
  <c r="B50" i="22"/>
  <c r="E56" i="22"/>
  <c r="E32" i="22"/>
  <c r="E50" i="22"/>
  <c r="B18" i="22"/>
  <c r="B59" i="22"/>
  <c r="B14" i="22"/>
  <c r="B46" i="22"/>
  <c r="D53" i="22"/>
  <c r="B35" i="22"/>
  <c r="B31" i="22"/>
  <c r="D57" i="22"/>
  <c r="D37" i="22"/>
  <c r="B17" i="22"/>
  <c r="B58" i="22"/>
  <c r="B13" i="22"/>
  <c r="B45" i="22"/>
  <c r="B42" i="22"/>
  <c r="B34" i="22"/>
  <c r="D56" i="22"/>
  <c r="D32" i="22"/>
  <c r="D50" i="22"/>
  <c r="B28" i="22"/>
  <c r="B54" i="22"/>
  <c r="B16" i="22"/>
  <c r="B48" i="22"/>
  <c r="E53" i="22"/>
  <c r="B41" i="22"/>
  <c r="B57" i="22"/>
  <c r="B33" i="22"/>
  <c r="E57" i="22"/>
  <c r="E33" i="22"/>
  <c r="G33" i="22" s="1"/>
  <c r="AP33" i="22" s="1"/>
  <c r="AO33" i="22" s="1"/>
  <c r="G38" i="22"/>
  <c r="AP38" i="22" s="1"/>
  <c r="AO38" i="22" s="1"/>
  <c r="G44" i="22"/>
  <c r="AP44" i="22" s="1"/>
  <c r="AO44" i="22" s="1"/>
  <c r="G39" i="22"/>
  <c r="AP39" i="22" s="1"/>
  <c r="AO39" i="22" s="1"/>
  <c r="J14" i="1"/>
  <c r="Q10" i="1"/>
  <c r="L16" i="1"/>
  <c r="L15" i="1"/>
  <c r="L11" i="1"/>
  <c r="L14" i="1"/>
  <c r="S10" i="1"/>
  <c r="S9" i="1"/>
  <c r="F36" i="2"/>
  <c r="G52" i="2"/>
  <c r="F52" i="2"/>
  <c r="G32" i="22" l="1"/>
  <c r="AP32" i="22" s="1"/>
  <c r="AO32" i="22" s="1"/>
  <c r="G56" i="22"/>
  <c r="AP56" i="22" s="1"/>
  <c r="AO56" i="22" s="1"/>
  <c r="G37" i="22"/>
  <c r="AP37" i="22" s="1"/>
  <c r="AO37" i="22" s="1"/>
  <c r="G50" i="22"/>
  <c r="AP50" i="22" s="1"/>
  <c r="AO50" i="22" s="1"/>
  <c r="G53" i="22"/>
  <c r="AP53" i="22" s="1"/>
  <c r="AO53" i="22" s="1"/>
  <c r="G57" i="22"/>
  <c r="AP57" i="22" s="1"/>
  <c r="AO57" i="22" s="1"/>
  <c r="L34" i="1"/>
  <c r="F16" i="2"/>
  <c r="G16" i="2"/>
  <c r="F55" i="2"/>
  <c r="G55" i="2"/>
  <c r="F12" i="2"/>
  <c r="G12" i="2"/>
  <c r="B35" i="4"/>
  <c r="C35" i="4"/>
  <c r="D35" i="4"/>
  <c r="F35" i="4"/>
  <c r="G35" i="4"/>
  <c r="B19" i="3"/>
  <c r="B72" i="23" s="1"/>
  <c r="B20" i="3"/>
  <c r="C19" i="3"/>
  <c r="C20" i="3"/>
  <c r="D19" i="3"/>
  <c r="D20" i="3"/>
  <c r="F19" i="3"/>
  <c r="F20" i="3"/>
  <c r="G19" i="3"/>
  <c r="G20" i="3"/>
  <c r="E72" i="23" l="1"/>
  <c r="E20" i="23"/>
  <c r="D21" i="23"/>
  <c r="D72" i="23"/>
  <c r="D20" i="23"/>
  <c r="E21" i="23"/>
  <c r="B21" i="23"/>
  <c r="J4" i="1"/>
  <c r="L4" i="1"/>
  <c r="AI57" i="1"/>
  <c r="AL57" i="1"/>
  <c r="AN57" i="1"/>
  <c r="G20" i="23" l="1"/>
  <c r="AP20" i="23" s="1"/>
  <c r="AO20" i="23" s="1"/>
  <c r="G72" i="23"/>
  <c r="AP72" i="23" s="1"/>
  <c r="AO72" i="23" s="1"/>
  <c r="G21" i="23"/>
  <c r="AP21" i="23" s="1"/>
  <c r="AO21" i="23" s="1"/>
  <c r="B34" i="4"/>
  <c r="C34" i="4"/>
  <c r="D34" i="4"/>
  <c r="F34" i="4"/>
  <c r="G34" i="4"/>
  <c r="B19" i="4"/>
  <c r="B54" i="24" s="1"/>
  <c r="B20" i="4"/>
  <c r="B55" i="24" s="1"/>
  <c r="B42" i="4"/>
  <c r="B56" i="24" s="1"/>
  <c r="B43" i="4"/>
  <c r="B57" i="24" s="1"/>
  <c r="B44" i="4"/>
  <c r="B58" i="24" s="1"/>
  <c r="B45" i="4"/>
  <c r="B24" i="4"/>
  <c r="B25" i="4"/>
  <c r="B26" i="4"/>
  <c r="B27" i="4"/>
  <c r="B28" i="4"/>
  <c r="B64" i="24" s="1"/>
  <c r="B29" i="4"/>
  <c r="B30" i="4"/>
  <c r="B31" i="4"/>
  <c r="B32" i="4"/>
  <c r="B33" i="4"/>
  <c r="C19" i="4"/>
  <c r="D54" i="24" s="1"/>
  <c r="C20" i="4"/>
  <c r="D55" i="24" s="1"/>
  <c r="C42" i="4"/>
  <c r="D56" i="24" s="1"/>
  <c r="C43" i="4"/>
  <c r="D57" i="24" s="1"/>
  <c r="C44" i="4"/>
  <c r="D58" i="24" s="1"/>
  <c r="C45" i="4"/>
  <c r="C24" i="4"/>
  <c r="C25" i="4"/>
  <c r="C26" i="4"/>
  <c r="C27" i="4"/>
  <c r="C28" i="4"/>
  <c r="D64" i="24" s="1"/>
  <c r="C29" i="4"/>
  <c r="C30" i="4"/>
  <c r="C31" i="4"/>
  <c r="C32" i="4"/>
  <c r="C33" i="4"/>
  <c r="D19" i="4"/>
  <c r="E54" i="24" s="1"/>
  <c r="D20" i="4"/>
  <c r="E55" i="24" s="1"/>
  <c r="G55" i="24" s="1"/>
  <c r="AP55" i="24" s="1"/>
  <c r="AO55" i="24" s="1"/>
  <c r="D42" i="4"/>
  <c r="E56" i="24" s="1"/>
  <c r="D43" i="4"/>
  <c r="E57" i="24" s="1"/>
  <c r="D44" i="4"/>
  <c r="E58" i="24" s="1"/>
  <c r="D45" i="4"/>
  <c r="D24" i="4"/>
  <c r="D25" i="4"/>
  <c r="D26" i="4"/>
  <c r="D27" i="4"/>
  <c r="D28" i="4"/>
  <c r="E64" i="24" s="1"/>
  <c r="D29" i="4"/>
  <c r="D30" i="4"/>
  <c r="D31" i="4"/>
  <c r="D32" i="4"/>
  <c r="D33" i="4"/>
  <c r="F19" i="4"/>
  <c r="F20" i="4"/>
  <c r="F42" i="4"/>
  <c r="F43" i="4"/>
  <c r="F44" i="4"/>
  <c r="F45" i="4"/>
  <c r="F24" i="4"/>
  <c r="F25" i="4"/>
  <c r="F26" i="4"/>
  <c r="F27" i="4"/>
  <c r="Z18" i="1" s="1"/>
  <c r="F28" i="4"/>
  <c r="F29" i="4"/>
  <c r="F30" i="4"/>
  <c r="F31" i="4"/>
  <c r="F32" i="4"/>
  <c r="F33" i="4"/>
  <c r="G19" i="4"/>
  <c r="G20" i="4"/>
  <c r="G42" i="4"/>
  <c r="G43" i="4"/>
  <c r="G44" i="4"/>
  <c r="G45" i="4"/>
  <c r="G24" i="4"/>
  <c r="G25" i="4"/>
  <c r="G26" i="4"/>
  <c r="G27" i="4"/>
  <c r="G28" i="4"/>
  <c r="G29" i="4"/>
  <c r="G30" i="4"/>
  <c r="G31" i="4"/>
  <c r="G32" i="4"/>
  <c r="G33" i="4"/>
  <c r="B18" i="4"/>
  <c r="B53" i="24" s="1"/>
  <c r="C18" i="4"/>
  <c r="D53" i="24" s="1"/>
  <c r="D18" i="4"/>
  <c r="E53" i="24" s="1"/>
  <c r="F18" i="4"/>
  <c r="G18" i="4"/>
  <c r="B12" i="4"/>
  <c r="B47" i="24" s="1"/>
  <c r="B13" i="4"/>
  <c r="B48" i="24" s="1"/>
  <c r="B14" i="4"/>
  <c r="B15" i="4"/>
  <c r="B50" i="24" s="1"/>
  <c r="B16" i="4"/>
  <c r="B17" i="4"/>
  <c r="C12" i="4"/>
  <c r="D47" i="24" s="1"/>
  <c r="C13" i="4"/>
  <c r="D48" i="24" s="1"/>
  <c r="C14" i="4"/>
  <c r="C15" i="4"/>
  <c r="D50" i="24" s="1"/>
  <c r="C16" i="4"/>
  <c r="C17" i="4"/>
  <c r="D12" i="4"/>
  <c r="E47" i="24" s="1"/>
  <c r="D13" i="4"/>
  <c r="E48" i="24" s="1"/>
  <c r="D14" i="4"/>
  <c r="D15" i="4"/>
  <c r="E50" i="24" s="1"/>
  <c r="D16" i="4"/>
  <c r="D17" i="4"/>
  <c r="F12" i="4"/>
  <c r="F13" i="4"/>
  <c r="F14" i="4"/>
  <c r="F15" i="4"/>
  <c r="F16" i="4"/>
  <c r="F17" i="4"/>
  <c r="G12" i="4"/>
  <c r="G13" i="4"/>
  <c r="G14" i="4"/>
  <c r="G15" i="4"/>
  <c r="G16" i="4"/>
  <c r="G17" i="4"/>
  <c r="B81" i="4"/>
  <c r="B82" i="4"/>
  <c r="B51" i="4"/>
  <c r="B79" i="4"/>
  <c r="B2" i="4"/>
  <c r="B35" i="24" s="1"/>
  <c r="B60" i="4"/>
  <c r="B36" i="24" s="1"/>
  <c r="B61" i="4"/>
  <c r="B37" i="24" s="1"/>
  <c r="B3" i="4"/>
  <c r="B38" i="24" s="1"/>
  <c r="B4" i="4"/>
  <c r="B39" i="24" s="1"/>
  <c r="B5" i="4"/>
  <c r="B40" i="24" s="1"/>
  <c r="B6" i="4"/>
  <c r="B41" i="24" s="1"/>
  <c r="B7" i="4"/>
  <c r="B42" i="24" s="1"/>
  <c r="B8" i="4"/>
  <c r="B9" i="4"/>
  <c r="B10" i="4"/>
  <c r="B11" i="4"/>
  <c r="C81" i="4"/>
  <c r="C82" i="4"/>
  <c r="C51" i="4"/>
  <c r="C79" i="4"/>
  <c r="C2" i="4"/>
  <c r="C60" i="4"/>
  <c r="D36" i="24" s="1"/>
  <c r="C61" i="4"/>
  <c r="D37" i="24" s="1"/>
  <c r="C3" i="4"/>
  <c r="D38" i="24" s="1"/>
  <c r="C4" i="4"/>
  <c r="D39" i="24" s="1"/>
  <c r="C5" i="4"/>
  <c r="D40" i="24" s="1"/>
  <c r="C6" i="4"/>
  <c r="D41" i="24" s="1"/>
  <c r="C7" i="4"/>
  <c r="D42" i="24" s="1"/>
  <c r="C8" i="4"/>
  <c r="C9" i="4"/>
  <c r="C10" i="4"/>
  <c r="C11" i="4"/>
  <c r="D81" i="4"/>
  <c r="D82" i="4"/>
  <c r="D51" i="4"/>
  <c r="D79" i="4"/>
  <c r="D2" i="4"/>
  <c r="D60" i="4"/>
  <c r="E36" i="24" s="1"/>
  <c r="D61" i="4"/>
  <c r="E37" i="24" s="1"/>
  <c r="D3" i="4"/>
  <c r="E38" i="24" s="1"/>
  <c r="D4" i="4"/>
  <c r="E39" i="24" s="1"/>
  <c r="G39" i="24" s="1"/>
  <c r="AP39" i="24" s="1"/>
  <c r="AO39" i="24" s="1"/>
  <c r="D5" i="4"/>
  <c r="E40" i="24" s="1"/>
  <c r="D6" i="4"/>
  <c r="E41" i="24" s="1"/>
  <c r="D7" i="4"/>
  <c r="E42" i="24" s="1"/>
  <c r="D8" i="4"/>
  <c r="D9" i="4"/>
  <c r="D10" i="4"/>
  <c r="D11" i="4"/>
  <c r="F81" i="4"/>
  <c r="F82" i="4"/>
  <c r="F51" i="4"/>
  <c r="F79" i="4"/>
  <c r="F2" i="4"/>
  <c r="F60" i="4"/>
  <c r="F61" i="4"/>
  <c r="F3" i="4"/>
  <c r="F4" i="4"/>
  <c r="F5" i="4"/>
  <c r="F6" i="4"/>
  <c r="F7" i="4"/>
  <c r="F8" i="4"/>
  <c r="F9" i="4"/>
  <c r="F10" i="4"/>
  <c r="F11" i="4"/>
  <c r="G81" i="4"/>
  <c r="G82" i="4"/>
  <c r="G51" i="4"/>
  <c r="G79" i="4"/>
  <c r="G2" i="4"/>
  <c r="G60" i="4"/>
  <c r="G61" i="4"/>
  <c r="G3" i="4"/>
  <c r="G4" i="4"/>
  <c r="G5" i="4"/>
  <c r="G6" i="4"/>
  <c r="G7" i="4"/>
  <c r="G8" i="4"/>
  <c r="G9" i="4"/>
  <c r="G10" i="4"/>
  <c r="G11" i="4"/>
  <c r="B80" i="4"/>
  <c r="C80" i="4"/>
  <c r="D80" i="4"/>
  <c r="F80" i="4"/>
  <c r="G80" i="4"/>
  <c r="B67" i="4"/>
  <c r="C67" i="4"/>
  <c r="D67" i="4"/>
  <c r="E29" i="24" s="1"/>
  <c r="F67" i="4"/>
  <c r="G67" i="4"/>
  <c r="B66" i="4"/>
  <c r="B28" i="24" s="1"/>
  <c r="C66" i="4"/>
  <c r="D66" i="4"/>
  <c r="F66" i="4"/>
  <c r="G66" i="4"/>
  <c r="B62" i="4"/>
  <c r="C62" i="4"/>
  <c r="D62" i="4"/>
  <c r="E27" i="24" s="1"/>
  <c r="F62" i="4"/>
  <c r="G62" i="4"/>
  <c r="B48" i="4"/>
  <c r="B26" i="24" s="1"/>
  <c r="C48" i="4"/>
  <c r="D48" i="4"/>
  <c r="F48" i="4"/>
  <c r="G48" i="4"/>
  <c r="B52" i="3"/>
  <c r="B53" i="3"/>
  <c r="B54" i="3"/>
  <c r="B55" i="3"/>
  <c r="B2" i="3"/>
  <c r="B53" i="23" s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79" i="3"/>
  <c r="B80" i="3"/>
  <c r="C52" i="3"/>
  <c r="C53" i="3"/>
  <c r="C54" i="3"/>
  <c r="C55" i="3"/>
  <c r="C2" i="3"/>
  <c r="C3" i="3"/>
  <c r="D54" i="23" s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D67" i="23" s="1"/>
  <c r="C17" i="3"/>
  <c r="C18" i="3"/>
  <c r="C79" i="3"/>
  <c r="C80" i="3"/>
  <c r="D52" i="3"/>
  <c r="D53" i="3"/>
  <c r="D54" i="3"/>
  <c r="D55" i="3"/>
  <c r="D2" i="3"/>
  <c r="D3" i="3"/>
  <c r="D4" i="3"/>
  <c r="E55" i="23" s="1"/>
  <c r="D5" i="3"/>
  <c r="E56" i="23" s="1"/>
  <c r="D6" i="3"/>
  <c r="D7" i="3"/>
  <c r="D8" i="3"/>
  <c r="D9" i="3"/>
  <c r="D10" i="3"/>
  <c r="D11" i="3"/>
  <c r="D12" i="3"/>
  <c r="D13" i="3"/>
  <c r="D14" i="3"/>
  <c r="D15" i="3"/>
  <c r="D16" i="3"/>
  <c r="E67" i="23" s="1"/>
  <c r="D17" i="3"/>
  <c r="D18" i="3"/>
  <c r="D79" i="3"/>
  <c r="D80" i="3"/>
  <c r="F52" i="3"/>
  <c r="F53" i="3"/>
  <c r="F54" i="3"/>
  <c r="F55" i="3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79" i="3"/>
  <c r="F80" i="3"/>
  <c r="G52" i="3"/>
  <c r="G53" i="3"/>
  <c r="G54" i="3"/>
  <c r="G55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79" i="3"/>
  <c r="G80" i="3"/>
  <c r="B51" i="3"/>
  <c r="C51" i="3"/>
  <c r="D51" i="3"/>
  <c r="F51" i="3"/>
  <c r="G51" i="3"/>
  <c r="B36" i="3"/>
  <c r="B33" i="23" s="1"/>
  <c r="B37" i="3"/>
  <c r="B34" i="23" s="1"/>
  <c r="B38" i="3"/>
  <c r="B35" i="23" s="1"/>
  <c r="B39" i="3"/>
  <c r="B40" i="3"/>
  <c r="B37" i="23" s="1"/>
  <c r="B41" i="3"/>
  <c r="B38" i="23" s="1"/>
  <c r="B42" i="3"/>
  <c r="B39" i="23" s="1"/>
  <c r="B43" i="3"/>
  <c r="B44" i="3"/>
  <c r="B41" i="23" s="1"/>
  <c r="B45" i="3"/>
  <c r="B42" i="23" s="1"/>
  <c r="B46" i="3"/>
  <c r="B47" i="3"/>
  <c r="B48" i="3"/>
  <c r="B49" i="3"/>
  <c r="B50" i="3"/>
  <c r="B47" i="23" s="1"/>
  <c r="C36" i="3"/>
  <c r="D33" i="23" s="1"/>
  <c r="C37" i="3"/>
  <c r="D34" i="23" s="1"/>
  <c r="C38" i="3"/>
  <c r="D35" i="23" s="1"/>
  <c r="C39" i="3"/>
  <c r="C40" i="3"/>
  <c r="D37" i="23" s="1"/>
  <c r="C41" i="3"/>
  <c r="D38" i="23" s="1"/>
  <c r="C42" i="3"/>
  <c r="D39" i="23" s="1"/>
  <c r="C43" i="3"/>
  <c r="D40" i="23" s="1"/>
  <c r="C44" i="3"/>
  <c r="D41" i="23" s="1"/>
  <c r="C45" i="3"/>
  <c r="C46" i="3"/>
  <c r="C47" i="3"/>
  <c r="C48" i="3"/>
  <c r="C49" i="3"/>
  <c r="D46" i="23" s="1"/>
  <c r="C50" i="3"/>
  <c r="D36" i="3"/>
  <c r="E33" i="23" s="1"/>
  <c r="D37" i="3"/>
  <c r="E34" i="23" s="1"/>
  <c r="D38" i="3"/>
  <c r="E35" i="23" s="1"/>
  <c r="D39" i="3"/>
  <c r="D40" i="3"/>
  <c r="D41" i="3"/>
  <c r="E38" i="23" s="1"/>
  <c r="D42" i="3"/>
  <c r="E39" i="23" s="1"/>
  <c r="D43" i="3"/>
  <c r="D44" i="3"/>
  <c r="D45" i="3"/>
  <c r="D46" i="3"/>
  <c r="D47" i="3"/>
  <c r="D48" i="3"/>
  <c r="D49" i="3"/>
  <c r="E46" i="23" s="1"/>
  <c r="D50" i="3"/>
  <c r="E47" i="23" s="1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W54" i="1" l="1"/>
  <c r="AD54" i="1" s="1"/>
  <c r="V54" i="1"/>
  <c r="Z54" i="1"/>
  <c r="AH54" i="1" s="1"/>
  <c r="AJ54" i="1" s="1"/>
  <c r="AP54" i="1" s="1"/>
  <c r="Y54" i="1"/>
  <c r="AF54" i="1" s="1"/>
  <c r="X54" i="1"/>
  <c r="AE54" i="1" s="1"/>
  <c r="E42" i="23"/>
  <c r="D43" i="23"/>
  <c r="V43" i="1"/>
  <c r="Z43" i="1"/>
  <c r="W43" i="1"/>
  <c r="X43" i="1"/>
  <c r="Y43" i="1"/>
  <c r="Y31" i="1"/>
  <c r="V31" i="1"/>
  <c r="Z31" i="1"/>
  <c r="W31" i="1"/>
  <c r="X31" i="1"/>
  <c r="R31" i="1"/>
  <c r="O31" i="1"/>
  <c r="S31" i="1"/>
  <c r="P31" i="1"/>
  <c r="Q31" i="1"/>
  <c r="R43" i="1"/>
  <c r="O43" i="1"/>
  <c r="S43" i="1"/>
  <c r="P43" i="1"/>
  <c r="Q43" i="1"/>
  <c r="E45" i="24"/>
  <c r="D45" i="24"/>
  <c r="B45" i="24"/>
  <c r="B43" i="23"/>
  <c r="E41" i="23"/>
  <c r="G41" i="23" s="1"/>
  <c r="AP41" i="23" s="1"/>
  <c r="AO41" i="23" s="1"/>
  <c r="E37" i="23"/>
  <c r="G37" i="23" s="1"/>
  <c r="AP37" i="23" s="1"/>
  <c r="AO37" i="23" s="1"/>
  <c r="Q48" i="1"/>
  <c r="S48" i="1"/>
  <c r="B44" i="23"/>
  <c r="E44" i="23"/>
  <c r="B45" i="23"/>
  <c r="B40" i="23"/>
  <c r="B46" i="23"/>
  <c r="D45" i="23"/>
  <c r="E45" i="23"/>
  <c r="D44" i="23"/>
  <c r="E43" i="24"/>
  <c r="D43" i="24"/>
  <c r="B43" i="24"/>
  <c r="E40" i="23"/>
  <c r="G40" i="23" s="1"/>
  <c r="AP40" i="23" s="1"/>
  <c r="AO40" i="23" s="1"/>
  <c r="D47" i="23"/>
  <c r="G47" i="23" s="1"/>
  <c r="AP47" i="23" s="1"/>
  <c r="AO47" i="23" s="1"/>
  <c r="D42" i="23"/>
  <c r="G42" i="23" s="1"/>
  <c r="AP42" i="23" s="1"/>
  <c r="AO42" i="23" s="1"/>
  <c r="E43" i="23"/>
  <c r="G43" i="23" s="1"/>
  <c r="AP43" i="23" s="1"/>
  <c r="AO43" i="23" s="1"/>
  <c r="D27" i="24"/>
  <c r="G27" i="24" s="1"/>
  <c r="AP27" i="24" s="1"/>
  <c r="AO27" i="24" s="1"/>
  <c r="E35" i="24"/>
  <c r="D35" i="24"/>
  <c r="E28" i="24"/>
  <c r="B27" i="24"/>
  <c r="D28" i="24"/>
  <c r="E46" i="24"/>
  <c r="D46" i="24"/>
  <c r="B46" i="24"/>
  <c r="D29" i="24"/>
  <c r="G29" i="24" s="1"/>
  <c r="AP29" i="24" s="1"/>
  <c r="AO29" i="24" s="1"/>
  <c r="E33" i="24"/>
  <c r="D33" i="24"/>
  <c r="B33" i="24"/>
  <c r="D26" i="24"/>
  <c r="B29" i="24"/>
  <c r="E26" i="24"/>
  <c r="G47" i="24"/>
  <c r="AP47" i="24" s="1"/>
  <c r="AO47" i="24" s="1"/>
  <c r="E44" i="24"/>
  <c r="D44" i="24"/>
  <c r="B44" i="24"/>
  <c r="E54" i="23"/>
  <c r="G54" i="23" s="1"/>
  <c r="AP54" i="23" s="1"/>
  <c r="AO54" i="23" s="1"/>
  <c r="D53" i="23"/>
  <c r="B56" i="23"/>
  <c r="E53" i="23"/>
  <c r="D56" i="23"/>
  <c r="G56" i="23" s="1"/>
  <c r="AP56" i="23" s="1"/>
  <c r="AO56" i="23" s="1"/>
  <c r="B55" i="23"/>
  <c r="D55" i="23"/>
  <c r="G55" i="23" s="1"/>
  <c r="AP55" i="23" s="1"/>
  <c r="AO55" i="23" s="1"/>
  <c r="B54" i="23"/>
  <c r="G53" i="24"/>
  <c r="AP53" i="24" s="1"/>
  <c r="AO53" i="24" s="1"/>
  <c r="D49" i="24"/>
  <c r="E67" i="24"/>
  <c r="E63" i="24"/>
  <c r="D67" i="24"/>
  <c r="D63" i="24"/>
  <c r="B67" i="24"/>
  <c r="B63" i="24"/>
  <c r="E30" i="24"/>
  <c r="E81" i="24"/>
  <c r="D30" i="24"/>
  <c r="D81" i="24"/>
  <c r="E32" i="24"/>
  <c r="E83" i="24"/>
  <c r="D32" i="24"/>
  <c r="D83" i="24"/>
  <c r="B32" i="24"/>
  <c r="B83" i="24"/>
  <c r="D52" i="24"/>
  <c r="E62" i="24"/>
  <c r="D62" i="24"/>
  <c r="B62" i="24"/>
  <c r="B30" i="24"/>
  <c r="B81" i="24"/>
  <c r="E31" i="24"/>
  <c r="E82" i="24"/>
  <c r="D31" i="24"/>
  <c r="D82" i="24"/>
  <c r="B31" i="24"/>
  <c r="B82" i="24"/>
  <c r="E49" i="24"/>
  <c r="B49" i="24"/>
  <c r="E61" i="24"/>
  <c r="D61" i="24"/>
  <c r="B61" i="24"/>
  <c r="E34" i="24"/>
  <c r="E80" i="24"/>
  <c r="D34" i="24"/>
  <c r="D80" i="24"/>
  <c r="B34" i="24"/>
  <c r="B80" i="24"/>
  <c r="E52" i="24"/>
  <c r="B52" i="24"/>
  <c r="E68" i="24"/>
  <c r="D68" i="24"/>
  <c r="B68" i="24"/>
  <c r="E48" i="23"/>
  <c r="E52" i="23"/>
  <c r="D81" i="23"/>
  <c r="D51" i="23"/>
  <c r="B80" i="23"/>
  <c r="B50" i="23"/>
  <c r="D48" i="23"/>
  <c r="E81" i="23"/>
  <c r="E51" i="23"/>
  <c r="D80" i="23"/>
  <c r="D50" i="23"/>
  <c r="B19" i="23"/>
  <c r="B49" i="23"/>
  <c r="B48" i="23"/>
  <c r="E80" i="23"/>
  <c r="E50" i="23"/>
  <c r="D19" i="23"/>
  <c r="D49" i="23"/>
  <c r="B52" i="23"/>
  <c r="E19" i="23"/>
  <c r="E49" i="23"/>
  <c r="D52" i="23"/>
  <c r="G52" i="23" s="1"/>
  <c r="AP52" i="23" s="1"/>
  <c r="AO52" i="23" s="1"/>
  <c r="B81" i="23"/>
  <c r="B51" i="23"/>
  <c r="G46" i="23"/>
  <c r="AP46" i="23" s="1"/>
  <c r="AO46" i="23" s="1"/>
  <c r="G38" i="23"/>
  <c r="AP38" i="23" s="1"/>
  <c r="AO38" i="23" s="1"/>
  <c r="G34" i="23"/>
  <c r="AP34" i="23" s="1"/>
  <c r="AO34" i="23" s="1"/>
  <c r="G48" i="24"/>
  <c r="AP48" i="24" s="1"/>
  <c r="AO48" i="24" s="1"/>
  <c r="G33" i="23"/>
  <c r="AP33" i="23" s="1"/>
  <c r="AO33" i="23" s="1"/>
  <c r="G39" i="23"/>
  <c r="AP39" i="23" s="1"/>
  <c r="AO39" i="23" s="1"/>
  <c r="G67" i="23"/>
  <c r="AP67" i="23" s="1"/>
  <c r="AO67" i="23" s="1"/>
  <c r="G35" i="23"/>
  <c r="AP35" i="23" s="1"/>
  <c r="AO35" i="23" s="1"/>
  <c r="G42" i="24"/>
  <c r="AP42" i="24" s="1"/>
  <c r="AO42" i="24" s="1"/>
  <c r="G38" i="24"/>
  <c r="AP38" i="24" s="1"/>
  <c r="AO38" i="24" s="1"/>
  <c r="G50" i="24"/>
  <c r="AP50" i="24" s="1"/>
  <c r="AO50" i="24" s="1"/>
  <c r="G64" i="24"/>
  <c r="AP64" i="24" s="1"/>
  <c r="AO64" i="24" s="1"/>
  <c r="G56" i="24"/>
  <c r="AP56" i="24" s="1"/>
  <c r="AO56" i="24" s="1"/>
  <c r="G41" i="24"/>
  <c r="AP41" i="24" s="1"/>
  <c r="AO41" i="24" s="1"/>
  <c r="G37" i="24"/>
  <c r="AP37" i="24" s="1"/>
  <c r="AO37" i="24" s="1"/>
  <c r="G40" i="24"/>
  <c r="AP40" i="24" s="1"/>
  <c r="AO40" i="24" s="1"/>
  <c r="G36" i="24"/>
  <c r="AP36" i="24" s="1"/>
  <c r="AO36" i="24" s="1"/>
  <c r="G58" i="24"/>
  <c r="AP58" i="24" s="1"/>
  <c r="AO58" i="24" s="1"/>
  <c r="G54" i="24"/>
  <c r="AP54" i="24" s="1"/>
  <c r="AO54" i="24" s="1"/>
  <c r="G57" i="24"/>
  <c r="AP57" i="24" s="1"/>
  <c r="AO57" i="24" s="1"/>
  <c r="S23" i="1"/>
  <c r="Z24" i="1"/>
  <c r="Z17" i="1"/>
  <c r="X17" i="1"/>
  <c r="Q28" i="1"/>
  <c r="S28" i="1"/>
  <c r="S41" i="1"/>
  <c r="S24" i="1"/>
  <c r="S29" i="1"/>
  <c r="Z29" i="1"/>
  <c r="Z8" i="1"/>
  <c r="X8" i="1"/>
  <c r="Q25" i="1"/>
  <c r="S25" i="1"/>
  <c r="B42" i="2"/>
  <c r="C42" i="2"/>
  <c r="D42" i="2"/>
  <c r="F42" i="2"/>
  <c r="F31" i="2"/>
  <c r="F32" i="2"/>
  <c r="F13" i="2"/>
  <c r="F14" i="2"/>
  <c r="F11" i="2"/>
  <c r="L12" i="1" s="1"/>
  <c r="F56" i="2"/>
  <c r="F3" i="2"/>
  <c r="F4" i="2"/>
  <c r="F5" i="2"/>
  <c r="G42" i="2"/>
  <c r="G36" i="2"/>
  <c r="G49" i="2"/>
  <c r="G31" i="2"/>
  <c r="G32" i="2"/>
  <c r="G13" i="2"/>
  <c r="G14" i="2"/>
  <c r="G11" i="2"/>
  <c r="G56" i="2"/>
  <c r="G3" i="2"/>
  <c r="G4" i="2"/>
  <c r="G5" i="2"/>
  <c r="C20" i="2"/>
  <c r="D3" i="22" s="1"/>
  <c r="D20" i="2"/>
  <c r="E3" i="22" s="1"/>
  <c r="F20" i="2"/>
  <c r="G20" i="2"/>
  <c r="C21" i="2"/>
  <c r="D4" i="22" s="1"/>
  <c r="D21" i="2"/>
  <c r="E4" i="22" s="1"/>
  <c r="F21" i="2"/>
  <c r="G21" i="2"/>
  <c r="C27" i="2"/>
  <c r="D5" i="22" s="1"/>
  <c r="D27" i="2"/>
  <c r="E5" i="22" s="1"/>
  <c r="F27" i="2"/>
  <c r="G27" i="2"/>
  <c r="C28" i="2"/>
  <c r="D6" i="22" s="1"/>
  <c r="D28" i="2"/>
  <c r="E6" i="22" s="1"/>
  <c r="F28" i="2"/>
  <c r="G28" i="2"/>
  <c r="C29" i="2"/>
  <c r="D29" i="2"/>
  <c r="F29" i="2"/>
  <c r="G29" i="2"/>
  <c r="C30" i="2"/>
  <c r="D30" i="2"/>
  <c r="F30" i="2"/>
  <c r="G30" i="2"/>
  <c r="C34" i="2"/>
  <c r="D34" i="2"/>
  <c r="F34" i="2"/>
  <c r="G34" i="2"/>
  <c r="C35" i="2"/>
  <c r="D35" i="2"/>
  <c r="F35" i="2"/>
  <c r="G35" i="2"/>
  <c r="C39" i="2"/>
  <c r="D39" i="2"/>
  <c r="F39" i="2"/>
  <c r="G39" i="2"/>
  <c r="C40" i="2"/>
  <c r="D40" i="2"/>
  <c r="F40" i="2"/>
  <c r="L33" i="1" s="1"/>
  <c r="G40" i="2"/>
  <c r="C44" i="2"/>
  <c r="D44" i="2"/>
  <c r="F44" i="2"/>
  <c r="G44" i="2"/>
  <c r="C45" i="2"/>
  <c r="D45" i="2"/>
  <c r="F45" i="2"/>
  <c r="G45" i="2"/>
  <c r="C46" i="2"/>
  <c r="D46" i="2"/>
  <c r="F46" i="2"/>
  <c r="G46" i="2"/>
  <c r="C47" i="2"/>
  <c r="D47" i="2"/>
  <c r="F47" i="2"/>
  <c r="G47" i="2"/>
  <c r="C57" i="2"/>
  <c r="D57" i="2"/>
  <c r="F57" i="2"/>
  <c r="G57" i="2"/>
  <c r="C58" i="2"/>
  <c r="D58" i="2"/>
  <c r="F58" i="2"/>
  <c r="G58" i="2"/>
  <c r="C10" i="2"/>
  <c r="F10" i="2"/>
  <c r="G10" i="2"/>
  <c r="C6" i="2"/>
  <c r="D6" i="2"/>
  <c r="F6" i="2"/>
  <c r="G6" i="2"/>
  <c r="AC54" i="1" l="1"/>
  <c r="AG54" i="1" s="1"/>
  <c r="AB54" i="1"/>
  <c r="U43" i="1"/>
  <c r="AB31" i="1"/>
  <c r="AB43" i="1"/>
  <c r="U31" i="1"/>
  <c r="J45" i="1"/>
  <c r="K45" i="1"/>
  <c r="I45" i="1"/>
  <c r="H45" i="1"/>
  <c r="L45" i="1"/>
  <c r="J31" i="1"/>
  <c r="AE31" i="1" s="1"/>
  <c r="L31" i="1"/>
  <c r="AH31" i="1" s="1"/>
  <c r="AJ31" i="1" s="1"/>
  <c r="AP31" i="1" s="1"/>
  <c r="K31" i="1"/>
  <c r="AF31" i="1" s="1"/>
  <c r="I31" i="1"/>
  <c r="AD31" i="1" s="1"/>
  <c r="H31" i="1"/>
  <c r="G45" i="24"/>
  <c r="AP45" i="24" s="1"/>
  <c r="AO45" i="24" s="1"/>
  <c r="G44" i="23"/>
  <c r="AP44" i="23" s="1"/>
  <c r="AO44" i="23" s="1"/>
  <c r="H53" i="1"/>
  <c r="J53" i="1"/>
  <c r="K53" i="1"/>
  <c r="L53" i="1"/>
  <c r="I53" i="1"/>
  <c r="I52" i="1"/>
  <c r="J52" i="1"/>
  <c r="K52" i="1"/>
  <c r="H52" i="1"/>
  <c r="L52" i="1"/>
  <c r="G45" i="23"/>
  <c r="AP45" i="23" s="1"/>
  <c r="AO45" i="23" s="1"/>
  <c r="G43" i="24"/>
  <c r="AP43" i="24" s="1"/>
  <c r="AO43" i="24" s="1"/>
  <c r="G32" i="24"/>
  <c r="AP32" i="24" s="1"/>
  <c r="AO32" i="24" s="1"/>
  <c r="D21" i="22"/>
  <c r="G63" i="24"/>
  <c r="AP63" i="24" s="1"/>
  <c r="AO63" i="24" s="1"/>
  <c r="G53" i="23"/>
  <c r="AP53" i="23" s="1"/>
  <c r="AO53" i="23" s="1"/>
  <c r="E21" i="22"/>
  <c r="G28" i="24"/>
  <c r="AP28" i="24" s="1"/>
  <c r="AO28" i="24" s="1"/>
  <c r="G46" i="24"/>
  <c r="AP46" i="24" s="1"/>
  <c r="AO46" i="24" s="1"/>
  <c r="G33" i="24"/>
  <c r="AP33" i="24" s="1"/>
  <c r="AO33" i="24" s="1"/>
  <c r="G35" i="24"/>
  <c r="AP35" i="24" s="1"/>
  <c r="AO35" i="24" s="1"/>
  <c r="G26" i="24"/>
  <c r="AP26" i="24" s="1"/>
  <c r="AO26" i="24" s="1"/>
  <c r="G68" i="24"/>
  <c r="AP68" i="24" s="1"/>
  <c r="AO68" i="24" s="1"/>
  <c r="G52" i="24"/>
  <c r="AP52" i="24" s="1"/>
  <c r="AO52" i="24" s="1"/>
  <c r="G30" i="24"/>
  <c r="AP30" i="24" s="1"/>
  <c r="AO30" i="24" s="1"/>
  <c r="G62" i="24"/>
  <c r="AP62" i="24" s="1"/>
  <c r="AO62" i="24" s="1"/>
  <c r="G44" i="24"/>
  <c r="AP44" i="24" s="1"/>
  <c r="AO44" i="24" s="1"/>
  <c r="G61" i="24"/>
  <c r="AP61" i="24" s="1"/>
  <c r="AO61" i="24" s="1"/>
  <c r="G34" i="24"/>
  <c r="AP34" i="24" s="1"/>
  <c r="AO34" i="24" s="1"/>
  <c r="G31" i="24"/>
  <c r="AP31" i="24" s="1"/>
  <c r="AO31" i="24" s="1"/>
  <c r="G49" i="23"/>
  <c r="AP49" i="23" s="1"/>
  <c r="AO49" i="23" s="1"/>
  <c r="G51" i="23"/>
  <c r="AP51" i="23" s="1"/>
  <c r="AO51" i="23" s="1"/>
  <c r="G48" i="23"/>
  <c r="AP48" i="23" s="1"/>
  <c r="AO48" i="23" s="1"/>
  <c r="G50" i="23"/>
  <c r="AP50" i="23" s="1"/>
  <c r="AO50" i="23" s="1"/>
  <c r="G82" i="24"/>
  <c r="AP82" i="24" s="1"/>
  <c r="AO82" i="24" s="1"/>
  <c r="G49" i="24"/>
  <c r="AP49" i="24" s="1"/>
  <c r="AO49" i="24" s="1"/>
  <c r="G19" i="23"/>
  <c r="AP19" i="23" s="1"/>
  <c r="AO19" i="23" s="1"/>
  <c r="G80" i="23"/>
  <c r="AP80" i="23" s="1"/>
  <c r="AO80" i="23" s="1"/>
  <c r="G80" i="24"/>
  <c r="AP80" i="24" s="1"/>
  <c r="AO80" i="24" s="1"/>
  <c r="G67" i="24"/>
  <c r="AP67" i="24" s="1"/>
  <c r="AO67" i="24" s="1"/>
  <c r="G83" i="24"/>
  <c r="AP83" i="24" s="1"/>
  <c r="AO83" i="24" s="1"/>
  <c r="G81" i="24"/>
  <c r="AP81" i="24" s="1"/>
  <c r="AO81" i="24" s="1"/>
  <c r="G81" i="23"/>
  <c r="AP81" i="23" s="1"/>
  <c r="AO81" i="23" s="1"/>
  <c r="D59" i="22"/>
  <c r="D17" i="22"/>
  <c r="D58" i="22"/>
  <c r="D48" i="22"/>
  <c r="D15" i="22"/>
  <c r="D47" i="22"/>
  <c r="D14" i="22"/>
  <c r="D46" i="22"/>
  <c r="D13" i="22"/>
  <c r="D45" i="22"/>
  <c r="D12" i="22"/>
  <c r="D41" i="22"/>
  <c r="D11" i="22"/>
  <c r="D40" i="22"/>
  <c r="D10" i="22"/>
  <c r="D36" i="22"/>
  <c r="D9" i="22"/>
  <c r="D35" i="22"/>
  <c r="D8" i="22"/>
  <c r="D31" i="22"/>
  <c r="D7" i="22"/>
  <c r="D30" i="22"/>
  <c r="D43" i="22"/>
  <c r="B30" i="22"/>
  <c r="B43" i="22"/>
  <c r="E59" i="22"/>
  <c r="E17" i="22"/>
  <c r="E58" i="22"/>
  <c r="E48" i="22"/>
  <c r="E15" i="22"/>
  <c r="E47" i="22"/>
  <c r="E14" i="22"/>
  <c r="E46" i="22"/>
  <c r="E13" i="22"/>
  <c r="E45" i="22"/>
  <c r="E12" i="22"/>
  <c r="E41" i="22"/>
  <c r="E11" i="22"/>
  <c r="E40" i="22"/>
  <c r="E10" i="22"/>
  <c r="E36" i="22"/>
  <c r="E9" i="22"/>
  <c r="E35" i="22"/>
  <c r="E8" i="22"/>
  <c r="E31" i="22"/>
  <c r="E7" i="22"/>
  <c r="E30" i="22"/>
  <c r="E43" i="22"/>
  <c r="G6" i="22"/>
  <c r="AP6" i="22" s="1"/>
  <c r="AO6" i="22" s="1"/>
  <c r="G5" i="22"/>
  <c r="AP5" i="22" s="1"/>
  <c r="AO5" i="22" s="1"/>
  <c r="G4" i="22"/>
  <c r="AP4" i="22" s="1"/>
  <c r="AO4" i="22" s="1"/>
  <c r="G3" i="22"/>
  <c r="AP3" i="22" s="1"/>
  <c r="AO3" i="22" s="1"/>
  <c r="L32" i="1"/>
  <c r="J47" i="1"/>
  <c r="L47" i="1"/>
  <c r="H51" i="1"/>
  <c r="L51" i="1"/>
  <c r="I51" i="1"/>
  <c r="K51" i="1"/>
  <c r="J51" i="1"/>
  <c r="L49" i="1"/>
  <c r="K49" i="1"/>
  <c r="J49" i="1"/>
  <c r="I49" i="1"/>
  <c r="H49" i="1"/>
  <c r="J36" i="1"/>
  <c r="L36" i="1"/>
  <c r="L35" i="1"/>
  <c r="L37" i="1"/>
  <c r="L38" i="1"/>
  <c r="J40" i="1"/>
  <c r="L40" i="1"/>
  <c r="L6" i="1"/>
  <c r="L9" i="1"/>
  <c r="AH9" i="1" s="1"/>
  <c r="AJ9" i="1" s="1"/>
  <c r="AP9" i="1" s="1"/>
  <c r="J10" i="1"/>
  <c r="L10" i="1"/>
  <c r="J30" i="1"/>
  <c r="L30" i="1"/>
  <c r="L18" i="1"/>
  <c r="J41" i="1"/>
  <c r="L41" i="1"/>
  <c r="I50" i="1"/>
  <c r="K50" i="1"/>
  <c r="J50" i="1"/>
  <c r="L50" i="1"/>
  <c r="H50" i="1"/>
  <c r="J29" i="1"/>
  <c r="L29" i="1"/>
  <c r="AH29" i="1" s="1"/>
  <c r="AJ29" i="1" s="1"/>
  <c r="AP29" i="1" s="1"/>
  <c r="L13" i="1"/>
  <c r="J39" i="1"/>
  <c r="L39" i="1"/>
  <c r="L21" i="1"/>
  <c r="L5" i="1"/>
  <c r="L27" i="1"/>
  <c r="J12" i="1"/>
  <c r="J13" i="1"/>
  <c r="J32" i="1"/>
  <c r="J33" i="1"/>
  <c r="J34" i="1"/>
  <c r="J35" i="1"/>
  <c r="J37" i="1"/>
  <c r="J38" i="1"/>
  <c r="J9" i="1"/>
  <c r="J27" i="1"/>
  <c r="J18" i="1"/>
  <c r="J5" i="1"/>
  <c r="N17" i="7"/>
  <c r="N18" i="7"/>
  <c r="N19" i="7"/>
  <c r="H18" i="7"/>
  <c r="H19" i="7"/>
  <c r="H20" i="7"/>
  <c r="H21" i="7"/>
  <c r="H22" i="7"/>
  <c r="B18" i="7"/>
  <c r="B19" i="7"/>
  <c r="B20" i="7"/>
  <c r="B21" i="7"/>
  <c r="B22" i="7"/>
  <c r="AQ54" i="1" l="1"/>
  <c r="AR54" i="1" s="1"/>
  <c r="AK54" i="1"/>
  <c r="AM54" i="1" s="1"/>
  <c r="AO54" i="1" s="1"/>
  <c r="AC31" i="1"/>
  <c r="AG31" i="1" s="1"/>
  <c r="AK31" i="1" s="1"/>
  <c r="N31" i="1"/>
  <c r="N45" i="1"/>
  <c r="N52" i="1"/>
  <c r="N53" i="1"/>
  <c r="G21" i="22"/>
  <c r="AP21" i="22" s="1"/>
  <c r="AO21" i="22" s="1"/>
  <c r="G8" i="22"/>
  <c r="AP8" i="22" s="1"/>
  <c r="AO8" i="22" s="1"/>
  <c r="G10" i="22"/>
  <c r="AP10" i="22" s="1"/>
  <c r="AO10" i="22" s="1"/>
  <c r="G12" i="22"/>
  <c r="AP12" i="22" s="1"/>
  <c r="AO12" i="22" s="1"/>
  <c r="G14" i="22"/>
  <c r="AP14" i="22" s="1"/>
  <c r="AO14" i="22" s="1"/>
  <c r="G7" i="22"/>
  <c r="AP7" i="22" s="1"/>
  <c r="AO7" i="22" s="1"/>
  <c r="G15" i="22"/>
  <c r="AP15" i="22" s="1"/>
  <c r="AO15" i="22" s="1"/>
  <c r="G30" i="22"/>
  <c r="AP30" i="22" s="1"/>
  <c r="AO30" i="22" s="1"/>
  <c r="G35" i="22"/>
  <c r="AP35" i="22" s="1"/>
  <c r="AO35" i="22" s="1"/>
  <c r="G40" i="22"/>
  <c r="AP40" i="22" s="1"/>
  <c r="AO40" i="22" s="1"/>
  <c r="G45" i="22"/>
  <c r="AP45" i="22" s="1"/>
  <c r="AO45" i="22" s="1"/>
  <c r="G47" i="22"/>
  <c r="AP47" i="22" s="1"/>
  <c r="AO47" i="22" s="1"/>
  <c r="G9" i="22"/>
  <c r="AP9" i="22" s="1"/>
  <c r="AO9" i="22" s="1"/>
  <c r="G11" i="22"/>
  <c r="AP11" i="22" s="1"/>
  <c r="AO11" i="22" s="1"/>
  <c r="G13" i="22"/>
  <c r="AP13" i="22" s="1"/>
  <c r="AO13" i="22" s="1"/>
  <c r="G17" i="22"/>
  <c r="AP17" i="22" s="1"/>
  <c r="AO17" i="22" s="1"/>
  <c r="G58" i="22"/>
  <c r="AP58" i="22" s="1"/>
  <c r="AO58" i="22" s="1"/>
  <c r="G31" i="22"/>
  <c r="AP31" i="22" s="1"/>
  <c r="AO31" i="22" s="1"/>
  <c r="G36" i="22"/>
  <c r="AP36" i="22" s="1"/>
  <c r="AO36" i="22" s="1"/>
  <c r="G41" i="22"/>
  <c r="AP41" i="22" s="1"/>
  <c r="AO41" i="22" s="1"/>
  <c r="G46" i="22"/>
  <c r="AP46" i="22" s="1"/>
  <c r="AO46" i="22" s="1"/>
  <c r="G48" i="22"/>
  <c r="AP48" i="22" s="1"/>
  <c r="AO48" i="22" s="1"/>
  <c r="G59" i="22"/>
  <c r="AP59" i="22" s="1"/>
  <c r="AO59" i="22" s="1"/>
  <c r="G43" i="22"/>
  <c r="AP43" i="22" s="1"/>
  <c r="AO43" i="22" s="1"/>
  <c r="N51" i="1"/>
  <c r="N49" i="1"/>
  <c r="N50" i="1"/>
  <c r="Z3" i="1"/>
  <c r="B54" i="2"/>
  <c r="C54" i="2"/>
  <c r="D54" i="2"/>
  <c r="F54" i="2"/>
  <c r="G54" i="2"/>
  <c r="N16" i="7"/>
  <c r="N15" i="7"/>
  <c r="N14" i="7"/>
  <c r="N13" i="7"/>
  <c r="N12" i="7"/>
  <c r="N11" i="7"/>
  <c r="N10" i="7"/>
  <c r="N9" i="7"/>
  <c r="N8" i="7"/>
  <c r="N7" i="7"/>
  <c r="N6" i="7"/>
  <c r="N5" i="7"/>
  <c r="N4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4" i="7"/>
  <c r="G23" i="4"/>
  <c r="F23" i="4"/>
  <c r="D23" i="4"/>
  <c r="E25" i="24" s="1"/>
  <c r="C23" i="4"/>
  <c r="D25" i="24" s="1"/>
  <c r="B23" i="4"/>
  <c r="B25" i="24" s="1"/>
  <c r="G50" i="4"/>
  <c r="F50" i="4"/>
  <c r="D50" i="4"/>
  <c r="C50" i="4"/>
  <c r="B50" i="4"/>
  <c r="G90" i="4"/>
  <c r="F90" i="4"/>
  <c r="D90" i="4"/>
  <c r="C90" i="4"/>
  <c r="B90" i="4"/>
  <c r="G86" i="4"/>
  <c r="F86" i="4"/>
  <c r="D86" i="4"/>
  <c r="C86" i="4"/>
  <c r="B86" i="4"/>
  <c r="G85" i="4"/>
  <c r="F85" i="4"/>
  <c r="D85" i="4"/>
  <c r="C85" i="4"/>
  <c r="B85" i="4"/>
  <c r="G92" i="4"/>
  <c r="F92" i="4"/>
  <c r="D92" i="4"/>
  <c r="C92" i="4"/>
  <c r="B92" i="4"/>
  <c r="G91" i="4"/>
  <c r="F91" i="4"/>
  <c r="D91" i="4"/>
  <c r="C91" i="4"/>
  <c r="B91" i="4"/>
  <c r="G84" i="4"/>
  <c r="F84" i="4"/>
  <c r="D84" i="4"/>
  <c r="C84" i="4"/>
  <c r="B84" i="4"/>
  <c r="G83" i="4"/>
  <c r="F83" i="4"/>
  <c r="D83" i="4"/>
  <c r="C83" i="4"/>
  <c r="B83" i="4"/>
  <c r="G78" i="4"/>
  <c r="F78" i="4"/>
  <c r="D78" i="4"/>
  <c r="C78" i="4"/>
  <c r="B78" i="4"/>
  <c r="G77" i="4"/>
  <c r="F77" i="4"/>
  <c r="D77" i="4"/>
  <c r="C77" i="4"/>
  <c r="B77" i="4"/>
  <c r="G76" i="4"/>
  <c r="F76" i="4"/>
  <c r="D76" i="4"/>
  <c r="C76" i="4"/>
  <c r="B76" i="4"/>
  <c r="G75" i="4"/>
  <c r="F75" i="4"/>
  <c r="D75" i="4"/>
  <c r="C75" i="4"/>
  <c r="B75" i="4"/>
  <c r="G71" i="4"/>
  <c r="F71" i="4"/>
  <c r="D71" i="4"/>
  <c r="C71" i="4"/>
  <c r="B71" i="4"/>
  <c r="G70" i="4"/>
  <c r="F70" i="4"/>
  <c r="D70" i="4"/>
  <c r="C70" i="4"/>
  <c r="B70" i="4"/>
  <c r="G69" i="4"/>
  <c r="F69" i="4"/>
  <c r="D69" i="4"/>
  <c r="C69" i="4"/>
  <c r="B69" i="4"/>
  <c r="G68" i="4"/>
  <c r="F68" i="4"/>
  <c r="Y37" i="1" s="1"/>
  <c r="D68" i="4"/>
  <c r="C68" i="4"/>
  <c r="B68" i="4"/>
  <c r="G65" i="4"/>
  <c r="F65" i="4"/>
  <c r="D65" i="4"/>
  <c r="C65" i="4"/>
  <c r="B65" i="4"/>
  <c r="G64" i="4"/>
  <c r="F64" i="4"/>
  <c r="Y28" i="1" s="1"/>
  <c r="D64" i="4"/>
  <c r="C64" i="4"/>
  <c r="B64" i="4"/>
  <c r="G59" i="4"/>
  <c r="F59" i="4"/>
  <c r="D59" i="4"/>
  <c r="C59" i="4"/>
  <c r="B59" i="4"/>
  <c r="G58" i="4"/>
  <c r="F58" i="4"/>
  <c r="D58" i="4"/>
  <c r="C58" i="4"/>
  <c r="B58" i="4"/>
  <c r="G22" i="4"/>
  <c r="F22" i="4"/>
  <c r="D22" i="4"/>
  <c r="E4" i="24" s="1"/>
  <c r="C22" i="4"/>
  <c r="D4" i="24" s="1"/>
  <c r="B22" i="4"/>
  <c r="B4" i="24" s="1"/>
  <c r="G21" i="4"/>
  <c r="F21" i="4"/>
  <c r="Z12" i="1" s="1"/>
  <c r="D21" i="4"/>
  <c r="E3" i="24" s="1"/>
  <c r="C21" i="4"/>
  <c r="D3" i="24" s="1"/>
  <c r="B21" i="4"/>
  <c r="B3" i="24" s="1"/>
  <c r="G35" i="3"/>
  <c r="F35" i="3"/>
  <c r="D35" i="3"/>
  <c r="C35" i="3"/>
  <c r="B35" i="3"/>
  <c r="G59" i="3"/>
  <c r="F59" i="3"/>
  <c r="D59" i="3"/>
  <c r="C59" i="3"/>
  <c r="B59" i="3"/>
  <c r="G65" i="3"/>
  <c r="F65" i="3"/>
  <c r="D65" i="3"/>
  <c r="C65" i="3"/>
  <c r="B65" i="3"/>
  <c r="G74" i="3"/>
  <c r="F74" i="3"/>
  <c r="D74" i="3"/>
  <c r="C74" i="3"/>
  <c r="B74" i="3"/>
  <c r="G73" i="3"/>
  <c r="F73" i="3"/>
  <c r="D73" i="3"/>
  <c r="C73" i="3"/>
  <c r="B73" i="3"/>
  <c r="G72" i="3"/>
  <c r="F72" i="3"/>
  <c r="D72" i="3"/>
  <c r="C72" i="3"/>
  <c r="B72" i="3"/>
  <c r="G61" i="3"/>
  <c r="F61" i="3"/>
  <c r="D61" i="3"/>
  <c r="C61" i="3"/>
  <c r="B61" i="3"/>
  <c r="G60" i="3"/>
  <c r="F60" i="3"/>
  <c r="D60" i="3"/>
  <c r="C60" i="3"/>
  <c r="B60" i="3"/>
  <c r="G58" i="3"/>
  <c r="F58" i="3"/>
  <c r="D58" i="3"/>
  <c r="C58" i="3"/>
  <c r="B58" i="3"/>
  <c r="G78" i="3"/>
  <c r="F78" i="3"/>
  <c r="S13" i="1" s="1"/>
  <c r="D78" i="3"/>
  <c r="C78" i="3"/>
  <c r="B78" i="3"/>
  <c r="G64" i="3"/>
  <c r="F64" i="3"/>
  <c r="D64" i="3"/>
  <c r="C64" i="3"/>
  <c r="B64" i="3"/>
  <c r="G66" i="3"/>
  <c r="F66" i="3"/>
  <c r="B66" i="3"/>
  <c r="G77" i="3"/>
  <c r="F77" i="3"/>
  <c r="G82" i="3"/>
  <c r="F82" i="3"/>
  <c r="D82" i="3"/>
  <c r="C82" i="3"/>
  <c r="B82" i="3"/>
  <c r="G81" i="3"/>
  <c r="F81" i="3"/>
  <c r="D81" i="3"/>
  <c r="C81" i="3"/>
  <c r="B81" i="3"/>
  <c r="G70" i="3"/>
  <c r="F70" i="3"/>
  <c r="D70" i="3"/>
  <c r="C70" i="3"/>
  <c r="B70" i="3"/>
  <c r="G69" i="3"/>
  <c r="F69" i="3"/>
  <c r="D69" i="3"/>
  <c r="C69" i="3"/>
  <c r="B69" i="3"/>
  <c r="G68" i="3"/>
  <c r="F68" i="3"/>
  <c r="D68" i="3"/>
  <c r="C68" i="3"/>
  <c r="B68" i="3"/>
  <c r="G67" i="3"/>
  <c r="F67" i="3"/>
  <c r="D67" i="3"/>
  <c r="C67" i="3"/>
  <c r="B67" i="3"/>
  <c r="G63" i="3"/>
  <c r="F63" i="3"/>
  <c r="D63" i="3"/>
  <c r="C63" i="3"/>
  <c r="B63" i="3"/>
  <c r="G62" i="3"/>
  <c r="F62" i="3"/>
  <c r="D62" i="3"/>
  <c r="C62" i="3"/>
  <c r="B62" i="3"/>
  <c r="G57" i="3"/>
  <c r="F57" i="3"/>
  <c r="D57" i="3"/>
  <c r="C57" i="3"/>
  <c r="B57" i="3"/>
  <c r="G56" i="3"/>
  <c r="F56" i="3"/>
  <c r="D56" i="3"/>
  <c r="C56" i="3"/>
  <c r="B56" i="3"/>
  <c r="G27" i="3"/>
  <c r="F27" i="3"/>
  <c r="S16" i="1" s="1"/>
  <c r="D27" i="3"/>
  <c r="E8" i="23" s="1"/>
  <c r="C27" i="3"/>
  <c r="D8" i="23" s="1"/>
  <c r="B27" i="3"/>
  <c r="B8" i="23" s="1"/>
  <c r="G26" i="3"/>
  <c r="F26" i="3"/>
  <c r="D26" i="3"/>
  <c r="E7" i="23" s="1"/>
  <c r="C26" i="3"/>
  <c r="D7" i="23" s="1"/>
  <c r="B26" i="3"/>
  <c r="B7" i="23" s="1"/>
  <c r="G25" i="3"/>
  <c r="F25" i="3"/>
  <c r="D25" i="3"/>
  <c r="E6" i="23" s="1"/>
  <c r="C25" i="3"/>
  <c r="D6" i="23" s="1"/>
  <c r="B25" i="3"/>
  <c r="B6" i="23" s="1"/>
  <c r="G24" i="3"/>
  <c r="F24" i="3"/>
  <c r="D24" i="3"/>
  <c r="E5" i="23" s="1"/>
  <c r="C24" i="3"/>
  <c r="D5" i="23" s="1"/>
  <c r="B24" i="3"/>
  <c r="B5" i="23" s="1"/>
  <c r="G23" i="3"/>
  <c r="F23" i="3"/>
  <c r="D23" i="3"/>
  <c r="E4" i="23" s="1"/>
  <c r="C23" i="3"/>
  <c r="D4" i="23" s="1"/>
  <c r="B23" i="3"/>
  <c r="B4" i="23" s="1"/>
  <c r="G22" i="3"/>
  <c r="F22" i="3"/>
  <c r="D22" i="3"/>
  <c r="E3" i="23" s="1"/>
  <c r="C22" i="3"/>
  <c r="D3" i="23" s="1"/>
  <c r="B22" i="3"/>
  <c r="B3" i="23" s="1"/>
  <c r="C17" i="2"/>
  <c r="C18" i="2"/>
  <c r="C33" i="2"/>
  <c r="C53" i="2"/>
  <c r="D17" i="2"/>
  <c r="D18" i="2"/>
  <c r="D33" i="2"/>
  <c r="D53" i="2"/>
  <c r="F17" i="2"/>
  <c r="F18" i="2"/>
  <c r="F33" i="2"/>
  <c r="F53" i="2"/>
  <c r="G17" i="2"/>
  <c r="G18" i="2"/>
  <c r="G33" i="2"/>
  <c r="G53" i="2"/>
  <c r="C41" i="2"/>
  <c r="C19" i="2"/>
  <c r="C15" i="2"/>
  <c r="D41" i="2"/>
  <c r="D19" i="2"/>
  <c r="D15" i="2"/>
  <c r="F41" i="2"/>
  <c r="F19" i="2"/>
  <c r="F15" i="2"/>
  <c r="G41" i="2"/>
  <c r="G19" i="2"/>
  <c r="G15" i="2"/>
  <c r="S40" i="1" l="1"/>
  <c r="Q40" i="1"/>
  <c r="Y5" i="1"/>
  <c r="AQ31" i="1"/>
  <c r="AR31" i="1" s="1"/>
  <c r="V44" i="1"/>
  <c r="Z44" i="1"/>
  <c r="W44" i="1"/>
  <c r="X44" i="1"/>
  <c r="Y44" i="1"/>
  <c r="X45" i="1"/>
  <c r="Y45" i="1"/>
  <c r="V45" i="1"/>
  <c r="Z45" i="1"/>
  <c r="W45" i="1"/>
  <c r="Z5" i="1"/>
  <c r="X5" i="1"/>
  <c r="Q45" i="1"/>
  <c r="R45" i="1"/>
  <c r="O45" i="1"/>
  <c r="S45" i="1"/>
  <c r="P45" i="1"/>
  <c r="Q44" i="1"/>
  <c r="R44" i="1"/>
  <c r="O44" i="1"/>
  <c r="S44" i="1"/>
  <c r="P44" i="1"/>
  <c r="L43" i="1"/>
  <c r="AH43" i="1" s="1"/>
  <c r="AJ43" i="1" s="1"/>
  <c r="AP43" i="1" s="1"/>
  <c r="J43" i="1"/>
  <c r="AE43" i="1" s="1"/>
  <c r="I43" i="1"/>
  <c r="AD43" i="1" s="1"/>
  <c r="K43" i="1"/>
  <c r="AF43" i="1" s="1"/>
  <c r="H43" i="1"/>
  <c r="X10" i="1"/>
  <c r="Z10" i="1"/>
  <c r="AH10" i="1" s="1"/>
  <c r="AJ10" i="1" s="1"/>
  <c r="AP10" i="1" s="1"/>
  <c r="L48" i="1"/>
  <c r="J48" i="1"/>
  <c r="Z37" i="1"/>
  <c r="X37" i="1"/>
  <c r="Z40" i="1"/>
  <c r="AH40" i="1" s="1"/>
  <c r="AJ40" i="1" s="1"/>
  <c r="AP40" i="1" s="1"/>
  <c r="W53" i="1"/>
  <c r="V53" i="1"/>
  <c r="X53" i="1"/>
  <c r="Y53" i="1"/>
  <c r="Z53" i="1"/>
  <c r="Q47" i="1"/>
  <c r="S47" i="1"/>
  <c r="Q46" i="1"/>
  <c r="S46" i="1"/>
  <c r="Q39" i="1"/>
  <c r="S39" i="1"/>
  <c r="D5" i="24"/>
  <c r="D59" i="24"/>
  <c r="B6" i="24"/>
  <c r="B60" i="24"/>
  <c r="E8" i="24"/>
  <c r="E66" i="24"/>
  <c r="D9" i="24"/>
  <c r="D69" i="24"/>
  <c r="B10" i="24"/>
  <c r="B70" i="24"/>
  <c r="E12" i="24"/>
  <c r="E72" i="24"/>
  <c r="D13" i="24"/>
  <c r="D76" i="24"/>
  <c r="B14" i="24"/>
  <c r="B77" i="24"/>
  <c r="E16" i="24"/>
  <c r="E79" i="24"/>
  <c r="D17" i="24"/>
  <c r="D84" i="24"/>
  <c r="B18" i="24"/>
  <c r="B85" i="24"/>
  <c r="E20" i="24"/>
  <c r="E93" i="24"/>
  <c r="D21" i="24"/>
  <c r="D86" i="24"/>
  <c r="B22" i="24"/>
  <c r="B87" i="24"/>
  <c r="E24" i="24"/>
  <c r="E51" i="24"/>
  <c r="E5" i="24"/>
  <c r="E59" i="24"/>
  <c r="D6" i="24"/>
  <c r="D60" i="24"/>
  <c r="B7" i="24"/>
  <c r="B65" i="24"/>
  <c r="E9" i="24"/>
  <c r="E69" i="24"/>
  <c r="D10" i="24"/>
  <c r="D70" i="24"/>
  <c r="B11" i="24"/>
  <c r="B71" i="24"/>
  <c r="E13" i="24"/>
  <c r="E76" i="24"/>
  <c r="D14" i="24"/>
  <c r="D77" i="24"/>
  <c r="B15" i="24"/>
  <c r="B78" i="24"/>
  <c r="E17" i="24"/>
  <c r="E84" i="24"/>
  <c r="D18" i="24"/>
  <c r="D85" i="24"/>
  <c r="B19" i="24"/>
  <c r="B92" i="24"/>
  <c r="E21" i="24"/>
  <c r="E86" i="24"/>
  <c r="D22" i="24"/>
  <c r="D87" i="24"/>
  <c r="B23" i="24"/>
  <c r="B91" i="24"/>
  <c r="E6" i="24"/>
  <c r="E60" i="24"/>
  <c r="D7" i="24"/>
  <c r="D65" i="24"/>
  <c r="B8" i="24"/>
  <c r="B66" i="24"/>
  <c r="E10" i="24"/>
  <c r="E70" i="24"/>
  <c r="D11" i="24"/>
  <c r="D71" i="24"/>
  <c r="B12" i="24"/>
  <c r="B72" i="24"/>
  <c r="E14" i="24"/>
  <c r="E77" i="24"/>
  <c r="D15" i="24"/>
  <c r="D78" i="24"/>
  <c r="B16" i="24"/>
  <c r="B79" i="24"/>
  <c r="E18" i="24"/>
  <c r="E85" i="24"/>
  <c r="D19" i="24"/>
  <c r="D92" i="24"/>
  <c r="B20" i="24"/>
  <c r="B93" i="24"/>
  <c r="E22" i="24"/>
  <c r="E87" i="24"/>
  <c r="D23" i="24"/>
  <c r="D91" i="24"/>
  <c r="B24" i="24"/>
  <c r="B51" i="24"/>
  <c r="B5" i="24"/>
  <c r="B59" i="24"/>
  <c r="E7" i="24"/>
  <c r="E65" i="24"/>
  <c r="D8" i="24"/>
  <c r="D66" i="24"/>
  <c r="B9" i="24"/>
  <c r="B69" i="24"/>
  <c r="E11" i="24"/>
  <c r="E71" i="24"/>
  <c r="D12" i="24"/>
  <c r="D72" i="24"/>
  <c r="B13" i="24"/>
  <c r="B76" i="24"/>
  <c r="E15" i="24"/>
  <c r="E78" i="24"/>
  <c r="D16" i="24"/>
  <c r="D79" i="24"/>
  <c r="B17" i="24"/>
  <c r="B84" i="24"/>
  <c r="E19" i="24"/>
  <c r="E92" i="24"/>
  <c r="D20" i="24"/>
  <c r="D93" i="24"/>
  <c r="B21" i="24"/>
  <c r="B86" i="24"/>
  <c r="E23" i="24"/>
  <c r="E91" i="24"/>
  <c r="D24" i="24"/>
  <c r="D51" i="24"/>
  <c r="D9" i="23"/>
  <c r="D57" i="23"/>
  <c r="B10" i="23"/>
  <c r="B58" i="23"/>
  <c r="E12" i="23"/>
  <c r="E64" i="23"/>
  <c r="D13" i="23"/>
  <c r="D68" i="23"/>
  <c r="B14" i="23"/>
  <c r="B69" i="23"/>
  <c r="E16" i="23"/>
  <c r="E71" i="23"/>
  <c r="D17" i="23"/>
  <c r="D82" i="23"/>
  <c r="B18" i="23"/>
  <c r="B83" i="23"/>
  <c r="E22" i="23"/>
  <c r="E65" i="23"/>
  <c r="D23" i="23"/>
  <c r="D79" i="23"/>
  <c r="B24" i="23"/>
  <c r="B59" i="23"/>
  <c r="E26" i="23"/>
  <c r="E62" i="23"/>
  <c r="D27" i="23"/>
  <c r="D73" i="23"/>
  <c r="B28" i="23"/>
  <c r="B74" i="23"/>
  <c r="E30" i="23"/>
  <c r="E66" i="23"/>
  <c r="D31" i="23"/>
  <c r="D60" i="23"/>
  <c r="B32" i="23"/>
  <c r="B36" i="23"/>
  <c r="B11" i="23"/>
  <c r="B63" i="23"/>
  <c r="D14" i="23"/>
  <c r="D69" i="23"/>
  <c r="B15" i="23"/>
  <c r="B70" i="23"/>
  <c r="E17" i="23"/>
  <c r="E82" i="23"/>
  <c r="D18" i="23"/>
  <c r="D83" i="23"/>
  <c r="E23" i="23"/>
  <c r="E79" i="23"/>
  <c r="D24" i="23"/>
  <c r="D59" i="23"/>
  <c r="B25" i="23"/>
  <c r="B61" i="23"/>
  <c r="E27" i="23"/>
  <c r="E73" i="23"/>
  <c r="D28" i="23"/>
  <c r="D74" i="23"/>
  <c r="B29" i="23"/>
  <c r="B75" i="23"/>
  <c r="E31" i="23"/>
  <c r="E60" i="23"/>
  <c r="D32" i="23"/>
  <c r="D36" i="23"/>
  <c r="E9" i="23"/>
  <c r="E57" i="23"/>
  <c r="E13" i="23"/>
  <c r="E68" i="23"/>
  <c r="E10" i="23"/>
  <c r="E58" i="23"/>
  <c r="D11" i="23"/>
  <c r="D63" i="23"/>
  <c r="B12" i="23"/>
  <c r="B64" i="23"/>
  <c r="E14" i="23"/>
  <c r="E69" i="23"/>
  <c r="D15" i="23"/>
  <c r="D70" i="23"/>
  <c r="B16" i="23"/>
  <c r="B71" i="23"/>
  <c r="E18" i="23"/>
  <c r="E83" i="23"/>
  <c r="B22" i="23"/>
  <c r="B65" i="23"/>
  <c r="E24" i="23"/>
  <c r="E59" i="23"/>
  <c r="D25" i="23"/>
  <c r="D61" i="23"/>
  <c r="B26" i="23"/>
  <c r="B62" i="23"/>
  <c r="E28" i="23"/>
  <c r="E74" i="23"/>
  <c r="D29" i="23"/>
  <c r="D75" i="23"/>
  <c r="B30" i="23"/>
  <c r="B66" i="23"/>
  <c r="E32" i="23"/>
  <c r="E36" i="23"/>
  <c r="D10" i="23"/>
  <c r="D58" i="23"/>
  <c r="B9" i="23"/>
  <c r="B57" i="23"/>
  <c r="E11" i="23"/>
  <c r="E63" i="23"/>
  <c r="D12" i="23"/>
  <c r="G12" i="23" s="1"/>
  <c r="AP12" i="23" s="1"/>
  <c r="AO12" i="23" s="1"/>
  <c r="D64" i="23"/>
  <c r="G64" i="23" s="1"/>
  <c r="AP64" i="23" s="1"/>
  <c r="AO64" i="23" s="1"/>
  <c r="B13" i="23"/>
  <c r="B68" i="23"/>
  <c r="E15" i="23"/>
  <c r="E70" i="23"/>
  <c r="D16" i="23"/>
  <c r="G16" i="23" s="1"/>
  <c r="AP16" i="23" s="1"/>
  <c r="AO16" i="23" s="1"/>
  <c r="D71" i="23"/>
  <c r="G71" i="23" s="1"/>
  <c r="AP71" i="23" s="1"/>
  <c r="AO71" i="23" s="1"/>
  <c r="B17" i="23"/>
  <c r="B82" i="23"/>
  <c r="B20" i="23"/>
  <c r="B67" i="23"/>
  <c r="D22" i="23"/>
  <c r="G22" i="23" s="1"/>
  <c r="AP22" i="23" s="1"/>
  <c r="AO22" i="23" s="1"/>
  <c r="D65" i="23"/>
  <c r="G65" i="23" s="1"/>
  <c r="AP65" i="23" s="1"/>
  <c r="AO65" i="23" s="1"/>
  <c r="B23" i="23"/>
  <c r="B79" i="23"/>
  <c r="E25" i="23"/>
  <c r="E61" i="23"/>
  <c r="D26" i="23"/>
  <c r="G26" i="23" s="1"/>
  <c r="AP26" i="23" s="1"/>
  <c r="AO26" i="23" s="1"/>
  <c r="D62" i="23"/>
  <c r="G62" i="23" s="1"/>
  <c r="AP62" i="23" s="1"/>
  <c r="AO62" i="23" s="1"/>
  <c r="B27" i="23"/>
  <c r="B73" i="23"/>
  <c r="E29" i="23"/>
  <c r="E75" i="23"/>
  <c r="D30" i="23"/>
  <c r="G30" i="23" s="1"/>
  <c r="AP30" i="23" s="1"/>
  <c r="AO30" i="23" s="1"/>
  <c r="D66" i="23"/>
  <c r="G66" i="23" s="1"/>
  <c r="AP66" i="23" s="1"/>
  <c r="AO66" i="23" s="1"/>
  <c r="B31" i="23"/>
  <c r="B60" i="23"/>
  <c r="E27" i="22"/>
  <c r="E34" i="22"/>
  <c r="D23" i="22"/>
  <c r="D20" i="22"/>
  <c r="E26" i="22"/>
  <c r="E19" i="22"/>
  <c r="E23" i="22"/>
  <c r="E20" i="22"/>
  <c r="D22" i="22"/>
  <c r="D42" i="22"/>
  <c r="E25" i="22"/>
  <c r="E18" i="22"/>
  <c r="D25" i="22"/>
  <c r="D18" i="22"/>
  <c r="E29" i="22"/>
  <c r="E55" i="22"/>
  <c r="E28" i="22"/>
  <c r="E54" i="22"/>
  <c r="D28" i="22"/>
  <c r="D54" i="22"/>
  <c r="D29" i="22"/>
  <c r="D55" i="22"/>
  <c r="B29" i="22"/>
  <c r="B55" i="22"/>
  <c r="E22" i="22"/>
  <c r="E42" i="22"/>
  <c r="D24" i="22"/>
  <c r="D16" i="22"/>
  <c r="D27" i="22"/>
  <c r="G27" i="22" s="1"/>
  <c r="AP27" i="22" s="1"/>
  <c r="AO27" i="22" s="1"/>
  <c r="D34" i="22"/>
  <c r="G34" i="22" s="1"/>
  <c r="AP34" i="22" s="1"/>
  <c r="AO34" i="22" s="1"/>
  <c r="E24" i="22"/>
  <c r="E16" i="22"/>
  <c r="D26" i="22"/>
  <c r="G26" i="22" s="1"/>
  <c r="AP26" i="22" s="1"/>
  <c r="AO26" i="22" s="1"/>
  <c r="D19" i="22"/>
  <c r="G19" i="22" s="1"/>
  <c r="AP19" i="22" s="1"/>
  <c r="AO19" i="22" s="1"/>
  <c r="G6" i="23"/>
  <c r="AP6" i="23" s="1"/>
  <c r="AO6" i="23" s="1"/>
  <c r="G3" i="23"/>
  <c r="AP3" i="23" s="1"/>
  <c r="AO3" i="23" s="1"/>
  <c r="G4" i="23"/>
  <c r="AP4" i="23" s="1"/>
  <c r="AO4" i="23" s="1"/>
  <c r="G7" i="23"/>
  <c r="AP7" i="23" s="1"/>
  <c r="AO7" i="23" s="1"/>
  <c r="G8" i="23"/>
  <c r="AP8" i="23" s="1"/>
  <c r="AO8" i="23" s="1"/>
  <c r="G5" i="23"/>
  <c r="AP5" i="23" s="1"/>
  <c r="AO5" i="23" s="1"/>
  <c r="G3" i="24"/>
  <c r="AP3" i="24" s="1"/>
  <c r="AO3" i="24" s="1"/>
  <c r="G4" i="24"/>
  <c r="AP4" i="24" s="1"/>
  <c r="AO4" i="24" s="1"/>
  <c r="G25" i="24"/>
  <c r="AP25" i="24" s="1"/>
  <c r="AO25" i="24" s="1"/>
  <c r="Y7" i="1"/>
  <c r="S26" i="1"/>
  <c r="Q26" i="1"/>
  <c r="S27" i="1"/>
  <c r="Q27" i="1"/>
  <c r="J42" i="1"/>
  <c r="L42" i="1"/>
  <c r="L46" i="1"/>
  <c r="J46" i="1"/>
  <c r="L28" i="1"/>
  <c r="J28" i="1"/>
  <c r="Q12" i="1"/>
  <c r="S12" i="1"/>
  <c r="AH12" i="1" s="1"/>
  <c r="AJ12" i="1" s="1"/>
  <c r="AP12" i="1" s="1"/>
  <c r="S11" i="1"/>
  <c r="Q11" i="1"/>
  <c r="Z4" i="1"/>
  <c r="X4" i="1"/>
  <c r="X48" i="1"/>
  <c r="Z48" i="1"/>
  <c r="X11" i="1"/>
  <c r="Z11" i="1"/>
  <c r="Z14" i="1"/>
  <c r="X14" i="1"/>
  <c r="Y14" i="1"/>
  <c r="Z46" i="1"/>
  <c r="X46" i="1"/>
  <c r="Y52" i="1"/>
  <c r="Z52" i="1"/>
  <c r="W52" i="1"/>
  <c r="X52" i="1"/>
  <c r="V52" i="1"/>
  <c r="X16" i="1"/>
  <c r="Z16" i="1"/>
  <c r="AH16" i="1" s="1"/>
  <c r="AJ16" i="1" s="1"/>
  <c r="AP16" i="1" s="1"/>
  <c r="Y16" i="1"/>
  <c r="Z28" i="1"/>
  <c r="X28" i="1"/>
  <c r="X26" i="1"/>
  <c r="Z26" i="1"/>
  <c r="Z39" i="1"/>
  <c r="X50" i="1"/>
  <c r="V50" i="1"/>
  <c r="Y50" i="1"/>
  <c r="W50" i="1"/>
  <c r="Z50" i="1"/>
  <c r="Y46" i="1"/>
  <c r="S38" i="1"/>
  <c r="Q38" i="1"/>
  <c r="S34" i="1"/>
  <c r="S22" i="1"/>
  <c r="Q22" i="1"/>
  <c r="S6" i="1"/>
  <c r="L26" i="1"/>
  <c r="J26" i="1"/>
  <c r="L20" i="1"/>
  <c r="J20" i="1"/>
  <c r="P53" i="1"/>
  <c r="Q53" i="1"/>
  <c r="AE53" i="1" s="1"/>
  <c r="S53" i="1"/>
  <c r="O53" i="1"/>
  <c r="R53" i="1"/>
  <c r="Z38" i="1"/>
  <c r="Z25" i="1"/>
  <c r="Z27" i="1"/>
  <c r="X27" i="1"/>
  <c r="Z47" i="1"/>
  <c r="V49" i="1"/>
  <c r="Z49" i="1"/>
  <c r="AH49" i="1" s="1"/>
  <c r="AJ49" i="1" s="1"/>
  <c r="AP49" i="1" s="1"/>
  <c r="X49" i="1"/>
  <c r="AE49" i="1" s="1"/>
  <c r="W49" i="1"/>
  <c r="AD49" i="1" s="1"/>
  <c r="Y49" i="1"/>
  <c r="AF49" i="1" s="1"/>
  <c r="L23" i="1"/>
  <c r="L25" i="1"/>
  <c r="J25" i="1"/>
  <c r="J19" i="1"/>
  <c r="L19" i="1"/>
  <c r="L7" i="1"/>
  <c r="L8" i="1"/>
  <c r="J8" i="1"/>
  <c r="Q21" i="1"/>
  <c r="S21" i="1"/>
  <c r="X21" i="1"/>
  <c r="Z21" i="1"/>
  <c r="Z34" i="1"/>
  <c r="X34" i="1"/>
  <c r="Y21" i="1"/>
  <c r="Q37" i="1"/>
  <c r="S37" i="1"/>
  <c r="X7" i="1"/>
  <c r="Z7" i="1"/>
  <c r="Z33" i="1"/>
  <c r="Z35" i="1"/>
  <c r="Z20" i="1"/>
  <c r="Z22" i="1"/>
  <c r="J24" i="1"/>
  <c r="L24" i="1"/>
  <c r="AH24" i="1" s="1"/>
  <c r="AJ24" i="1" s="1"/>
  <c r="AP24" i="1" s="1"/>
  <c r="O52" i="1"/>
  <c r="S52" i="1"/>
  <c r="P52" i="1"/>
  <c r="Q52" i="1"/>
  <c r="R52" i="1"/>
  <c r="Q33" i="1"/>
  <c r="S33" i="1"/>
  <c r="Z51" i="1"/>
  <c r="W51" i="1"/>
  <c r="Y51" i="1"/>
  <c r="V51" i="1"/>
  <c r="X51" i="1"/>
  <c r="X15" i="1"/>
  <c r="Z15" i="1"/>
  <c r="Y34" i="1"/>
  <c r="S17" i="1"/>
  <c r="S18" i="1"/>
  <c r="AH18" i="1" s="1"/>
  <c r="AJ18" i="1" s="1"/>
  <c r="AP18" i="1" s="1"/>
  <c r="S35" i="1"/>
  <c r="Q36" i="1"/>
  <c r="S36" i="1"/>
  <c r="O50" i="1"/>
  <c r="R50" i="1"/>
  <c r="Q50" i="1"/>
  <c r="S50" i="1"/>
  <c r="P50" i="1"/>
  <c r="S32" i="1"/>
  <c r="Q32" i="1"/>
  <c r="S7" i="1"/>
  <c r="Q8" i="1"/>
  <c r="S8" i="1"/>
  <c r="S51" i="1"/>
  <c r="R51" i="1"/>
  <c r="Q51" i="1"/>
  <c r="P51" i="1"/>
  <c r="O51" i="1"/>
  <c r="S19" i="1"/>
  <c r="Q20" i="1"/>
  <c r="S20" i="1"/>
  <c r="S14" i="1"/>
  <c r="Q15" i="1"/>
  <c r="S15" i="1"/>
  <c r="S42" i="1"/>
  <c r="Z36" i="1"/>
  <c r="X40" i="1"/>
  <c r="Z41" i="1"/>
  <c r="AH41" i="1" s="1"/>
  <c r="AJ41" i="1" s="1"/>
  <c r="AP41" i="1" s="1"/>
  <c r="X6" i="1"/>
  <c r="Z6" i="1"/>
  <c r="Y42" i="1"/>
  <c r="Z42" i="1"/>
  <c r="Y23" i="1"/>
  <c r="Z23" i="1"/>
  <c r="X18" i="1"/>
  <c r="Z19" i="1"/>
  <c r="Y30" i="1"/>
  <c r="Z30" i="1"/>
  <c r="Z32" i="1"/>
  <c r="Y13" i="1"/>
  <c r="Z13" i="1"/>
  <c r="AH13" i="1" s="1"/>
  <c r="AJ13" i="1" s="1"/>
  <c r="AP13" i="1" s="1"/>
  <c r="Q4" i="1"/>
  <c r="S4" i="1"/>
  <c r="Q5" i="1"/>
  <c r="S5" i="1"/>
  <c r="Q29" i="1"/>
  <c r="S30" i="1"/>
  <c r="J21" i="1"/>
  <c r="L22" i="1"/>
  <c r="J17" i="1"/>
  <c r="L17" i="1"/>
  <c r="L3" i="1"/>
  <c r="S3" i="1"/>
  <c r="Q3" i="1"/>
  <c r="J3" i="1"/>
  <c r="X3" i="1"/>
  <c r="X32" i="1"/>
  <c r="X33" i="1"/>
  <c r="X19" i="1"/>
  <c r="X20" i="1"/>
  <c r="J6" i="1"/>
  <c r="J7" i="1"/>
  <c r="Q18" i="1"/>
  <c r="Q19" i="1"/>
  <c r="Q13" i="1"/>
  <c r="Q14" i="1"/>
  <c r="J22" i="1"/>
  <c r="J23" i="1"/>
  <c r="Q16" i="1"/>
  <c r="Q17" i="1"/>
  <c r="Q34" i="1"/>
  <c r="Q35" i="1"/>
  <c r="X35" i="1"/>
  <c r="X36" i="1"/>
  <c r="X12" i="1"/>
  <c r="X13" i="1"/>
  <c r="Q6" i="1"/>
  <c r="Q7" i="1"/>
  <c r="Q41" i="1"/>
  <c r="Q42" i="1"/>
  <c r="Q23" i="1"/>
  <c r="Q24" i="1"/>
  <c r="X24" i="1"/>
  <c r="X25" i="1"/>
  <c r="X22" i="1"/>
  <c r="X23" i="1"/>
  <c r="X29" i="1"/>
  <c r="X30" i="1"/>
  <c r="X38" i="1"/>
  <c r="X39" i="1"/>
  <c r="X47" i="1"/>
  <c r="Y6" i="1"/>
  <c r="X41" i="1"/>
  <c r="X42" i="1"/>
  <c r="Y36" i="1"/>
  <c r="Y25" i="1"/>
  <c r="Q30" i="1"/>
  <c r="J16" i="1"/>
  <c r="Y41" i="1"/>
  <c r="AN6" i="4"/>
  <c r="Y35" i="1"/>
  <c r="Y19" i="1"/>
  <c r="Y18" i="1"/>
  <c r="Y40" i="1"/>
  <c r="Y32" i="1"/>
  <c r="Y24" i="1"/>
  <c r="AN6" i="3"/>
  <c r="AN6" i="2"/>
  <c r="AN2" i="3"/>
  <c r="AN5" i="3"/>
  <c r="AN4" i="3"/>
  <c r="AN3" i="3"/>
  <c r="AN2" i="4"/>
  <c r="AN5" i="4"/>
  <c r="AN4" i="4"/>
  <c r="AN3" i="4"/>
  <c r="Y3" i="1"/>
  <c r="AN2" i="2"/>
  <c r="AN5" i="2"/>
  <c r="AN4" i="2"/>
  <c r="AN3" i="2"/>
  <c r="Y47" i="1"/>
  <c r="Y39" i="1"/>
  <c r="Y27" i="1"/>
  <c r="Y15" i="1"/>
  <c r="Y11" i="1"/>
  <c r="Y26" i="1"/>
  <c r="Y22" i="1"/>
  <c r="Y10" i="1"/>
  <c r="Y33" i="1"/>
  <c r="Y29" i="1"/>
  <c r="Y17" i="1"/>
  <c r="Y9" i="1"/>
  <c r="Y38" i="1"/>
  <c r="Y48" i="1"/>
  <c r="Y20" i="1"/>
  <c r="Y12" i="1"/>
  <c r="Y8" i="1"/>
  <c r="Y4" i="1"/>
  <c r="K35" i="1"/>
  <c r="R35" i="1"/>
  <c r="K27" i="1"/>
  <c r="R27" i="1"/>
  <c r="K19" i="1"/>
  <c r="R19" i="1"/>
  <c r="K7" i="1"/>
  <c r="R7" i="1"/>
  <c r="K3" i="1"/>
  <c r="R3" i="1"/>
  <c r="K46" i="1"/>
  <c r="R46" i="1"/>
  <c r="K38" i="1"/>
  <c r="R38" i="1"/>
  <c r="K30" i="1"/>
  <c r="R30" i="1"/>
  <c r="K22" i="1"/>
  <c r="R22" i="1"/>
  <c r="K14" i="1"/>
  <c r="R14" i="1"/>
  <c r="K6" i="1"/>
  <c r="R6" i="1"/>
  <c r="K41" i="1"/>
  <c r="R41" i="1"/>
  <c r="K37" i="1"/>
  <c r="R37" i="1"/>
  <c r="K33" i="1"/>
  <c r="R33" i="1"/>
  <c r="K29" i="1"/>
  <c r="R29" i="1"/>
  <c r="K25" i="1"/>
  <c r="R25" i="1"/>
  <c r="K21" i="1"/>
  <c r="R21" i="1"/>
  <c r="K17" i="1"/>
  <c r="R17" i="1"/>
  <c r="K13" i="1"/>
  <c r="R13" i="1"/>
  <c r="K9" i="1"/>
  <c r="R9" i="1"/>
  <c r="K5" i="1"/>
  <c r="R5" i="1"/>
  <c r="K47" i="1"/>
  <c r="R47" i="1"/>
  <c r="K39" i="1"/>
  <c r="R39" i="1"/>
  <c r="K23" i="1"/>
  <c r="R23" i="1"/>
  <c r="K15" i="1"/>
  <c r="R15" i="1"/>
  <c r="K11" i="1"/>
  <c r="R11" i="1"/>
  <c r="K42" i="1"/>
  <c r="R42" i="1"/>
  <c r="K34" i="1"/>
  <c r="R34" i="1"/>
  <c r="K26" i="1"/>
  <c r="R26" i="1"/>
  <c r="K18" i="1"/>
  <c r="R18" i="1"/>
  <c r="K10" i="1"/>
  <c r="R10" i="1"/>
  <c r="K48" i="1"/>
  <c r="R48" i="1"/>
  <c r="K40" i="1"/>
  <c r="R40" i="1"/>
  <c r="K36" i="1"/>
  <c r="R36" i="1"/>
  <c r="K32" i="1"/>
  <c r="R32" i="1"/>
  <c r="K28" i="1"/>
  <c r="R28" i="1"/>
  <c r="K24" i="1"/>
  <c r="R24" i="1"/>
  <c r="K20" i="1"/>
  <c r="R20" i="1"/>
  <c r="K16" i="1"/>
  <c r="R16" i="1"/>
  <c r="K12" i="1"/>
  <c r="R12" i="1"/>
  <c r="K8" i="1"/>
  <c r="R8" i="1"/>
  <c r="K4" i="1"/>
  <c r="R4" i="1"/>
  <c r="W46" i="1"/>
  <c r="V46" i="1"/>
  <c r="W42" i="1"/>
  <c r="V42" i="1"/>
  <c r="W48" i="1"/>
  <c r="V48" i="1"/>
  <c r="V47" i="1"/>
  <c r="W47" i="1"/>
  <c r="V41" i="1"/>
  <c r="W41" i="1"/>
  <c r="V7" i="1"/>
  <c r="W7" i="1"/>
  <c r="W36" i="1"/>
  <c r="V36" i="1"/>
  <c r="W28" i="1"/>
  <c r="V28" i="1"/>
  <c r="W20" i="1"/>
  <c r="V20" i="1"/>
  <c r="W12" i="1"/>
  <c r="V12" i="1"/>
  <c r="W3" i="1"/>
  <c r="V3" i="1"/>
  <c r="W35" i="1"/>
  <c r="V35" i="1"/>
  <c r="W27" i="1"/>
  <c r="V27" i="1"/>
  <c r="W19" i="1"/>
  <c r="V19" i="1"/>
  <c r="V15" i="1"/>
  <c r="W15" i="1"/>
  <c r="W38" i="1"/>
  <c r="V38" i="1"/>
  <c r="V34" i="1"/>
  <c r="W34" i="1"/>
  <c r="V30" i="1"/>
  <c r="W30" i="1"/>
  <c r="W26" i="1"/>
  <c r="V26" i="1"/>
  <c r="V22" i="1"/>
  <c r="W22" i="1"/>
  <c r="W18" i="1"/>
  <c r="V18" i="1"/>
  <c r="V14" i="1"/>
  <c r="W14" i="1"/>
  <c r="W10" i="1"/>
  <c r="V10" i="1"/>
  <c r="V6" i="1"/>
  <c r="W6" i="1"/>
  <c r="W40" i="1"/>
  <c r="V40" i="1"/>
  <c r="W32" i="1"/>
  <c r="V32" i="1"/>
  <c r="W24" i="1"/>
  <c r="V24" i="1"/>
  <c r="W16" i="1"/>
  <c r="V16" i="1"/>
  <c r="W8" i="1"/>
  <c r="V8" i="1"/>
  <c r="V39" i="1"/>
  <c r="W39" i="1"/>
  <c r="V23" i="1"/>
  <c r="W23" i="1"/>
  <c r="W11" i="1"/>
  <c r="V11" i="1"/>
  <c r="V37" i="1"/>
  <c r="W37" i="1"/>
  <c r="V33" i="1"/>
  <c r="W33" i="1"/>
  <c r="V29" i="1"/>
  <c r="W29" i="1"/>
  <c r="V25" i="1"/>
  <c r="W25" i="1"/>
  <c r="V21" i="1"/>
  <c r="W21" i="1"/>
  <c r="V17" i="1"/>
  <c r="W17" i="1"/>
  <c r="V13" i="1"/>
  <c r="W13" i="1"/>
  <c r="V9" i="1"/>
  <c r="W9" i="1"/>
  <c r="V5" i="1"/>
  <c r="W5" i="1"/>
  <c r="W4" i="1"/>
  <c r="V4" i="1"/>
  <c r="C20" i="7"/>
  <c r="E20" i="7" s="1"/>
  <c r="C22" i="7"/>
  <c r="E22" i="7" s="1"/>
  <c r="C19" i="7"/>
  <c r="E19" i="7" s="1"/>
  <c r="C21" i="7"/>
  <c r="E21" i="7" s="1"/>
  <c r="C18" i="7"/>
  <c r="E18" i="7" s="1"/>
  <c r="I18" i="7"/>
  <c r="K18" i="7" s="1"/>
  <c r="I22" i="7"/>
  <c r="K22" i="7" s="1"/>
  <c r="I21" i="7"/>
  <c r="K21" i="7" s="1"/>
  <c r="I19" i="7"/>
  <c r="K19" i="7" s="1"/>
  <c r="I20" i="7"/>
  <c r="K20" i="7" s="1"/>
  <c r="O18" i="7"/>
  <c r="O17" i="7"/>
  <c r="O19" i="7"/>
  <c r="Q20" i="7" s="1"/>
  <c r="O7" i="7"/>
  <c r="Q7" i="7" s="1"/>
  <c r="O4" i="7"/>
  <c r="Q4" i="7" s="1"/>
  <c r="O14" i="7"/>
  <c r="Q14" i="7" s="1"/>
  <c r="O10" i="7"/>
  <c r="Q10" i="7" s="1"/>
  <c r="O6" i="7"/>
  <c r="Q6" i="7" s="1"/>
  <c r="O16" i="7"/>
  <c r="O13" i="7"/>
  <c r="Q13" i="7" s="1"/>
  <c r="O9" i="7"/>
  <c r="Q9" i="7" s="1"/>
  <c r="O5" i="7"/>
  <c r="Q5" i="7" s="1"/>
  <c r="O12" i="7"/>
  <c r="Q12" i="7" s="1"/>
  <c r="O8" i="7"/>
  <c r="Q8" i="7" s="1"/>
  <c r="O15" i="7"/>
  <c r="Q15" i="7" s="1"/>
  <c r="O11" i="7"/>
  <c r="Q11" i="7" s="1"/>
  <c r="P3" i="1"/>
  <c r="O3" i="1"/>
  <c r="P47" i="1"/>
  <c r="O47" i="1"/>
  <c r="P39" i="1"/>
  <c r="O39" i="1"/>
  <c r="P35" i="1"/>
  <c r="O35" i="1"/>
  <c r="P27" i="1"/>
  <c r="O27" i="1"/>
  <c r="P23" i="1"/>
  <c r="O23" i="1"/>
  <c r="P19" i="1"/>
  <c r="O19" i="1"/>
  <c r="P15" i="1"/>
  <c r="O15" i="1"/>
  <c r="P11" i="1"/>
  <c r="O11" i="1"/>
  <c r="P7" i="1"/>
  <c r="O7" i="1"/>
  <c r="P46" i="1"/>
  <c r="O46" i="1"/>
  <c r="P42" i="1"/>
  <c r="O42" i="1"/>
  <c r="P38" i="1"/>
  <c r="O38" i="1"/>
  <c r="P34" i="1"/>
  <c r="O34" i="1"/>
  <c r="P30" i="1"/>
  <c r="O30" i="1"/>
  <c r="P26" i="1"/>
  <c r="O26" i="1"/>
  <c r="P22" i="1"/>
  <c r="O22" i="1"/>
  <c r="P18" i="1"/>
  <c r="O18" i="1"/>
  <c r="P14" i="1"/>
  <c r="O14" i="1"/>
  <c r="P10" i="1"/>
  <c r="O10" i="1"/>
  <c r="P6" i="1"/>
  <c r="O6" i="1"/>
  <c r="P41" i="1"/>
  <c r="O41" i="1"/>
  <c r="P37" i="1"/>
  <c r="O37" i="1"/>
  <c r="P33" i="1"/>
  <c r="O33" i="1"/>
  <c r="P29" i="1"/>
  <c r="O29" i="1"/>
  <c r="P25" i="1"/>
  <c r="O25" i="1"/>
  <c r="P21" i="1"/>
  <c r="O21" i="1"/>
  <c r="P17" i="1"/>
  <c r="O17" i="1"/>
  <c r="P13" i="1"/>
  <c r="O13" i="1"/>
  <c r="P9" i="1"/>
  <c r="O9" i="1"/>
  <c r="P5" i="1"/>
  <c r="O5" i="1"/>
  <c r="P48" i="1"/>
  <c r="O48" i="1"/>
  <c r="P40" i="1"/>
  <c r="O40" i="1"/>
  <c r="P36" i="1"/>
  <c r="O36" i="1"/>
  <c r="P32" i="1"/>
  <c r="O32" i="1"/>
  <c r="P28" i="1"/>
  <c r="O28" i="1"/>
  <c r="P24" i="1"/>
  <c r="O24" i="1"/>
  <c r="P20" i="1"/>
  <c r="O20" i="1"/>
  <c r="P16" i="1"/>
  <c r="O16" i="1"/>
  <c r="P12" i="1"/>
  <c r="O12" i="1"/>
  <c r="P8" i="1"/>
  <c r="O8" i="1"/>
  <c r="P4" i="1"/>
  <c r="O4" i="1"/>
  <c r="I3" i="1"/>
  <c r="H3" i="1"/>
  <c r="I47" i="1"/>
  <c r="H47" i="1"/>
  <c r="I39" i="1"/>
  <c r="H39" i="1"/>
  <c r="I35" i="1"/>
  <c r="H35" i="1"/>
  <c r="I27" i="1"/>
  <c r="H27" i="1"/>
  <c r="I23" i="1"/>
  <c r="H23" i="1"/>
  <c r="I19" i="1"/>
  <c r="H19" i="1"/>
  <c r="I15" i="1"/>
  <c r="H15" i="1"/>
  <c r="I11" i="1"/>
  <c r="H11" i="1"/>
  <c r="I7" i="1"/>
  <c r="H7" i="1"/>
  <c r="I46" i="1"/>
  <c r="H46" i="1"/>
  <c r="I42" i="1"/>
  <c r="H42" i="1"/>
  <c r="I38" i="1"/>
  <c r="H38" i="1"/>
  <c r="I34" i="1"/>
  <c r="H34" i="1"/>
  <c r="I30" i="1"/>
  <c r="H30" i="1"/>
  <c r="I26" i="1"/>
  <c r="H26" i="1"/>
  <c r="I22" i="1"/>
  <c r="H22" i="1"/>
  <c r="I18" i="1"/>
  <c r="H18" i="1"/>
  <c r="I14" i="1"/>
  <c r="H14" i="1"/>
  <c r="I10" i="1"/>
  <c r="H10" i="1"/>
  <c r="I6" i="1"/>
  <c r="H6" i="1"/>
  <c r="I41" i="1"/>
  <c r="H41" i="1"/>
  <c r="I37" i="1"/>
  <c r="H37" i="1"/>
  <c r="I33" i="1"/>
  <c r="H33" i="1"/>
  <c r="I29" i="1"/>
  <c r="H29" i="1"/>
  <c r="H25" i="1"/>
  <c r="I21" i="1"/>
  <c r="H21" i="1"/>
  <c r="I17" i="1"/>
  <c r="H17" i="1"/>
  <c r="I13" i="1"/>
  <c r="H13" i="1"/>
  <c r="I9" i="1"/>
  <c r="H9" i="1"/>
  <c r="I5" i="1"/>
  <c r="H5" i="1"/>
  <c r="I48" i="1"/>
  <c r="H48" i="1"/>
  <c r="I40" i="1"/>
  <c r="H40" i="1"/>
  <c r="I36" i="1"/>
  <c r="H36" i="1"/>
  <c r="I32" i="1"/>
  <c r="H32" i="1"/>
  <c r="I28" i="1"/>
  <c r="H28" i="1"/>
  <c r="I24" i="1"/>
  <c r="H24" i="1"/>
  <c r="I20" i="1"/>
  <c r="H20" i="1"/>
  <c r="I16" i="1"/>
  <c r="H16" i="1"/>
  <c r="I12" i="1"/>
  <c r="H12" i="1"/>
  <c r="I8" i="1"/>
  <c r="H8" i="1"/>
  <c r="I4" i="1"/>
  <c r="H4" i="1"/>
  <c r="C7" i="7"/>
  <c r="E7" i="7" s="1"/>
  <c r="C14" i="7"/>
  <c r="E14" i="7" s="1"/>
  <c r="C10" i="7"/>
  <c r="E10" i="7" s="1"/>
  <c r="C6" i="7"/>
  <c r="E6" i="7" s="1"/>
  <c r="C17" i="7"/>
  <c r="E17" i="7" s="1"/>
  <c r="C13" i="7"/>
  <c r="E13" i="7" s="1"/>
  <c r="C9" i="7"/>
  <c r="E9" i="7" s="1"/>
  <c r="C5" i="7"/>
  <c r="E5" i="7" s="1"/>
  <c r="C16" i="7"/>
  <c r="E16" i="7" s="1"/>
  <c r="C12" i="7"/>
  <c r="E12" i="7" s="1"/>
  <c r="C8" i="7"/>
  <c r="E8" i="7" s="1"/>
  <c r="C4" i="7"/>
  <c r="E4" i="7" s="1"/>
  <c r="C15" i="7"/>
  <c r="E15" i="7" s="1"/>
  <c r="C11" i="7"/>
  <c r="E11" i="7" s="1"/>
  <c r="I6" i="7"/>
  <c r="K6" i="7" s="1"/>
  <c r="I17" i="7"/>
  <c r="K17" i="7" s="1"/>
  <c r="I13" i="7"/>
  <c r="K13" i="7" s="1"/>
  <c r="I9" i="7"/>
  <c r="K9" i="7" s="1"/>
  <c r="I5" i="7"/>
  <c r="K5" i="7" s="1"/>
  <c r="I16" i="7"/>
  <c r="K16" i="7" s="1"/>
  <c r="I12" i="7"/>
  <c r="K12" i="7" s="1"/>
  <c r="I8" i="7"/>
  <c r="K8" i="7" s="1"/>
  <c r="I4" i="7"/>
  <c r="K4" i="7" s="1"/>
  <c r="I15" i="7"/>
  <c r="K15" i="7" s="1"/>
  <c r="I11" i="7"/>
  <c r="K11" i="7" s="1"/>
  <c r="I7" i="7"/>
  <c r="K7" i="7" s="1"/>
  <c r="I14" i="7"/>
  <c r="K14" i="7" s="1"/>
  <c r="I10" i="7"/>
  <c r="K10" i="7" s="1"/>
  <c r="Q17" i="7" l="1"/>
  <c r="Q19" i="7"/>
  <c r="Q18" i="7"/>
  <c r="AH44" i="1"/>
  <c r="AJ44" i="1" s="1"/>
  <c r="AP44" i="1" s="1"/>
  <c r="AE45" i="1"/>
  <c r="AC45" i="1"/>
  <c r="AD44" i="1"/>
  <c r="AE44" i="1"/>
  <c r="AH5" i="1"/>
  <c r="AJ5" i="1" s="1"/>
  <c r="AP5" i="1" s="1"/>
  <c r="AF44" i="1"/>
  <c r="AD45" i="1"/>
  <c r="AF45" i="1"/>
  <c r="AB45" i="1"/>
  <c r="AB44" i="1"/>
  <c r="U44" i="1"/>
  <c r="AC44" i="1"/>
  <c r="U45" i="1"/>
  <c r="AH45" i="1"/>
  <c r="AJ45" i="1" s="1"/>
  <c r="AP45" i="1" s="1"/>
  <c r="N43" i="1"/>
  <c r="AC43" i="1"/>
  <c r="AG43" i="1" s="1"/>
  <c r="AK43" i="1" s="1"/>
  <c r="AH48" i="1"/>
  <c r="AJ48" i="1" s="1"/>
  <c r="AP48" i="1" s="1"/>
  <c r="AF53" i="1"/>
  <c r="AH53" i="1"/>
  <c r="AJ53" i="1" s="1"/>
  <c r="AP53" i="1" s="1"/>
  <c r="AD53" i="1"/>
  <c r="AH32" i="1"/>
  <c r="AJ32" i="1" s="1"/>
  <c r="AP32" i="1" s="1"/>
  <c r="AB53" i="1"/>
  <c r="AH37" i="1"/>
  <c r="AJ37" i="1" s="1"/>
  <c r="AP37" i="1" s="1"/>
  <c r="AH14" i="1"/>
  <c r="AJ14" i="1" s="1"/>
  <c r="AP14" i="1" s="1"/>
  <c r="AH35" i="1"/>
  <c r="AJ35" i="1" s="1"/>
  <c r="AP35" i="1" s="1"/>
  <c r="AH47" i="1"/>
  <c r="AJ47" i="1" s="1"/>
  <c r="AP47" i="1" s="1"/>
  <c r="AH39" i="1"/>
  <c r="AJ39" i="1" s="1"/>
  <c r="AP39" i="1" s="1"/>
  <c r="AF51" i="1"/>
  <c r="AH34" i="1"/>
  <c r="AJ34" i="1" s="1"/>
  <c r="AP34" i="1" s="1"/>
  <c r="G28" i="22"/>
  <c r="AP28" i="22" s="1"/>
  <c r="AO28" i="22" s="1"/>
  <c r="G29" i="22"/>
  <c r="AP29" i="22" s="1"/>
  <c r="AO29" i="22" s="1"/>
  <c r="G22" i="22"/>
  <c r="AP22" i="22" s="1"/>
  <c r="AO22" i="22" s="1"/>
  <c r="G14" i="24"/>
  <c r="AP14" i="24" s="1"/>
  <c r="AO14" i="24" s="1"/>
  <c r="G6" i="24"/>
  <c r="AP6" i="24" s="1"/>
  <c r="AO6" i="24" s="1"/>
  <c r="G23" i="24"/>
  <c r="AP23" i="24" s="1"/>
  <c r="AO23" i="24" s="1"/>
  <c r="G5" i="24"/>
  <c r="AP5" i="24" s="1"/>
  <c r="AO5" i="24" s="1"/>
  <c r="G93" i="24"/>
  <c r="AP93" i="24" s="1"/>
  <c r="AO93" i="24" s="1"/>
  <c r="G72" i="24"/>
  <c r="AP72" i="24" s="1"/>
  <c r="AO72" i="24" s="1"/>
  <c r="G24" i="24"/>
  <c r="AP24" i="24" s="1"/>
  <c r="AO24" i="24" s="1"/>
  <c r="G16" i="24"/>
  <c r="AP16" i="24" s="1"/>
  <c r="AO16" i="24" s="1"/>
  <c r="G8" i="24"/>
  <c r="AP8" i="24" s="1"/>
  <c r="AO8" i="24" s="1"/>
  <c r="G21" i="24"/>
  <c r="AP21" i="24" s="1"/>
  <c r="AO21" i="24" s="1"/>
  <c r="G20" i="24"/>
  <c r="AP20" i="24" s="1"/>
  <c r="AO20" i="24" s="1"/>
  <c r="G12" i="24"/>
  <c r="AP12" i="24" s="1"/>
  <c r="AO12" i="24" s="1"/>
  <c r="G15" i="24"/>
  <c r="AP15" i="24" s="1"/>
  <c r="AO15" i="24" s="1"/>
  <c r="G7" i="24"/>
  <c r="AP7" i="24" s="1"/>
  <c r="AO7" i="24" s="1"/>
  <c r="G17" i="24"/>
  <c r="AP17" i="24" s="1"/>
  <c r="AO17" i="24" s="1"/>
  <c r="G9" i="24"/>
  <c r="AP9" i="24" s="1"/>
  <c r="AO9" i="24" s="1"/>
  <c r="G23" i="22"/>
  <c r="AP23" i="22" s="1"/>
  <c r="AO23" i="22" s="1"/>
  <c r="G27" i="23"/>
  <c r="AP27" i="23" s="1"/>
  <c r="AO27" i="23" s="1"/>
  <c r="G25" i="23"/>
  <c r="AP25" i="23" s="1"/>
  <c r="AO25" i="23" s="1"/>
  <c r="G32" i="23"/>
  <c r="AP32" i="23" s="1"/>
  <c r="AO32" i="23" s="1"/>
  <c r="G17" i="23"/>
  <c r="AP17" i="23" s="1"/>
  <c r="AO17" i="23" s="1"/>
  <c r="G11" i="23"/>
  <c r="AP11" i="23" s="1"/>
  <c r="AO11" i="23" s="1"/>
  <c r="G28" i="23"/>
  <c r="AP28" i="23" s="1"/>
  <c r="AO28" i="23" s="1"/>
  <c r="G18" i="23"/>
  <c r="AP18" i="23" s="1"/>
  <c r="AO18" i="23" s="1"/>
  <c r="G24" i="23"/>
  <c r="AP24" i="23" s="1"/>
  <c r="AO24" i="23" s="1"/>
  <c r="G23" i="23"/>
  <c r="AP23" i="23" s="1"/>
  <c r="AO23" i="23" s="1"/>
  <c r="G31" i="23"/>
  <c r="AP31" i="23" s="1"/>
  <c r="AO31" i="23" s="1"/>
  <c r="G13" i="23"/>
  <c r="AP13" i="23" s="1"/>
  <c r="AO13" i="23" s="1"/>
  <c r="G29" i="23"/>
  <c r="AP29" i="23" s="1"/>
  <c r="AO29" i="23" s="1"/>
  <c r="G75" i="23"/>
  <c r="AP75" i="23" s="1"/>
  <c r="AO75" i="23" s="1"/>
  <c r="G58" i="23"/>
  <c r="AP58" i="23" s="1"/>
  <c r="AO58" i="23" s="1"/>
  <c r="G10" i="23"/>
  <c r="AP10" i="23" s="1"/>
  <c r="AO10" i="23" s="1"/>
  <c r="G18" i="24"/>
  <c r="AP18" i="24" s="1"/>
  <c r="AO18" i="24" s="1"/>
  <c r="G10" i="24"/>
  <c r="AP10" i="24" s="1"/>
  <c r="AO10" i="24" s="1"/>
  <c r="G92" i="24"/>
  <c r="AP92" i="24" s="1"/>
  <c r="AO92" i="24" s="1"/>
  <c r="G71" i="24"/>
  <c r="AP71" i="24" s="1"/>
  <c r="AO71" i="24" s="1"/>
  <c r="G51" i="24"/>
  <c r="AP51" i="24" s="1"/>
  <c r="AO51" i="24" s="1"/>
  <c r="G86" i="24"/>
  <c r="AP86" i="24" s="1"/>
  <c r="AO86" i="24" s="1"/>
  <c r="G76" i="24"/>
  <c r="AP76" i="24" s="1"/>
  <c r="AO76" i="24" s="1"/>
  <c r="G19" i="24"/>
  <c r="AP19" i="24" s="1"/>
  <c r="AO19" i="24" s="1"/>
  <c r="G11" i="24"/>
  <c r="AP11" i="24" s="1"/>
  <c r="AO11" i="24" s="1"/>
  <c r="G22" i="24"/>
  <c r="AP22" i="24" s="1"/>
  <c r="AO22" i="24" s="1"/>
  <c r="G13" i="24"/>
  <c r="AP13" i="24" s="1"/>
  <c r="AO13" i="24" s="1"/>
  <c r="G15" i="23"/>
  <c r="AP15" i="23" s="1"/>
  <c r="AO15" i="23" s="1"/>
  <c r="G14" i="23"/>
  <c r="AP14" i="23" s="1"/>
  <c r="AO14" i="23" s="1"/>
  <c r="G83" i="23"/>
  <c r="AP83" i="23" s="1"/>
  <c r="AO83" i="23" s="1"/>
  <c r="G9" i="23"/>
  <c r="AP9" i="23" s="1"/>
  <c r="AO9" i="23" s="1"/>
  <c r="G24" i="22"/>
  <c r="AP24" i="22" s="1"/>
  <c r="AO24" i="22" s="1"/>
  <c r="G55" i="22"/>
  <c r="AP55" i="22" s="1"/>
  <c r="AO55" i="22" s="1"/>
  <c r="G18" i="22"/>
  <c r="AP18" i="22" s="1"/>
  <c r="AO18" i="22" s="1"/>
  <c r="G25" i="22"/>
  <c r="AP25" i="22" s="1"/>
  <c r="AO25" i="22" s="1"/>
  <c r="G79" i="24"/>
  <c r="AP79" i="24" s="1"/>
  <c r="AO79" i="24" s="1"/>
  <c r="G66" i="24"/>
  <c r="AP66" i="24" s="1"/>
  <c r="AO66" i="24" s="1"/>
  <c r="G91" i="24"/>
  <c r="AP91" i="24" s="1"/>
  <c r="AO91" i="24" s="1"/>
  <c r="G78" i="24"/>
  <c r="AP78" i="24" s="1"/>
  <c r="AO78" i="24" s="1"/>
  <c r="G65" i="24"/>
  <c r="AP65" i="24" s="1"/>
  <c r="AO65" i="24" s="1"/>
  <c r="G85" i="24"/>
  <c r="AP85" i="24" s="1"/>
  <c r="AO85" i="24" s="1"/>
  <c r="G70" i="24"/>
  <c r="AP70" i="24" s="1"/>
  <c r="AO70" i="24" s="1"/>
  <c r="G59" i="24"/>
  <c r="AP59" i="24" s="1"/>
  <c r="AO59" i="24" s="1"/>
  <c r="G84" i="24"/>
  <c r="AP84" i="24" s="1"/>
  <c r="AO84" i="24" s="1"/>
  <c r="G69" i="24"/>
  <c r="AP69" i="24" s="1"/>
  <c r="AO69" i="24" s="1"/>
  <c r="G87" i="24"/>
  <c r="AP87" i="24" s="1"/>
  <c r="AO87" i="24" s="1"/>
  <c r="G77" i="24"/>
  <c r="AP77" i="24" s="1"/>
  <c r="AO77" i="24" s="1"/>
  <c r="G60" i="24"/>
  <c r="AP60" i="24" s="1"/>
  <c r="AO60" i="24" s="1"/>
  <c r="G61" i="23"/>
  <c r="AP61" i="23" s="1"/>
  <c r="AO61" i="23" s="1"/>
  <c r="G63" i="23"/>
  <c r="AP63" i="23" s="1"/>
  <c r="AO63" i="23" s="1"/>
  <c r="G36" i="23"/>
  <c r="AP36" i="23" s="1"/>
  <c r="AO36" i="23" s="1"/>
  <c r="G59" i="23"/>
  <c r="AP59" i="23" s="1"/>
  <c r="AO59" i="23" s="1"/>
  <c r="G60" i="23"/>
  <c r="AP60" i="23" s="1"/>
  <c r="AO60" i="23" s="1"/>
  <c r="G79" i="23"/>
  <c r="AP79" i="23" s="1"/>
  <c r="AO79" i="23" s="1"/>
  <c r="G68" i="23"/>
  <c r="AP68" i="23" s="1"/>
  <c r="AO68" i="23" s="1"/>
  <c r="G70" i="23"/>
  <c r="AP70" i="23" s="1"/>
  <c r="AO70" i="23" s="1"/>
  <c r="G74" i="23"/>
  <c r="AP74" i="23" s="1"/>
  <c r="AO74" i="23" s="1"/>
  <c r="G69" i="23"/>
  <c r="AP69" i="23" s="1"/>
  <c r="AO69" i="23" s="1"/>
  <c r="G73" i="23"/>
  <c r="AP73" i="23" s="1"/>
  <c r="AO73" i="23" s="1"/>
  <c r="G82" i="23"/>
  <c r="AP82" i="23" s="1"/>
  <c r="AO82" i="23" s="1"/>
  <c r="G57" i="23"/>
  <c r="AP57" i="23" s="1"/>
  <c r="AO57" i="23" s="1"/>
  <c r="G16" i="22"/>
  <c r="AP16" i="22" s="1"/>
  <c r="AO16" i="22" s="1"/>
  <c r="G54" i="22"/>
  <c r="AP54" i="22" s="1"/>
  <c r="AO54" i="22" s="1"/>
  <c r="G20" i="22"/>
  <c r="AP20" i="22" s="1"/>
  <c r="AO20" i="22" s="1"/>
  <c r="G42" i="22"/>
  <c r="AP42" i="22" s="1"/>
  <c r="AO42" i="22" s="1"/>
  <c r="AH27" i="1"/>
  <c r="AJ27" i="1" s="1"/>
  <c r="AP27" i="1" s="1"/>
  <c r="AH4" i="1"/>
  <c r="AJ4" i="1" s="1"/>
  <c r="AP4" i="1" s="1"/>
  <c r="AH28" i="1"/>
  <c r="AJ28" i="1" s="1"/>
  <c r="AP28" i="1" s="1"/>
  <c r="AH11" i="1"/>
  <c r="AJ11" i="1" s="1"/>
  <c r="AP11" i="1" s="1"/>
  <c r="AH46" i="1"/>
  <c r="AJ46" i="1" s="1"/>
  <c r="AP46" i="1" s="1"/>
  <c r="AF52" i="1"/>
  <c r="AH30" i="1"/>
  <c r="AJ30" i="1" s="1"/>
  <c r="AP30" i="1" s="1"/>
  <c r="AH50" i="1"/>
  <c r="AJ50" i="1" s="1"/>
  <c r="AP50" i="1" s="1"/>
  <c r="AH52" i="1"/>
  <c r="AJ52" i="1" s="1"/>
  <c r="AP52" i="1" s="1"/>
  <c r="AE50" i="1"/>
  <c r="AD52" i="1"/>
  <c r="AH26" i="1"/>
  <c r="AJ26" i="1" s="1"/>
  <c r="AP26" i="1" s="1"/>
  <c r="AE52" i="1"/>
  <c r="AH38" i="1"/>
  <c r="AJ38" i="1" s="1"/>
  <c r="AP38" i="1" s="1"/>
  <c r="AB52" i="1"/>
  <c r="AD50" i="1"/>
  <c r="AF50" i="1"/>
  <c r="AB50" i="1"/>
  <c r="AH17" i="1"/>
  <c r="AJ17" i="1" s="1"/>
  <c r="AP17" i="1" s="1"/>
  <c r="AH6" i="1"/>
  <c r="AJ6" i="1" s="1"/>
  <c r="AP6" i="1" s="1"/>
  <c r="AH36" i="1"/>
  <c r="AJ36" i="1" s="1"/>
  <c r="AP36" i="1" s="1"/>
  <c r="AH22" i="1"/>
  <c r="AJ22" i="1" s="1"/>
  <c r="AP22" i="1" s="1"/>
  <c r="U53" i="1"/>
  <c r="AC53" i="1"/>
  <c r="AH8" i="1"/>
  <c r="AJ8" i="1" s="1"/>
  <c r="AP8" i="1" s="1"/>
  <c r="AH23" i="1"/>
  <c r="AJ23" i="1" s="1"/>
  <c r="AP23" i="1" s="1"/>
  <c r="AH20" i="1"/>
  <c r="AJ20" i="1" s="1"/>
  <c r="AP20" i="1" s="1"/>
  <c r="AH7" i="1"/>
  <c r="AJ7" i="1" s="1"/>
  <c r="AP7" i="1" s="1"/>
  <c r="AD51" i="1"/>
  <c r="AH51" i="1"/>
  <c r="AJ51" i="1" s="1"/>
  <c r="AP51" i="1" s="1"/>
  <c r="AE51" i="1"/>
  <c r="AH15" i="1"/>
  <c r="AJ15" i="1" s="1"/>
  <c r="AP15" i="1" s="1"/>
  <c r="AB51" i="1"/>
  <c r="AC52" i="1"/>
  <c r="U52" i="1"/>
  <c r="AH33" i="1"/>
  <c r="AJ33" i="1" s="1"/>
  <c r="AP33" i="1" s="1"/>
  <c r="AH21" i="1"/>
  <c r="AJ21" i="1" s="1"/>
  <c r="AP21" i="1" s="1"/>
  <c r="AC49" i="1"/>
  <c r="AG49" i="1" s="1"/>
  <c r="AQ49" i="1" s="1"/>
  <c r="AR49" i="1" s="1"/>
  <c r="AB49" i="1"/>
  <c r="AH25" i="1"/>
  <c r="AJ25" i="1" s="1"/>
  <c r="AP25" i="1" s="1"/>
  <c r="AH19" i="1"/>
  <c r="AJ19" i="1" s="1"/>
  <c r="AP19" i="1" s="1"/>
  <c r="AC51" i="1"/>
  <c r="U51" i="1"/>
  <c r="AC50" i="1"/>
  <c r="U50" i="1"/>
  <c r="AH42" i="1"/>
  <c r="AJ42" i="1" s="1"/>
  <c r="AP42" i="1" s="1"/>
  <c r="AB47" i="1"/>
  <c r="U8" i="1"/>
  <c r="U16" i="1"/>
  <c r="U24" i="1"/>
  <c r="U32" i="1"/>
  <c r="U40" i="1"/>
  <c r="U48" i="1"/>
  <c r="U9" i="1"/>
  <c r="U17" i="1"/>
  <c r="U25" i="1"/>
  <c r="U33" i="1"/>
  <c r="U41" i="1"/>
  <c r="U10" i="1"/>
  <c r="U18" i="1"/>
  <c r="U26" i="1"/>
  <c r="U34" i="1"/>
  <c r="U42" i="1"/>
  <c r="U7" i="1"/>
  <c r="U15" i="1"/>
  <c r="U23" i="1"/>
  <c r="U39" i="1"/>
  <c r="U47" i="1"/>
  <c r="U4" i="1"/>
  <c r="U12" i="1"/>
  <c r="U20" i="1"/>
  <c r="U28" i="1"/>
  <c r="U36" i="1"/>
  <c r="U5" i="1"/>
  <c r="U13" i="1"/>
  <c r="U21" i="1"/>
  <c r="U29" i="1"/>
  <c r="U37" i="1"/>
  <c r="U6" i="1"/>
  <c r="U14" i="1"/>
  <c r="U22" i="1"/>
  <c r="U30" i="1"/>
  <c r="U38" i="1"/>
  <c r="U46" i="1"/>
  <c r="U11" i="1"/>
  <c r="U19" i="1"/>
  <c r="U27" i="1"/>
  <c r="U35" i="1"/>
  <c r="U3" i="1"/>
  <c r="AB41" i="1"/>
  <c r="AB16" i="1"/>
  <c r="AB32" i="1"/>
  <c r="AB38" i="1"/>
  <c r="AB19" i="1"/>
  <c r="AB35" i="1"/>
  <c r="AB12" i="1"/>
  <c r="AB28" i="1"/>
  <c r="AB48" i="1"/>
  <c r="AB46" i="1"/>
  <c r="AB9" i="1"/>
  <c r="AB17" i="1"/>
  <c r="AB25" i="1"/>
  <c r="AB33" i="1"/>
  <c r="AB34" i="1"/>
  <c r="AB15" i="1"/>
  <c r="AB5" i="1"/>
  <c r="AB13" i="1"/>
  <c r="AB21" i="1"/>
  <c r="AB29" i="1"/>
  <c r="AB37" i="1"/>
  <c r="AB23" i="1"/>
  <c r="AB39" i="1"/>
  <c r="AB6" i="1"/>
  <c r="AB14" i="1"/>
  <c r="AB22" i="1"/>
  <c r="AB30" i="1"/>
  <c r="AB7" i="1"/>
  <c r="AB4" i="1"/>
  <c r="AB11" i="1"/>
  <c r="AB8" i="1"/>
  <c r="AB24" i="1"/>
  <c r="AB40" i="1"/>
  <c r="AB10" i="1"/>
  <c r="AB18" i="1"/>
  <c r="AB26" i="1"/>
  <c r="AB27" i="1"/>
  <c r="AB3" i="1"/>
  <c r="AB20" i="1"/>
  <c r="AB36" i="1"/>
  <c r="AB42" i="1"/>
  <c r="AH3" i="1"/>
  <c r="AJ3" i="1" s="1"/>
  <c r="AP3" i="1" s="1"/>
  <c r="N8" i="1"/>
  <c r="N16" i="1"/>
  <c r="N24" i="1"/>
  <c r="N32" i="1"/>
  <c r="N40" i="1"/>
  <c r="N48" i="1"/>
  <c r="N9" i="1"/>
  <c r="N17" i="1"/>
  <c r="N25" i="1"/>
  <c r="N33" i="1"/>
  <c r="N41" i="1"/>
  <c r="N10" i="1"/>
  <c r="N18" i="1"/>
  <c r="N26" i="1"/>
  <c r="N34" i="1"/>
  <c r="N42" i="1"/>
  <c r="N7" i="1"/>
  <c r="N15" i="1"/>
  <c r="N23" i="1"/>
  <c r="N39" i="1"/>
  <c r="N47" i="1"/>
  <c r="N4" i="1"/>
  <c r="N12" i="1"/>
  <c r="N20" i="1"/>
  <c r="N28" i="1"/>
  <c r="N36" i="1"/>
  <c r="N5" i="1"/>
  <c r="N13" i="1"/>
  <c r="N21" i="1"/>
  <c r="N29" i="1"/>
  <c r="N37" i="1"/>
  <c r="N6" i="1"/>
  <c r="N14" i="1"/>
  <c r="N22" i="1"/>
  <c r="N30" i="1"/>
  <c r="N38" i="1"/>
  <c r="N46" i="1"/>
  <c r="N11" i="1"/>
  <c r="N19" i="1"/>
  <c r="N27" i="1"/>
  <c r="N35" i="1"/>
  <c r="N3" i="1"/>
  <c r="V57" i="1"/>
  <c r="R57" i="1"/>
  <c r="I57" i="1"/>
  <c r="O57" i="1"/>
  <c r="W57" i="1"/>
  <c r="K57" i="1"/>
  <c r="H57" i="1"/>
  <c r="AE3" i="1"/>
  <c r="J57" i="1"/>
  <c r="P57" i="1"/>
  <c r="X57" i="1"/>
  <c r="Q57" i="1"/>
  <c r="Y57" i="1"/>
  <c r="AF32" i="1"/>
  <c r="AF40" i="1"/>
  <c r="AF48" i="1"/>
  <c r="AF18" i="1"/>
  <c r="AF34" i="1"/>
  <c r="AF11" i="1"/>
  <c r="AF23" i="1"/>
  <c r="AF39" i="1"/>
  <c r="AF5" i="1"/>
  <c r="AF13" i="1"/>
  <c r="AF21" i="1"/>
  <c r="AF29" i="1"/>
  <c r="AF37" i="1"/>
  <c r="AF6" i="1"/>
  <c r="AF22" i="1"/>
  <c r="AF38" i="1"/>
  <c r="AF3" i="1"/>
  <c r="AF19" i="1"/>
  <c r="AF35" i="1"/>
  <c r="AF28" i="1"/>
  <c r="AF36" i="1"/>
  <c r="AF10" i="1"/>
  <c r="AF26" i="1"/>
  <c r="AF42" i="1"/>
  <c r="AF15" i="1"/>
  <c r="AF47" i="1"/>
  <c r="AF9" i="1"/>
  <c r="AF17" i="1"/>
  <c r="AF25" i="1"/>
  <c r="AF33" i="1"/>
  <c r="AF41" i="1"/>
  <c r="AF14" i="1"/>
  <c r="AF30" i="1"/>
  <c r="AF46" i="1"/>
  <c r="AF7" i="1"/>
  <c r="AF27" i="1"/>
  <c r="AF8" i="1"/>
  <c r="AF16" i="1"/>
  <c r="AF24" i="1"/>
  <c r="AF4" i="1"/>
  <c r="AF12" i="1"/>
  <c r="AF20" i="1"/>
  <c r="AE46" i="1"/>
  <c r="AE19" i="1"/>
  <c r="AE35" i="1"/>
  <c r="AE41" i="1"/>
  <c r="AE10" i="1"/>
  <c r="AE26" i="1"/>
  <c r="AE42" i="1"/>
  <c r="AE15" i="1"/>
  <c r="AE47" i="1"/>
  <c r="AE48" i="1"/>
  <c r="AE18" i="1"/>
  <c r="AE7" i="1"/>
  <c r="AE27" i="1"/>
  <c r="AE38" i="1"/>
  <c r="AE22" i="1"/>
  <c r="AE14" i="1"/>
  <c r="AE30" i="1"/>
  <c r="AE34" i="1"/>
  <c r="AE6" i="1"/>
  <c r="AE36" i="1"/>
  <c r="AE32" i="1"/>
  <c r="AE40" i="1"/>
  <c r="AE39" i="1"/>
  <c r="AE23" i="1"/>
  <c r="AE28" i="1"/>
  <c r="AE25" i="1"/>
  <c r="AE17" i="1"/>
  <c r="AE33" i="1"/>
  <c r="AE9" i="1"/>
  <c r="AE11" i="1"/>
  <c r="AE21" i="1"/>
  <c r="AE37" i="1"/>
  <c r="AE5" i="1"/>
  <c r="AE13" i="1"/>
  <c r="AE29" i="1"/>
  <c r="AE24" i="1"/>
  <c r="AE20" i="1"/>
  <c r="AE12" i="1"/>
  <c r="AE8" i="1"/>
  <c r="AE16" i="1"/>
  <c r="AE4" i="1"/>
  <c r="AC4" i="1"/>
  <c r="AD8" i="1"/>
  <c r="AC20" i="1"/>
  <c r="AD24" i="1"/>
  <c r="AC36" i="1"/>
  <c r="AD40" i="1"/>
  <c r="AC5" i="1"/>
  <c r="AD9" i="1"/>
  <c r="AC21" i="1"/>
  <c r="AD25" i="1"/>
  <c r="AC37" i="1"/>
  <c r="AD41" i="1"/>
  <c r="AC6" i="1"/>
  <c r="AD10" i="1"/>
  <c r="AC22" i="1"/>
  <c r="AD26" i="1"/>
  <c r="AC38" i="1"/>
  <c r="AD42" i="1"/>
  <c r="AC7" i="1"/>
  <c r="AD11" i="1"/>
  <c r="AC23" i="1"/>
  <c r="AD27" i="1"/>
  <c r="AC39" i="1"/>
  <c r="AD4" i="1"/>
  <c r="AD36" i="1"/>
  <c r="AD21" i="1"/>
  <c r="AD6" i="1"/>
  <c r="AD22" i="1"/>
  <c r="AD7" i="1"/>
  <c r="AD23" i="1"/>
  <c r="AD39" i="1"/>
  <c r="AC12" i="1"/>
  <c r="AD16" i="1"/>
  <c r="AC28" i="1"/>
  <c r="AD32" i="1"/>
  <c r="AD48" i="1"/>
  <c r="AC13" i="1"/>
  <c r="AD17" i="1"/>
  <c r="AC29" i="1"/>
  <c r="AD33" i="1"/>
  <c r="AC14" i="1"/>
  <c r="AD18" i="1"/>
  <c r="AC30" i="1"/>
  <c r="AD34" i="1"/>
  <c r="AC46" i="1"/>
  <c r="AC15" i="1"/>
  <c r="AD19" i="1"/>
  <c r="AD35" i="1"/>
  <c r="AC47" i="1"/>
  <c r="AD3" i="1"/>
  <c r="AD20" i="1"/>
  <c r="AD5" i="1"/>
  <c r="AD37" i="1"/>
  <c r="AD38" i="1"/>
  <c r="AC8" i="1"/>
  <c r="AD12" i="1"/>
  <c r="AC24" i="1"/>
  <c r="AD28" i="1"/>
  <c r="AC40" i="1"/>
  <c r="AC9" i="1"/>
  <c r="AD13" i="1"/>
  <c r="AC25" i="1"/>
  <c r="AD29" i="1"/>
  <c r="AC41" i="1"/>
  <c r="AC10" i="1"/>
  <c r="AD14" i="1"/>
  <c r="AC26" i="1"/>
  <c r="AD30" i="1"/>
  <c r="AC42" i="1"/>
  <c r="AD46" i="1"/>
  <c r="AC11" i="1"/>
  <c r="AD15" i="1"/>
  <c r="AC27" i="1"/>
  <c r="AD47" i="1"/>
  <c r="AC16" i="1"/>
  <c r="AC32" i="1"/>
  <c r="AC48" i="1"/>
  <c r="AC17" i="1"/>
  <c r="AC33" i="1"/>
  <c r="AC18" i="1"/>
  <c r="AC34" i="1"/>
  <c r="AC19" i="1"/>
  <c r="AC35" i="1"/>
  <c r="AC3" i="1"/>
  <c r="AG44" i="1" l="1"/>
  <c r="AK44" i="1" s="1"/>
  <c r="AM44" i="1" s="1"/>
  <c r="AO44" i="1" s="1"/>
  <c r="AG45" i="1"/>
  <c r="AQ45" i="1" s="1"/>
  <c r="AR45" i="1" s="1"/>
  <c r="AQ43" i="1"/>
  <c r="AR43" i="1" s="1"/>
  <c r="AG53" i="1"/>
  <c r="AK53" i="1" s="1"/>
  <c r="AM53" i="1" s="1"/>
  <c r="AO53" i="1" s="1"/>
  <c r="AK49" i="1"/>
  <c r="AM49" i="1" s="1"/>
  <c r="AO49" i="1" s="1"/>
  <c r="AG52" i="1"/>
  <c r="AQ52" i="1" s="1"/>
  <c r="AR52" i="1" s="1"/>
  <c r="AG50" i="1"/>
  <c r="AQ50" i="1" s="1"/>
  <c r="AR50" i="1" s="1"/>
  <c r="AG51" i="1"/>
  <c r="AQ51" i="1" s="1"/>
  <c r="AR51" i="1" s="1"/>
  <c r="AH57" i="1"/>
  <c r="AD57" i="1"/>
  <c r="U57" i="1"/>
  <c r="AF57" i="1"/>
  <c r="AC57" i="1"/>
  <c r="N57" i="1"/>
  <c r="AE57" i="1"/>
  <c r="AB57" i="1"/>
  <c r="AG3" i="1"/>
  <c r="AG19" i="1"/>
  <c r="AQ19" i="1" s="1"/>
  <c r="AR19" i="1" s="1"/>
  <c r="AG18" i="1"/>
  <c r="AQ18" i="1" s="1"/>
  <c r="AR18" i="1" s="1"/>
  <c r="AG48" i="1"/>
  <c r="AQ48" i="1" s="1"/>
  <c r="AR48" i="1" s="1"/>
  <c r="AG16" i="1"/>
  <c r="AQ16" i="1" s="1"/>
  <c r="AR16" i="1" s="1"/>
  <c r="AG34" i="1"/>
  <c r="AQ34" i="1" s="1"/>
  <c r="AR34" i="1" s="1"/>
  <c r="AG35" i="1"/>
  <c r="AQ35" i="1" s="1"/>
  <c r="AR35" i="1" s="1"/>
  <c r="AG32" i="1"/>
  <c r="AQ32" i="1" s="1"/>
  <c r="AR32" i="1" s="1"/>
  <c r="AG17" i="1"/>
  <c r="AQ17" i="1" s="1"/>
  <c r="AR17" i="1" s="1"/>
  <c r="AG33" i="1"/>
  <c r="AQ33" i="1" s="1"/>
  <c r="AR33" i="1" s="1"/>
  <c r="AG27" i="1"/>
  <c r="AQ27" i="1" s="1"/>
  <c r="AR27" i="1" s="1"/>
  <c r="AG42" i="1"/>
  <c r="AQ42" i="1" s="1"/>
  <c r="AR42" i="1" s="1"/>
  <c r="AG10" i="1"/>
  <c r="AQ10" i="1" s="1"/>
  <c r="AR10" i="1" s="1"/>
  <c r="AG25" i="1"/>
  <c r="AQ25" i="1" s="1"/>
  <c r="AR25" i="1" s="1"/>
  <c r="AG40" i="1"/>
  <c r="AQ40" i="1" s="1"/>
  <c r="AR40" i="1" s="1"/>
  <c r="AG8" i="1"/>
  <c r="AQ8" i="1" s="1"/>
  <c r="AR8" i="1" s="1"/>
  <c r="AG23" i="1"/>
  <c r="AQ23" i="1" s="1"/>
  <c r="AR23" i="1" s="1"/>
  <c r="AG46" i="1"/>
  <c r="AQ46" i="1" s="1"/>
  <c r="AR46" i="1" s="1"/>
  <c r="AG14" i="1"/>
  <c r="AQ14" i="1" s="1"/>
  <c r="AR14" i="1" s="1"/>
  <c r="AG29" i="1"/>
  <c r="AQ29" i="1" s="1"/>
  <c r="AR29" i="1" s="1"/>
  <c r="AG12" i="1"/>
  <c r="AQ12" i="1" s="1"/>
  <c r="AR12" i="1" s="1"/>
  <c r="AG38" i="1"/>
  <c r="AQ38" i="1" s="1"/>
  <c r="AR38" i="1" s="1"/>
  <c r="AG6" i="1"/>
  <c r="AQ6" i="1" s="1"/>
  <c r="AR6" i="1" s="1"/>
  <c r="AG21" i="1"/>
  <c r="AQ21" i="1" s="1"/>
  <c r="AR21" i="1" s="1"/>
  <c r="AG36" i="1"/>
  <c r="AQ36" i="1" s="1"/>
  <c r="AR36" i="1" s="1"/>
  <c r="AG7" i="1"/>
  <c r="AQ7" i="1" s="1"/>
  <c r="AR7" i="1" s="1"/>
  <c r="AG11" i="1"/>
  <c r="AQ11" i="1" s="1"/>
  <c r="AR11" i="1" s="1"/>
  <c r="AG26" i="1"/>
  <c r="AQ26" i="1" s="1"/>
  <c r="AR26" i="1" s="1"/>
  <c r="AG41" i="1"/>
  <c r="AQ41" i="1" s="1"/>
  <c r="AR41" i="1" s="1"/>
  <c r="AG9" i="1"/>
  <c r="AQ9" i="1" s="1"/>
  <c r="AR9" i="1" s="1"/>
  <c r="AG24" i="1"/>
  <c r="AQ24" i="1" s="1"/>
  <c r="AR24" i="1" s="1"/>
  <c r="AG47" i="1"/>
  <c r="AQ47" i="1" s="1"/>
  <c r="AR47" i="1" s="1"/>
  <c r="AG15" i="1"/>
  <c r="AQ15" i="1" s="1"/>
  <c r="AR15" i="1" s="1"/>
  <c r="AG30" i="1"/>
  <c r="AQ30" i="1" s="1"/>
  <c r="AR30" i="1" s="1"/>
  <c r="AG13" i="1"/>
  <c r="AQ13" i="1" s="1"/>
  <c r="AR13" i="1" s="1"/>
  <c r="AG28" i="1"/>
  <c r="AQ28" i="1" s="1"/>
  <c r="AR28" i="1" s="1"/>
  <c r="AG39" i="1"/>
  <c r="AQ39" i="1" s="1"/>
  <c r="AR39" i="1" s="1"/>
  <c r="AG22" i="1"/>
  <c r="AQ22" i="1" s="1"/>
  <c r="AR22" i="1" s="1"/>
  <c r="AG37" i="1"/>
  <c r="AQ37" i="1" s="1"/>
  <c r="AR37" i="1" s="1"/>
  <c r="AG5" i="1"/>
  <c r="AQ5" i="1" s="1"/>
  <c r="AR5" i="1" s="1"/>
  <c r="AG20" i="1"/>
  <c r="AQ20" i="1" s="1"/>
  <c r="AR20" i="1" s="1"/>
  <c r="AG4" i="1"/>
  <c r="AQ4" i="1" s="1"/>
  <c r="AR4" i="1" s="1"/>
  <c r="AQ44" i="1" l="1"/>
  <c r="AR44" i="1" s="1"/>
  <c r="AK45" i="1"/>
  <c r="AQ53" i="1"/>
  <c r="AR53" i="1" s="1"/>
  <c r="AK47" i="1"/>
  <c r="AM47" i="1" s="1"/>
  <c r="AO47" i="1" s="1"/>
  <c r="AK36" i="1"/>
  <c r="AM36" i="1" s="1"/>
  <c r="AO36" i="1" s="1"/>
  <c r="AK40" i="1"/>
  <c r="AM40" i="1" s="1"/>
  <c r="AO40" i="1" s="1"/>
  <c r="AK32" i="1"/>
  <c r="AM32" i="1" s="1"/>
  <c r="AO32" i="1" s="1"/>
  <c r="AK4" i="1"/>
  <c r="AM4" i="1" s="1"/>
  <c r="AO4" i="1" s="1"/>
  <c r="AK24" i="1"/>
  <c r="AM24" i="1" s="1"/>
  <c r="AO24" i="1" s="1"/>
  <c r="AK21" i="1"/>
  <c r="AK39" i="1"/>
  <c r="AM39" i="1" s="1"/>
  <c r="AO39" i="1" s="1"/>
  <c r="AK30" i="1"/>
  <c r="AM30" i="1" s="1"/>
  <c r="AO30" i="1" s="1"/>
  <c r="AK6" i="1"/>
  <c r="AM6" i="1" s="1"/>
  <c r="AO6" i="1" s="1"/>
  <c r="AK23" i="1"/>
  <c r="AM23" i="1" s="1"/>
  <c r="AO23" i="1" s="1"/>
  <c r="AK10" i="1"/>
  <c r="AM10" i="1" s="1"/>
  <c r="AO10" i="1" s="1"/>
  <c r="AK17" i="1"/>
  <c r="AM17" i="1" s="1"/>
  <c r="AO17" i="1" s="1"/>
  <c r="AK34" i="1"/>
  <c r="AM34" i="1" s="1"/>
  <c r="AO34" i="1" s="1"/>
  <c r="AK52" i="1"/>
  <c r="AM52" i="1" s="1"/>
  <c r="AO52" i="1" s="1"/>
  <c r="AK5" i="1"/>
  <c r="AM5" i="1" s="1"/>
  <c r="AO5" i="1" s="1"/>
  <c r="AK28" i="1"/>
  <c r="AM28" i="1" s="1"/>
  <c r="AO28" i="1" s="1"/>
  <c r="AK15" i="1"/>
  <c r="AM15" i="1" s="1"/>
  <c r="AO15" i="1" s="1"/>
  <c r="AK41" i="1"/>
  <c r="AM41" i="1" s="1"/>
  <c r="AO41" i="1" s="1"/>
  <c r="AK7" i="1"/>
  <c r="AM7" i="1" s="1"/>
  <c r="AO7" i="1" s="1"/>
  <c r="AK38" i="1"/>
  <c r="AM38" i="1" s="1"/>
  <c r="AO38" i="1" s="1"/>
  <c r="AK14" i="1"/>
  <c r="AM14" i="1" s="1"/>
  <c r="AO14" i="1" s="1"/>
  <c r="AK8" i="1"/>
  <c r="AM8" i="1" s="1"/>
  <c r="AO8" i="1" s="1"/>
  <c r="AK42" i="1"/>
  <c r="AM42" i="1" s="1"/>
  <c r="AO42" i="1" s="1"/>
  <c r="AK16" i="1"/>
  <c r="AM16" i="1" s="1"/>
  <c r="AO16" i="1" s="1"/>
  <c r="AK3" i="1"/>
  <c r="AQ3" i="1"/>
  <c r="AR3" i="1" s="1"/>
  <c r="AK37" i="1"/>
  <c r="AM37" i="1" s="1"/>
  <c r="AO37" i="1" s="1"/>
  <c r="AK26" i="1"/>
  <c r="AM26" i="1" s="1"/>
  <c r="AO26" i="1" s="1"/>
  <c r="AK46" i="1"/>
  <c r="AM46" i="1" s="1"/>
  <c r="AO46" i="1" s="1"/>
  <c r="AK48" i="1"/>
  <c r="AM48" i="1" s="1"/>
  <c r="AO48" i="1" s="1"/>
  <c r="AK51" i="1"/>
  <c r="AM51" i="1" s="1"/>
  <c r="AO51" i="1" s="1"/>
  <c r="AK13" i="1"/>
  <c r="AM13" i="1" s="1"/>
  <c r="AO13" i="1" s="1"/>
  <c r="AK12" i="1"/>
  <c r="AM12" i="1" s="1"/>
  <c r="AO12" i="1" s="1"/>
  <c r="AK27" i="1"/>
  <c r="AM27" i="1" s="1"/>
  <c r="AO27" i="1" s="1"/>
  <c r="AK22" i="1"/>
  <c r="AM22" i="1" s="1"/>
  <c r="AO22" i="1" s="1"/>
  <c r="AK50" i="1"/>
  <c r="AM50" i="1" s="1"/>
  <c r="AO50" i="1" s="1"/>
  <c r="AK11" i="1"/>
  <c r="AM11" i="1" s="1"/>
  <c r="AO11" i="1" s="1"/>
  <c r="AK25" i="1"/>
  <c r="AM25" i="1" s="1"/>
  <c r="AO25" i="1" s="1"/>
  <c r="AK33" i="1"/>
  <c r="AM33" i="1" s="1"/>
  <c r="AO33" i="1" s="1"/>
  <c r="AK35" i="1"/>
  <c r="AM35" i="1" s="1"/>
  <c r="AO35" i="1" s="1"/>
  <c r="AK18" i="1"/>
  <c r="AM18" i="1" s="1"/>
  <c r="AO18" i="1" s="1"/>
  <c r="AK20" i="1"/>
  <c r="AM20" i="1" s="1"/>
  <c r="AO20" i="1" s="1"/>
  <c r="AK9" i="1"/>
  <c r="AM9" i="1" s="1"/>
  <c r="AO9" i="1" s="1"/>
  <c r="AK29" i="1"/>
  <c r="AM29" i="1" s="1"/>
  <c r="AO29" i="1" s="1"/>
  <c r="AK19" i="1"/>
  <c r="AM19" i="1" s="1"/>
  <c r="AO19" i="1" s="1"/>
  <c r="AG57" i="1"/>
  <c r="AM21" i="1" l="1"/>
  <c r="AO21" i="1" s="1"/>
  <c r="AR57" i="1"/>
  <c r="AM3" i="1"/>
  <c r="AK57" i="1"/>
  <c r="AM57" i="1" l="1"/>
  <c r="AO3" i="1"/>
</calcChain>
</file>

<file path=xl/sharedStrings.xml><?xml version="1.0" encoding="utf-8"?>
<sst xmlns="http://schemas.openxmlformats.org/spreadsheetml/2006/main" count="9521" uniqueCount="4135">
  <si>
    <t>Disciplina</t>
  </si>
  <si>
    <t>T</t>
  </si>
  <si>
    <t>P</t>
  </si>
  <si>
    <t>I</t>
  </si>
  <si>
    <t>Sigla</t>
  </si>
  <si>
    <t xml:space="preserve">Categoria </t>
  </si>
  <si>
    <t>Curso</t>
  </si>
  <si>
    <t>Categoria</t>
  </si>
  <si>
    <t>Turno</t>
  </si>
  <si>
    <t>Turma</t>
  </si>
  <si>
    <t>Teoria - Crédito Docente</t>
  </si>
  <si>
    <t>Teoria - Docente</t>
  </si>
  <si>
    <t>Prática - Lab</t>
  </si>
  <si>
    <t>Prática - Crédito Docente</t>
  </si>
  <si>
    <t>Prática - Docente</t>
  </si>
  <si>
    <t>Campus</t>
  </si>
  <si>
    <t>Coordenadores de disciplinas</t>
  </si>
  <si>
    <t>1º quadrimestre</t>
  </si>
  <si>
    <t>Creditos Coordenador</t>
  </si>
  <si>
    <t>2º quadrimestre</t>
  </si>
  <si>
    <t>nº de turmas 1q</t>
  </si>
  <si>
    <t>nº de turmas 2q</t>
  </si>
  <si>
    <t>3º quadrimestre</t>
  </si>
  <si>
    <t>nº de turmas 3q</t>
  </si>
  <si>
    <t>Lista dos Docentes do Curso de Bacharelado em Ciências Biológicas</t>
  </si>
  <si>
    <t>Docente</t>
  </si>
  <si>
    <t>1º Quadrimestre</t>
  </si>
  <si>
    <t>2º Quadrimestre</t>
  </si>
  <si>
    <t>3º Quadrimestre</t>
  </si>
  <si>
    <t>BI 1Q</t>
  </si>
  <si>
    <t>OBR ESP 1Q</t>
  </si>
  <si>
    <t>OL ESP 1Q</t>
  </si>
  <si>
    <t>Total 1Q</t>
  </si>
  <si>
    <t>BI 2Q</t>
  </si>
  <si>
    <t>OBR ESP 2Q</t>
  </si>
  <si>
    <t>OL ESP 3Q</t>
  </si>
  <si>
    <t>Total 2Q</t>
  </si>
  <si>
    <t>BI 3Q</t>
  </si>
  <si>
    <t>OBR ESP 3Q</t>
  </si>
  <si>
    <t>Total 3Q</t>
  </si>
  <si>
    <t>Total Anual</t>
  </si>
  <si>
    <t>Total BI</t>
  </si>
  <si>
    <t>Total OBR ESP</t>
  </si>
  <si>
    <t>TOTAL OL ESP</t>
  </si>
  <si>
    <t>OL ESP 2Q</t>
  </si>
  <si>
    <t>Prof Coordenador</t>
  </si>
  <si>
    <t>Dispensa/Conversão créditos</t>
  </si>
  <si>
    <t>Vagas</t>
  </si>
  <si>
    <t>Alberto José Arab Olavarrieta</t>
  </si>
  <si>
    <t>Ana Carolina Santos de Souza Galvão</t>
  </si>
  <si>
    <t>Ana Paula de Mattos Arêas Dau</t>
  </si>
  <si>
    <t>André Eterovic</t>
  </si>
  <si>
    <t>Andréa Onofre de Araújo</t>
  </si>
  <si>
    <t xml:space="preserve">Antonio Sergio Kimus Braz   </t>
  </si>
  <si>
    <t>Arnaldo Rodrigues dos Santos Junior</t>
  </si>
  <si>
    <t>Carlos Alberto da Silva</t>
  </si>
  <si>
    <t>Charles Morphy Dias dos Santos</t>
  </si>
  <si>
    <t>Cibele Biondo</t>
  </si>
  <si>
    <t>Daniel Carneiro Carretiero</t>
  </si>
  <si>
    <t>Daniele Ribeiro de Araújo</t>
  </si>
  <si>
    <t>Danilo da Cruz Centeno</t>
  </si>
  <si>
    <t>Fernanda Dias da Silva</t>
  </si>
  <si>
    <t>Fernando Zaniolo Gibran</t>
  </si>
  <si>
    <t>Fúlvio Rieli Mendes</t>
  </si>
  <si>
    <t>Guilherme Cunha Ribeiro</t>
  </si>
  <si>
    <t>Gustavo Muniz Dias</t>
  </si>
  <si>
    <t>Hana Paula Masuda</t>
  </si>
  <si>
    <t>Iseli Lourenço Nantes</t>
  </si>
  <si>
    <t>Jiri Borecky</t>
  </si>
  <si>
    <t>Luciana Campos Paulino</t>
  </si>
  <si>
    <t>Luiz Roberto Nunes</t>
  </si>
  <si>
    <t>Marcela Sorelli Carneiro Ramos</t>
  </si>
  <si>
    <t>Marcella Pecora Milazzotto</t>
  </si>
  <si>
    <t>Marcelo Augusto Christoffolete</t>
  </si>
  <si>
    <t>Márcia Aparecida Sperança</t>
  </si>
  <si>
    <t>Marcio de Souza Werneck</t>
  </si>
  <si>
    <t>Maria Camila Almeida</t>
  </si>
  <si>
    <t>Maria Cristina Carlan da Silva</t>
  </si>
  <si>
    <t>Natália Pirani Ghilardi-Lopes</t>
  </si>
  <si>
    <t>Nathalia de Setta Costa</t>
  </si>
  <si>
    <t>Otto Müller Patrão de Oliveira</t>
  </si>
  <si>
    <t>Renata Simões</t>
  </si>
  <si>
    <t>Ricardo Augusto Lombello</t>
  </si>
  <si>
    <t>Sérgio Daishi Sasaki</t>
  </si>
  <si>
    <t>Simone Rodrigues de Freitas</t>
  </si>
  <si>
    <t>Tiago Rodrigues</t>
  </si>
  <si>
    <t>Vanessa Kruth Verdade</t>
  </si>
  <si>
    <t>Anselmo Nogueira</t>
  </si>
  <si>
    <t>Erico Fernando Lopes Pereira da Silva</t>
  </si>
  <si>
    <t>Astrobiologia</t>
  </si>
  <si>
    <t>NHZ1074-15</t>
  </si>
  <si>
    <t>BCB</t>
  </si>
  <si>
    <t>Bioética</t>
  </si>
  <si>
    <t>NHT1002-15</t>
  </si>
  <si>
    <t>OBR</t>
  </si>
  <si>
    <t>Biofísica</t>
  </si>
  <si>
    <t>NHZ1003-15</t>
  </si>
  <si>
    <t>Biologia Celular</t>
  </si>
  <si>
    <t>NHT1053-15</t>
  </si>
  <si>
    <t>Biologia do Desenvolvimento em Vertebrados</t>
  </si>
  <si>
    <t>NHZ1008-15</t>
  </si>
  <si>
    <t>Biologia Molecular e Biotecnologia</t>
  </si>
  <si>
    <t>NHZ1009-15</t>
  </si>
  <si>
    <t>Biologia Reprodutiva de Plantas</t>
  </si>
  <si>
    <t>NHZ1076-15</t>
  </si>
  <si>
    <t>Biomas Brasileiros</t>
  </si>
  <si>
    <t>ESTU023-13</t>
  </si>
  <si>
    <t>Bioquímica Clínica</t>
  </si>
  <si>
    <t>NHZ1077-15</t>
  </si>
  <si>
    <t>Bioquímica Experimental</t>
  </si>
  <si>
    <t>NHT4002-13</t>
  </si>
  <si>
    <t>Bioquímica Funcional</t>
  </si>
  <si>
    <t>NHT1013-15</t>
  </si>
  <si>
    <t>Biotecnologia de Plantas</t>
  </si>
  <si>
    <t>NHZ1078-15</t>
  </si>
  <si>
    <t>Botânica Econômica</t>
  </si>
  <si>
    <t>NHZ1014-13</t>
  </si>
  <si>
    <t>Caracterização de Biomateriais</t>
  </si>
  <si>
    <t>ESZB002-13</t>
  </si>
  <si>
    <t>Ciência dos Materiais</t>
  </si>
  <si>
    <t>ESTM004-13</t>
  </si>
  <si>
    <t>Citogenética Básica</t>
  </si>
  <si>
    <t>NHZ1015-13</t>
  </si>
  <si>
    <t>Conservação da Biodiversidade</t>
  </si>
  <si>
    <t>NHZ1016-15</t>
  </si>
  <si>
    <t>Desenvolvimento e Degeneração do Sistema Nervoso</t>
  </si>
  <si>
    <t>MCZC004-13</t>
  </si>
  <si>
    <t>Ecologia Comportamental</t>
  </si>
  <si>
    <t>NHT1072-15</t>
  </si>
  <si>
    <t>Ecologia vegetal</t>
  </si>
  <si>
    <t>NHT1073-15</t>
  </si>
  <si>
    <t>Educação Ambiental</t>
  </si>
  <si>
    <t>ESZU025-13</t>
  </si>
  <si>
    <t>Efeitos Biológicos das Radiações</t>
  </si>
  <si>
    <t>NHZ3003-15</t>
  </si>
  <si>
    <t>Elaboração, Análise e Avaliação de Projetos</t>
  </si>
  <si>
    <t>ESTG004-13</t>
  </si>
  <si>
    <t>Engenharia de Tecidos</t>
  </si>
  <si>
    <t>ESZB006-13</t>
  </si>
  <si>
    <t>Etnofarmacologia</t>
  </si>
  <si>
    <t>NHZ1024-15</t>
  </si>
  <si>
    <t>Evolução</t>
  </si>
  <si>
    <t>NHT1062-15</t>
  </si>
  <si>
    <t>Evolução e Diversidade de Plantas I</t>
  </si>
  <si>
    <t>NHT1067-15</t>
  </si>
  <si>
    <t>Evolução e Diversidade de Plantas II</t>
  </si>
  <si>
    <t>NHT1068-15</t>
  </si>
  <si>
    <t>Evolução Molecular</t>
  </si>
  <si>
    <t>NHZ1026-15</t>
  </si>
  <si>
    <t>Farmacologia</t>
  </si>
  <si>
    <t>NHZ1027-15</t>
  </si>
  <si>
    <t>Fisiologia Vegetal I</t>
  </si>
  <si>
    <t>NHT1069-15</t>
  </si>
  <si>
    <t>Fisiologia Vegetal II</t>
  </si>
  <si>
    <t>NHT1070-15</t>
  </si>
  <si>
    <t>Fundamentos de Imunologia</t>
  </si>
  <si>
    <t>NHT1055-15</t>
  </si>
  <si>
    <t>Genética I</t>
  </si>
  <si>
    <t>NHT1061-15</t>
  </si>
  <si>
    <t>Genética II</t>
  </si>
  <si>
    <t>NHT1057-15</t>
  </si>
  <si>
    <t>Geologia e Paleontologia</t>
  </si>
  <si>
    <t>NHT1030-15</t>
  </si>
  <si>
    <t>Histologia e Embriologia</t>
  </si>
  <si>
    <t>NHT1054-15</t>
  </si>
  <si>
    <t>História das Ideias Biológicas</t>
  </si>
  <si>
    <t>NHZ1031-15</t>
  </si>
  <si>
    <t>Imunologia Aplicada</t>
  </si>
  <si>
    <t>NHZ1090-15</t>
  </si>
  <si>
    <t>Interações da Radiação com a Matéria</t>
  </si>
  <si>
    <t>NHZ3021-15</t>
  </si>
  <si>
    <t>Introdução a Bioinformática</t>
  </si>
  <si>
    <t>ESZB022-13</t>
  </si>
  <si>
    <t>Introdução a Biotecnologia</t>
  </si>
  <si>
    <t>ESZB005-13</t>
  </si>
  <si>
    <t>Introdução à Física Médica</t>
  </si>
  <si>
    <t>NHT3025-13</t>
  </si>
  <si>
    <t>Introdução à Inferência Estatística</t>
  </si>
  <si>
    <t>MCTC014-13</t>
  </si>
  <si>
    <t>Introdução à Neurociências</t>
  </si>
  <si>
    <t>MCTC002-13</t>
  </si>
  <si>
    <t>Laboratório de Bioinformática</t>
  </si>
  <si>
    <t>ESZB015-13</t>
  </si>
  <si>
    <t>Laboratório de Instrumentação Nuclear e Radioproteção</t>
  </si>
  <si>
    <t>ESZE039-13</t>
  </si>
  <si>
    <t>LIBRAS</t>
  </si>
  <si>
    <t>NHI5015-15</t>
  </si>
  <si>
    <t>Microbiologia</t>
  </si>
  <si>
    <t>NHT1056-15</t>
  </si>
  <si>
    <t>Microbiologia Ambiental</t>
  </si>
  <si>
    <t>ESTU010-13</t>
  </si>
  <si>
    <t>Modelagem Molecular de Sistemas Biológicos</t>
  </si>
  <si>
    <t>NHZ1079-15</t>
  </si>
  <si>
    <t>Morfofisiologia Animal Comparada</t>
  </si>
  <si>
    <t>NHT1066-15</t>
  </si>
  <si>
    <t>Morfofisiologia Humana I</t>
  </si>
  <si>
    <t>NHT1058-15</t>
  </si>
  <si>
    <t>Morfofisiologia Humana II</t>
  </si>
  <si>
    <t>NHT1059-15</t>
  </si>
  <si>
    <t>Morfofisiologia Humana III</t>
  </si>
  <si>
    <t>NHT1060-15</t>
  </si>
  <si>
    <t>Neurobiologia Molecular e Celular</t>
  </si>
  <si>
    <t>MCTC006-13</t>
  </si>
  <si>
    <t>Parasitologia</t>
  </si>
  <si>
    <t>NHZ1037-15</t>
  </si>
  <si>
    <t>Patologias do Sistema Nervoso Central</t>
  </si>
  <si>
    <t>MCZC001-13</t>
  </si>
  <si>
    <t>Práticas de Ecologia</t>
  </si>
  <si>
    <t>NHT1071-15</t>
  </si>
  <si>
    <t>Princípios de Ética em Serviços de Saúde</t>
  </si>
  <si>
    <t>ESTB015-13</t>
  </si>
  <si>
    <t>Questões Ambientais Globais</t>
  </si>
  <si>
    <t>ESZU016-13</t>
  </si>
  <si>
    <t>Regulação Ambiental e Urbana</t>
  </si>
  <si>
    <t>ESTU013-13</t>
  </si>
  <si>
    <t>Reprodução assistida em mamíferos</t>
  </si>
  <si>
    <t>NHZ1080-15</t>
  </si>
  <si>
    <t>Seminários em Biologia I</t>
  </si>
  <si>
    <t>NHZ1042-15</t>
  </si>
  <si>
    <t>Seminários em Biologia II</t>
  </si>
  <si>
    <t>NHZ1043-15</t>
  </si>
  <si>
    <t>Sistemas de Tratamento de Águas e Efluentes</t>
  </si>
  <si>
    <t>ESTU018-13</t>
  </si>
  <si>
    <t>Sistemática e Biogeografia</t>
  </si>
  <si>
    <t>NHT1048-15</t>
  </si>
  <si>
    <t xml:space="preserve">TCC em Biologia </t>
  </si>
  <si>
    <t>NHT1049-15</t>
  </si>
  <si>
    <t>Técnicas Aplicadas a Processos Biotecnológicos</t>
  </si>
  <si>
    <t>NHZ1081-13</t>
  </si>
  <si>
    <t>Toxicologia</t>
  </si>
  <si>
    <t>NHZ1050-15</t>
  </si>
  <si>
    <t>Trabalhos de campo, coleta e preservação de organismos</t>
  </si>
  <si>
    <t>NHZ1082-15</t>
  </si>
  <si>
    <t>Unidades de Conservação da Natureza</t>
  </si>
  <si>
    <t>ESZU021-13</t>
  </si>
  <si>
    <t>Virologia</t>
  </si>
  <si>
    <t>NHZ1051-13</t>
  </si>
  <si>
    <t>Zoologia de Invertebrados I</t>
  </si>
  <si>
    <t>NHT1063-15</t>
  </si>
  <si>
    <t>Zoologia de Invertebrados II</t>
  </si>
  <si>
    <t>NHT1064-15</t>
  </si>
  <si>
    <t>Zoologia de Vertebrados</t>
  </si>
  <si>
    <t>NHT1065-15</t>
  </si>
  <si>
    <t>Base Experimental das Ciências Naturais</t>
  </si>
  <si>
    <t>BCS0001-15</t>
  </si>
  <si>
    <t>BI</t>
  </si>
  <si>
    <t>Bases Computacionais da Ciência</t>
  </si>
  <si>
    <t>BIS0005-15</t>
  </si>
  <si>
    <t>Bases Conceituais da Energia</t>
  </si>
  <si>
    <t>BCJ0207-15</t>
  </si>
  <si>
    <t>Bases Epistemológicas da Ciência Moderna</t>
  </si>
  <si>
    <t>BIR0004-15</t>
  </si>
  <si>
    <t>Bases Matemáticas</t>
  </si>
  <si>
    <t>BIS0003-15</t>
  </si>
  <si>
    <t>Biodiversidade: Interações entre organismos e ambiente</t>
  </si>
  <si>
    <t>BCL0306-15</t>
  </si>
  <si>
    <t>Bioquímica: estrutura, propriedade e funções de biomoléculas</t>
  </si>
  <si>
    <t>BCL0308-15</t>
  </si>
  <si>
    <t>Ciência, Tecnologia e Sociedade</t>
  </si>
  <si>
    <t>BIR0603-15</t>
  </si>
  <si>
    <t>Comunicação e Redes</t>
  </si>
  <si>
    <t>BCM0506-15</t>
  </si>
  <si>
    <t>Estrutura da Matéria</t>
  </si>
  <si>
    <t>BIK0102-15</t>
  </si>
  <si>
    <t>Estrutura e Dinâmica Social</t>
  </si>
  <si>
    <t>BIQ0602-15</t>
  </si>
  <si>
    <t>Evolução e Diversificação da Vida na Terra</t>
  </si>
  <si>
    <t>BIL0304-15</t>
  </si>
  <si>
    <t>Fenômenos Eletromagnéticos</t>
  </si>
  <si>
    <t>BCJ0203-15</t>
  </si>
  <si>
    <t>Fenômenos Mecânicos</t>
  </si>
  <si>
    <t>BCJ0204-15</t>
  </si>
  <si>
    <t>Fenômenos Térmicos</t>
  </si>
  <si>
    <t>BCJ0205-15</t>
  </si>
  <si>
    <t>Física Quântica</t>
  </si>
  <si>
    <t>BCK0103-15</t>
  </si>
  <si>
    <t>Funções de Uma Variável</t>
  </si>
  <si>
    <t>BCN0402-15</t>
  </si>
  <si>
    <t>Funções de Várias Variáveis</t>
  </si>
  <si>
    <t>BCN0407-15</t>
  </si>
  <si>
    <t>Geometria Analítica</t>
  </si>
  <si>
    <t>BCN0404-15</t>
  </si>
  <si>
    <t>Interações Atômicas e Moleculares</t>
  </si>
  <si>
    <t>BCK0104-15</t>
  </si>
  <si>
    <t>Introdução à Probabilidade e à Estatística</t>
  </si>
  <si>
    <t>BIN0406-15</t>
  </si>
  <si>
    <t>Introdução às Equações Diferenciais Ordinárias</t>
  </si>
  <si>
    <t>BCN0405-15</t>
  </si>
  <si>
    <t>Natureza da Informação</t>
  </si>
  <si>
    <t>BCM0504-15</t>
  </si>
  <si>
    <t>Processamento da Informação</t>
  </si>
  <si>
    <t>BCM0505-15</t>
  </si>
  <si>
    <t>Transformações Químicas</t>
  </si>
  <si>
    <t>BCL0307-15</t>
  </si>
  <si>
    <t>Projeto Dirigido</t>
  </si>
  <si>
    <t>BCS002-15</t>
  </si>
  <si>
    <t>Ecologia do Ambiente Antropizado</t>
  </si>
  <si>
    <t>ESZU005-13</t>
  </si>
  <si>
    <t>LIVRE</t>
  </si>
  <si>
    <t>Fabiana Rodrigues Costa Nunes</t>
  </si>
  <si>
    <t>TOTAL ANUAL GRADUAÇÃO</t>
  </si>
  <si>
    <t>TOTAL PG</t>
  </si>
  <si>
    <t>CRÉDITOS TOTAIS</t>
  </si>
  <si>
    <t>Extensão Total</t>
  </si>
  <si>
    <t>Livre</t>
  </si>
  <si>
    <t>Livre 2Q</t>
  </si>
  <si>
    <t>Livre 1Q</t>
  </si>
  <si>
    <t>Livre 3Q</t>
  </si>
  <si>
    <t>Total Livre</t>
  </si>
  <si>
    <t>Coordenação disc ano anterior</t>
  </si>
  <si>
    <t>Total c/ coord disc</t>
  </si>
  <si>
    <t>Total</t>
  </si>
  <si>
    <t>OB Esp</t>
  </si>
  <si>
    <t>OL</t>
  </si>
  <si>
    <t>n° turmas2</t>
  </si>
  <si>
    <t>categoria</t>
  </si>
  <si>
    <t>Ensino de Morfofisiologia Humana</t>
  </si>
  <si>
    <t>NHT1088-15</t>
  </si>
  <si>
    <t>LCB</t>
  </si>
  <si>
    <t>Fundamentos de Sistemática Vegetal</t>
  </si>
  <si>
    <t>NHT1092-16</t>
  </si>
  <si>
    <t>Fundamentos de Zoologia de Invertebrados</t>
  </si>
  <si>
    <t>NHT1093-16</t>
  </si>
  <si>
    <t>Pós</t>
  </si>
  <si>
    <t>pós</t>
  </si>
  <si>
    <t>Total com conversão</t>
  </si>
  <si>
    <t>Tiago Fernandes Carrijo</t>
  </si>
  <si>
    <t>Ecologia Vegetal</t>
  </si>
  <si>
    <t>Noturno</t>
  </si>
  <si>
    <t>Daniel Carneiro Carrettiero</t>
  </si>
  <si>
    <t>Ricardo Jannini Sawaya</t>
  </si>
  <si>
    <t>Biotecnologia de plantas</t>
  </si>
  <si>
    <t>Trabalhos de Campo, Coleta e Preservação de Organismos</t>
  </si>
  <si>
    <t>Condensada, de 21 a 26/05/2018 (Saída de Campo)</t>
  </si>
  <si>
    <t>Fundamentos de Morfofisiologia Humana</t>
  </si>
  <si>
    <t>NHT1091-16</t>
  </si>
  <si>
    <t>César Augusto João Ribeiro</t>
  </si>
  <si>
    <t>Ana Paula de Moraes</t>
  </si>
  <si>
    <t>Pós 1Q</t>
  </si>
  <si>
    <t>Ext. 1Q</t>
  </si>
  <si>
    <t>Pós 2Q</t>
  </si>
  <si>
    <t>Ext. 2Q</t>
  </si>
  <si>
    <t>Pós 3Q</t>
  </si>
  <si>
    <t>Ext. 3Q</t>
  </si>
  <si>
    <t>Colunas1</t>
  </si>
  <si>
    <t>Colunas2</t>
  </si>
  <si>
    <t>Teoria 1 - Dia</t>
  </si>
  <si>
    <t>Teoria 1 - Horário In</t>
  </si>
  <si>
    <t>Teoria 1 - Horário Fnl</t>
  </si>
  <si>
    <t>Teoria 2 - Dia</t>
  </si>
  <si>
    <t>Teoria 1- Sem./Quinz.</t>
  </si>
  <si>
    <t>Teoria - Horário In</t>
  </si>
  <si>
    <t>Teoria 2 - Horário Fnl</t>
  </si>
  <si>
    <t>Teoria 2- Sem./Quinz.</t>
  </si>
  <si>
    <t/>
  </si>
  <si>
    <t>Prática 1 - Dia</t>
  </si>
  <si>
    <t>Prática 1 - Horário In</t>
  </si>
  <si>
    <t>Prática 1 - Horário Fnl</t>
  </si>
  <si>
    <t>Prática 1- Sem./Quinz.</t>
  </si>
  <si>
    <t>Prática 2 - Dia</t>
  </si>
  <si>
    <t>Prática 2 - Horário In</t>
  </si>
  <si>
    <t>Prtática 2 - Horário Fnl</t>
  </si>
  <si>
    <t>Prática 2- Sem./Quinz.</t>
  </si>
  <si>
    <t>Semanal</t>
  </si>
  <si>
    <t>Teoria 3 - Dia</t>
  </si>
  <si>
    <t>Teoria 3 - Horário In</t>
  </si>
  <si>
    <t>Teoria 3 - Horário Fnl</t>
  </si>
  <si>
    <t>Teoria 3- Sem./Quinz.</t>
  </si>
  <si>
    <t>Teoria - Crédito Docente2</t>
  </si>
  <si>
    <t>Prática - Docente2</t>
  </si>
  <si>
    <t>Prática - Crédito Docente2</t>
  </si>
  <si>
    <t>Orientações</t>
  </si>
  <si>
    <t>A listagem que aparece tem que ser rolada para aparecer as disciplinas ou o nome do docente.</t>
  </si>
  <si>
    <t>As células que contém fórmulas estão bloqueadas.</t>
  </si>
  <si>
    <r>
      <rPr>
        <b/>
        <sz val="11"/>
        <color rgb="FF000000"/>
        <rFont val="Calibri"/>
        <family val="2"/>
      </rPr>
      <t>Novas disciplinas ou disciplinas de pós devem ser inseridas na guia "disciplinas"</t>
    </r>
    <r>
      <rPr>
        <sz val="11"/>
        <color theme="1"/>
        <rFont val="Calibri"/>
        <family val="2"/>
        <scheme val="minor"/>
      </rPr>
      <t xml:space="preserve"> (e não digitadas diretamente na guia da alocação do quadri) para que os dados sejam puxados automaticamente e estas apareçam na listagem.</t>
    </r>
  </si>
  <si>
    <r>
      <rPr>
        <b/>
        <sz val="11"/>
        <color rgb="FF000000"/>
        <rFont val="Calibri"/>
        <family val="2"/>
      </rPr>
      <t>Na guia "Coordenadores de disciplinas" deve ser inserido o planejamento de coordenadores de disciplinas do ano</t>
    </r>
    <r>
      <rPr>
        <sz val="11"/>
        <color theme="1"/>
        <rFont val="Calibri"/>
        <family val="2"/>
        <scheme val="minor"/>
      </rPr>
      <t>. Este será o meio de obtenção da informação para nomeação dos coordenadores.</t>
    </r>
  </si>
  <si>
    <t>As planilhas demoram para abrir e salvar e puxar alguns dados. Em se optando por fazer uma cópia para editar a planilha fora da rede da UFABC é preciso retornar o arquivo mais atualizado e mover o anterior para a pasta de versões anteriores</t>
  </si>
  <si>
    <t>Segundas</t>
  </si>
  <si>
    <t>Terças</t>
  </si>
  <si>
    <t>Quartas</t>
  </si>
  <si>
    <t>Quintas</t>
  </si>
  <si>
    <t>Sextas</t>
  </si>
  <si>
    <t>Sábados</t>
  </si>
  <si>
    <t>Quinzenal I</t>
  </si>
  <si>
    <t>Quinzenal II</t>
  </si>
  <si>
    <t>Prática 2 - Horário Fnl</t>
  </si>
  <si>
    <t>Aderson Zottis</t>
  </si>
  <si>
    <t>SA</t>
  </si>
  <si>
    <t>Matutino</t>
  </si>
  <si>
    <t>Cod</t>
  </si>
  <si>
    <t>Disciplinas</t>
  </si>
  <si>
    <t>Funções de uma Variável</t>
  </si>
  <si>
    <t>BCS0002-15</t>
  </si>
  <si>
    <t>BHO0001-15</t>
  </si>
  <si>
    <t>Introdução às Humanidades e Ciências Sociais</t>
  </si>
  <si>
    <t>BHO0002-15</t>
  </si>
  <si>
    <t>Pensamento Econômico</t>
  </si>
  <si>
    <t>BHO0101-15</t>
  </si>
  <si>
    <t>Estado e Relações de Poder</t>
  </si>
  <si>
    <t>BHO0102-15</t>
  </si>
  <si>
    <t>Desenvolvimento e Sustentabilidade</t>
  </si>
  <si>
    <t>BHO1101-15</t>
  </si>
  <si>
    <t>Introdução à Economia</t>
  </si>
  <si>
    <t>BHO1335-15</t>
  </si>
  <si>
    <t>Formação do Sistema Internacional</t>
  </si>
  <si>
    <t>BHP0001-15</t>
  </si>
  <si>
    <t>Ética e Justiça</t>
  </si>
  <si>
    <t>BHP0201-15</t>
  </si>
  <si>
    <t>Temas e Problemas em Filosofia</t>
  </si>
  <si>
    <t>BHP0202-15</t>
  </si>
  <si>
    <t>Pensamento Crítico</t>
  </si>
  <si>
    <t>BHQ0001-15</t>
  </si>
  <si>
    <t>Identidade e Cultura</t>
  </si>
  <si>
    <t>BHQ0002-15</t>
  </si>
  <si>
    <t>Estudos Étnico-Raciais</t>
  </si>
  <si>
    <t>BHQ0003-15</t>
  </si>
  <si>
    <t>Interpretações do Brasil</t>
  </si>
  <si>
    <t>BHQ0301-15</t>
  </si>
  <si>
    <t>Território e Sociedade</t>
  </si>
  <si>
    <t>BHS0001-15</t>
  </si>
  <si>
    <t>Práticas em Ciências e Humanidades</t>
  </si>
  <si>
    <t>BIJ0207-15</t>
  </si>
  <si>
    <t>ESHC002-17</t>
  </si>
  <si>
    <t>Contabilidade Básica</t>
  </si>
  <si>
    <t>ESHC003-17</t>
  </si>
  <si>
    <t>Desenvolvimento Socioeconômico</t>
  </si>
  <si>
    <t>ESHC007-17</t>
  </si>
  <si>
    <t>Economia Brasileira Contemporânea I</t>
  </si>
  <si>
    <t>ESHC008-17</t>
  </si>
  <si>
    <t>Economia Brasileira Contemporânea II</t>
  </si>
  <si>
    <t>ESHC012-17</t>
  </si>
  <si>
    <t>Economia Institucional I</t>
  </si>
  <si>
    <t>ESHC013-17</t>
  </si>
  <si>
    <t>Economia Internacional I</t>
  </si>
  <si>
    <t>ESHC014-17</t>
  </si>
  <si>
    <t>Economia Internacional II</t>
  </si>
  <si>
    <t>ESHC016-17</t>
  </si>
  <si>
    <t>Finanças Corporativas</t>
  </si>
  <si>
    <t>ESHC017-17</t>
  </si>
  <si>
    <t>Finanças Públicas</t>
  </si>
  <si>
    <t>ESHC018-17</t>
  </si>
  <si>
    <t xml:space="preserve">Formação Econômica do Brasil </t>
  </si>
  <si>
    <t>ESHC019-17</t>
  </si>
  <si>
    <t>História do Pensamento Econômico</t>
  </si>
  <si>
    <t>ESHC020-17</t>
  </si>
  <si>
    <t>História Econômica Geral</t>
  </si>
  <si>
    <t>ESHC022-17</t>
  </si>
  <si>
    <t>Macroeconomia I</t>
  </si>
  <si>
    <t>ESHC024-17</t>
  </si>
  <si>
    <t>Macroeconomia III</t>
  </si>
  <si>
    <t>ESHC025-17</t>
  </si>
  <si>
    <t>Microeconomia I</t>
  </si>
  <si>
    <t>ESHC026-17</t>
  </si>
  <si>
    <t>Microeconomia II</t>
  </si>
  <si>
    <t>ESHC027-17</t>
  </si>
  <si>
    <t>Economia Matemática</t>
  </si>
  <si>
    <t>ESHC028-17</t>
  </si>
  <si>
    <t>Economia Política</t>
  </si>
  <si>
    <t>ESHC029-17</t>
  </si>
  <si>
    <t>Microeconomia III</t>
  </si>
  <si>
    <t>ESHC030-17</t>
  </si>
  <si>
    <t>Desigualdades de Raça, Gênero e Renda</t>
  </si>
  <si>
    <t>ESHC031-17</t>
  </si>
  <si>
    <t>Macroeconomia Pós-Keynesiana</t>
  </si>
  <si>
    <t>ESHC032-17</t>
  </si>
  <si>
    <t>Macroeconomia II</t>
  </si>
  <si>
    <t>ESHC033-17</t>
  </si>
  <si>
    <t>Economia Brasileira Contemporânea III</t>
  </si>
  <si>
    <t>ESHC034-17</t>
  </si>
  <si>
    <t>Economia e Meio Ambiente</t>
  </si>
  <si>
    <t>ESHC035-17</t>
  </si>
  <si>
    <t>Econometria I</t>
  </si>
  <si>
    <t>ESHC036-17</t>
  </si>
  <si>
    <t>Econometria II</t>
  </si>
  <si>
    <t>ESHC037-17</t>
  </si>
  <si>
    <t>Econometria III</t>
  </si>
  <si>
    <t>ESHC038-17</t>
  </si>
  <si>
    <t>Economia Monetária</t>
  </si>
  <si>
    <t>ESHC039-17</t>
  </si>
  <si>
    <t>Questões Metodológicas em Economia</t>
  </si>
  <si>
    <t>ESHC904-17</t>
  </si>
  <si>
    <t>Técnicas de Pesquisa em Economia</t>
  </si>
  <si>
    <t>ESHC905-17</t>
  </si>
  <si>
    <t>Trabalho de Graduação I em Ciências Econômicas</t>
  </si>
  <si>
    <t>ESHC906-17</t>
  </si>
  <si>
    <t>Trabalho de Graduação II em Ciências Econômicas</t>
  </si>
  <si>
    <t>ESHP004-13</t>
  </si>
  <si>
    <t>Cidadania, Direitos e Desigualdades</t>
  </si>
  <si>
    <t>ESHP005-13</t>
  </si>
  <si>
    <t>Conflitos Sociais</t>
  </si>
  <si>
    <t>ESHP007-13</t>
  </si>
  <si>
    <t>Federalismo e Políticas Públicas</t>
  </si>
  <si>
    <t>ESHP009-13</t>
  </si>
  <si>
    <t>Governo, Burocracia e Administração Pública</t>
  </si>
  <si>
    <t>ESHP012-13</t>
  </si>
  <si>
    <t>Introdução ao Direito Administrativo</t>
  </si>
  <si>
    <t>ESHP013-13</t>
  </si>
  <si>
    <t>Introdução ao Direito Constitucional</t>
  </si>
  <si>
    <t>ESHP014-13</t>
  </si>
  <si>
    <t>Introdução às Políticas Públicas</t>
  </si>
  <si>
    <t>ESHP016-13</t>
  </si>
  <si>
    <t>Métodos Quantitativos para Ciências Sociais</t>
  </si>
  <si>
    <t>ESHP018-14</t>
  </si>
  <si>
    <t>Políticas Sociais</t>
  </si>
  <si>
    <t>ESHP019-13</t>
  </si>
  <si>
    <t>Regimes e Formas De Governo</t>
  </si>
  <si>
    <t>ESHP020-13</t>
  </si>
  <si>
    <t>Temas Contemporâneos</t>
  </si>
  <si>
    <t>ESHP021-13</t>
  </si>
  <si>
    <t>Trajetórias das Políticas de CT&amp;I no Brasil</t>
  </si>
  <si>
    <t>ESHP022-14</t>
  </si>
  <si>
    <t>Cultura Política</t>
  </si>
  <si>
    <t>ESHP023-14</t>
  </si>
  <si>
    <t>Formação Histórica do Brasil Contemporâneo</t>
  </si>
  <si>
    <t>ESHP024-14</t>
  </si>
  <si>
    <t>Métodos de Pesquisa em Políticas Públicas</t>
  </si>
  <si>
    <t>ESHP025-14</t>
  </si>
  <si>
    <t>Observatório de Políticas Públicas</t>
  </si>
  <si>
    <t>ESHP026-14</t>
  </si>
  <si>
    <t>Participação, Movimentos Sociais e Políticas Públicas</t>
  </si>
  <si>
    <t>ESHP027-14</t>
  </si>
  <si>
    <t>Poder Local</t>
  </si>
  <si>
    <t>ESHP028-14</t>
  </si>
  <si>
    <t>Políticas Públicas para A Sociedade da Informação</t>
  </si>
  <si>
    <t>ESHP029-14</t>
  </si>
  <si>
    <t>Teoria e Gestão de Organizações Públicas</t>
  </si>
  <si>
    <t>ESHP030-14</t>
  </si>
  <si>
    <t>Planejamento Orçamentário</t>
  </si>
  <si>
    <t>ESHP031-14</t>
  </si>
  <si>
    <t>Avaliação e Monitoramento de Políticas Públicas</t>
  </si>
  <si>
    <t>ESHP902-14</t>
  </si>
  <si>
    <t>Trabalho de Conclusão de Curso de Políticas Públicas I</t>
  </si>
  <si>
    <t>ESHP903-14</t>
  </si>
  <si>
    <t>Trabalho de Conclusão de Curso de Políticas Públicas II</t>
  </si>
  <si>
    <t>ESHR001-13</t>
  </si>
  <si>
    <t>Análise da Conjuntura Internacional Contemporânea</t>
  </si>
  <si>
    <t>ESHR002-13</t>
  </si>
  <si>
    <t>Direito Internacional Público</t>
  </si>
  <si>
    <t>ESHR003-13</t>
  </si>
  <si>
    <t>Economia Política da Segurança Alimentar Global</t>
  </si>
  <si>
    <t>ESHR004-13</t>
  </si>
  <si>
    <t>Economia Política Internacional da Energia</t>
  </si>
  <si>
    <t>ESHR005-13</t>
  </si>
  <si>
    <t>Estado e Desenvolvimento Econômico no Brasil Contemporâneo</t>
  </si>
  <si>
    <t>ESHR006-13</t>
  </si>
  <si>
    <t>Formação Histórica da America Latina</t>
  </si>
  <si>
    <t>ESHR007-14</t>
  </si>
  <si>
    <t>Geografia Política</t>
  </si>
  <si>
    <t>ESHR008-13</t>
  </si>
  <si>
    <t>Globalização e os processos de Integração Regional</t>
  </si>
  <si>
    <t>ESHR011-13</t>
  </si>
  <si>
    <t>Introdução ao Estudo do Direito</t>
  </si>
  <si>
    <t>ESHR012-13</t>
  </si>
  <si>
    <t>Política Internacional dos EUA e da União Europeia</t>
  </si>
  <si>
    <t>ESHR014-13</t>
  </si>
  <si>
    <t>Relações Internacionais e Globalização</t>
  </si>
  <si>
    <t>ESHR015-13</t>
  </si>
  <si>
    <t>Segurança Internacional in perspectiva histórica e desafios contemporâneos</t>
  </si>
  <si>
    <t>ESHR016-13</t>
  </si>
  <si>
    <t>Sistema Financeiro Internacional: de Bretton Woods ao non-sistema</t>
  </si>
  <si>
    <t>ESHR017-13</t>
  </si>
  <si>
    <t>Sistema ONU e os desafios do multilateralismo</t>
  </si>
  <si>
    <t>ESHR018-13</t>
  </si>
  <si>
    <t>Sociedade Civil Organizada Global</t>
  </si>
  <si>
    <t>ESHR019-13</t>
  </si>
  <si>
    <t>Surgimento da China como Potência Mundial</t>
  </si>
  <si>
    <t>ESHR022-14</t>
  </si>
  <si>
    <t>Abordagens Tradicionais das Relações Internacionais</t>
  </si>
  <si>
    <t>ESHR023-14</t>
  </si>
  <si>
    <t>Pensamento crítico das Relações Internacionais</t>
  </si>
  <si>
    <t>ESHR024-14</t>
  </si>
  <si>
    <t>História da Política Externa Brasileira</t>
  </si>
  <si>
    <t>ESHR025-14</t>
  </si>
  <si>
    <t>Política Externa Brasileira Contemporânea</t>
  </si>
  <si>
    <t>ESHR026-14</t>
  </si>
  <si>
    <t>História do Terceiro Mundo</t>
  </si>
  <si>
    <t>ESHR027-14</t>
  </si>
  <si>
    <t>Trajetórias Internacionais do Continente Africano</t>
  </si>
  <si>
    <t>ESHR028-14</t>
  </si>
  <si>
    <t>Regime Internacional dos Direitos Humanos e a Atuação Brasileira</t>
  </si>
  <si>
    <t>ESHR900-13</t>
  </si>
  <si>
    <t>Metodologia de pesquisa em RI</t>
  </si>
  <si>
    <t>ESHR901-13</t>
  </si>
  <si>
    <t>TCC de Relações Internacionais I</t>
  </si>
  <si>
    <t>ESHR902-13</t>
  </si>
  <si>
    <t>TCC de Relações Internacionais II</t>
  </si>
  <si>
    <t>ESHT001-17</t>
  </si>
  <si>
    <t>Arranjos Institucionais e Marco Regulatório do Território</t>
  </si>
  <si>
    <t>ESHT002-17</t>
  </si>
  <si>
    <t>Cartografia e Geoprocessamento para o Planejamento Territorial</t>
  </si>
  <si>
    <t>ESHT003-17</t>
  </si>
  <si>
    <t>Demografia</t>
  </si>
  <si>
    <t>ESHT005-17</t>
  </si>
  <si>
    <t>Economia do Território</t>
  </si>
  <si>
    <t>ESHT006-17</t>
  </si>
  <si>
    <t>Economia Urbana</t>
  </si>
  <si>
    <t>ESHT007-17</t>
  </si>
  <si>
    <t>Estudos do Meio Físico</t>
  </si>
  <si>
    <t>ESHT008-17</t>
  </si>
  <si>
    <t>Governança Pública, Democracia e Políticas No Território</t>
  </si>
  <si>
    <t>ESHT009-17</t>
  </si>
  <si>
    <t>História da Cidade e do Urbanismo</t>
  </si>
  <si>
    <t>ESHT010-17</t>
  </si>
  <si>
    <t>Métodos de Planejamento</t>
  </si>
  <si>
    <t>ESHT011-17</t>
  </si>
  <si>
    <t>Métodos e Técnicas de Análise de Informação para o Planejamento</t>
  </si>
  <si>
    <t>ESHT012-17</t>
  </si>
  <si>
    <t>Mobilização Produtiva dos Territórios e Desenvolvimento Local</t>
  </si>
  <si>
    <t>ESHT013-17</t>
  </si>
  <si>
    <t>Oficina de Planejamento Macro e Meso Regional</t>
  </si>
  <si>
    <t>ESHT014-17</t>
  </si>
  <si>
    <t>Oficina de Planejamento de Áreas Periurbanas, Interioranas e Rurais</t>
  </si>
  <si>
    <t>ESHT015-17</t>
  </si>
  <si>
    <t>Oficina de Planejamento Urbano</t>
  </si>
  <si>
    <t>ESHT016-17</t>
  </si>
  <si>
    <t>Oficina de Planejamento e Governança Metropolitana</t>
  </si>
  <si>
    <t>ESHT017-17</t>
  </si>
  <si>
    <t>Planejamento e Política Ambiental</t>
  </si>
  <si>
    <t>ESHT018-17</t>
  </si>
  <si>
    <t>Planejamento e Política Regional</t>
  </si>
  <si>
    <t>ESHT019-17</t>
  </si>
  <si>
    <t>Planejamento e Política Rural</t>
  </si>
  <si>
    <t>ESHT020-17</t>
  </si>
  <si>
    <t>Política Metropolitana</t>
  </si>
  <si>
    <t>ESHT021-17</t>
  </si>
  <si>
    <t>Política Urbana</t>
  </si>
  <si>
    <t>ESHT023-17</t>
  </si>
  <si>
    <t>Sociologia dos Territórios</t>
  </si>
  <si>
    <t>ESHT024-17</t>
  </si>
  <si>
    <t>Uso do Solo Urbano</t>
  </si>
  <si>
    <t>ESHT025-17</t>
  </si>
  <si>
    <t>Desenvolvimento Econômico e Social No Brasil</t>
  </si>
  <si>
    <t>ESHT900-17</t>
  </si>
  <si>
    <t>Trabalho de Conclusão de Curso I</t>
  </si>
  <si>
    <t>ESHT901-17</t>
  </si>
  <si>
    <t>Trabalho de Conclusão de Curso II</t>
  </si>
  <si>
    <t>ESTA001-17</t>
  </si>
  <si>
    <t>Dispositivos Eletrônicos</t>
  </si>
  <si>
    <t>ESTA002-17</t>
  </si>
  <si>
    <t>Circuitos Elétricos I</t>
  </si>
  <si>
    <t>ESTA003-17</t>
  </si>
  <si>
    <t>Sistemas de Controle I</t>
  </si>
  <si>
    <t>ESTA004-17</t>
  </si>
  <si>
    <t>Circuitos Elétricos II</t>
  </si>
  <si>
    <t>ESTA005-17</t>
  </si>
  <si>
    <t>Análise de Sistemas Dinâmicos Lineares</t>
  </si>
  <si>
    <t>ESTA006-17</t>
  </si>
  <si>
    <t>Fotônica</t>
  </si>
  <si>
    <t>ESTA007-17</t>
  </si>
  <si>
    <t>Eletrônica Analógica Aplicada</t>
  </si>
  <si>
    <t>ESTA008-17</t>
  </si>
  <si>
    <t>Sistemas de Controle II</t>
  </si>
  <si>
    <t>ESTA010-17</t>
  </si>
  <si>
    <t>Sensores e Transdutores</t>
  </si>
  <si>
    <t>ESTA011-17</t>
  </si>
  <si>
    <t>Automação de Sistemas Industriais</t>
  </si>
  <si>
    <t>ESTA013-17</t>
  </si>
  <si>
    <t>Fundamentos de Robótica</t>
  </si>
  <si>
    <t>ESTA014-17</t>
  </si>
  <si>
    <t>Sistemas CAD/CAM</t>
  </si>
  <si>
    <t>ESTA016-17</t>
  </si>
  <si>
    <t>Máquinas Elétricas</t>
  </si>
  <si>
    <t>ESTA017-17</t>
  </si>
  <si>
    <t>Laboratório de Máquinas Elétricas</t>
  </si>
  <si>
    <t>ESTA018-17</t>
  </si>
  <si>
    <t>Eletromagnetismo Aplicado</t>
  </si>
  <si>
    <t>ESTA019-17</t>
  </si>
  <si>
    <t>Projeto Assistido por Computador</t>
  </si>
  <si>
    <t>ESTA020-17</t>
  </si>
  <si>
    <t>Modelagem e Controle</t>
  </si>
  <si>
    <t>ESTA021-17</t>
  </si>
  <si>
    <t>Introdução ao Controle Discreto</t>
  </si>
  <si>
    <t>ESTA022-17</t>
  </si>
  <si>
    <t>Teoria de Acionamentos Elétricos</t>
  </si>
  <si>
    <t>ESTA023-17</t>
  </si>
  <si>
    <t>Introdução aos Processos de Fabricação</t>
  </si>
  <si>
    <t>ESTA902-17</t>
  </si>
  <si>
    <t>Trabalho de Graduação I em Engenharia de Instrumentação, Automação e Robótica</t>
  </si>
  <si>
    <t>ESTA903-17</t>
  </si>
  <si>
    <t>Trabalho de Graduação II em Engenharia de Instrumentação, Automação e Robótica</t>
  </si>
  <si>
    <t>ESTA904-17</t>
  </si>
  <si>
    <t>Trabalho de Graduação III em Engenharia de Instrumentação, Automação e Robótica</t>
  </si>
  <si>
    <t>ESTA905-17</t>
  </si>
  <si>
    <t>Estágio Curricular em Engenharia de Instrumentação, Automação e Robótica</t>
  </si>
  <si>
    <t>ESTB001-17</t>
  </si>
  <si>
    <t>Métodos Matemáticos Aplicados a Sistemas Biomédicos</t>
  </si>
  <si>
    <t>ESTB002-17</t>
  </si>
  <si>
    <t>Bases Biológicas para Engenharia I</t>
  </si>
  <si>
    <t>ESTB004-17</t>
  </si>
  <si>
    <t>Bases Biológicas para Engenharia II</t>
  </si>
  <si>
    <t>ESTB005-17</t>
  </si>
  <si>
    <t>Ciência dos Materiais Biocompatíveis</t>
  </si>
  <si>
    <t>ESTB009-17</t>
  </si>
  <si>
    <t>Princípios de Imagens Médicas</t>
  </si>
  <si>
    <t>ESTB010-17</t>
  </si>
  <si>
    <t>Legislação Relacionada à Saúde</t>
  </si>
  <si>
    <t>ESTB013-17</t>
  </si>
  <si>
    <t>Biossegurança</t>
  </si>
  <si>
    <t>ESTB015-17</t>
  </si>
  <si>
    <t>ESTB018-17</t>
  </si>
  <si>
    <t>Computação Científica Aplicada a Problemas Biológicos</t>
  </si>
  <si>
    <t>ESTB019-17</t>
  </si>
  <si>
    <t>Bioestatística</t>
  </si>
  <si>
    <t>ESTB020-17</t>
  </si>
  <si>
    <t>Modelagem de Sistemas Dinâmicos I</t>
  </si>
  <si>
    <t>ESTB021-17</t>
  </si>
  <si>
    <t>Sensores Biomédicos</t>
  </si>
  <si>
    <t>ESTB022-17</t>
  </si>
  <si>
    <t>Fundamentos de Eletrônica Analógica e Digital</t>
  </si>
  <si>
    <t>ESTB023-17</t>
  </si>
  <si>
    <t>Física Médica I</t>
  </si>
  <si>
    <t>ESTB024-17</t>
  </si>
  <si>
    <t>Modelagem de Sistemas Dinâmicos II</t>
  </si>
  <si>
    <t>ESTB025-17</t>
  </si>
  <si>
    <t>Instrumentação Biomédica I</t>
  </si>
  <si>
    <t>ESTB026-17</t>
  </si>
  <si>
    <t>Biomecânica I</t>
  </si>
  <si>
    <t>ESTB027-17</t>
  </si>
  <si>
    <t>Biomecânica II</t>
  </si>
  <si>
    <t>ESTB028-17</t>
  </si>
  <si>
    <t>Equipamentos Médico-Hospitalares</t>
  </si>
  <si>
    <t>ESTB029-17</t>
  </si>
  <si>
    <t>Análise e Controle de Sistemas Mecânicos</t>
  </si>
  <si>
    <t>ESTB030-17</t>
  </si>
  <si>
    <t>Física Médica II</t>
  </si>
  <si>
    <t>ESTB902-17</t>
  </si>
  <si>
    <t>Trabalho de Graduação I em Engenharia Biomédica</t>
  </si>
  <si>
    <t>ESTB903-17</t>
  </si>
  <si>
    <t>Trabalho de Graduação II em Engenharia Biomédica</t>
  </si>
  <si>
    <t>ESTB904-17</t>
  </si>
  <si>
    <t>Trabalho de Graduação III em Engenharia Biomédica</t>
  </si>
  <si>
    <t>ESTB905-17</t>
  </si>
  <si>
    <t>Estágio Curricular em Engenharia Biomédica</t>
  </si>
  <si>
    <t>ESTE004-17</t>
  </si>
  <si>
    <t>Energia, Meio Ambiente e Sociedade</t>
  </si>
  <si>
    <t>ESTE014-17</t>
  </si>
  <si>
    <t>Sistemas Térmicos</t>
  </si>
  <si>
    <t>ESTE015-17</t>
  </si>
  <si>
    <t>Fundamentos de Conversão de Energia Elétrica</t>
  </si>
  <si>
    <t>ESTE016-17</t>
  </si>
  <si>
    <t>Introdução aos Sistemas Elétricos de Potência</t>
  </si>
  <si>
    <t>ESTE017-17</t>
  </si>
  <si>
    <t>Operação de Sistemas Elétricos de Potência</t>
  </si>
  <si>
    <t>ESTE018-17</t>
  </si>
  <si>
    <t>Fundamentos de Sistemas Dinâmicos</t>
  </si>
  <si>
    <t>ESTE019-17</t>
  </si>
  <si>
    <t>Instalações Elétricas I</t>
  </si>
  <si>
    <t>ESTE020-17</t>
  </si>
  <si>
    <t>Instalações Elétricas II</t>
  </si>
  <si>
    <t>ESTE021-17</t>
  </si>
  <si>
    <t>Termodinâmica Aplicada II</t>
  </si>
  <si>
    <t>ESTE022-17</t>
  </si>
  <si>
    <t>Transferência de Calor I</t>
  </si>
  <si>
    <t>ESTE023-17</t>
  </si>
  <si>
    <t>Transferência de Calor II</t>
  </si>
  <si>
    <t>ESTE024-17</t>
  </si>
  <si>
    <t>Mecânica dos Fluidos II</t>
  </si>
  <si>
    <t>ESTE025-17</t>
  </si>
  <si>
    <t>Fundamentos de Máquinas Térmicas</t>
  </si>
  <si>
    <t>ESTE026-17</t>
  </si>
  <si>
    <t>Laboratório de Máquinas Térmicas e Hidráulicas</t>
  </si>
  <si>
    <t>ESTE027-17</t>
  </si>
  <si>
    <t>Laboratório de Calor e Fluidos</t>
  </si>
  <si>
    <t>ESTE028-17</t>
  </si>
  <si>
    <t>Engenharia Nuclear</t>
  </si>
  <si>
    <t>ESTE029-17</t>
  </si>
  <si>
    <t>Engenharia de Combustíveis Fósseis</t>
  </si>
  <si>
    <t>ESTE030-17</t>
  </si>
  <si>
    <t>Engenharia de Petróleo e Gás</t>
  </si>
  <si>
    <t>ESTE031-17</t>
  </si>
  <si>
    <t>Engenharia de Recursos Hídricos</t>
  </si>
  <si>
    <t>ESTE032-17</t>
  </si>
  <si>
    <t>Engenharia Solar Térmica</t>
  </si>
  <si>
    <t>ESTE033-17</t>
  </si>
  <si>
    <t>Engenharia Solar Fotovoltaica</t>
  </si>
  <si>
    <t>ESTE034-17</t>
  </si>
  <si>
    <t>Engenharia de Biocombustíveis</t>
  </si>
  <si>
    <t>ESTE035-17</t>
  </si>
  <si>
    <t>Engenharia Eólica</t>
  </si>
  <si>
    <t>ESTE036-17</t>
  </si>
  <si>
    <t>Economia da Energia</t>
  </si>
  <si>
    <t>ESTE037-17</t>
  </si>
  <si>
    <t>Análise Econômica de Projetos Energéticos</t>
  </si>
  <si>
    <t>ESTE902-17</t>
  </si>
  <si>
    <t>Trabalho de Graduação I em Engenharia de Energia</t>
  </si>
  <si>
    <t>ESTE903-17</t>
  </si>
  <si>
    <t>Trabalho de Graduação II em Engenharia de Energia</t>
  </si>
  <si>
    <t>ESTE904-17</t>
  </si>
  <si>
    <t>Trabalho de Graduação III em Engenharia de Energia</t>
  </si>
  <si>
    <t>ESTE905-17</t>
  </si>
  <si>
    <t>Estágio Curricular em Engenharia de Energia</t>
  </si>
  <si>
    <t>ESTG001-17</t>
  </si>
  <si>
    <t>Custos</t>
  </si>
  <si>
    <t>ESTG002-17</t>
  </si>
  <si>
    <t>Desenvolvimento Integrado do Produto</t>
  </si>
  <si>
    <t>ESTG003-17</t>
  </si>
  <si>
    <t>Economia de Empresas</t>
  </si>
  <si>
    <t>ESTG004-17</t>
  </si>
  <si>
    <t>ESTG005-17</t>
  </si>
  <si>
    <t>Engenharia Econômica Aplicada a Sistemas de Gestão</t>
  </si>
  <si>
    <t>ESTG006-17</t>
  </si>
  <si>
    <t>Engenharia Laboral</t>
  </si>
  <si>
    <t>ESTG007-17</t>
  </si>
  <si>
    <t>Engenharia Logística</t>
  </si>
  <si>
    <t>ESTG008-17</t>
  </si>
  <si>
    <t>Gerência de Ativos</t>
  </si>
  <si>
    <t>ESTG009-17</t>
  </si>
  <si>
    <t>Gestão de Operações</t>
  </si>
  <si>
    <t>ESTG010-17</t>
  </si>
  <si>
    <t>Inovação Tecnológica</t>
  </si>
  <si>
    <t>ESTG011-17</t>
  </si>
  <si>
    <t>Estatística Aplicada a Sistemas de Gestão</t>
  </si>
  <si>
    <t>ESTG013-17</t>
  </si>
  <si>
    <t>Pesquisa Operacional</t>
  </si>
  <si>
    <t>ESTG014-17</t>
  </si>
  <si>
    <t>Planejamento e Controle da Produção</t>
  </si>
  <si>
    <t>ESTG016-17</t>
  </si>
  <si>
    <t>Qualidade em Sistemas</t>
  </si>
  <si>
    <t>ESTG017-17</t>
  </si>
  <si>
    <t>Introdução aos Processos de Fabricação Metal - Mecânico</t>
  </si>
  <si>
    <t>ESTG019-17</t>
  </si>
  <si>
    <t>Tempos, Métodos e Arranjos Físicos</t>
  </si>
  <si>
    <t>ESTG020-17</t>
  </si>
  <si>
    <t>Sistemas e Processos de Produção</t>
  </si>
  <si>
    <t>ESTG021-17</t>
  </si>
  <si>
    <t>Sistemas CAD/CAE</t>
  </si>
  <si>
    <t>ESTG022-17</t>
  </si>
  <si>
    <t>Sistemas CAM</t>
  </si>
  <si>
    <t>ESTG023-17</t>
  </si>
  <si>
    <t>Organização do Trabalho</t>
  </si>
  <si>
    <t>ESTG024-17</t>
  </si>
  <si>
    <t>Sistemas de Informação Corporativos</t>
  </si>
  <si>
    <t>ESTG025-17</t>
  </si>
  <si>
    <t>Propriedade Intelectual</t>
  </si>
  <si>
    <t>ESTG902-17</t>
  </si>
  <si>
    <t>Trabalho de Graduação I em Engenharia de Gestão</t>
  </si>
  <si>
    <t>ESTG903-17</t>
  </si>
  <si>
    <t>Trabalho de Graduação II em Engenharia de Gestão</t>
  </si>
  <si>
    <t>ESTG904-17</t>
  </si>
  <si>
    <t>Trabalho de Graduação III em Engenharia de Gestão</t>
  </si>
  <si>
    <t>ESTG905-17</t>
  </si>
  <si>
    <t>Estágio Curricular em Engenharia de Gestão</t>
  </si>
  <si>
    <t>ESTI002-17</t>
  </si>
  <si>
    <t>Eletrônica Digital</t>
  </si>
  <si>
    <t>ESTI003-17</t>
  </si>
  <si>
    <t>Transformadas em Sinais e Sistemas Lineares</t>
  </si>
  <si>
    <t>ESTI004-17</t>
  </si>
  <si>
    <t>Princípios de Comunicação</t>
  </si>
  <si>
    <t>ESTI005-17</t>
  </si>
  <si>
    <t>Sinais Aleatórios</t>
  </si>
  <si>
    <t>ESTI006-17</t>
  </si>
  <si>
    <t>Processamento Digital de Sinais</t>
  </si>
  <si>
    <t>ESTI007-17</t>
  </si>
  <si>
    <t>Comunicação Digital</t>
  </si>
  <si>
    <t>ESTI008-17</t>
  </si>
  <si>
    <t>Teoria da Informação e Códigos</t>
  </si>
  <si>
    <t>ESTI010-17</t>
  </si>
  <si>
    <t>Comunicações Ópticas</t>
  </si>
  <si>
    <t>ESTI013-17</t>
  </si>
  <si>
    <t>Sistemas Microprocessados</t>
  </si>
  <si>
    <t>ESTI015-17</t>
  </si>
  <si>
    <t>Comunicações Móveis</t>
  </si>
  <si>
    <t>ESTI016-17</t>
  </si>
  <si>
    <t>Fundamentos de Fotônica</t>
  </si>
  <si>
    <t>ESTI017-17</t>
  </si>
  <si>
    <t>Fundamentos de Eletromagnetismo Aplicado</t>
  </si>
  <si>
    <t>ESTI018-17</t>
  </si>
  <si>
    <t>Ondas Eletromagnéticas Aplicadas</t>
  </si>
  <si>
    <t>ESTI019-17</t>
  </si>
  <si>
    <t>Codificação de Sinais Multimídia</t>
  </si>
  <si>
    <t>ESTI020-17</t>
  </si>
  <si>
    <t>Teoria de Filas e Análise de Desempenho</t>
  </si>
  <si>
    <t>ESTI902-17</t>
  </si>
  <si>
    <t>Trabalho de Graduação I em Engenharia de Informação</t>
  </si>
  <si>
    <t>ESTI903-17</t>
  </si>
  <si>
    <t>Trabalho de Graduação II em Engenharia de Informação</t>
  </si>
  <si>
    <t>ESTI904-17</t>
  </si>
  <si>
    <t>Trabalho de Graduação III em Engenharia de Informação</t>
  </si>
  <si>
    <t>ESTI905-17</t>
  </si>
  <si>
    <t>Estágio Curricular em Engenharia de Informação</t>
  </si>
  <si>
    <t>ESTM001-17</t>
  </si>
  <si>
    <t>Estado Sólido</t>
  </si>
  <si>
    <t>ESTM002-17</t>
  </si>
  <si>
    <t>Tópicos Experimentais em Materiais I</t>
  </si>
  <si>
    <t>ESTM003-17</t>
  </si>
  <si>
    <t>Tópicos Computacionais em Materiais</t>
  </si>
  <si>
    <t>ESTM004-17</t>
  </si>
  <si>
    <t>ESTM005-17</t>
  </si>
  <si>
    <t>Materiais Metálicos</t>
  </si>
  <si>
    <t>ESTM006-17</t>
  </si>
  <si>
    <t>Materiais Poliméricos</t>
  </si>
  <si>
    <t>ESTM008-17</t>
  </si>
  <si>
    <t>Materiais Compósitos</t>
  </si>
  <si>
    <t>ESTM009-17</t>
  </si>
  <si>
    <t>Termodinâmica Estatística de Materiais</t>
  </si>
  <si>
    <t>ESTM010-17</t>
  </si>
  <si>
    <t>Propriedades Mecânicas e Térmicas</t>
  </si>
  <si>
    <t>ESTM019-17</t>
  </si>
  <si>
    <t>Propriedades Elétricas, Magnéticas e Ópticas</t>
  </si>
  <si>
    <t>ESTM013-17</t>
  </si>
  <si>
    <t>Seleção de Materiais</t>
  </si>
  <si>
    <t>ESTM014-17</t>
  </si>
  <si>
    <t>Caracterização de Materiais</t>
  </si>
  <si>
    <t>ESTM015-17</t>
  </si>
  <si>
    <t>Reologia</t>
  </si>
  <si>
    <t>ESTM016-17</t>
  </si>
  <si>
    <t>Química Inorgânica de Materiais</t>
  </si>
  <si>
    <t>ESTM017-17</t>
  </si>
  <si>
    <t>Materiais Cerâmicos</t>
  </si>
  <si>
    <t>ESTM018-17</t>
  </si>
  <si>
    <t>Termodinâmica de Materiais</t>
  </si>
  <si>
    <t>ESTM902-17</t>
  </si>
  <si>
    <t>Trabalho de Graduação I em Engenharia de Materiais</t>
  </si>
  <si>
    <t>ESTM903-17</t>
  </si>
  <si>
    <t>Trabalho de Graduação II em Engenharia de Materiais</t>
  </si>
  <si>
    <t>ESTM904-17</t>
  </si>
  <si>
    <t>Trabalho de Graduação III em Engenharia de Materiais</t>
  </si>
  <si>
    <t>ESTM905-17</t>
  </si>
  <si>
    <t>Estágio Curricular em Engenharia de Materiais</t>
  </si>
  <si>
    <t>ESTO001-17</t>
  </si>
  <si>
    <t>Circuitos Elétricos e Fotônica</t>
  </si>
  <si>
    <t>ESTO004-17</t>
  </si>
  <si>
    <t>Instrumentação e Controle</t>
  </si>
  <si>
    <t>ESTO005-17</t>
  </si>
  <si>
    <t>Introdução às Engenharias</t>
  </si>
  <si>
    <t>ESTO006-17</t>
  </si>
  <si>
    <t>Materiais e Suas Propriedades</t>
  </si>
  <si>
    <t>ESTO008-17</t>
  </si>
  <si>
    <t>Mecânica dos Sólidos I</t>
  </si>
  <si>
    <t>ESTO011-17</t>
  </si>
  <si>
    <t>Fundamentos de Desenho Técnico</t>
  </si>
  <si>
    <t>ESTO012-17</t>
  </si>
  <si>
    <t>Princípios de Administração</t>
  </si>
  <si>
    <t>ESTO013-17</t>
  </si>
  <si>
    <t>Engenharia Econômica</t>
  </si>
  <si>
    <t>ESTO014-17</t>
  </si>
  <si>
    <t>Termodinâmica Aplicada I</t>
  </si>
  <si>
    <t>ESTO015-17</t>
  </si>
  <si>
    <t>Mecânica dos Fluidos I</t>
  </si>
  <si>
    <t>ESTO016-17</t>
  </si>
  <si>
    <t>Fenômenos de Transporte</t>
  </si>
  <si>
    <t>ESTO017-17</t>
  </si>
  <si>
    <t>Métodos Experimentais em Engenharia</t>
  </si>
  <si>
    <t>ESTO902-17</t>
  </si>
  <si>
    <t>Engenharia Unificada I</t>
  </si>
  <si>
    <t>ESTO903-17</t>
  </si>
  <si>
    <t>Engenharia Unificada II</t>
  </si>
  <si>
    <t>ESTS001-17</t>
  </si>
  <si>
    <t>Dinâmica I</t>
  </si>
  <si>
    <t>ESTS002-17</t>
  </si>
  <si>
    <t>Aeronáutica I-A</t>
  </si>
  <si>
    <t>ESTS003-17</t>
  </si>
  <si>
    <t>Introdução à Astronáutica</t>
  </si>
  <si>
    <t>ESTS004-17</t>
  </si>
  <si>
    <t>Desempenho de Aeronaves</t>
  </si>
  <si>
    <t>ESTS005-17</t>
  </si>
  <si>
    <t>Dinâmica e Controle de Veículos Espaciais</t>
  </si>
  <si>
    <t>ESTS006-17</t>
  </si>
  <si>
    <t>Laboratório de Guiagem, Navegação e Controle</t>
  </si>
  <si>
    <t>ESTS007-17</t>
  </si>
  <si>
    <t>Estabilidade e Controle de Aeronaves</t>
  </si>
  <si>
    <t>ESTS008-17</t>
  </si>
  <si>
    <t>Vibrações</t>
  </si>
  <si>
    <t>ESTS009-17</t>
  </si>
  <si>
    <t>Materiais Compósitos e Aplicações Estruturais</t>
  </si>
  <si>
    <t>ESTS010-17</t>
  </si>
  <si>
    <t>Técnicas de Análise Estrutural e Projeto</t>
  </si>
  <si>
    <t>ESTS011-17</t>
  </si>
  <si>
    <t>Métodos Computacionais para Análise Estrutural</t>
  </si>
  <si>
    <t>ESTS012-17</t>
  </si>
  <si>
    <t>Aeroelasticidade</t>
  </si>
  <si>
    <t>ESTS013-17</t>
  </si>
  <si>
    <t>Projeto de Elementos Estruturais de Aeronaves I</t>
  </si>
  <si>
    <t>ESTS015-17</t>
  </si>
  <si>
    <t>Combustão I</t>
  </si>
  <si>
    <t>ESTS016-17</t>
  </si>
  <si>
    <t>Aerodinâmica I</t>
  </si>
  <si>
    <t>ESTS017-17</t>
  </si>
  <si>
    <t>Sistemas de Propulsão I</t>
  </si>
  <si>
    <t>ESTS018-17</t>
  </si>
  <si>
    <t>Transferência de Calor Aplicada a Sistemas Aeroespaciais</t>
  </si>
  <si>
    <t>ESTS019-17</t>
  </si>
  <si>
    <t>Dinâmica de Gases</t>
  </si>
  <si>
    <t>ESTS902-17</t>
  </si>
  <si>
    <t>Trabalho de Graduação I em Engenharia Aeroespacial</t>
  </si>
  <si>
    <t>ESTS903-17</t>
  </si>
  <si>
    <t>Trabalho de Graduação II em Engenharia Aeroespacial</t>
  </si>
  <si>
    <t>ESTS904-17</t>
  </si>
  <si>
    <t>Trabalho de Graduação III em Engenharia Aeroespacial</t>
  </si>
  <si>
    <t>ESTS905-17</t>
  </si>
  <si>
    <t>Estágio Curricular em Engenharia Aeroespacial</t>
  </si>
  <si>
    <t>ESTU004-17</t>
  </si>
  <si>
    <t>Cartografia e Geoprocessamento</t>
  </si>
  <si>
    <t>ESTU005-17</t>
  </si>
  <si>
    <t>Climatologia</t>
  </si>
  <si>
    <t>ESTU006-17</t>
  </si>
  <si>
    <t>Geotecnia</t>
  </si>
  <si>
    <t>ESTU007-17</t>
  </si>
  <si>
    <t>Habitação e Assentamentos Humanos</t>
  </si>
  <si>
    <t>ESTU009-17</t>
  </si>
  <si>
    <t>Hidrologia</t>
  </si>
  <si>
    <t>ESTU010-17</t>
  </si>
  <si>
    <t>ESTU011-17</t>
  </si>
  <si>
    <t>Planejamento Urbano e Metropolitano</t>
  </si>
  <si>
    <t>ESTU012-17</t>
  </si>
  <si>
    <t>Poluição Atmosférica</t>
  </si>
  <si>
    <t>ESTU015-17</t>
  </si>
  <si>
    <t>Saúde Ambiental</t>
  </si>
  <si>
    <t>ESTU019-17</t>
  </si>
  <si>
    <t>Teoria do Planejamento Urbano e Ambiental</t>
  </si>
  <si>
    <t>ESTU020-17</t>
  </si>
  <si>
    <t>Transferência de Massa</t>
  </si>
  <si>
    <t>ESTU021-17</t>
  </si>
  <si>
    <t>Transportes e Mobilidade Urbana</t>
  </si>
  <si>
    <t>ESTU023-17</t>
  </si>
  <si>
    <t>ESTU024-17</t>
  </si>
  <si>
    <t>Análise de Sistemas e Modelagem Ambiental</t>
  </si>
  <si>
    <t>ESTU025-17</t>
  </si>
  <si>
    <t>Avaliação de Impactos Ambientais</t>
  </si>
  <si>
    <t>ESTU026-17</t>
  </si>
  <si>
    <t>Caracterização de Matrizes Ambientais</t>
  </si>
  <si>
    <t>ESTU027-17</t>
  </si>
  <si>
    <t>Fundamentos de Geologia para Engenharia</t>
  </si>
  <si>
    <t>ESTU028-17</t>
  </si>
  <si>
    <t>Hidráulica de Condutos Forçados</t>
  </si>
  <si>
    <t>ESTU029-17</t>
  </si>
  <si>
    <t>Hidráulica de Condutos Livres</t>
  </si>
  <si>
    <t>ESTU031-17</t>
  </si>
  <si>
    <t>Recuperação de Áreas Degradadas</t>
  </si>
  <si>
    <t>ESTU032-17</t>
  </si>
  <si>
    <t>Representação Gráfica de Projetos Ambientais e Urbanos</t>
  </si>
  <si>
    <t>ESTU033-17</t>
  </si>
  <si>
    <t>Resíduos Sólidos</t>
  </si>
  <si>
    <t>ESTU034-17</t>
  </si>
  <si>
    <t>Sistema de Abastecimento de Águas</t>
  </si>
  <si>
    <t>ESTU035-17</t>
  </si>
  <si>
    <t>Sistemas de Esgotamento Sanitário</t>
  </si>
  <si>
    <t>ESTU036-17</t>
  </si>
  <si>
    <t>Sistemas de Drenagem Urbana</t>
  </si>
  <si>
    <t>ESTU037-17</t>
  </si>
  <si>
    <t>Sistemas de Tratamento de Água</t>
  </si>
  <si>
    <t>ESTU038-17</t>
  </si>
  <si>
    <t>Tratamento de Águas Urbanas Servidas</t>
  </si>
  <si>
    <t>ESTU039-17</t>
  </si>
  <si>
    <t>Regulação Ambiental e Urbanística</t>
  </si>
  <si>
    <t>ESTU040-17</t>
  </si>
  <si>
    <t>Projeto Ambiental Urbano</t>
  </si>
  <si>
    <t>ESTU902-17</t>
  </si>
  <si>
    <t>Trabalho de Graduação I em Engenharia Ambiental e Urbana</t>
  </si>
  <si>
    <t>ESTU903-17</t>
  </si>
  <si>
    <t>Trabalho de Graduação II em Engenharia Ambiental e Urbana</t>
  </si>
  <si>
    <t>ESTU904-17</t>
  </si>
  <si>
    <t>Trabalho de Graduação III em Engenharia Ambiental e Urbana</t>
  </si>
  <si>
    <t>ESTU905-17</t>
  </si>
  <si>
    <t>Estágio Curricular em Engenharia Ambiental e Urbana</t>
  </si>
  <si>
    <t>ESZA002-17</t>
  </si>
  <si>
    <t>Controle Robusto Multivariável</t>
  </si>
  <si>
    <t>ESZA003-17</t>
  </si>
  <si>
    <t>Controle Não-Linear</t>
  </si>
  <si>
    <t>ESZA005-17</t>
  </si>
  <si>
    <t>Processadores Digitais em Controle e Automação</t>
  </si>
  <si>
    <t>ESZA006-17</t>
  </si>
  <si>
    <t>Teoria de Controle Ótimo</t>
  </si>
  <si>
    <t>ESZA007-17</t>
  </si>
  <si>
    <t>Confiabilidade de Componentes e Sistemas</t>
  </si>
  <si>
    <t>ESZA008-17</t>
  </si>
  <si>
    <t>Circuitos Hidráulicos e Pneumáticos</t>
  </si>
  <si>
    <t>ESZA009-17</t>
  </si>
  <si>
    <t>Redes de Barramento de Campo</t>
  </si>
  <si>
    <t>ESZA010-17</t>
  </si>
  <si>
    <t>Servo-Sistema para Robôs e Acionamento para Sistemas Mecatrônicos</t>
  </si>
  <si>
    <t>ESZA011-17</t>
  </si>
  <si>
    <t>Eletrônica de Potência I</t>
  </si>
  <si>
    <t>ESZA012-17</t>
  </si>
  <si>
    <t>Eletrônica de Potência II</t>
  </si>
  <si>
    <t>ESZA013-17</t>
  </si>
  <si>
    <t>Instrumentação e Metrologia Óptica</t>
  </si>
  <si>
    <t>ESZA014-17</t>
  </si>
  <si>
    <t>Projeto de Microdispositivos para Instrumentação</t>
  </si>
  <si>
    <t>ESZA015-17</t>
  </si>
  <si>
    <t>Supervisão e Monitoramento de Processos Energéticos</t>
  </si>
  <si>
    <t>ESZA016-17</t>
  </si>
  <si>
    <t>Optoeletrônica</t>
  </si>
  <si>
    <t>ESZA017-17</t>
  </si>
  <si>
    <t>Lógica Programável</t>
  </si>
  <si>
    <t>ESZA018-17</t>
  </si>
  <si>
    <t>Engenharia Óptica e Imagens</t>
  </si>
  <si>
    <t>ESZA019-17</t>
  </si>
  <si>
    <t>Visão Computacional</t>
  </si>
  <si>
    <t>ESZA020-17</t>
  </si>
  <si>
    <t>Robôs Móveis Autônomos</t>
  </si>
  <si>
    <t>ESZA021-17</t>
  </si>
  <si>
    <t>Controle Avançado de Robôs</t>
  </si>
  <si>
    <t>ESZA022-17</t>
  </si>
  <si>
    <t>Inteligência Artificial em Robótica</t>
  </si>
  <si>
    <t>ESZA023-17</t>
  </si>
  <si>
    <t>Introdução ao Controle Moderno</t>
  </si>
  <si>
    <t>ESZA024-17</t>
  </si>
  <si>
    <t>Projeto de Controle Discreto</t>
  </si>
  <si>
    <t>ESZB002-17</t>
  </si>
  <si>
    <t>ESZB003-17</t>
  </si>
  <si>
    <t>Processamento e Análise de Sinais Biomédicos</t>
  </si>
  <si>
    <t>ESZB004-17</t>
  </si>
  <si>
    <t>Processamento e Análise de Falhas em Biomateriais</t>
  </si>
  <si>
    <t>ESZB005-17</t>
  </si>
  <si>
    <t>Introdução à Biotecnologia</t>
  </si>
  <si>
    <t>ESZB006-17</t>
  </si>
  <si>
    <t>ESZB007-17</t>
  </si>
  <si>
    <t>Introdução à Biofotônica e Óptica Biomédica</t>
  </si>
  <si>
    <t>ESZB008-17</t>
  </si>
  <si>
    <t>Técnicas Modernas em Fototerapia</t>
  </si>
  <si>
    <t>ESZB009-17</t>
  </si>
  <si>
    <t>Técnicas Modernas em Fotodiagnóstico</t>
  </si>
  <si>
    <t>ESZB010-17</t>
  </si>
  <si>
    <t>Processamento de Imagens Médicas</t>
  </si>
  <si>
    <t>ESZB011-17</t>
  </si>
  <si>
    <t>Qualidade de Imagens Médicas</t>
  </si>
  <si>
    <t>ESZB013-17</t>
  </si>
  <si>
    <t>Ergonomia</t>
  </si>
  <si>
    <t>ESZB014-17</t>
  </si>
  <si>
    <t>Introdução à Robótica</t>
  </si>
  <si>
    <t>ESZB015-17</t>
  </si>
  <si>
    <t>ESZB016-17</t>
  </si>
  <si>
    <t>Telemedicina e Sistemas de Apoio a Decisão</t>
  </si>
  <si>
    <t>ESZB017-17</t>
  </si>
  <si>
    <t>Projeto e Desenvolvimento de Sistemas para Análise de Dados Médicos</t>
  </si>
  <si>
    <t>ESZB021-17</t>
  </si>
  <si>
    <t>Introdução à Engenharia Biomédica</t>
  </si>
  <si>
    <t>ESZB022-17</t>
  </si>
  <si>
    <t>Introdução à Bioinformática</t>
  </si>
  <si>
    <t>ESZB024-17</t>
  </si>
  <si>
    <t>Caracterização Biológica de Dispositivos Médicos</t>
  </si>
  <si>
    <t>ESZB025-17</t>
  </si>
  <si>
    <t>Instrumentação Biomédica II</t>
  </si>
  <si>
    <t>ESZB026-17</t>
  </si>
  <si>
    <t>Sistemas Embarcados para Engenharia Biomédica</t>
  </si>
  <si>
    <t>ESZB027-17</t>
  </si>
  <si>
    <t>Engenharia de Reabilitação e Biofeedback</t>
  </si>
  <si>
    <t>ESZB028-17</t>
  </si>
  <si>
    <t>Métodos de Elementos Finitos Aplicados a Sistemas Biomédicos</t>
  </si>
  <si>
    <t>ESZB029-17</t>
  </si>
  <si>
    <t>Gestão de Tecnologia Hospitalar I</t>
  </si>
  <si>
    <t>ESZB030-17</t>
  </si>
  <si>
    <t>Gestão de Tecnologia Hospitalar II</t>
  </si>
  <si>
    <t>ESZB031-17</t>
  </si>
  <si>
    <t>Instalações Hospitalares</t>
  </si>
  <si>
    <t>ESZB032-17</t>
  </si>
  <si>
    <t>Bioimpedância Aplicada</t>
  </si>
  <si>
    <t>ESZB033-17</t>
  </si>
  <si>
    <t>Projeto e Desenvolvimento de Interfaces Cérebro-Máquina</t>
  </si>
  <si>
    <t>ESZB034-17</t>
  </si>
  <si>
    <t>Ultrassom Aplicado à Medicina</t>
  </si>
  <si>
    <t>ESZB035-17</t>
  </si>
  <si>
    <t>Introdução à Biomecânica do Contínuo</t>
  </si>
  <si>
    <t>ESZB036-17</t>
  </si>
  <si>
    <t>Introdução à Mecânica Biofluídica</t>
  </si>
  <si>
    <t>ESZB037-17</t>
  </si>
  <si>
    <t>Projeto e Análise de Próteses e Órteses</t>
  </si>
  <si>
    <t>ESZB038-17</t>
  </si>
  <si>
    <t>Modelagem e Simulação do Movimento Humano</t>
  </si>
  <si>
    <t>ESZC001-17</t>
  </si>
  <si>
    <t>Análise de Séries Temporais - Tópicos Especiais</t>
  </si>
  <si>
    <t>ESZC002-17</t>
  </si>
  <si>
    <t>Conhecimento na Economia: Abordagens e Interfaces com as Atividades de CT&amp;I</t>
  </si>
  <si>
    <t>ESZC003-17</t>
  </si>
  <si>
    <t>Economia do Setor Público</t>
  </si>
  <si>
    <t>ESZC004-17</t>
  </si>
  <si>
    <t>Economia do Trabalho</t>
  </si>
  <si>
    <t>ESZC006-17</t>
  </si>
  <si>
    <t>Economia Institucional II</t>
  </si>
  <si>
    <t>ESZC007-13</t>
  </si>
  <si>
    <t>Economia Regional e Sociedade</t>
  </si>
  <si>
    <t>ESZC013-17</t>
  </si>
  <si>
    <t>Mudança Tecnológica e Dinâmica Capitalista na Economia Contemporânea</t>
  </si>
  <si>
    <t>ESZC017-17</t>
  </si>
  <si>
    <t>Tópicos Avançados em Macroeconomia</t>
  </si>
  <si>
    <t>ESZC018-17</t>
  </si>
  <si>
    <t>Análise Econômica de Projetos</t>
  </si>
  <si>
    <t>ESZC019-17</t>
  </si>
  <si>
    <t>Introdução à Elaboração e Análise de Cenários Macroeconômicos</t>
  </si>
  <si>
    <t>ESZC020-17</t>
  </si>
  <si>
    <t>Economia Industrial</t>
  </si>
  <si>
    <t>ESZC021-17</t>
  </si>
  <si>
    <t>Tópicos Avançados em Microeconomia</t>
  </si>
  <si>
    <t>ESZC022-17</t>
  </si>
  <si>
    <t>Tópicos Avançados em Desenvolvimento Socioeconômico</t>
  </si>
  <si>
    <t>ESZC023-17</t>
  </si>
  <si>
    <t>Tópicos Avançados em Economia Institucional</t>
  </si>
  <si>
    <t>ESZC024-17</t>
  </si>
  <si>
    <t>Tópicos Avançados em História Econômica</t>
  </si>
  <si>
    <t>ESZC025-17</t>
  </si>
  <si>
    <t>Capitalismo Contemporâneo</t>
  </si>
  <si>
    <t>ESZC026-17</t>
  </si>
  <si>
    <t>Tópicos Avançados em Economia e Planejamento Territorial</t>
  </si>
  <si>
    <t>ESZC027-17</t>
  </si>
  <si>
    <t>Microeconomia Sistêmica Ambiental</t>
  </si>
  <si>
    <t>ESZC028-17</t>
  </si>
  <si>
    <t>Economia Dinâmica</t>
  </si>
  <si>
    <t>ESZC029-17</t>
  </si>
  <si>
    <t>Métodos Empíricos para Avaliação de Políticas Públicas</t>
  </si>
  <si>
    <t>ESZC030-17</t>
  </si>
  <si>
    <t>Modelagem Econômica no Século XXI</t>
  </si>
  <si>
    <t>ESZC031-17</t>
  </si>
  <si>
    <t>Finanças I</t>
  </si>
  <si>
    <t>ESZC032-17</t>
  </si>
  <si>
    <t>Finanças II</t>
  </si>
  <si>
    <t>ESZC033-17</t>
  </si>
  <si>
    <t>Tópicos Especiais em Economia Financeira</t>
  </si>
  <si>
    <t>ESZE006-17</t>
  </si>
  <si>
    <t>Subestação e Equipamentos</t>
  </si>
  <si>
    <t>ESZE009-17</t>
  </si>
  <si>
    <t>Sistemas de Potência II</t>
  </si>
  <si>
    <t>ESZE010-17</t>
  </si>
  <si>
    <t>Automação de Sistemas Elétricos de Potência</t>
  </si>
  <si>
    <t>ESZE019-17</t>
  </si>
  <si>
    <t>Centrais Termoelétricas</t>
  </si>
  <si>
    <t>ESZE025-17</t>
  </si>
  <si>
    <t>Integração e Otimização Energética de Processos</t>
  </si>
  <si>
    <t>ESZE026-17</t>
  </si>
  <si>
    <t>Ventilação Industrial e Ar Comprimido</t>
  </si>
  <si>
    <t>ESZE031-17</t>
  </si>
  <si>
    <t>Processos Termoquímicos de Conversão Energética</t>
  </si>
  <si>
    <t>ESZE038-17</t>
  </si>
  <si>
    <t>Reações Nucleares</t>
  </si>
  <si>
    <t>ESZE044-17</t>
  </si>
  <si>
    <t>Segurança de Instalações Nucleares</t>
  </si>
  <si>
    <t>ESZE045-17</t>
  </si>
  <si>
    <t>Resíduos Nucleares</t>
  </si>
  <si>
    <t>ESZE048-17</t>
  </si>
  <si>
    <t>Hidrogênio e Células a Combustível</t>
  </si>
  <si>
    <t>ESZE052-17</t>
  </si>
  <si>
    <t>Geração Distribuída</t>
  </si>
  <si>
    <t>ESZE057-17</t>
  </si>
  <si>
    <t>Economia do Petróleo e do Gás Natural</t>
  </si>
  <si>
    <t>ESZE058-17</t>
  </si>
  <si>
    <t>Engenharia de Completação</t>
  </si>
  <si>
    <t>ESZE059-17</t>
  </si>
  <si>
    <t>Engenharia de Perfuração</t>
  </si>
  <si>
    <t>ESZE060-17</t>
  </si>
  <si>
    <t>Engenharia de Reservatórios I</t>
  </si>
  <si>
    <t>ESZE061-17</t>
  </si>
  <si>
    <t>Engenharia de Reservatórios II</t>
  </si>
  <si>
    <t>ESZE063-17</t>
  </si>
  <si>
    <t>Impacto Ambiental e Social Na Cadeia de Produção de Petróleo</t>
  </si>
  <si>
    <t>ESZE064-17</t>
  </si>
  <si>
    <t>Petrofísica</t>
  </si>
  <si>
    <t>ESZE065-17</t>
  </si>
  <si>
    <t>Transporte de Petróleo e Gás Natural</t>
  </si>
  <si>
    <t>ESZE066-17</t>
  </si>
  <si>
    <t>Química do Petróleo</t>
  </si>
  <si>
    <t>ESZE072-17</t>
  </si>
  <si>
    <t>Sistemas Termosolares</t>
  </si>
  <si>
    <t>ESZE073-17</t>
  </si>
  <si>
    <t>Qualidade da Energia Elétrica</t>
  </si>
  <si>
    <t>ESZE074-17</t>
  </si>
  <si>
    <t>Sistemas de Potência I</t>
  </si>
  <si>
    <t>ESZE075-17</t>
  </si>
  <si>
    <t>Análise Estática em Sistemas Elétricos de Potência</t>
  </si>
  <si>
    <t>ESZE076-17</t>
  </si>
  <si>
    <t>Proteção de Sistemas Elétricos de Potência</t>
  </si>
  <si>
    <t>ESZE077-17</t>
  </si>
  <si>
    <t>Redes de Distribuição de Energia Elétrica</t>
  </si>
  <si>
    <t>ESZE078-17</t>
  </si>
  <si>
    <t>Regulação e Mercado de Energia Elétrica</t>
  </si>
  <si>
    <t>ESZE079-17</t>
  </si>
  <si>
    <t>Tópicos de Otimização em Sistemas Elétricos de Potência e Aplicações</t>
  </si>
  <si>
    <t>ESZE080-17</t>
  </si>
  <si>
    <t>Planejamento da Operação de Sistemas Hidrotérmicos de Potência</t>
  </si>
  <si>
    <t>ESZE081-17</t>
  </si>
  <si>
    <t>Tecnologia da Combustão</t>
  </si>
  <si>
    <t>ESZE082-17</t>
  </si>
  <si>
    <t>Motores de Combustão Interna</t>
  </si>
  <si>
    <t>ESZE083-17</t>
  </si>
  <si>
    <t>Transferência de Calor Industrial</t>
  </si>
  <si>
    <t>ESZE084-17</t>
  </si>
  <si>
    <t>Geração de Vapor</t>
  </si>
  <si>
    <t>ESZE085-17</t>
  </si>
  <si>
    <t>Máquinas Térmicas de Fluxo</t>
  </si>
  <si>
    <t>ESZE086-17</t>
  </si>
  <si>
    <t>Cogeração</t>
  </si>
  <si>
    <t>ESZE087-17</t>
  </si>
  <si>
    <t>Turbinas Hidráulicas</t>
  </si>
  <si>
    <t>ESZE088-17</t>
  </si>
  <si>
    <t>Ventiladores Industriais</t>
  </si>
  <si>
    <t>ESZE089-17</t>
  </si>
  <si>
    <t>Bombas Hidráulicas</t>
  </si>
  <si>
    <t>ESZE090-17</t>
  </si>
  <si>
    <t>Refrigeração e Condicionamento de Ar</t>
  </si>
  <si>
    <t>ESZE091-17</t>
  </si>
  <si>
    <t>Transferência de Calor e Mecânica dos Fluidos Computacional I</t>
  </si>
  <si>
    <t>ESZE092-17</t>
  </si>
  <si>
    <t>Transferência de Calor e Mecânica dos Fluidos Computacional II</t>
  </si>
  <si>
    <t>ESZE093-17</t>
  </si>
  <si>
    <t>Engenharia do Biodiesel</t>
  </si>
  <si>
    <t>ESZE094-17</t>
  </si>
  <si>
    <t>Engenharia do Etanol</t>
  </si>
  <si>
    <t>ESZE095-17</t>
  </si>
  <si>
    <t>Operações e Equipamentos Industriais I</t>
  </si>
  <si>
    <t>ESZE096-17</t>
  </si>
  <si>
    <t>Operações e Equipamentos Industriais II</t>
  </si>
  <si>
    <t>ESZE097-17</t>
  </si>
  <si>
    <t>Armazenamento de Energia Elétrica</t>
  </si>
  <si>
    <t>ESZE098-17</t>
  </si>
  <si>
    <t>Física de Reatores Nucleares</t>
  </si>
  <si>
    <t>ESZE099-17</t>
  </si>
  <si>
    <t>Termo-Hidráulica de Reatores Nucleares</t>
  </si>
  <si>
    <t>ESZE100-17</t>
  </si>
  <si>
    <t>Refino do Petróleo</t>
  </si>
  <si>
    <t>ESZE101-17</t>
  </si>
  <si>
    <t>Escoamento Multifásico</t>
  </si>
  <si>
    <t>ESZE102-17</t>
  </si>
  <si>
    <t>Aproveitamento Energético de Resíduos</t>
  </si>
  <si>
    <t>ESZE103-17</t>
  </si>
  <si>
    <t>Iluminação Rural Fotovoltaica</t>
  </si>
  <si>
    <t>ESZE104-17</t>
  </si>
  <si>
    <t>Energia Geotérmica</t>
  </si>
  <si>
    <t>ESZE105-17</t>
  </si>
  <si>
    <t>Energia dos Oceanos</t>
  </si>
  <si>
    <t>ESZE106-17</t>
  </si>
  <si>
    <t>Sistemas Fotovoltaicos Conectados à Rede Elétrica</t>
  </si>
  <si>
    <t>ESZE107-17</t>
  </si>
  <si>
    <t>Sistemas Fotovoltaicos Isolados</t>
  </si>
  <si>
    <t>ESZE108-17</t>
  </si>
  <si>
    <t>Materiais e Tecnologias de Conversão Fotovoltaica</t>
  </si>
  <si>
    <t>ESZE109-17</t>
  </si>
  <si>
    <t>Impactos Econômicos e Socioambientais da Geração Fotovoltaica</t>
  </si>
  <si>
    <t>ESZE110-17</t>
  </si>
  <si>
    <t>Eletrificação Rural Com Recursos Energéticos Renováveis</t>
  </si>
  <si>
    <t>ESZE111-17</t>
  </si>
  <si>
    <t>Política Energética</t>
  </si>
  <si>
    <t>ESZE112-17</t>
  </si>
  <si>
    <t>Projeto de Microturbinas Eólicas</t>
  </si>
  <si>
    <t>ESZE113-17</t>
  </si>
  <si>
    <t>Projeto de Geradores Elétricos para Energia Eólica</t>
  </si>
  <si>
    <t>ESZG001-17</t>
  </si>
  <si>
    <t>Análise de Redes de Transporte e Distribuição</t>
  </si>
  <si>
    <t>ESZG002-17</t>
  </si>
  <si>
    <t>Confiabilidade Industrial em Sistemas de Gestão</t>
  </si>
  <si>
    <t>ESZG004-17</t>
  </si>
  <si>
    <t>Técnicas de Tomadas de Decisão Aplicáveis em Modelos de Dependência</t>
  </si>
  <si>
    <t>ESZG005-17</t>
  </si>
  <si>
    <t>Técnicas de Tomadas de Decisão Aplicáveis em Modelos de Interdependência</t>
  </si>
  <si>
    <t>ESZG006-17</t>
  </si>
  <si>
    <t>Pesquisa Operacional Aplicada</t>
  </si>
  <si>
    <t>ESZG007-17</t>
  </si>
  <si>
    <t>Simulação de Modelos de Gestão</t>
  </si>
  <si>
    <t>ESZG009-17</t>
  </si>
  <si>
    <t>Gestão da Qualidade, Segurança, Saúde e Ambiental Aplicada em Projetos</t>
  </si>
  <si>
    <t>ESZG010-17</t>
  </si>
  <si>
    <t>Planejamento e Controle de Projetos</t>
  </si>
  <si>
    <t>ESZG011-17</t>
  </si>
  <si>
    <t>Planejamento Estratégico em Gestão de Projetos</t>
  </si>
  <si>
    <t>ESZG012-17</t>
  </si>
  <si>
    <t>Projetos Industriais</t>
  </si>
  <si>
    <t>ESZG013-17</t>
  </si>
  <si>
    <t>Empreendedorismo</t>
  </si>
  <si>
    <t>ESZG017-17</t>
  </si>
  <si>
    <t>Clima e Cultura Organizacional</t>
  </si>
  <si>
    <t>ESZG018-17</t>
  </si>
  <si>
    <t>Estratégias de Comunicação Organizacional</t>
  </si>
  <si>
    <t>ESZG019-17</t>
  </si>
  <si>
    <t>Gestão Estratégica e Organizacional</t>
  </si>
  <si>
    <t>ESZG020-17</t>
  </si>
  <si>
    <t>Modelos de Comunicação Nas Organizações</t>
  </si>
  <si>
    <t>ESZG021-17</t>
  </si>
  <si>
    <t>Negociação e Solução de Conflitos Organizacionais</t>
  </si>
  <si>
    <t>ESZG023-17</t>
  </si>
  <si>
    <t>Contabilidade para Engenharia</t>
  </si>
  <si>
    <t>ESZG024-17</t>
  </si>
  <si>
    <t>Gestão de Custos Avançada</t>
  </si>
  <si>
    <t>ESZG025-17</t>
  </si>
  <si>
    <t>Finanças, Gestão e Administração Financeira</t>
  </si>
  <si>
    <t>ESZG028-17</t>
  </si>
  <si>
    <t>Automação em Sistemas de Manufatura</t>
  </si>
  <si>
    <t>ESZG030-17</t>
  </si>
  <si>
    <t>Metrologia</t>
  </si>
  <si>
    <t>ESZG031-17</t>
  </si>
  <si>
    <t>Engenharia Humana</t>
  </si>
  <si>
    <t>ESZG032-17</t>
  </si>
  <si>
    <t>Modelos e Ferramentas de Gestão Ambiental</t>
  </si>
  <si>
    <t>ESZG035-17</t>
  </si>
  <si>
    <t>Qualidade em Serviços</t>
  </si>
  <si>
    <t>ESZG036-17</t>
  </si>
  <si>
    <t>Conceitos de Marketing</t>
  </si>
  <si>
    <t>ESZG037-17</t>
  </si>
  <si>
    <t>Inovação Estratégica</t>
  </si>
  <si>
    <t>ESZG038-17</t>
  </si>
  <si>
    <t>Eficiência Energética Industrial</t>
  </si>
  <si>
    <t>ESZG039-17</t>
  </si>
  <si>
    <t>Lógica em Sistemas de Gestão</t>
  </si>
  <si>
    <t>ESZG040-17</t>
  </si>
  <si>
    <t>Modelos de Decisão Multicritério</t>
  </si>
  <si>
    <t>ESZG041-17</t>
  </si>
  <si>
    <t>Gestão da Inovação</t>
  </si>
  <si>
    <t>ESZG042-17</t>
  </si>
  <si>
    <t>Metodologia de Análise de Riscos</t>
  </si>
  <si>
    <t>ESZG043-17</t>
  </si>
  <si>
    <t>Projeto Virtual e Integrado de Manufatura</t>
  </si>
  <si>
    <t>ESZI002-17</t>
  </si>
  <si>
    <t>Filtragem Adaptativa</t>
  </si>
  <si>
    <t>ESZI003-17</t>
  </si>
  <si>
    <t>Processamento de Informação em Línguas Naturais</t>
  </si>
  <si>
    <t>ESZI010-17</t>
  </si>
  <si>
    <t>Simulação de Sistemas de Comunicação</t>
  </si>
  <si>
    <t>ESZI013-17</t>
  </si>
  <si>
    <t>Informática Industrial</t>
  </si>
  <si>
    <t>ESZI014-17</t>
  </si>
  <si>
    <t>Sistemas Inteligentes</t>
  </si>
  <si>
    <t>ESZI016-17</t>
  </si>
  <si>
    <t>Projeto de Filtros Digitais</t>
  </si>
  <si>
    <t>ESZI017-17</t>
  </si>
  <si>
    <t>Fundamentos de Processamento Gráfico</t>
  </si>
  <si>
    <t>ESZI018-17</t>
  </si>
  <si>
    <t>Tecnologia de Redes Ópticas</t>
  </si>
  <si>
    <t>ESZI019-17</t>
  </si>
  <si>
    <t>Sistemas de Micro-Ondas</t>
  </si>
  <si>
    <t>ESZI022-17</t>
  </si>
  <si>
    <t>Planejamento de Redes de Informação</t>
  </si>
  <si>
    <t>ESZI023-17</t>
  </si>
  <si>
    <t>Projeto de Sistemas de Comunicação</t>
  </si>
  <si>
    <t>ESZI025-17</t>
  </si>
  <si>
    <t>Aplicações de Microcontroladores</t>
  </si>
  <si>
    <t>ESZI026-17</t>
  </si>
  <si>
    <t>Engenharia de Sistemas de Comunicação e Missão Crítica</t>
  </si>
  <si>
    <t>ESZI027-17</t>
  </si>
  <si>
    <t>Informação e Sociedade</t>
  </si>
  <si>
    <t>ESZI028-17</t>
  </si>
  <si>
    <t>TV Digital</t>
  </si>
  <si>
    <t>ESZI029-17</t>
  </si>
  <si>
    <t>Redes WAN de Banda Larga</t>
  </si>
  <si>
    <t>ESZI030-17</t>
  </si>
  <si>
    <t>Gerenciamento e Interoperabilidade de Redes</t>
  </si>
  <si>
    <t>ESZI031-17</t>
  </si>
  <si>
    <t>Segurança de Redes</t>
  </si>
  <si>
    <t>ESZI032-17</t>
  </si>
  <si>
    <t>Processamento de Vídeo</t>
  </si>
  <si>
    <t>ESZI033-17</t>
  </si>
  <si>
    <t>Programação de Dispositivos Móveis</t>
  </si>
  <si>
    <t>ESZI034-17</t>
  </si>
  <si>
    <t>Jogos Digitais: Aspectos Técnicos e Aplicações</t>
  </si>
  <si>
    <t>ESZI035-17</t>
  </si>
  <si>
    <t>Introdução ao Processamento de Sinais de Voz e Áudio</t>
  </si>
  <si>
    <t>ESZI036-17</t>
  </si>
  <si>
    <t>Projeto de Alta Frequência</t>
  </si>
  <si>
    <t>ESZI037-17</t>
  </si>
  <si>
    <t>Aplicações em Voz, Áudio e Acústica</t>
  </si>
  <si>
    <t>ESZI038-17</t>
  </si>
  <si>
    <t>Projeto de Sistemas Multimídia</t>
  </si>
  <si>
    <t>ESZI039-17</t>
  </si>
  <si>
    <t>Propagação e Antenas</t>
  </si>
  <si>
    <t>ESZI040-17</t>
  </si>
  <si>
    <t>Telefonia Fixa e VoIP</t>
  </si>
  <si>
    <t>ESZI041-17</t>
  </si>
  <si>
    <t>Programação de Software Embarcado</t>
  </si>
  <si>
    <t>ESZI042-17</t>
  </si>
  <si>
    <t>Instrumentação em RF e Micro-Ondas</t>
  </si>
  <si>
    <t>ESZI043-17</t>
  </si>
  <si>
    <t>Programação Baseada em Componentes para Jogos</t>
  </si>
  <si>
    <t>ESZI044-17</t>
  </si>
  <si>
    <t>Fundamentos da Computação Semântica</t>
  </si>
  <si>
    <t>ESZI045-17</t>
  </si>
  <si>
    <t>Introdução à Linguística Computacional</t>
  </si>
  <si>
    <t>ESZM001-17</t>
  </si>
  <si>
    <t>Seminários em Materiais Avançados</t>
  </si>
  <si>
    <t>ESZM002-17</t>
  </si>
  <si>
    <t>Nanociência e Nanotecnologia</t>
  </si>
  <si>
    <t>ESZM007-17</t>
  </si>
  <si>
    <t>Elementos Finitos Aplicados em Materiais</t>
  </si>
  <si>
    <t>ESZM008-17</t>
  </si>
  <si>
    <t>Dinâmica Molecular e Monte Carlo</t>
  </si>
  <si>
    <t>ESZM009-17</t>
  </si>
  <si>
    <t>Diagramas de Fase</t>
  </si>
  <si>
    <t>ESZM012-17</t>
  </si>
  <si>
    <t>Tópicos Experimentais em Materiais II</t>
  </si>
  <si>
    <t>ESZM013-17</t>
  </si>
  <si>
    <t>Tecnologia de Elastômeros</t>
  </si>
  <si>
    <t>ESZM014-17</t>
  </si>
  <si>
    <t>Engenharia de Polímeros</t>
  </si>
  <si>
    <t>ESZM016-17</t>
  </si>
  <si>
    <t>Síntese de Polímeros</t>
  </si>
  <si>
    <t>ESZM021-17</t>
  </si>
  <si>
    <t>Matérias Primas Cerâmicas</t>
  </si>
  <si>
    <t>ESZM022-17</t>
  </si>
  <si>
    <t>Cerâmicas Especiais e Refratárias</t>
  </si>
  <si>
    <t>ESZM023-17</t>
  </si>
  <si>
    <t>Metalurgia Física</t>
  </si>
  <si>
    <t>ESZM024-17</t>
  </si>
  <si>
    <t>Engenharia de Metais</t>
  </si>
  <si>
    <t>ESZM025-17</t>
  </si>
  <si>
    <t>Siderurgia e Engenharia dos Aços</t>
  </si>
  <si>
    <t>ESZM027-17</t>
  </si>
  <si>
    <t>Materiais para Energia e Ambiente</t>
  </si>
  <si>
    <t>ESZM028-17</t>
  </si>
  <si>
    <t>Materiais para Tecnologia da Informação</t>
  </si>
  <si>
    <t>ESZM029-17</t>
  </si>
  <si>
    <t>Engenharia de Filmes Finos</t>
  </si>
  <si>
    <t>ESZM030-17</t>
  </si>
  <si>
    <t>Materiais Nanoestruturados</t>
  </si>
  <si>
    <t>ESZM031-17</t>
  </si>
  <si>
    <t>Nanocompósitos</t>
  </si>
  <si>
    <t>ESZM032-17</t>
  </si>
  <si>
    <t>Biomateriais</t>
  </si>
  <si>
    <t>ESZM033-17</t>
  </si>
  <si>
    <t>Reciclagem e Ambiente</t>
  </si>
  <si>
    <t>ESZM034-17</t>
  </si>
  <si>
    <t>Design de Dispositivos</t>
  </si>
  <si>
    <t>ESZM035-17</t>
  </si>
  <si>
    <t>Aditivação de Polímeros</t>
  </si>
  <si>
    <t>ESZM036-17</t>
  </si>
  <si>
    <t>Blendas Poliméricas</t>
  </si>
  <si>
    <t>ESZM037-17</t>
  </si>
  <si>
    <t>Processamento de Polímeros</t>
  </si>
  <si>
    <t>ESZM038-17</t>
  </si>
  <si>
    <t>Engenharia de Cerâmicas</t>
  </si>
  <si>
    <t>ESZM039-17</t>
  </si>
  <si>
    <t>Processamento de Materiais Cerâmicos</t>
  </si>
  <si>
    <t>ESZM040-17</t>
  </si>
  <si>
    <t>Processamento e Conformação de Metais I</t>
  </si>
  <si>
    <t>ESZM041-17</t>
  </si>
  <si>
    <t>Processamento e Conformação de Metais II</t>
  </si>
  <si>
    <t>ESZP001-13</t>
  </si>
  <si>
    <t>Desigualdades Regionais e Formação Socioespacial do Brasil</t>
  </si>
  <si>
    <t>ESZP002-13</t>
  </si>
  <si>
    <t>Instituições Judiciais e Políticas Públicas</t>
  </si>
  <si>
    <t>ESZP004-13</t>
  </si>
  <si>
    <t>Modelos e Práticas Colaborativas em CT&amp;I</t>
  </si>
  <si>
    <t>ESZP006-13</t>
  </si>
  <si>
    <t>Pensamento Latino-Americano e Políticas de CT&amp;I</t>
  </si>
  <si>
    <t>ESZP007-13</t>
  </si>
  <si>
    <t>Políticas Culturais</t>
  </si>
  <si>
    <t>ESZP008-13</t>
  </si>
  <si>
    <t>Políticas Públicas de Gênero, Etnia e Geração</t>
  </si>
  <si>
    <t>ESZP009-13</t>
  </si>
  <si>
    <t>Políticas Públicas de Intervenção Territorial no Brasil</t>
  </si>
  <si>
    <t>ESZP010-13</t>
  </si>
  <si>
    <t>Regulação e Agências Reguladoras no Contexto Brasileiro</t>
  </si>
  <si>
    <t>ESZP011-13</t>
  </si>
  <si>
    <t>Arte, Ciência, Tecnologia e Política</t>
  </si>
  <si>
    <t>ESZP012-13</t>
  </si>
  <si>
    <t>Ciência, Saúde, Educação e a Formação da Nacionalidade</t>
  </si>
  <si>
    <t>ESZP013-13</t>
  </si>
  <si>
    <t>Dinâmicas Socioespaciais do ABC Paulista</t>
  </si>
  <si>
    <t>ESZP014-13</t>
  </si>
  <si>
    <t>Diversidade Cultural, Conhecimento Local e Políticas Públicas</t>
  </si>
  <si>
    <t>ESZP015-13</t>
  </si>
  <si>
    <t>Economia da Inovação Tecnológica</t>
  </si>
  <si>
    <t>ESZP018-13</t>
  </si>
  <si>
    <t>Ensino Superior no Brasil: Trajetórias e Modelos Institucionais</t>
  </si>
  <si>
    <t>ESZP022-13</t>
  </si>
  <si>
    <t>Gestão de Projetos Culturais</t>
  </si>
  <si>
    <t>ESZP023-13</t>
  </si>
  <si>
    <t>Inovação e Desenvolvimento Agroindustrial</t>
  </si>
  <si>
    <t>ESZP025-13</t>
  </si>
  <si>
    <t>Introdução à Prospecção Tecnológica</t>
  </si>
  <si>
    <t>ESZP026-13</t>
  </si>
  <si>
    <t>Memória, Identidades Sociais e Cidadania nas Sociedades Complexas Contemporâneas</t>
  </si>
  <si>
    <t>ESZP027-13</t>
  </si>
  <si>
    <t>Métodos e Técnicas Aplicadas às Políticas Públicas Ambientais</t>
  </si>
  <si>
    <t>ESZP028-13</t>
  </si>
  <si>
    <t>Métodos e Técnicas Aplicadas às Políticas Públicas Urbanas</t>
  </si>
  <si>
    <t>ESZP029-13</t>
  </si>
  <si>
    <t>Movimentos Sindicais, Sociais e Culturais</t>
  </si>
  <si>
    <t>ESZP030-13</t>
  </si>
  <si>
    <t>Perspectiva de Análise do Estado e das Políticas Públicas</t>
  </si>
  <si>
    <t>ESZP031-13</t>
  </si>
  <si>
    <t>Tecnologias Sociais</t>
  </si>
  <si>
    <t>ESZP034-14</t>
  </si>
  <si>
    <t>Políticas Públicas de Esporte e Lazer</t>
  </si>
  <si>
    <t>ESZP035-14</t>
  </si>
  <si>
    <t>Atores e Instituições no Regime Militar: 1964-1985</t>
  </si>
  <si>
    <t>ESZP037-14</t>
  </si>
  <si>
    <t>Violência e Segurança Pública</t>
  </si>
  <si>
    <t>ESZP038-14</t>
  </si>
  <si>
    <t>Políticas de Saúde</t>
  </si>
  <si>
    <t>ESZP039-14</t>
  </si>
  <si>
    <t>Políticas de Educação</t>
  </si>
  <si>
    <t>ESZP040-14</t>
  </si>
  <si>
    <t>Perspectivas Analíticas Sobre a Burocracia</t>
  </si>
  <si>
    <t>ESZP041-14</t>
  </si>
  <si>
    <t>Administração Pública e Reforma do Estado em Perspectiva Comparada</t>
  </si>
  <si>
    <t>ESZP042-14</t>
  </si>
  <si>
    <t>Indicadores de Políticas Públicas</t>
  </si>
  <si>
    <t>ESZP043-14</t>
  </si>
  <si>
    <t>Inovação nos Serviços Públicos</t>
  </si>
  <si>
    <t>ESZP044-14</t>
  </si>
  <si>
    <t>Meio Ambiente e Políticas Públicas</t>
  </si>
  <si>
    <t>ESZP045-13</t>
  </si>
  <si>
    <t>Análise Social da Família e Implementação de Políticas Públicas</t>
  </si>
  <si>
    <t>ESZP046-14</t>
  </si>
  <si>
    <t>Economia Solidária, Associativismo e Cooperativismo</t>
  </si>
  <si>
    <t>ESZR001-13</t>
  </si>
  <si>
    <t>Conflitos no Ciberespaço: ativismo e guerra nas redes cibernéticas</t>
  </si>
  <si>
    <t>ESZR002-13</t>
  </si>
  <si>
    <t>Cultura, identidade e política na América Latina</t>
  </si>
  <si>
    <t>ESZR003-13</t>
  </si>
  <si>
    <t>De Mercosul , Unasul à Celac</t>
  </si>
  <si>
    <t>ESZR004-13</t>
  </si>
  <si>
    <t>Desafios do Pré-Sal e a Inserção Internacional do Brasil</t>
  </si>
  <si>
    <t>ESZR005-13</t>
  </si>
  <si>
    <t>Dinâmica dos Investimentos Produtivos Internacionais</t>
  </si>
  <si>
    <t>ESZR006-13</t>
  </si>
  <si>
    <t>Dinâmica e desafios dos processos migratórios</t>
  </si>
  <si>
    <t>ESZR007-13</t>
  </si>
  <si>
    <t>Energia nuclear e Relações Internacionais</t>
  </si>
  <si>
    <t>ESZR008-13</t>
  </si>
  <si>
    <t>História de atuação do Brasil nos processos de integração sul-americana</t>
  </si>
  <si>
    <t>ESZR009-13</t>
  </si>
  <si>
    <t>Negociações internacionais, propriedade intelectual e transferência tecnológica</t>
  </si>
  <si>
    <t>ESZR013-13</t>
  </si>
  <si>
    <t>Trajetória da OPEP e da Agência Internacional de Energia (IEA)</t>
  </si>
  <si>
    <t>ESZR014-13</t>
  </si>
  <si>
    <t>Trajetória de desenvolvimento de países exportadores de petróleo</t>
  </si>
  <si>
    <t>ESZR015-13</t>
  </si>
  <si>
    <t>Trajetória dos investimentos produtivos no Brasil e do Brasil</t>
  </si>
  <si>
    <t>ESZR016-14</t>
  </si>
  <si>
    <t>Políticas Públicas Sul-Americanas</t>
  </si>
  <si>
    <t>ESZR017-14</t>
  </si>
  <si>
    <t>Regimes de Negociação Ambiental Internacional e a Atuação Brasileira</t>
  </si>
  <si>
    <t>ESZR018-14</t>
  </si>
  <si>
    <t>Regimes de Negociação Comercial Internacional e a Atuação Brasileira</t>
  </si>
  <si>
    <t>ESZR019-14</t>
  </si>
  <si>
    <t>Regimes de Negociação Financeira Internacional e a Atuação Brasileira</t>
  </si>
  <si>
    <t>ESZR020-16</t>
  </si>
  <si>
    <t>Teoria e Prática da Cooperação Internacional e da Ajuda Humanitária</t>
  </si>
  <si>
    <t>ESZR021-16</t>
  </si>
  <si>
    <t>Oriente Médio nas Relações Internacionais</t>
  </si>
  <si>
    <t>ESZR022-16</t>
  </si>
  <si>
    <t>Refugiados: Direito e Política</t>
  </si>
  <si>
    <t>ESZS001-17</t>
  </si>
  <si>
    <t>Aeronáutica I-B</t>
  </si>
  <si>
    <t>ESZS002-17</t>
  </si>
  <si>
    <t>Aeronáutica II</t>
  </si>
  <si>
    <t>ESZS003-17</t>
  </si>
  <si>
    <t>Instrumentação e Sensores em Veículos Aeroespaciais</t>
  </si>
  <si>
    <t>ESZS004-17</t>
  </si>
  <si>
    <t>Aviônica</t>
  </si>
  <si>
    <t>ESZS006-17</t>
  </si>
  <si>
    <t>Dinâmica II</t>
  </si>
  <si>
    <t>ESZS008-17</t>
  </si>
  <si>
    <t>Navegação Inercial e GPS</t>
  </si>
  <si>
    <t>ESZS010-17</t>
  </si>
  <si>
    <t>Otimização em Projetos de Estruturas</t>
  </si>
  <si>
    <t>ESZS011-17</t>
  </si>
  <si>
    <t>Teoria da Elasticidade</t>
  </si>
  <si>
    <t>ESZS012-17</t>
  </si>
  <si>
    <t>Aplicações de Elementos Finitos para Engenharia</t>
  </si>
  <si>
    <t>ESZS014-17</t>
  </si>
  <si>
    <t>Introdução às Vibrações Não Lineares</t>
  </si>
  <si>
    <t>ESZS015-17</t>
  </si>
  <si>
    <t>Projeto de Elementos Estruturais de Aeronaves II</t>
  </si>
  <si>
    <t>ESZS016-17</t>
  </si>
  <si>
    <t>Análise Experimental de Estruturas</t>
  </si>
  <si>
    <t>ESZS018-17</t>
  </si>
  <si>
    <t>Mecânica dos Sólidos II</t>
  </si>
  <si>
    <t>ESZS019-17</t>
  </si>
  <si>
    <t>Aerodinâmica II</t>
  </si>
  <si>
    <t>ESZS021-17</t>
  </si>
  <si>
    <t>Sistemas de Propulsão II</t>
  </si>
  <si>
    <t>ESZS025-17</t>
  </si>
  <si>
    <t>Máquinas de Fluxo</t>
  </si>
  <si>
    <t>ESZS028-17</t>
  </si>
  <si>
    <t>Projeto de Aeronaves I</t>
  </si>
  <si>
    <t>ESZS029-17</t>
  </si>
  <si>
    <t>Dinâmica Orbital</t>
  </si>
  <si>
    <t>ESZS030-17</t>
  </si>
  <si>
    <t>Cinemática e Dinâmica de Mecanismos</t>
  </si>
  <si>
    <t>ESZS031-17</t>
  </si>
  <si>
    <t>Placas e Cascas</t>
  </si>
  <si>
    <t>ESZS032-17</t>
  </si>
  <si>
    <t>Interação Fluido-Estrutura</t>
  </si>
  <si>
    <t>ESZS033-17</t>
  </si>
  <si>
    <t>Propulsão Aeroespacial Não-Convencional</t>
  </si>
  <si>
    <t>ESZS034-17</t>
  </si>
  <si>
    <t>Combustão II</t>
  </si>
  <si>
    <t>ESZS035-17</t>
  </si>
  <si>
    <t>Dinâmica de Fluidos Computacional</t>
  </si>
  <si>
    <t>ESZT001-17</t>
  </si>
  <si>
    <t>Análise da Produção do Espaço e Políticas Públicas Urbanas</t>
  </si>
  <si>
    <t>ESZT002-17</t>
  </si>
  <si>
    <t>Desenvolvimento Humano e Pobreza Urbana</t>
  </si>
  <si>
    <t>ESZT003-17</t>
  </si>
  <si>
    <t>Energia e Abastecimento</t>
  </si>
  <si>
    <t>ESZT005-17</t>
  </si>
  <si>
    <t>Informática Aplicada ao Planejamento Territorial</t>
  </si>
  <si>
    <t>ESZT006-17</t>
  </si>
  <si>
    <t>Mercado Imobiliário</t>
  </si>
  <si>
    <t>ESZT007-17</t>
  </si>
  <si>
    <t>Oficina de Projeto Urbano</t>
  </si>
  <si>
    <t>ESZT008-17</t>
  </si>
  <si>
    <t>Patrimônio Cultural e Paisagem</t>
  </si>
  <si>
    <t>ESZT009-17</t>
  </si>
  <si>
    <t>Planejamento e Gestão de Redes Técnicas e Sistemas Territoriais</t>
  </si>
  <si>
    <t>ESZT010-17</t>
  </si>
  <si>
    <t>Políticas de Infraestrutura</t>
  </si>
  <si>
    <t>ESZT011-17</t>
  </si>
  <si>
    <t>Política Habitacional</t>
  </si>
  <si>
    <t>ESZT012-17</t>
  </si>
  <si>
    <t>Saneamento Ambiental</t>
  </si>
  <si>
    <t>ESZT013-17</t>
  </si>
  <si>
    <t>Segurança dos Territórios</t>
  </si>
  <si>
    <t>ESZT014-17</t>
  </si>
  <si>
    <t>Sustentabilidade e Indicadores</t>
  </si>
  <si>
    <t>ESZT015-17</t>
  </si>
  <si>
    <t>Território e Logística</t>
  </si>
  <si>
    <t>ESZT016-17</t>
  </si>
  <si>
    <t>Urbanização Brasileira</t>
  </si>
  <si>
    <t>ESZT017-17</t>
  </si>
  <si>
    <t>Dinâmicas Territoriais e Relações Étnico-Raciais No Brasil</t>
  </si>
  <si>
    <t>ESZT018-17</t>
  </si>
  <si>
    <t>Tópicos Especiais em Planejamento Territorial</t>
  </si>
  <si>
    <t>ESZT020-17</t>
  </si>
  <si>
    <t>Práticas Especiais do Planejamento Territorial</t>
  </si>
  <si>
    <t>ESZT022-17</t>
  </si>
  <si>
    <t>Modelos Econômicos e Análise das Dinâmicas Territoriais</t>
  </si>
  <si>
    <t>ESZU002-17</t>
  </si>
  <si>
    <t>Compostagem</t>
  </si>
  <si>
    <t>ESZU003-17</t>
  </si>
  <si>
    <t>Contaminação e Remediação de Solos</t>
  </si>
  <si>
    <t>ESZU006-17</t>
  </si>
  <si>
    <t>Economia, Sociedade e Meio Ambiente</t>
  </si>
  <si>
    <t>ESZU010-17</t>
  </si>
  <si>
    <t>Gestão Ambiental Na Indústria</t>
  </si>
  <si>
    <t>ESZU011-17</t>
  </si>
  <si>
    <t>Gestão Urbano-Ambiental</t>
  </si>
  <si>
    <t>ESZU013-17</t>
  </si>
  <si>
    <t>Logística e Meio Ambiente</t>
  </si>
  <si>
    <t>ESZU014-17</t>
  </si>
  <si>
    <t>Métodos de Tomada de Decisão Aplicados ao Planejamento Urbano-Ambiental</t>
  </si>
  <si>
    <t>ESZU015-17</t>
  </si>
  <si>
    <t>Métodos Quantitativos para Planejamento Estratégico</t>
  </si>
  <si>
    <t>ESZU016-17</t>
  </si>
  <si>
    <t>ESZU017-17</t>
  </si>
  <si>
    <t>Sensoriamento Remoto</t>
  </si>
  <si>
    <t>ESZU018-17</t>
  </si>
  <si>
    <t>Tópicos Especiais em Engenharia Ambiental e Urbana</t>
  </si>
  <si>
    <t>ESZU019-17</t>
  </si>
  <si>
    <t>Transportes e Meio Ambiente</t>
  </si>
  <si>
    <t>ESZU020-17</t>
  </si>
  <si>
    <t>Transportes, Uso e Ocupação do Solo</t>
  </si>
  <si>
    <t>ESZU021-17</t>
  </si>
  <si>
    <t>ESZU022-17</t>
  </si>
  <si>
    <t>Ciências Atmosféricas</t>
  </si>
  <si>
    <t>ESZU023-17</t>
  </si>
  <si>
    <t>Recursos Hídricos</t>
  </si>
  <si>
    <t>ESZU024-17</t>
  </si>
  <si>
    <t>Clima Urbano</t>
  </si>
  <si>
    <t>ESZU025-17</t>
  </si>
  <si>
    <t>ESZU027-17</t>
  </si>
  <si>
    <t>Análise e Concepção Estrutural para a Engenharia</t>
  </si>
  <si>
    <t>ESZU028-17</t>
  </si>
  <si>
    <t>Geotecnia Aplicada ao Planejamento Urbano-Ambiental</t>
  </si>
  <si>
    <t>ESZU029-17</t>
  </si>
  <si>
    <t>ESZU030-17</t>
  </si>
  <si>
    <t>Riscos No Ambiente Urbano</t>
  </si>
  <si>
    <t>ESZU031-17</t>
  </si>
  <si>
    <t>Reúso de Água</t>
  </si>
  <si>
    <t>ESZU032-17</t>
  </si>
  <si>
    <t>Tratamento Avançado de Águas Residuárias</t>
  </si>
  <si>
    <t>ESZU033-17</t>
  </si>
  <si>
    <t>Tecnologias Alternativas de Tratamento de Água e Efluentes</t>
  </si>
  <si>
    <t>ESZU034-17</t>
  </si>
  <si>
    <t>Ecologia do Ambiente Urbano</t>
  </si>
  <si>
    <t>ESZU035-17</t>
  </si>
  <si>
    <t>Geomorfologia</t>
  </si>
  <si>
    <t>ESZU036-17</t>
  </si>
  <si>
    <t>Saúde, Determinantes Socioambientais e Equidade</t>
  </si>
  <si>
    <t>ESZU037-17</t>
  </si>
  <si>
    <t>Química Ambiental</t>
  </si>
  <si>
    <t>MCTA001-17</t>
  </si>
  <si>
    <t>Algoritmos e Estruturas de Dados I</t>
  </si>
  <si>
    <t>MCTA002-17</t>
  </si>
  <si>
    <t>Algoritmos e Estruturas de Dados II</t>
  </si>
  <si>
    <t>MCTA003-17</t>
  </si>
  <si>
    <t>Análise de Algoritmos</t>
  </si>
  <si>
    <t>MCTA004-17</t>
  </si>
  <si>
    <t>Arquitetura de Computadores</t>
  </si>
  <si>
    <t>MCTA006-17</t>
  </si>
  <si>
    <t>Circuitos Digitais</t>
  </si>
  <si>
    <t>MCTA007-17</t>
  </si>
  <si>
    <t>Compiladores</t>
  </si>
  <si>
    <t>MCTA008-17</t>
  </si>
  <si>
    <t>Computação Gráfica</t>
  </si>
  <si>
    <t>MCTA009-13</t>
  </si>
  <si>
    <t>Computadores, Ética e Sociedade</t>
  </si>
  <si>
    <t>MCTA014-15</t>
  </si>
  <si>
    <t>Inteligência Artificial</t>
  </si>
  <si>
    <t>MCTA015-13</t>
  </si>
  <si>
    <t>Linguagens Formais e Automata</t>
  </si>
  <si>
    <t>MCTA016-13</t>
  </si>
  <si>
    <t>Paradigmas de Programação</t>
  </si>
  <si>
    <t>MCTA017-17</t>
  </si>
  <si>
    <t>Programação Matemática</t>
  </si>
  <si>
    <t>MCTA018-13</t>
  </si>
  <si>
    <t>Programação Orientada a Objetos</t>
  </si>
  <si>
    <t>MCTA019-17</t>
  </si>
  <si>
    <t>Projeto de Graduação em Computação I</t>
  </si>
  <si>
    <t>MCTA020-17</t>
  </si>
  <si>
    <t>Projeto de Graduação em Computação II</t>
  </si>
  <si>
    <t>MCTA021-17</t>
  </si>
  <si>
    <t>Projeto de Graduação em Computação III</t>
  </si>
  <si>
    <t>MCTA022-17</t>
  </si>
  <si>
    <t>Redes de Computadores</t>
  </si>
  <si>
    <t>MCTA023-17</t>
  </si>
  <si>
    <t>Segurança de Dados</t>
  </si>
  <si>
    <t>MCTA024-13</t>
  </si>
  <si>
    <t>Sistemas Digitais</t>
  </si>
  <si>
    <t>MCTA025-13</t>
  </si>
  <si>
    <t>Sistemas Distribuídos</t>
  </si>
  <si>
    <t>MCTA026-13</t>
  </si>
  <si>
    <t>Sistemas Operacionais</t>
  </si>
  <si>
    <t>MCTA027-17</t>
  </si>
  <si>
    <t>Teoria dos Grafos</t>
  </si>
  <si>
    <t>MCTA028-15</t>
  </si>
  <si>
    <t>Programação Estruturada</t>
  </si>
  <si>
    <t>MCTA033-15</t>
  </si>
  <si>
    <t>Engenharia de Software</t>
  </si>
  <si>
    <t>MCTA037-17</t>
  </si>
  <si>
    <t>Banco de Dados</t>
  </si>
  <si>
    <t>MCTB001-17</t>
  </si>
  <si>
    <t>Álgebra Linear</t>
  </si>
  <si>
    <t>MCTB002-13</t>
  </si>
  <si>
    <t>Álgebra Linear Avançada I</t>
  </si>
  <si>
    <t>MCTB003-17</t>
  </si>
  <si>
    <t>Álgebra Linear Avançada II</t>
  </si>
  <si>
    <t>MCTB004-17</t>
  </si>
  <si>
    <t>Análise no Rn I</t>
  </si>
  <si>
    <t>MCTB005-13</t>
  </si>
  <si>
    <t>Análise Real I</t>
  </si>
  <si>
    <t>MCTB006-13</t>
  </si>
  <si>
    <t>Análise Real II</t>
  </si>
  <si>
    <t>MCTB007-17</t>
  </si>
  <si>
    <t>Anéis e Corpos</t>
  </si>
  <si>
    <t>MCTB008-17</t>
  </si>
  <si>
    <t>Cálculo de Probabilidade</t>
  </si>
  <si>
    <t>MCTB009-17</t>
  </si>
  <si>
    <t>Cálculo Numérico</t>
  </si>
  <si>
    <t>MCTB010-13</t>
  </si>
  <si>
    <t>Cálculo Vetorial e Tensorial</t>
  </si>
  <si>
    <t>MCTB011-17</t>
  </si>
  <si>
    <t>Equações Diferenciais Ordinárias</t>
  </si>
  <si>
    <t>MCTB012-13</t>
  </si>
  <si>
    <t>Equações Diferenciais Parciais</t>
  </si>
  <si>
    <t>MCTB014-17</t>
  </si>
  <si>
    <t>Extensões Algébricas</t>
  </si>
  <si>
    <t>MCTB015-17</t>
  </si>
  <si>
    <t>Funções de Variável Complexa</t>
  </si>
  <si>
    <t>MCTB016-13</t>
  </si>
  <si>
    <t>Geometria Diferencial I</t>
  </si>
  <si>
    <t>MCTB017-13</t>
  </si>
  <si>
    <t>Geometria Diferencial II</t>
  </si>
  <si>
    <t>MCTB018-17</t>
  </si>
  <si>
    <t>Grupos</t>
  </si>
  <si>
    <t>MCTB019-17</t>
  </si>
  <si>
    <t>Matemática Discreta</t>
  </si>
  <si>
    <t>MCTB020-17</t>
  </si>
  <si>
    <t>Teoria da Medida e Integração</t>
  </si>
  <si>
    <t>MCTB021-17</t>
  </si>
  <si>
    <t>Probabilidade</t>
  </si>
  <si>
    <t>MCTB022-17</t>
  </si>
  <si>
    <t>Sequências e Séries</t>
  </si>
  <si>
    <t>MCTB023-17</t>
  </si>
  <si>
    <t>Teoria Aritmética dos Números</t>
  </si>
  <si>
    <t>MCTB024-13</t>
  </si>
  <si>
    <t>Trabalho de Conclusão de Curso em Matemática I</t>
  </si>
  <si>
    <t>MCTB025-13</t>
  </si>
  <si>
    <t>Trabalho de Conclusão de Curso em Matemática II</t>
  </si>
  <si>
    <t>MCTB026-17</t>
  </si>
  <si>
    <t>Topologia</t>
  </si>
  <si>
    <t>MCTB027-13</t>
  </si>
  <si>
    <t>Trabalho de Conclusão de Curso em Matemática III</t>
  </si>
  <si>
    <t>MCTC001-15</t>
  </si>
  <si>
    <t>Introdução à Filosofia da Mente</t>
  </si>
  <si>
    <t>MCTC002-15</t>
  </si>
  <si>
    <t>Introdução à Neurociência</t>
  </si>
  <si>
    <t>MCTC007-15</t>
  </si>
  <si>
    <t>Pesquisa e Comunicação Científica</t>
  </si>
  <si>
    <t>MCTC009-15</t>
  </si>
  <si>
    <t>Progressos e Métodos em Neurociência</t>
  </si>
  <si>
    <t>MCTC011-15</t>
  </si>
  <si>
    <t>Psicologia Cognitiva</t>
  </si>
  <si>
    <t>MCTC015-13</t>
  </si>
  <si>
    <t>Estágio Supervisionado em Neurociência I</t>
  </si>
  <si>
    <t>MCTC016-13</t>
  </si>
  <si>
    <t>Estágio Supervisionado em Neurociência II</t>
  </si>
  <si>
    <t>MCTC017-13</t>
  </si>
  <si>
    <t>Estágio Supervisionado em Neurociência III</t>
  </si>
  <si>
    <t>MCTC018-15</t>
  </si>
  <si>
    <t>Neuropsicofarmacologia</t>
  </si>
  <si>
    <t>MCTC019-15</t>
  </si>
  <si>
    <t>MCTC020-15</t>
  </si>
  <si>
    <t>Psicologia Experimental</t>
  </si>
  <si>
    <t>MCTC021-15</t>
  </si>
  <si>
    <t>Introdução à Neurociência Computacional</t>
  </si>
  <si>
    <t>MCTC022-15</t>
  </si>
  <si>
    <t>Processamento de Sinais Neurais</t>
  </si>
  <si>
    <t>MCTC023-15</t>
  </si>
  <si>
    <t>Neuroanatomia</t>
  </si>
  <si>
    <t>MCTC024-15</t>
  </si>
  <si>
    <t>Neuroetologia</t>
  </si>
  <si>
    <t>MCTD005-13</t>
  </si>
  <si>
    <t>Fundamentos de Álgebra</t>
  </si>
  <si>
    <t>MCTD006-13</t>
  </si>
  <si>
    <t>Fundamentos de Análise</t>
  </si>
  <si>
    <t>MCTD007-13</t>
  </si>
  <si>
    <t>Fundamentos de Geometria</t>
  </si>
  <si>
    <t>MCTD009-13</t>
  </si>
  <si>
    <t>Geometria Plana e Construções Geométricas</t>
  </si>
  <si>
    <t>MCTD010-13</t>
  </si>
  <si>
    <t>História da Matemática</t>
  </si>
  <si>
    <t>MCTD011-13</t>
  </si>
  <si>
    <t>Práticas de Ensino de Matemática no Ensino Fundamental</t>
  </si>
  <si>
    <t>MCTD012-13</t>
  </si>
  <si>
    <t>Práticas de Ensino de Matemática II</t>
  </si>
  <si>
    <t>MCTD013-13</t>
  </si>
  <si>
    <t>Práticas de Ensino de Matemática III</t>
  </si>
  <si>
    <t>MCTD014-13</t>
  </si>
  <si>
    <t>Práticas de Ensino de Matemática I</t>
  </si>
  <si>
    <t>MCTD015-13</t>
  </si>
  <si>
    <t>Tendências em Educação Matemática</t>
  </si>
  <si>
    <t>MCZA001-13</t>
  </si>
  <si>
    <t>Análise de Projetos</t>
  </si>
  <si>
    <t>MCZA002-17</t>
  </si>
  <si>
    <t>Aprendizado de Máquina</t>
  </si>
  <si>
    <t>MCZA003-17</t>
  </si>
  <si>
    <t>Arquitetura de Computadores de Alto Desempenho</t>
  </si>
  <si>
    <t>MCZA004-13</t>
  </si>
  <si>
    <t>Avaliação de Desempenho de Redes</t>
  </si>
  <si>
    <t>MCZA005-17</t>
  </si>
  <si>
    <t>Banco de Dados de Apoio à Tomada de Decisão</t>
  </si>
  <si>
    <t>MCZA006-17</t>
  </si>
  <si>
    <t>Computação Evolutiva e Conexionista</t>
  </si>
  <si>
    <t>MCZA007-13</t>
  </si>
  <si>
    <t>Empreendedorismo e Desenvolvimento de Negócios</t>
  </si>
  <si>
    <t>MCZA008-17</t>
  </si>
  <si>
    <t>Interação Humano-Computador</t>
  </si>
  <si>
    <t>MCZA010-13</t>
  </si>
  <si>
    <t>Laboratório de Engenharia de Software</t>
  </si>
  <si>
    <t>MCZA011-17</t>
  </si>
  <si>
    <t>Laboratório de Redes</t>
  </si>
  <si>
    <t>MCZA012-13</t>
  </si>
  <si>
    <t>Laboratório de Sistemas Operacionais</t>
  </si>
  <si>
    <t>MCZA013-13</t>
  </si>
  <si>
    <t>Lógicas Não Clássicas</t>
  </si>
  <si>
    <t>MCZA014-17</t>
  </si>
  <si>
    <t>Métodos de Otimização</t>
  </si>
  <si>
    <t>MCZA015-13</t>
  </si>
  <si>
    <t>Mineração de Dados</t>
  </si>
  <si>
    <t>MCZA016-15</t>
  </si>
  <si>
    <t>Gestão de Projetos de Software</t>
  </si>
  <si>
    <t>MCZA017-13</t>
  </si>
  <si>
    <t>Processamento de Linguagem Natural</t>
  </si>
  <si>
    <t>MCZA018-17</t>
  </si>
  <si>
    <t>Processamento Digital de Imagens</t>
  </si>
  <si>
    <t>MCZA019-17</t>
  </si>
  <si>
    <t>Programação para Web</t>
  </si>
  <si>
    <t>MCZA020-13</t>
  </si>
  <si>
    <t>Programação Paralela</t>
  </si>
  <si>
    <t>MCZA021-17</t>
  </si>
  <si>
    <t>Projeto de Redes</t>
  </si>
  <si>
    <t>MCZA022-17</t>
  </si>
  <si>
    <t>Projeto Interdisciplinar</t>
  </si>
  <si>
    <t>MCZA023-17</t>
  </si>
  <si>
    <t>Redes Convergentes</t>
  </si>
  <si>
    <t>MCZA024-17</t>
  </si>
  <si>
    <t>Redes sem Fio</t>
  </si>
  <si>
    <t>MCZA025-13</t>
  </si>
  <si>
    <t>Segurança em Redes</t>
  </si>
  <si>
    <t>MCZA026-17</t>
  </si>
  <si>
    <t>Sistema de Gerenciamento de Banco de Dados</t>
  </si>
  <si>
    <t>MCZA027-15</t>
  </si>
  <si>
    <t>Sistemas de Informação</t>
  </si>
  <si>
    <t>MCZA028-13</t>
  </si>
  <si>
    <t>Sistemas Multiagentes</t>
  </si>
  <si>
    <t>MCZA029-13</t>
  </si>
  <si>
    <t>Sistemas Multimídia</t>
  </si>
  <si>
    <t>MCZA030-17</t>
  </si>
  <si>
    <t>Vida Artificial na Computação</t>
  </si>
  <si>
    <t>MCZA031-13</t>
  </si>
  <si>
    <t>Web Semântica</t>
  </si>
  <si>
    <t>MCZA032-14</t>
  </si>
  <si>
    <t>Introdução à Programação de Jogos</t>
  </si>
  <si>
    <t>MCZA033-14</t>
  </si>
  <si>
    <t>Programação Avançada para Dispositivos Móveis</t>
  </si>
  <si>
    <t>MCZA034-14</t>
  </si>
  <si>
    <t>Programação Segura</t>
  </si>
  <si>
    <t>MCZA035-14</t>
  </si>
  <si>
    <t>Algoritmos Probabilísticos</t>
  </si>
  <si>
    <t>MCZA036-17</t>
  </si>
  <si>
    <t>Análise de Algoritmos II</t>
  </si>
  <si>
    <t>MCZA037-14</t>
  </si>
  <si>
    <t>Combinatória Extremal</t>
  </si>
  <si>
    <t>MCZA038-17</t>
  </si>
  <si>
    <t>Prática Avançada de Programação A</t>
  </si>
  <si>
    <t>MCZA039-17</t>
  </si>
  <si>
    <t>Prática Avançada de Programação B</t>
  </si>
  <si>
    <t>MCZA040-17</t>
  </si>
  <si>
    <t>Prática Avançada de Programação C</t>
  </si>
  <si>
    <t>MCZA041-14</t>
  </si>
  <si>
    <t>Processamento de Imagens Utilizando GPU</t>
  </si>
  <si>
    <t>MCZA042-14</t>
  </si>
  <si>
    <t>Processo e Desenvolvimento de Softwares Educacionais</t>
  </si>
  <si>
    <t>MCZA044-14</t>
  </si>
  <si>
    <t>Robótica e Sistemas Inteligentes</t>
  </si>
  <si>
    <t>MCZA045-14</t>
  </si>
  <si>
    <t>Robótica Educacional</t>
  </si>
  <si>
    <t>MCZA046-14</t>
  </si>
  <si>
    <t>Semântica de Linguagem de Programação</t>
  </si>
  <si>
    <t>MCZA047-14</t>
  </si>
  <si>
    <t>Sistemas Multi-Robôs Sociais</t>
  </si>
  <si>
    <t>MCZA048-17</t>
  </si>
  <si>
    <t>Teoria Espectral de Grafos</t>
  </si>
  <si>
    <t>MCZA049-14</t>
  </si>
  <si>
    <t>Tópicos Emergentes em Banco de Dados</t>
  </si>
  <si>
    <t>MCZA050-15</t>
  </si>
  <si>
    <t>Técnicas Avançadas de Programação</t>
  </si>
  <si>
    <t>MCZA051-17</t>
  </si>
  <si>
    <t>Estágio Supervisionado em Computação</t>
  </si>
  <si>
    <t>MCZB001-13</t>
  </si>
  <si>
    <t>Análise Complexa</t>
  </si>
  <si>
    <t>MCZB002-13</t>
  </si>
  <si>
    <t>Análise de Regressão</t>
  </si>
  <si>
    <t>MCZB003-17</t>
  </si>
  <si>
    <t>Análise Multivariada</t>
  </si>
  <si>
    <t>MCZB004-17</t>
  </si>
  <si>
    <t>Análise no Rn II</t>
  </si>
  <si>
    <t>MCZB005-17</t>
  </si>
  <si>
    <t>Análise Numérica</t>
  </si>
  <si>
    <t>MCZB006-17</t>
  </si>
  <si>
    <t>Conexões e Fibrados</t>
  </si>
  <si>
    <t>MCZB007-13</t>
  </si>
  <si>
    <t>Elementos Finitos</t>
  </si>
  <si>
    <t>MCZB008-13</t>
  </si>
  <si>
    <t>Formas Diferenciais</t>
  </si>
  <si>
    <t>MCZB009-13</t>
  </si>
  <si>
    <t>Geometria Não Euclidiana</t>
  </si>
  <si>
    <t>MCZB010-13</t>
  </si>
  <si>
    <t>Grupo Fundamental e Espaço de Recobrimento</t>
  </si>
  <si>
    <t>MCZB012-13</t>
  </si>
  <si>
    <t>Inferência Estatística</t>
  </si>
  <si>
    <t>MCZB013-13</t>
  </si>
  <si>
    <t>Introdução à Análise Estocástica em Finanças</t>
  </si>
  <si>
    <t>MCZB014-17</t>
  </si>
  <si>
    <t>Introdução à Análise Funcional</t>
  </si>
  <si>
    <t>MCZB015-13</t>
  </si>
  <si>
    <t>Introdução à Criptografia</t>
  </si>
  <si>
    <t>MCZB016-13</t>
  </si>
  <si>
    <t>Introdução à Estatística Bayesiana</t>
  </si>
  <si>
    <t>MCZB017-17</t>
  </si>
  <si>
    <t>Métodos Numéricos em EDP’s</t>
  </si>
  <si>
    <t>MCZB018-13</t>
  </si>
  <si>
    <t>Introdução à Modelagem e Processos Estocásticos</t>
  </si>
  <si>
    <t>MCZB019-13</t>
  </si>
  <si>
    <t>Introdução aos Processos Pontuais</t>
  </si>
  <si>
    <t>MCZB020-13</t>
  </si>
  <si>
    <t>Introdução aos Sistemas Dinâmicos</t>
  </si>
  <si>
    <t>MCZB021-13</t>
  </si>
  <si>
    <t>Introdução às Curvas Algébricas</t>
  </si>
  <si>
    <t>MCZB022-17</t>
  </si>
  <si>
    <t>Metateoremas da Lógica Clássica</t>
  </si>
  <si>
    <t>MCZB023-17</t>
  </si>
  <si>
    <t>Métodos Numéricos em EDO’s</t>
  </si>
  <si>
    <t>MCZB024-13</t>
  </si>
  <si>
    <t>Métodos Variacionais</t>
  </si>
  <si>
    <t>MCZB025-13</t>
  </si>
  <si>
    <t>Módulos</t>
  </si>
  <si>
    <t>MCZB026-13</t>
  </si>
  <si>
    <t>Percolação</t>
  </si>
  <si>
    <t>MCZB028-13</t>
  </si>
  <si>
    <t>Processos Estocásticos</t>
  </si>
  <si>
    <t>MCZB029-17</t>
  </si>
  <si>
    <t>Teoria Aritmética dos Números II</t>
  </si>
  <si>
    <t>MCZB030-17</t>
  </si>
  <si>
    <t>Teoria Axiomática de Conjuntos</t>
  </si>
  <si>
    <t>MCZB031-17</t>
  </si>
  <si>
    <t>Teoria dos Jogos</t>
  </si>
  <si>
    <t>MCZB032-13</t>
  </si>
  <si>
    <t>Teoria das Filas</t>
  </si>
  <si>
    <t>MCZB033-17</t>
  </si>
  <si>
    <t>Teoria da Recursão e Computabilidade</t>
  </si>
  <si>
    <t>MCZB034-17</t>
  </si>
  <si>
    <t>Teoria das Distribuições</t>
  </si>
  <si>
    <t>MCZB035-17</t>
  </si>
  <si>
    <t>Evolução dos Conceitos Matemáticos</t>
  </si>
  <si>
    <t>MCZB036-17</t>
  </si>
  <si>
    <t>Filosofia da Matemática</t>
  </si>
  <si>
    <t>MCZB037-17</t>
  </si>
  <si>
    <t>Funções Especiais e Teoria de Representações de Grupos</t>
  </si>
  <si>
    <t>MCZB038-17</t>
  </si>
  <si>
    <t>Teoria Básica de Categorias</t>
  </si>
  <si>
    <t>MCZB039-17</t>
  </si>
  <si>
    <t>Teoria Básica de Modelos</t>
  </si>
  <si>
    <t>MCZB040-17</t>
  </si>
  <si>
    <t>Tópicos de Análise de Fourier</t>
  </si>
  <si>
    <t>MCZB041-17</t>
  </si>
  <si>
    <t>Teoria de Conjuntos</t>
  </si>
  <si>
    <t>MCZC001-15</t>
  </si>
  <si>
    <t>MCZC002-15</t>
  </si>
  <si>
    <t>Bases Neurais da Motricidade</t>
  </si>
  <si>
    <t>MCZC003-15</t>
  </si>
  <si>
    <t>Introdução à Psicolinguística e Neurociência da Linguagem</t>
  </si>
  <si>
    <t>MCZC004-15</t>
  </si>
  <si>
    <t>MCZC007-15</t>
  </si>
  <si>
    <t>Ergonomia Cognitiva</t>
  </si>
  <si>
    <t>MCZC008-13</t>
  </si>
  <si>
    <t>Neuroarte</t>
  </si>
  <si>
    <t>MCZC010-15</t>
  </si>
  <si>
    <t>Atenção e Estados de Consciência</t>
  </si>
  <si>
    <t>MCZC011-15</t>
  </si>
  <si>
    <t>Tomada de Decisões e Neuroeconomia</t>
  </si>
  <si>
    <t>MCZC012-15</t>
  </si>
  <si>
    <t>Sensação e Percepção</t>
  </si>
  <si>
    <t>MCZC013-15</t>
  </si>
  <si>
    <t>Memória e Aprendizagem</t>
  </si>
  <si>
    <t>MCZC014-15</t>
  </si>
  <si>
    <t>Introdução à Bioestatística</t>
  </si>
  <si>
    <t>MCZC015-15</t>
  </si>
  <si>
    <t>Neuroarte Prática e Estética Experimental</t>
  </si>
  <si>
    <t>MCZC016-15</t>
  </si>
  <si>
    <t>Neurociência da Cognição Musical</t>
  </si>
  <si>
    <t>NHH2007-13</t>
  </si>
  <si>
    <t>Estética</t>
  </si>
  <si>
    <t>NHH2008-13</t>
  </si>
  <si>
    <t>Estética: Perspectivas Contemporâneas</t>
  </si>
  <si>
    <t>NHH2009-13</t>
  </si>
  <si>
    <t>Ética</t>
  </si>
  <si>
    <t>NHH2010-13</t>
  </si>
  <si>
    <t>Ética: Perspectivas Contemporâneas</t>
  </si>
  <si>
    <t>NHH2012-13</t>
  </si>
  <si>
    <t>Fenomenologia e Filosofia Hermenêutica</t>
  </si>
  <si>
    <t>NHH2015-13</t>
  </si>
  <si>
    <t>Filosofia da Ciência: em torno à concepção ortodoxa</t>
  </si>
  <si>
    <t>NHH2016-13</t>
  </si>
  <si>
    <t>Filosofia da Ciência: o debate Popper-Kuhn e seus desdobramentos</t>
  </si>
  <si>
    <t>NHH2017-16</t>
  </si>
  <si>
    <t>Filosofia da Educação</t>
  </si>
  <si>
    <t>NHH2019-13</t>
  </si>
  <si>
    <t>Filosofia da Linguagem</t>
  </si>
  <si>
    <t>NHH2020-13</t>
  </si>
  <si>
    <t>Filosofia da Lógica</t>
  </si>
  <si>
    <t>NHH2023-16</t>
  </si>
  <si>
    <t>Filosofia do Ensino de Filosofia</t>
  </si>
  <si>
    <t>NHH2026-13</t>
  </si>
  <si>
    <t>Filosofia no Brasil e na América Latina</t>
  </si>
  <si>
    <t>NHH2028-13</t>
  </si>
  <si>
    <t>Filosofia Política</t>
  </si>
  <si>
    <t>NHH2029-13</t>
  </si>
  <si>
    <t>Filosofia Política: Perspectivas Contemporâneas</t>
  </si>
  <si>
    <t>NHH2032-13</t>
  </si>
  <si>
    <t>História da Filosofia Antiga: Aristóteles e o Aristotelismo</t>
  </si>
  <si>
    <t>NHH2033-13</t>
  </si>
  <si>
    <t>História da Filosofia Antiga: Platão e o Platonismo</t>
  </si>
  <si>
    <t>NHH2034-13</t>
  </si>
  <si>
    <t>História da Filosofia Contemporânea: o século XIX</t>
  </si>
  <si>
    <t>NHH2035-13</t>
  </si>
  <si>
    <t>História da Filosofia Contemporânea: o Século XX</t>
  </si>
  <si>
    <t>NHH2038-13</t>
  </si>
  <si>
    <t>História da Filosofia Medieval: Patrística e Escolástica</t>
  </si>
  <si>
    <t>NHH2040-13</t>
  </si>
  <si>
    <t>História da Filosofia Moderna: o Iluminismo e seus desdobramentos</t>
  </si>
  <si>
    <t>NHH2041-13</t>
  </si>
  <si>
    <t>História da Filosofia Moderna: perspectivas racionalistas</t>
  </si>
  <si>
    <t>NHH2047-13</t>
  </si>
  <si>
    <t>Historiografia e História das Ciências</t>
  </si>
  <si>
    <t>NHH2064-13</t>
  </si>
  <si>
    <t>Problemas Metafísicos: Perspectivas Contemporâneas</t>
  </si>
  <si>
    <t>NHH2065-13</t>
  </si>
  <si>
    <t>Problemas Metafísicos: Perspectivas Modernas</t>
  </si>
  <si>
    <t>NHH2072-13</t>
  </si>
  <si>
    <t>Teoria do conhecimento: a epistemologia contemporânea</t>
  </si>
  <si>
    <t>NHH2073-13</t>
  </si>
  <si>
    <t>Teoria do Conhecimento: Empirismo versus Racionalismo</t>
  </si>
  <si>
    <t>NHH2085-16</t>
  </si>
  <si>
    <t>Filosofia da Arte</t>
  </si>
  <si>
    <t>NHH2086-16</t>
  </si>
  <si>
    <t>História da Filosofia Medieval: do Século IV ao X</t>
  </si>
  <si>
    <t>NHH2087-16</t>
  </si>
  <si>
    <t>História da Filosofia Medieval: do Século XI ao XIV</t>
  </si>
  <si>
    <t>NHH2088-16</t>
  </si>
  <si>
    <t>Prática de Ensino de Filosofia: Currículos</t>
  </si>
  <si>
    <t>NHH2089-16</t>
  </si>
  <si>
    <t>Prática de Ensino de Filosofia: Metodologias</t>
  </si>
  <si>
    <t>NHH2090-16</t>
  </si>
  <si>
    <t>Prática de Ensino de Filosofia: Programas de Ensino</t>
  </si>
  <si>
    <t>NHI2049-13</t>
  </si>
  <si>
    <t>Lógica Básica</t>
  </si>
  <si>
    <t>NHI5001-15</t>
  </si>
  <si>
    <t>Desenvolvimento e Aprendizagem</t>
  </si>
  <si>
    <t>NHI5002-15</t>
  </si>
  <si>
    <t>Didática</t>
  </si>
  <si>
    <t>NHI5011-13</t>
  </si>
  <si>
    <t>Políticas Educacionais</t>
  </si>
  <si>
    <t>Trabalho de Conclusão de Curso em Biologia</t>
  </si>
  <si>
    <t>NHT1083-16</t>
  </si>
  <si>
    <t>Práticas de Ensino de Biologia I</t>
  </si>
  <si>
    <t>NHT1084-16</t>
  </si>
  <si>
    <t>Práticas de Ensino de Biologia II</t>
  </si>
  <si>
    <t>NHT1085-16</t>
  </si>
  <si>
    <t>Práticas de Ensino de Biologia III</t>
  </si>
  <si>
    <t>NHT1086-16</t>
  </si>
  <si>
    <t>Instrumentação para o Ensino de Ciências e Biologia</t>
  </si>
  <si>
    <t>NHT1087-15</t>
  </si>
  <si>
    <t>Biologia Vegetal</t>
  </si>
  <si>
    <t>NHT1089-15</t>
  </si>
  <si>
    <t>Zoologia Geral dos Invertebrados</t>
  </si>
  <si>
    <t>Fundamentos de Zoologia dos Invertebrados</t>
  </si>
  <si>
    <t>NHT3012-15</t>
  </si>
  <si>
    <t>Física do Contínuo</t>
  </si>
  <si>
    <t>NHT3013-13</t>
  </si>
  <si>
    <t>Física Térmica</t>
  </si>
  <si>
    <t>NHT3027-15</t>
  </si>
  <si>
    <t>Laboratório de Física I</t>
  </si>
  <si>
    <t>NHT3028-15</t>
  </si>
  <si>
    <t>Laboratório de Física II</t>
  </si>
  <si>
    <t>NHT3036-15</t>
  </si>
  <si>
    <t>Mecânica Estatística</t>
  </si>
  <si>
    <t>NHT3037-13</t>
  </si>
  <si>
    <t>Mecânica Geral</t>
  </si>
  <si>
    <t>NHT3044-15</t>
  </si>
  <si>
    <t>Óptica</t>
  </si>
  <si>
    <t>NHT3048-15</t>
  </si>
  <si>
    <t>Princípios de Mecânica Quântica</t>
  </si>
  <si>
    <t>NHT3049-15</t>
  </si>
  <si>
    <t>Princípios de Termodinâmica</t>
  </si>
  <si>
    <t>NHT3054-15</t>
  </si>
  <si>
    <t>Teoria da Relatividade</t>
  </si>
  <si>
    <t>NHT3055-13</t>
  </si>
  <si>
    <t>Teoria Eletromagnética</t>
  </si>
  <si>
    <t>NHT3064-15</t>
  </si>
  <si>
    <t>Física Ondulatória</t>
  </si>
  <si>
    <t>NHT3065-15</t>
  </si>
  <si>
    <t>Laboratório de Física III</t>
  </si>
  <si>
    <t>NHT3066-15</t>
  </si>
  <si>
    <t>Variáveis Complexas e Aplicações</t>
  </si>
  <si>
    <t>NHT3067-15</t>
  </si>
  <si>
    <t>Análise de Fourier e Aplicações</t>
  </si>
  <si>
    <t>NHT3068-15</t>
  </si>
  <si>
    <t>Mecânica Clássica I</t>
  </si>
  <si>
    <t>NHT3069-15</t>
  </si>
  <si>
    <t>Mecânica Clássica II</t>
  </si>
  <si>
    <t>NHT3070-15</t>
  </si>
  <si>
    <t>Eletromagnetismo I</t>
  </si>
  <si>
    <t>NHT3071-15</t>
  </si>
  <si>
    <t>Eletromagnetismo II</t>
  </si>
  <si>
    <t>NHT3072-15</t>
  </si>
  <si>
    <t>Mecânica Quântica I</t>
  </si>
  <si>
    <t>NHT3073-15</t>
  </si>
  <si>
    <t>Mecânica Quântica II</t>
  </si>
  <si>
    <t>NHT3089-15</t>
  </si>
  <si>
    <t>Trabalho de Conclusão de Curso em Física</t>
  </si>
  <si>
    <t>NHT3090-15</t>
  </si>
  <si>
    <t>Práticas de Ensino de Física II</t>
  </si>
  <si>
    <t>NHT3091-15</t>
  </si>
  <si>
    <t>Práticas de Ensino de Física III</t>
  </si>
  <si>
    <t>NHT3095-15</t>
  </si>
  <si>
    <t>Práticas de Ensino de Física I</t>
  </si>
  <si>
    <t>NHT4001-15</t>
  </si>
  <si>
    <t>Análise Química Instrumental</t>
  </si>
  <si>
    <t>NHT4005-15</t>
  </si>
  <si>
    <t>Eletroanalítica e Técnicas de Separação</t>
  </si>
  <si>
    <t>NHT4006-15</t>
  </si>
  <si>
    <t>Eletroquímica e Cinética Química</t>
  </si>
  <si>
    <t>NHT4007-15</t>
  </si>
  <si>
    <t>Espectroscopia</t>
  </si>
  <si>
    <t>NHT4015-15</t>
  </si>
  <si>
    <t>Experimentação e Ensino de Química</t>
  </si>
  <si>
    <t>NHT4017-15</t>
  </si>
  <si>
    <t>Funções e Reações Orgânicas</t>
  </si>
  <si>
    <t>NHT4023-15</t>
  </si>
  <si>
    <t>Ligações Químicas</t>
  </si>
  <si>
    <t>NHT4024-15</t>
  </si>
  <si>
    <t>Mecanismos de Reações Orgânicas</t>
  </si>
  <si>
    <t>NHT4025-15</t>
  </si>
  <si>
    <t>Métodos de Análise em Química Orgânica</t>
  </si>
  <si>
    <t>NHT4030-15</t>
  </si>
  <si>
    <t>Práticas de Ensino de Química I</t>
  </si>
  <si>
    <t>NHT4032-15</t>
  </si>
  <si>
    <t>Práticas de Ensino de Química III</t>
  </si>
  <si>
    <t>NHT4033-15</t>
  </si>
  <si>
    <t>Práticas em Química Verde</t>
  </si>
  <si>
    <t>NHT4040-15</t>
  </si>
  <si>
    <t>Química Orgânica Aplicada</t>
  </si>
  <si>
    <t>NHT4041-15</t>
  </si>
  <si>
    <t>Química Orgânica Experimental</t>
  </si>
  <si>
    <t>NHT4046-15</t>
  </si>
  <si>
    <t>Trabalho de Conclusão de Curso em Química</t>
  </si>
  <si>
    <t>NHT4049-15</t>
  </si>
  <si>
    <t>Estrutura da Matéria Avançada</t>
  </si>
  <si>
    <t>NHT4050-15</t>
  </si>
  <si>
    <t>Química Analítica Clássica II</t>
  </si>
  <si>
    <t>NHT4051-15</t>
  </si>
  <si>
    <t>Química Analítica Clássica I</t>
  </si>
  <si>
    <t>NHT4052-15</t>
  </si>
  <si>
    <t>Química de Coordenação</t>
  </si>
  <si>
    <t>NHT4053-15</t>
  </si>
  <si>
    <t>Química dos Elementos</t>
  </si>
  <si>
    <t>NHT4055-15</t>
  </si>
  <si>
    <t>Tópicos Avançados em Química Orgânica</t>
  </si>
  <si>
    <t>NHT4056-15</t>
  </si>
  <si>
    <t>Química Inorgânica Experimental</t>
  </si>
  <si>
    <t>NHT4057-15</t>
  </si>
  <si>
    <t>Termodinâmica Química</t>
  </si>
  <si>
    <t>NHT4058-15</t>
  </si>
  <si>
    <t>Química Analítica e Bioanalítica Avançada</t>
  </si>
  <si>
    <t>NHT4071-15</t>
  </si>
  <si>
    <t>Práticas de Ensino de Química II</t>
  </si>
  <si>
    <t>NHT4072-15</t>
  </si>
  <si>
    <t>Avaliação no Ensino de Química</t>
  </si>
  <si>
    <t>NHT4073-15</t>
  </si>
  <si>
    <t>Livros Didáticos no Ensino de Química</t>
  </si>
  <si>
    <t>NHT4075-15</t>
  </si>
  <si>
    <t>Físico-Química Experimental</t>
  </si>
  <si>
    <t>NHT5004-15</t>
  </si>
  <si>
    <t>Educação Científica, Sociedade e Cultura</t>
  </si>
  <si>
    <t>NHT5012-15</t>
  </si>
  <si>
    <t>Práticas de Ciências no Ensino Fundamental</t>
  </si>
  <si>
    <t>NHT5013-15</t>
  </si>
  <si>
    <t>Práticas de Ensino de Ciências e Matemática no Ensino Fundamental</t>
  </si>
  <si>
    <t>NHZ1014-15</t>
  </si>
  <si>
    <t>NHZ1015-15</t>
  </si>
  <si>
    <t>Reprodução Assistida em Mamíferos</t>
  </si>
  <si>
    <t>NHZ2001-11</t>
  </si>
  <si>
    <t>Antropologia Filosófica</t>
  </si>
  <si>
    <t>NHZ2002-11</t>
  </si>
  <si>
    <t>Ceticismo</t>
  </si>
  <si>
    <t>NHZ2011-11</t>
  </si>
  <si>
    <t>Existencialismo</t>
  </si>
  <si>
    <t>NHZ2013-11</t>
  </si>
  <si>
    <t>Filosofia Brasileira: História e Problemas</t>
  </si>
  <si>
    <t>NHZ2014-11</t>
  </si>
  <si>
    <t>Filosofia da Ciência Pós-kuhniana</t>
  </si>
  <si>
    <t>NHZ2018-11</t>
  </si>
  <si>
    <t>Filosofia da Educação: perspectivas contemporâneas</t>
  </si>
  <si>
    <t>NHZ2021-11</t>
  </si>
  <si>
    <t>Filosofia da Mente</t>
  </si>
  <si>
    <t>NHZ2022-11</t>
  </si>
  <si>
    <t>Filosofia da Natureza, Mecanicismo e Cosmologia</t>
  </si>
  <si>
    <t>NHZ2024-11</t>
  </si>
  <si>
    <t>Filosofia Experimental e Mecanicismo</t>
  </si>
  <si>
    <t>NHZ2025-11</t>
  </si>
  <si>
    <t>Filosofia Latino-Americana: História e Problemas</t>
  </si>
  <si>
    <t>NHZ2027-16</t>
  </si>
  <si>
    <t>Filosofia no Ensino Fundamental</t>
  </si>
  <si>
    <t>NHZ2030-11</t>
  </si>
  <si>
    <t>Fundamentos da Lógica Modal</t>
  </si>
  <si>
    <t>NHZ2031-11</t>
  </si>
  <si>
    <t>História da Astronomia</t>
  </si>
  <si>
    <t>NHZ2036-11</t>
  </si>
  <si>
    <t>História da Filosofia da Antiguidade Tardia</t>
  </si>
  <si>
    <t>NHZ2037-11</t>
  </si>
  <si>
    <t>História da Filosofia Medieval: Escolas Franciscanas e Nominalismo</t>
  </si>
  <si>
    <t>NHZ2039-11</t>
  </si>
  <si>
    <t>História da Filosofia Moderna: o Idealismo alemão</t>
  </si>
  <si>
    <t>NHZ2042-11</t>
  </si>
  <si>
    <t xml:space="preserve">História da Linguagem </t>
  </si>
  <si>
    <t>NHZ2043-11</t>
  </si>
  <si>
    <t xml:space="preserve">História da Sociedade Contemporânea </t>
  </si>
  <si>
    <t>NHZ2044-11</t>
  </si>
  <si>
    <t>História das Ciências no Brasil</t>
  </si>
  <si>
    <t>NHZ2045-11</t>
  </si>
  <si>
    <t>História e Filosofia da Ciência</t>
  </si>
  <si>
    <t>NHZ2046-11</t>
  </si>
  <si>
    <t>História Social da Tecnologia na América Latina</t>
  </si>
  <si>
    <t>NHZ2048-11</t>
  </si>
  <si>
    <t>Interposições da Linguagem à Filosofia Contemporânea</t>
  </si>
  <si>
    <t>NHZ2050-11</t>
  </si>
  <si>
    <t>Lógica e os Fundamentos da Matemática</t>
  </si>
  <si>
    <t>NHZ2051-11</t>
  </si>
  <si>
    <t>Pensamento Hegeliano e seus Desdobramentos Contemporâneos</t>
  </si>
  <si>
    <t>NHZ2052-11</t>
  </si>
  <si>
    <t>Pensamento Kantiano e seus Desdobramentos Contemporâneos</t>
  </si>
  <si>
    <t>NHZ2053-11</t>
  </si>
  <si>
    <t>Pensamento Marxista e seus Desdobramentos Contemporâneos</t>
  </si>
  <si>
    <t>NHZ2054-11</t>
  </si>
  <si>
    <t>Pensamento Nietzcheano e seus Desdobramentos Contemporâneos</t>
  </si>
  <si>
    <t>NHZ2055-11</t>
  </si>
  <si>
    <t>Perspectivas Críticas da Filosofia Contemporânea</t>
  </si>
  <si>
    <t>NHZ2056-11</t>
  </si>
  <si>
    <t>Pesquisa em Filosofia</t>
  </si>
  <si>
    <t>NHZ2057-11</t>
  </si>
  <si>
    <t>Poder e Cultura na Sociedade da Informação</t>
  </si>
  <si>
    <t>NHZ2058-11</t>
  </si>
  <si>
    <t>Pragmatismo</t>
  </si>
  <si>
    <t>NHZ2066-11</t>
  </si>
  <si>
    <t>Temas da Filosofia Antiga</t>
  </si>
  <si>
    <t>NHZ2067-11</t>
  </si>
  <si>
    <t>Temas da Filosofia Contemporânea</t>
  </si>
  <si>
    <t>NHZ2068-11</t>
  </si>
  <si>
    <t>Temas da Filosofia Medieval</t>
  </si>
  <si>
    <t>NHZ2069-11</t>
  </si>
  <si>
    <t>Temas da Filosofia Moderna</t>
  </si>
  <si>
    <t>NHZ2070-11</t>
  </si>
  <si>
    <t>Temas de Lógica</t>
  </si>
  <si>
    <t>NHZ2071-11</t>
  </si>
  <si>
    <t>Teoria Crítica e Escola de Frankfurt</t>
  </si>
  <si>
    <t>NHZ2074-11</t>
  </si>
  <si>
    <t>Tópicos Avançados em Modalidades: Lógica Deôntica e Lógica Epistêmica</t>
  </si>
  <si>
    <t>NHZ2075-11</t>
  </si>
  <si>
    <t>Tópicos de História da Ciência</t>
  </si>
  <si>
    <t>NHZ2076-11</t>
  </si>
  <si>
    <t>Tópicos de Lógicas Não-Clássicas</t>
  </si>
  <si>
    <t>NHZ2077-11</t>
  </si>
  <si>
    <t>Tópicos em Teoria do Conhecimento</t>
  </si>
  <si>
    <t>NHZ2078-08</t>
  </si>
  <si>
    <t>Tópicos de Metodologia da Ciência</t>
  </si>
  <si>
    <t>NHZ2079-08</t>
  </si>
  <si>
    <t>Introdução à Lógica</t>
  </si>
  <si>
    <t>NHZ2091-16</t>
  </si>
  <si>
    <t>Argumentação e Ensino</t>
  </si>
  <si>
    <t>NHZ2092-16</t>
  </si>
  <si>
    <t>Arte e Ensino</t>
  </si>
  <si>
    <t>NHZ2093-16</t>
  </si>
  <si>
    <t>Corpo, Sexualidade e Questões de Gênero</t>
  </si>
  <si>
    <t>NHZ2094-16</t>
  </si>
  <si>
    <t>Filosofia Africana</t>
  </si>
  <si>
    <t>NHZ2095-16</t>
  </si>
  <si>
    <t>Filosofia da Escola: Modelos Institucionais e Questões Filosóficas</t>
  </si>
  <si>
    <t>NHZ2096-16</t>
  </si>
  <si>
    <t>Filosofia, Ensino e Universidade</t>
  </si>
  <si>
    <t>NHZ2097-16</t>
  </si>
  <si>
    <t>Métodos para Produção de Filosofia</t>
  </si>
  <si>
    <t>NHZ2098-16</t>
  </si>
  <si>
    <t>Pensamento e Cinema</t>
  </si>
  <si>
    <t>NHZ2099-16</t>
  </si>
  <si>
    <t>Tópicos Contemporâneos em Educação e Filosofia</t>
  </si>
  <si>
    <t>NHZ2100-16</t>
  </si>
  <si>
    <t>Tópicos de Filosofia e Práticas de Ensino</t>
  </si>
  <si>
    <t>NHZ3001-15</t>
  </si>
  <si>
    <t>Conhecimento e Técnica: Perspectivas da Antiguidade e Período Medieval</t>
  </si>
  <si>
    <t>NHZ3002-15</t>
  </si>
  <si>
    <t>Dinâmica Não Linear e Caos</t>
  </si>
  <si>
    <t>NHZ3007-15</t>
  </si>
  <si>
    <t>Estrutura Atômica e Molecular</t>
  </si>
  <si>
    <t>NHZ3008-15</t>
  </si>
  <si>
    <t>Evolução da Física</t>
  </si>
  <si>
    <t>NHZ3010-15</t>
  </si>
  <si>
    <t>Física Computacional</t>
  </si>
  <si>
    <t>NHZ3011-15</t>
  </si>
  <si>
    <t>Física de Semicondutores</t>
  </si>
  <si>
    <t>NHZ3014-15</t>
  </si>
  <si>
    <t>Fluidos Quânticos</t>
  </si>
  <si>
    <t>NHZ3019-15</t>
  </si>
  <si>
    <t>Fundamentos da Mecânica dos Fluidos</t>
  </si>
  <si>
    <t>NHZ3020-15</t>
  </si>
  <si>
    <t>Fundamentos da Relatividade Geral</t>
  </si>
  <si>
    <t>NHZ3023-15</t>
  </si>
  <si>
    <t>Introdução à Cosmologia</t>
  </si>
  <si>
    <t>NHZ3024-15</t>
  </si>
  <si>
    <t>Introdução à Física de Partículas Elementares</t>
  </si>
  <si>
    <t>NHZ3026-15</t>
  </si>
  <si>
    <t>Introdução à Física Nuclear</t>
  </si>
  <si>
    <t>NHZ3031-15</t>
  </si>
  <si>
    <t>Laboratório de Propriedades Físicas de Materiais</t>
  </si>
  <si>
    <t>NHZ3041-15</t>
  </si>
  <si>
    <t>Métodos de Formação de Imagem e de Inspeção Nuclear</t>
  </si>
  <si>
    <t>NHZ3042-15</t>
  </si>
  <si>
    <t>Microscopia Eletrônica</t>
  </si>
  <si>
    <t>NHZ3043-15</t>
  </si>
  <si>
    <t>Noções de Astronomia e Cosmologia</t>
  </si>
  <si>
    <t>NHZ3052-15</t>
  </si>
  <si>
    <t>Tecnologia do Vácuo e Criogenia</t>
  </si>
  <si>
    <t>NHZ3053-15</t>
  </si>
  <si>
    <t>Teoria Clássica dos Campos</t>
  </si>
  <si>
    <t>NHZ3056-15</t>
  </si>
  <si>
    <t>Teoria de Grupos em Física</t>
  </si>
  <si>
    <t>NHZ3057-15</t>
  </si>
  <si>
    <t>Tópicos em Física Teórica</t>
  </si>
  <si>
    <t>NHZ3058-15</t>
  </si>
  <si>
    <t>Tópicos em Física Experimental</t>
  </si>
  <si>
    <t>NHZ3060-09</t>
  </si>
  <si>
    <t>Nascimento e Desenvolvimento da Ciência Moderna</t>
  </si>
  <si>
    <t>NHZ3075-15</t>
  </si>
  <si>
    <t>Mecânica Clássica III</t>
  </si>
  <si>
    <t>NHZ3076-15</t>
  </si>
  <si>
    <t>Eletromagnetismo III</t>
  </si>
  <si>
    <t>NHZ3077-15</t>
  </si>
  <si>
    <t>Mecânica Quântica III</t>
  </si>
  <si>
    <t>NHZ3078-15</t>
  </si>
  <si>
    <t>Equações Diferenciais Parciais Aplicadas</t>
  </si>
  <si>
    <t>NHZ3080-15</t>
  </si>
  <si>
    <t>Laboratório de Física Médica</t>
  </si>
  <si>
    <t>NHZ3081-15</t>
  </si>
  <si>
    <t>Lasers e Óptica Moderna</t>
  </si>
  <si>
    <t>NHZ3082-15</t>
  </si>
  <si>
    <t>Cristalografia e Difração De Raios X</t>
  </si>
  <si>
    <t>NHZ3083-15</t>
  </si>
  <si>
    <t>Introdução à Física Estelar</t>
  </si>
  <si>
    <t>NHZ3084-15</t>
  </si>
  <si>
    <t>Física do Meio Ambiente</t>
  </si>
  <si>
    <t>NHZ3085-15</t>
  </si>
  <si>
    <t>Propriedades Magnéticas e Eletrônicas</t>
  </si>
  <si>
    <t>NHZ4004-15</t>
  </si>
  <si>
    <t>Desenho e Projeto em Química</t>
  </si>
  <si>
    <t>NHZ4028-15</t>
  </si>
  <si>
    <t>Operações Unitárias I</t>
  </si>
  <si>
    <t>NHZ4029-15</t>
  </si>
  <si>
    <t>Operações Unitárias II</t>
  </si>
  <si>
    <t>NHZ4035-15</t>
  </si>
  <si>
    <t>Processos Industriais Orgânicos e Inorgânicos</t>
  </si>
  <si>
    <t>NHZ4038-15</t>
  </si>
  <si>
    <t>Química dos Materiais</t>
  </si>
  <si>
    <t>NHZ4042-09</t>
  </si>
  <si>
    <t>Seminários em Química I</t>
  </si>
  <si>
    <t>NHZ4043-15</t>
  </si>
  <si>
    <t>Seminários em Química II</t>
  </si>
  <si>
    <t>NHZ4059-15</t>
  </si>
  <si>
    <t>Indústria de Polímeros</t>
  </si>
  <si>
    <t>NHZ4060-15</t>
  </si>
  <si>
    <t>Biocombustíveis e Biorrefinarias</t>
  </si>
  <si>
    <t>NHZ4061-15</t>
  </si>
  <si>
    <t>Introdução a Troca de Calor, Massa e Movimentação de Fluidos</t>
  </si>
  <si>
    <t>NHZ4062-15</t>
  </si>
  <si>
    <t>Meio Ambiente e Indústria</t>
  </si>
  <si>
    <t>NHZ4063-15</t>
  </si>
  <si>
    <t>Polímeros: Síntese, Caracterização e Processos</t>
  </si>
  <si>
    <t>NHZ4064-15</t>
  </si>
  <si>
    <t>Processos Industriais Cerâmicos</t>
  </si>
  <si>
    <t>NHZ4065-15</t>
  </si>
  <si>
    <t>Tecnologia de Alimentos</t>
  </si>
  <si>
    <t>NHZ4066-15</t>
  </si>
  <si>
    <t>Química Inorgânica Avançada</t>
  </si>
  <si>
    <t>NHZ4067-15</t>
  </si>
  <si>
    <t>Teoria de Grupos: Moléculas e Sólidos</t>
  </si>
  <si>
    <t>NHZ4068-15</t>
  </si>
  <si>
    <t>Fermentação Industrial</t>
  </si>
  <si>
    <t>NHZ4069-15</t>
  </si>
  <si>
    <t>Química de Alimentos</t>
  </si>
  <si>
    <t>NHZ4070-15</t>
  </si>
  <si>
    <t>Tecnologia de Biomateriais</t>
  </si>
  <si>
    <t>NHZ4074-15</t>
  </si>
  <si>
    <t>Recursos Didáticos para o Ensino de Química</t>
  </si>
  <si>
    <t>NHZ5005-09</t>
  </si>
  <si>
    <t>Energia e Meio Ambiente</t>
  </si>
  <si>
    <t>NHZ5014-15</t>
  </si>
  <si>
    <t>Questões Atuais no Ensino de Ciências</t>
  </si>
  <si>
    <t>NHZ5015-09</t>
  </si>
  <si>
    <t>Teoria do Conhecimento Científico</t>
  </si>
  <si>
    <t>NHZ5016-15</t>
  </si>
  <si>
    <t>História da Educação</t>
  </si>
  <si>
    <t>NHZ5017-15</t>
  </si>
  <si>
    <t>História e Filosofia das Ciências e o Ensino de Ciências</t>
  </si>
  <si>
    <t>NHZ5019-15</t>
  </si>
  <si>
    <t>Tecnologias da Informação e Comunicação na Educação</t>
  </si>
  <si>
    <t>NHZ5020-15</t>
  </si>
  <si>
    <t>Educação Inclusiva</t>
  </si>
  <si>
    <t>NHZ5021-16</t>
  </si>
  <si>
    <t>Educação em Saúde e Sexualidade</t>
  </si>
  <si>
    <t>1º Horario Teoria</t>
  </si>
  <si>
    <t>2º Horario Teoria</t>
  </si>
  <si>
    <t>3º Horario Teoria</t>
  </si>
  <si>
    <t>1º Horario Pratica</t>
  </si>
  <si>
    <t>2º Horario Pratica</t>
  </si>
  <si>
    <t>Validação de créditos alocados</t>
  </si>
  <si>
    <t>Codigo Disciplina</t>
  </si>
  <si>
    <t>Nome Disciplina</t>
  </si>
  <si>
    <t xml:space="preserve">T </t>
  </si>
  <si>
    <t>CRED.</t>
  </si>
  <si>
    <t>Dia Teoria</t>
  </si>
  <si>
    <t>Horario Teoria</t>
  </si>
  <si>
    <t>Semanal/Quinzenal</t>
  </si>
  <si>
    <t>Sala</t>
  </si>
  <si>
    <t>Docente Teorico</t>
  </si>
  <si>
    <t>Dia Pratica</t>
  </si>
  <si>
    <t>Horario Pratica</t>
  </si>
  <si>
    <t>Lab.</t>
  </si>
  <si>
    <t>Docente Pratica</t>
  </si>
  <si>
    <t>VERIFICAÇÃO</t>
  </si>
  <si>
    <t>TOTAL T.</t>
  </si>
  <si>
    <t>TOTAL P.</t>
  </si>
  <si>
    <t>TOTAL H</t>
  </si>
  <si>
    <t>Bacharelado em Ciências Biológicas</t>
  </si>
  <si>
    <t>Carlos  Suetoshi Miyasawa</t>
  </si>
  <si>
    <t>Bioquímica T: estrutura, propriedade e funções de biomoléculas</t>
  </si>
  <si>
    <t>Bioquímica P: estrutura, propriedade e funções de biomoléculas</t>
  </si>
  <si>
    <t>BCL0308-15b</t>
  </si>
  <si>
    <t>BCL0308-15a</t>
  </si>
  <si>
    <t>SBC</t>
  </si>
  <si>
    <t>A</t>
  </si>
  <si>
    <t>B</t>
  </si>
  <si>
    <t>C</t>
  </si>
  <si>
    <t>Lab A</t>
  </si>
  <si>
    <t>Lab B</t>
  </si>
  <si>
    <r>
      <t xml:space="preserve">Na guia </t>
    </r>
    <r>
      <rPr>
        <b/>
        <sz val="11"/>
        <color rgb="FF000000"/>
        <rFont val="Calibri"/>
        <family val="2"/>
      </rPr>
      <t>"Controle"</t>
    </r>
    <r>
      <rPr>
        <sz val="11"/>
        <color theme="1"/>
        <rFont val="Calibri"/>
        <family val="2"/>
        <scheme val="minor"/>
      </rPr>
      <t xml:space="preserve"> devem ser inseridas as informações de previsão de</t>
    </r>
    <r>
      <rPr>
        <b/>
        <sz val="11"/>
        <color rgb="FF000000"/>
        <rFont val="Calibri"/>
        <family val="2"/>
      </rPr>
      <t xml:space="preserve"> créditos de extensão</t>
    </r>
    <r>
      <rPr>
        <sz val="11"/>
        <color theme="1"/>
        <rFont val="Calibri"/>
        <family val="2"/>
        <scheme val="minor"/>
      </rPr>
      <t>, c</t>
    </r>
    <r>
      <rPr>
        <b/>
        <sz val="11"/>
        <color rgb="FF000000"/>
        <rFont val="Calibri"/>
        <family val="2"/>
      </rPr>
      <t>réditos de coordenação de disciplinas do ano anterior</t>
    </r>
    <r>
      <rPr>
        <sz val="11"/>
        <color theme="1"/>
        <rFont val="Calibri"/>
        <family val="2"/>
        <scheme val="minor"/>
      </rPr>
      <t xml:space="preserve"> e </t>
    </r>
    <r>
      <rPr>
        <b/>
        <sz val="11"/>
        <color rgb="FF000000"/>
        <rFont val="Calibri"/>
        <family val="2"/>
      </rPr>
      <t>conversão de cargo administrativo em carga didática</t>
    </r>
    <r>
      <rPr>
        <sz val="11"/>
        <color theme="1"/>
        <rFont val="Calibri"/>
        <family val="2"/>
        <scheme val="minor"/>
      </rPr>
      <t>.</t>
    </r>
  </si>
  <si>
    <t>Pesquisa em Educação Ambiental</t>
  </si>
  <si>
    <t>ENS215</t>
  </si>
  <si>
    <t>PEHCM</t>
  </si>
  <si>
    <t>No primeiro quadrimestre faltou a disciplina TCC em Biologia - não consigo inserir: coordenação Profa. Natália Lopes</t>
  </si>
  <si>
    <t>BTC</t>
  </si>
  <si>
    <t>EVD101</t>
  </si>
  <si>
    <t>EVD</t>
  </si>
  <si>
    <t>BTC104</t>
  </si>
  <si>
    <t>BTC103</t>
  </si>
  <si>
    <t>EVD111</t>
  </si>
  <si>
    <t>Genética de populações e microevolução</t>
  </si>
  <si>
    <t>BTC205</t>
  </si>
  <si>
    <t>Fundamentos de Biologia Celular</t>
  </si>
  <si>
    <t>BIS121</t>
  </si>
  <si>
    <t>BIS</t>
  </si>
  <si>
    <t>Biologia de Células e sinalização</t>
  </si>
  <si>
    <t>BIS004</t>
  </si>
  <si>
    <t>Neurociência</t>
  </si>
  <si>
    <t>NCG</t>
  </si>
  <si>
    <t>Biodiversidade: de organismos a ecossistemas</t>
  </si>
  <si>
    <t>Metodologia e expressão  científica</t>
  </si>
  <si>
    <t>Métodos avançados em Biotecnociência</t>
  </si>
  <si>
    <r>
      <t>Seminários Integrados do PPG-BTC</t>
    </r>
    <r>
      <rPr>
        <sz val="12"/>
        <color rgb="FF333333"/>
        <rFont val="Calibri"/>
        <family val="2"/>
      </rPr>
      <t> II</t>
    </r>
  </si>
  <si>
    <t>Curso de campo</t>
  </si>
  <si>
    <t>Seminários Integrados do PPG-BTC I</t>
  </si>
  <si>
    <t>Estágio em docência</t>
  </si>
  <si>
    <t>Estágio em docência I</t>
  </si>
  <si>
    <t>Estágio em docência II</t>
  </si>
  <si>
    <t>Redação científica</t>
  </si>
  <si>
    <t>Métodos analíticos de investigação em sistemas biológicos</t>
  </si>
  <si>
    <t>Tópicos avançados em biossistemas</t>
  </si>
  <si>
    <t>BIS117</t>
  </si>
  <si>
    <t>BIS011</t>
  </si>
  <si>
    <t>BIS012</t>
  </si>
  <si>
    <t>NCG001</t>
  </si>
  <si>
    <t>EVD001</t>
  </si>
  <si>
    <t>BTC108</t>
  </si>
  <si>
    <t>BIS003</t>
  </si>
  <si>
    <t>BIS019</t>
  </si>
  <si>
    <t>BIS110</t>
  </si>
  <si>
    <t>Biogeografia histórica</t>
  </si>
  <si>
    <t>EVD103</t>
  </si>
  <si>
    <t>Seminários Integrados do PPG-BTC II</t>
  </si>
  <si>
    <t>Farmacologia Biossistemas</t>
  </si>
  <si>
    <t>BIS120</t>
  </si>
  <si>
    <t>Ecologia Evolutiva</t>
  </si>
  <si>
    <t>EVD002</t>
  </si>
  <si>
    <t>Sistemática Filogenética</t>
  </si>
  <si>
    <t>EVD003</t>
  </si>
  <si>
    <t>EVD004</t>
  </si>
  <si>
    <t>EVD005</t>
  </si>
  <si>
    <t>EVD102</t>
  </si>
  <si>
    <t>EVD104</t>
  </si>
  <si>
    <t>EVD105</t>
  </si>
  <si>
    <t>EVD109</t>
  </si>
  <si>
    <t>EVD112</t>
  </si>
  <si>
    <t>EVD113</t>
  </si>
  <si>
    <t>EVD114</t>
  </si>
  <si>
    <t>EVD116</t>
  </si>
  <si>
    <t>Estágio em docência - Mestrado</t>
  </si>
  <si>
    <t>Estágio em Docência - Doutorado</t>
  </si>
  <si>
    <t>Análise de dados ecológicos</t>
  </si>
  <si>
    <t>Biologia Comparada e Filogenia de Metazoa</t>
  </si>
  <si>
    <t>Biologia da Conservação</t>
  </si>
  <si>
    <t>Ecologia marinha</t>
  </si>
  <si>
    <t>Genética e Evolução Molecular</t>
  </si>
  <si>
    <t>Genômica comparada</t>
  </si>
  <si>
    <t>Macroevolução: padrões e processos</t>
  </si>
  <si>
    <t>Tópicos em evolução e diversidade I</t>
  </si>
  <si>
    <t>ZHANNA GENNADYEVNA KUZNETSOVA</t>
  </si>
  <si>
    <t>Yossi Zana</t>
  </si>
  <si>
    <t>YARA ARAUJO FERREIRA GUIMARAES</t>
  </si>
  <si>
    <t>Wilson Mesquita de Almeida</t>
  </si>
  <si>
    <t>William Jose Steinle</t>
  </si>
  <si>
    <t>William Couto Corrêa de Lima</t>
  </si>
  <si>
    <t>WESLEY GOIS</t>
  </si>
  <si>
    <t>WENDEL ANDRADE ALVES</t>
  </si>
  <si>
    <t>WELINGTON VIEIRA ASSUNCAO</t>
  </si>
  <si>
    <t>WANIUS JOSE GARCIA DA SILVA</t>
  </si>
  <si>
    <t>Waldir Mantovani</t>
  </si>
  <si>
    <t>WAGNER TANAKA BOTELHO</t>
  </si>
  <si>
    <t>Wagner Shin Nishitani</t>
  </si>
  <si>
    <t>WAGNER ALVES CARVALHO</t>
  </si>
  <si>
    <t>VOLODYMYR TESKO</t>
  </si>
  <si>
    <t>VLADISLAV KUPRIYANOV</t>
  </si>
  <si>
    <t>VLADIMIR PERCHINE</t>
  </si>
  <si>
    <t>Vivili Maria Silva Gomes</t>
  </si>
  <si>
    <t>VIVIANE VIANA SILVA</t>
  </si>
  <si>
    <t>VITOR VIEIRA VASCONCELOS</t>
  </si>
  <si>
    <t>VITOR EMANUEL MARCHETTI FERRAZ JUNIOR</t>
  </si>
  <si>
    <t>VITOR EDUARDO SCHINCARIOL</t>
  </si>
  <si>
    <t>Virginia Cardia Cardoso</t>
  </si>
  <si>
    <t>Vinícius Pazuch</t>
  </si>
  <si>
    <t>VINICIUS CIFU LOPES</t>
  </si>
  <si>
    <t>VILSON TONIN ZANCHIN</t>
  </si>
  <si>
    <t>VICTOR XIMENES MARQUES</t>
  </si>
  <si>
    <t>Victor Augusto Fernandes de Campos</t>
  </si>
  <si>
    <t>Veronica Muriel Sanchez</t>
  </si>
  <si>
    <t xml:space="preserve">VERA SCHATTAN RUAS PEREIRA COELHO </t>
  </si>
  <si>
    <t>VERA NAGAMUTA</t>
  </si>
  <si>
    <t>VANIA TROMBINI HERNANDES</t>
  </si>
  <si>
    <t>VANI XAVIER DE OLIVEIRA JUNIOR</t>
  </si>
  <si>
    <t>VANESSA MORAIS FREITAS</t>
  </si>
  <si>
    <t>Vanessa Lucena Empinotti</t>
  </si>
  <si>
    <t>VANESSA KRUTH VERDADE</t>
  </si>
  <si>
    <t>VANESSA ELIAS DE OLIVEIRA</t>
  </si>
  <si>
    <t>VANDERLI CORREIA PRIETO</t>
  </si>
  <si>
    <t>Valter Ventura da Rocha Pomar</t>
  </si>
  <si>
    <t>VALTER ALNIS BEZERRA</t>
  </si>
  <si>
    <t>VALERY SHCHESNOVICH</t>
  </si>
  <si>
    <t>VALERIO RAMOS BATISTA</t>
  </si>
  <si>
    <t>VALERIA LOPES RIBEIRO</t>
  </si>
  <si>
    <t>VALDEMIR MARTINS LIRA</t>
  </si>
  <si>
    <t>VALDECIR MARVULLE</t>
  </si>
  <si>
    <t>VAGNER ALEXANDRE RIGO</t>
  </si>
  <si>
    <t>UGO IBUSUKI</t>
  </si>
  <si>
    <t>TIAGO RODRIGUES</t>
  </si>
  <si>
    <t>Tiago Ribeiro de Oliveira</t>
  </si>
  <si>
    <t>TIAGO PEREIRA DA SILVA</t>
  </si>
  <si>
    <t>THOMAS LOGAN RITCHIE</t>
  </si>
  <si>
    <t>THIAGO REGIS LONGO CESAR DA PAIXAO</t>
  </si>
  <si>
    <t>THIAGO MARTINI PEREIRA</t>
  </si>
  <si>
    <t>Thiago Fonseca Morello Ramalho da Silva</t>
  </si>
  <si>
    <t>THIAGO FERREIRA COVOES</t>
  </si>
  <si>
    <t>Thiago Branquinho de Queiroz</t>
  </si>
  <si>
    <t>THALES SOUSA</t>
  </si>
  <si>
    <t>Thais Maia Araujo</t>
  </si>
  <si>
    <t>THAIS CYRINO DE MELLO FORATO</t>
  </si>
  <si>
    <t>TEREZA RAQUEL BRITO DE MELO</t>
  </si>
  <si>
    <t>TATIANE ARAUJO DE JESUS</t>
  </si>
  <si>
    <t>TATIANA SKORAIA</t>
  </si>
  <si>
    <t>TATIANA MASSAROLI DE MELO</t>
  </si>
  <si>
    <t>TATIANA LIMA FERREIRA</t>
  </si>
  <si>
    <t>Tatiana Berringer de Assumpção</t>
  </si>
  <si>
    <t>Taiza Alissul Sauer do Carmo</t>
  </si>
  <si>
    <t>SYNTIA PEREIRA ALVES</t>
  </si>
  <si>
    <t>SYDNEY FERREIRA SANTOS</t>
  </si>
  <si>
    <t>Suze de Oliveira Piza</t>
  </si>
  <si>
    <t>Sungki Jung</t>
  </si>
  <si>
    <t>SUEL ERIC VIDOTTI</t>
  </si>
  <si>
    <t>STYLIANOS DIMAS</t>
  </si>
  <si>
    <t>STILANTE KOCH MANFRIN</t>
  </si>
  <si>
    <t>SONIA MARIA MALMONGE</t>
  </si>
  <si>
    <t>SOLANGE WAGNER LOCATELLI</t>
  </si>
  <si>
    <t>SINUE DAYAN BARBERO LODOVICI</t>
  </si>
  <si>
    <t>SINCLAIR MALLET GUY GUERRA</t>
  </si>
  <si>
    <t>SIMONE RODRIGUES DE FREITAS</t>
  </si>
  <si>
    <t>SIMONE DINIZ</t>
  </si>
  <si>
    <t>Silvio Ricardo Gomes Carneiro</t>
  </si>
  <si>
    <t>SILVIA RIBEIRO DE SOUZA</t>
  </si>
  <si>
    <t>SILVIA NOVAES ZILBER TURRI</t>
  </si>
  <si>
    <t>Silvia Lenyra Meirelles Campos Titotto</t>
  </si>
  <si>
    <t>SILVIA HELENA FACCIOLLA PASSARELLI</t>
  </si>
  <si>
    <t>SILVIA CRISTINA DOTTA</t>
  </si>
  <si>
    <t>Silvia Azucena Nebra de Perez</t>
  </si>
  <si>
    <t>SILVANA MARIA ZIONI</t>
  </si>
  <si>
    <t>SIDNEY JARD DA SILVA</t>
  </si>
  <si>
    <t>Siang Wun Song</t>
  </si>
  <si>
    <t>SERGIO RODRIGO MARCHIORI PRAÇA</t>
  </si>
  <si>
    <t>SERGIO RICARDO LOURENÇO</t>
  </si>
  <si>
    <t>SERGIO HENRIQUE FERREIRA DE OLIVEIRA</t>
  </si>
  <si>
    <t>SERGIO HENRIQUE BEZERRA DE SOUSA LEAL</t>
  </si>
  <si>
    <t>SERGIO DAISHI SASAKI</t>
  </si>
  <si>
    <t>SERGIO BROCHSZTAIN</t>
  </si>
  <si>
    <t>SERGIO AMADEU DA SILVEIRA</t>
  </si>
  <si>
    <t>SEGUNDO NILO MESTANZA MUNOZ</t>
  </si>
  <si>
    <t>SAYURI MIYAMOTO</t>
  </si>
  <si>
    <t>SANDRO SILVA E COSTA</t>
  </si>
  <si>
    <t>SANDRA MARIA ZAPATA YEPES</t>
  </si>
  <si>
    <t>SANDRA MARIA DAL BOSCO</t>
  </si>
  <si>
    <t>Sandra Irene Momm Schult</t>
  </si>
  <si>
    <t>SANDRA ANDREA CRUZ</t>
  </si>
  <si>
    <t>Samira Murad</t>
  </si>
  <si>
    <t>Salomão Barros Ximenes</t>
  </si>
  <si>
    <t>SAHUDY MONTENEGRO GONZALEZ</t>
  </si>
  <si>
    <t>RUTH FLAVIA VERA VILLAMIL JAIMES</t>
  </si>
  <si>
    <t>Ruth Ferreira Galduroz</t>
  </si>
  <si>
    <t>RUBIA MARA DE OLIVEIRA SANTOS</t>
  </si>
  <si>
    <t>ROVILSON MAFALDA</t>
  </si>
  <si>
    <t>ROSELI FREDERIGI BENASSI</t>
  </si>
  <si>
    <t>ROSANA LOURO FERREIRA SILVA</t>
  </si>
  <si>
    <t>ROSANA DENALDI</t>
  </si>
  <si>
    <t>ROQUE DA COSTA CAIERO</t>
  </si>
  <si>
    <t>ROOSEVELT DROPPA JUNIOR</t>
  </si>
  <si>
    <t>RONNY CALIXTO CARBONARI</t>
  </si>
  <si>
    <t>RONEI MIOTTO</t>
  </si>
  <si>
    <t>Rone Peterson Galvao de Andrade</t>
  </si>
  <si>
    <t>RONALDO CRISTIANO PRATI</t>
  </si>
  <si>
    <t>Ronaldo Adriano Christofoletti</t>
  </si>
  <si>
    <t>Romulo Gonçalves Lins</t>
  </si>
  <si>
    <t>ROMARLY FERNANDES DA COSTA</t>
  </si>
  <si>
    <t>Roman Konoplya</t>
  </si>
  <si>
    <t>Roldao da Rocha Junior</t>
  </si>
  <si>
    <t>ROGERIO ROSSI</t>
  </si>
  <si>
    <t>ROGERIO PERINO DE OLIVEIRA NEVES</t>
  </si>
  <si>
    <t>Rodrigo Santos Bufalo</t>
  </si>
  <si>
    <t>RODRIGO ROQUE DIAS</t>
  </si>
  <si>
    <t>Rodrigo Reina Munoz</t>
  </si>
  <si>
    <t>RODRIGO PEREIRA RAMOS</t>
  </si>
  <si>
    <t>RODRIGO MAGHDISSIAN CORDEIRO</t>
  </si>
  <si>
    <t>RODRIGO LUIZ OLIVEIRA RODRIGUES CUNHA</t>
  </si>
  <si>
    <t>RODRIGO GARCIA AMORIM</t>
  </si>
  <si>
    <t>RODRIGO FRESNEDA</t>
  </si>
  <si>
    <t>RODRIGO DE FREITAS BUENO</t>
  </si>
  <si>
    <t>RODRIGO DE ALENCAR HAUSEN</t>
  </si>
  <si>
    <t>RODNEY CARLOS BASSANEZI</t>
  </si>
  <si>
    <t>ROBSON MARTINS DE MESQUITA</t>
  </si>
  <si>
    <t>ROBSON DA SILVA</t>
  </si>
  <si>
    <t>ROBERTO VENEGEROLES NASCIMENTO</t>
  </si>
  <si>
    <t>ROBERTO RIGOLIN FERREIRA LOPES</t>
  </si>
  <si>
    <t>ROBERTO MENEZES SERRA</t>
  </si>
  <si>
    <t>ROBERTO LUIZ DA CUNHA BARROSO RAMOS</t>
  </si>
  <si>
    <t>ROBERTO JACOBE RODRIGUES</t>
  </si>
  <si>
    <t>ROBERTO GRUN</t>
  </si>
  <si>
    <t>ROBERTO GOMES DE AGUIAR VEIGA</t>
  </si>
  <si>
    <t>ROBERTA DE ASSIS MAIA</t>
  </si>
  <si>
    <t>RICARDO SUYAMA</t>
  </si>
  <si>
    <t>Ricardo Rocamora Paszko</t>
  </si>
  <si>
    <t>RICARDO REOLON JORGE</t>
  </si>
  <si>
    <t>Ricardo Hildebrand Theodoro da Silva</t>
  </si>
  <si>
    <t>RICARDO GASPAR</t>
  </si>
  <si>
    <t>RICARDO DOS SANTOS FREIRE JUNIOR</t>
  </si>
  <si>
    <t>RICARDO DE SOUSA MORETTI</t>
  </si>
  <si>
    <t>RICARDO DA SILVA BENEDITO</t>
  </si>
  <si>
    <t>RICARDO CANELOI DOS SANTOS</t>
  </si>
  <si>
    <t>Ricardo Buscariolli Pereira</t>
  </si>
  <si>
    <t>RICARDO BATISTA POLITI</t>
  </si>
  <si>
    <t>RICARDO AUGUSTO LOMBELLO</t>
  </si>
  <si>
    <t>REYOLANDO MANOEL LOPES REBELLO DA FONSECA BRASIL</t>
  </si>
  <si>
    <t>REYNALDO PALACIOS BERECHE</t>
  </si>
  <si>
    <t>RENATO RODRIGUES KINOUCHI</t>
  </si>
  <si>
    <t>RENATO PENHA CAMATA</t>
  </si>
  <si>
    <t>RENATO NAVILLE WATANABE</t>
  </si>
  <si>
    <t>RENATO MENDES COUTINHO</t>
  </si>
  <si>
    <t>RENATO ALTOBELLI ANTUNES</t>
  </si>
  <si>
    <t>RENATA TONHOSOLO</t>
  </si>
  <si>
    <t>RENATA SIMOES</t>
  </si>
  <si>
    <t>RENATA MARIA AUGUSTO DA COSTA</t>
  </si>
  <si>
    <t>RENATA AYRES ROCHA</t>
  </si>
  <si>
    <t>REINALDO LUIZ CAVASSO FILHO</t>
  </si>
  <si>
    <t>REINALDO BURIAN</t>
  </si>
  <si>
    <t>REGINALDO MUCCILLO</t>
  </si>
  <si>
    <t>Reginaldo Kisho Fukuchi</t>
  </si>
  <si>
    <t>REGINA KEIKO MURAKAMI</t>
  </si>
  <si>
    <t>Regina Helena de Oliveira Lino Franchi</t>
  </si>
  <si>
    <t>Regina Celia dos Reis</t>
  </si>
  <si>
    <t>REGINA CELIA ADAO</t>
  </si>
  <si>
    <t>REGIMEIRE OLIVEIRA MACIEL</t>
  </si>
  <si>
    <t xml:space="preserve">RAUL GONZALEZ LIMA </t>
  </si>
  <si>
    <t>Raquel Vecchio Fornari</t>
  </si>
  <si>
    <t>RAQUEL DE ALMEIDA RIBEIRO</t>
  </si>
  <si>
    <t>RAPHAEL YOKOINGAWA DE CAMARGO</t>
  </si>
  <si>
    <t>Raphael da Silva Alvim</t>
  </si>
  <si>
    <t>RAMON VICENTE GARCIA FERNANDEZ</t>
  </si>
  <si>
    <t>RAMATIS JACINO</t>
  </si>
  <si>
    <t>RAFAELA VILELA DA ROCHA CAMPOS</t>
  </si>
  <si>
    <t>RAFAEL SALOMAO</t>
  </si>
  <si>
    <t>RAFAEL RIBEIRO DIAS VILELA DE OLIVEIRA</t>
  </si>
  <si>
    <t>RAFAEL DE MATTOS GRISI</t>
  </si>
  <si>
    <t>RAFAEL CELEGHINI SANTIAGO</t>
  </si>
  <si>
    <t>Rafael Cava Mori</t>
  </si>
  <si>
    <t>Rafael Augusto Couceiro Correa</t>
  </si>
  <si>
    <t>PRISCYLA WALESKA TARGINO DE AZEVEDO SIMOES</t>
  </si>
  <si>
    <t>Polyanna da Conceição Bispo</t>
  </si>
  <si>
    <t>Poliana Ramos Cardoso</t>
  </si>
  <si>
    <t>Plínio Zornoff Táboas</t>
  </si>
  <si>
    <t>PIETRO CHIMENTI</t>
  </si>
  <si>
    <t>PIETER WILLEM WESTERA</t>
  </si>
  <si>
    <t>PIERRE MARIE JULIEN TISSEUR</t>
  </si>
  <si>
    <t>PETER MAURICE ERNA CLAESSENS</t>
  </si>
  <si>
    <t>PEDRO SERGIO PEREIRA LIMA</t>
  </si>
  <si>
    <t>PEDRO PAULO ARAUJO MANESCHY</t>
  </si>
  <si>
    <t>PEDRO LAURIDSEN RIBEIRO</t>
  </si>
  <si>
    <t>PEDRO JOSE PEREZ MARTINEZ</t>
  </si>
  <si>
    <t>PEDRO GALLI MERCADANTE</t>
  </si>
  <si>
    <t>Pedro Carlos Russo Rossi</t>
  </si>
  <si>
    <t>PEDRO CARAJILESCOV</t>
  </si>
  <si>
    <t>Pedro Caldas Chadarevian</t>
  </si>
  <si>
    <t>Pedro Alves Da Silva Autreto</t>
  </si>
  <si>
    <t>PAULO TADEU DA SILVA</t>
  </si>
  <si>
    <t>PAULO JONAS DE LIMA PIVA</t>
  </si>
  <si>
    <t>PAULO HENRIQUE DE MELLO SANT´ANNA</t>
  </si>
  <si>
    <t>PAULO DE AVILA JUNIOR</t>
  </si>
  <si>
    <t>PAULINO EDUARDO FERNANDES PINTO COELHO</t>
  </si>
  <si>
    <t>Paula Priscila Braga</t>
  </si>
  <si>
    <t>PAULA LINHARES ANGERAMI</t>
  </si>
  <si>
    <t>PAULA HOMEM DE MELLO</t>
  </si>
  <si>
    <t>Paula Fernanda Ferreira De Sousa</t>
  </si>
  <si>
    <t>Paula Cristina Nabuco Felipe</t>
  </si>
  <si>
    <t>PAULA AYAKO TIBA</t>
  </si>
  <si>
    <t>Paula Andrea Cadavid Salazar</t>
  </si>
  <si>
    <t>PATRICIA TEIXEIRA LEITE ASANO</t>
  </si>
  <si>
    <t>PATRICIA MORILHA MURITIBA</t>
  </si>
  <si>
    <t>Patrícia Maria Vanzella</t>
  </si>
  <si>
    <t>Patricia Maria de Jesus</t>
  </si>
  <si>
    <t>Patricia Helena Fernandes Cunha</t>
  </si>
  <si>
    <t>PATRICIA ELIANE FISCARELLI</t>
  </si>
  <si>
    <t>PATRICIA DEL NERO VELASCO</t>
  </si>
  <si>
    <t>Patricia Dantoni</t>
  </si>
  <si>
    <t>Patricia da Silva Sessa</t>
  </si>
  <si>
    <t>PATRICIA CEZARIO SILVA</t>
  </si>
  <si>
    <t>PATRICIA BELFIORE FAVERO</t>
  </si>
  <si>
    <t>PATRICIA APARECIDA DA ANA</t>
  </si>
  <si>
    <t>PATRICIA ANTONIO DE MENEZES FREITAS</t>
  </si>
  <si>
    <t>PARIS YEROS</t>
  </si>
  <si>
    <t>PAI CHI NAN</t>
  </si>
  <si>
    <t>PABLO ALEJANDRO FIORITO</t>
  </si>
  <si>
    <t>OUMAR DIENE</t>
  </si>
  <si>
    <t>OTTO MULLER PATRAO DE OLIVEIRA</t>
  </si>
  <si>
    <t>OSVALDO ANTONIO SERRA</t>
  </si>
  <si>
    <t>OSMAR DOMINGUES</t>
  </si>
  <si>
    <t>Olympio Barbanti Junior</t>
  </si>
  <si>
    <t>OLGA TIEMI SATO</t>
  </si>
  <si>
    <t>OLEXANDR ZHYDENKO</t>
  </si>
  <si>
    <t>Olavo Luppi Silva</t>
  </si>
  <si>
    <t>Oklinger Mantovaneli Júnior</t>
  </si>
  <si>
    <t>Octaciro Rangel Nascimento</t>
  </si>
  <si>
    <t>NUNZIO MARCO TORRISI</t>
  </si>
  <si>
    <t>NORBERTO ANIBAL MAIDANA</t>
  </si>
  <si>
    <t>Nivaldo Lemos Coppini</t>
  </si>
  <si>
    <t>NIDIA ALICE PINHEIRO</t>
  </si>
  <si>
    <t>NEWTON VALERIO VERBISCK</t>
  </si>
  <si>
    <t>NEUSA SERRA</t>
  </si>
  <si>
    <t>NEUSA MARIA BASTOS FERNANDES DOS SANTOS</t>
  </si>
  <si>
    <t>Nelson Studart Filho</t>
  </si>
  <si>
    <t>NELSON JOSE RODRIGUES FAUSTINO</t>
  </si>
  <si>
    <t>Nelson Duran Caballero</t>
  </si>
  <si>
    <t>NAZAR ARAKELIAN</t>
  </si>
  <si>
    <t>NATHALIE DE ALMEIDA BRESSIANI</t>
  </si>
  <si>
    <t>NATALIA PIRANI GHILARDI LOPES</t>
  </si>
  <si>
    <t>NATALIA EMELIANOVA</t>
  </si>
  <si>
    <t>Nasser Ali Daghastanli</t>
  </si>
  <si>
    <t>NAOMI JAMES SUTCLIFFE DE MORAES</t>
  </si>
  <si>
    <t>Nail Khusnutdinov</t>
  </si>
  <si>
    <t>Muryatan Santana Barbosa</t>
  </si>
  <si>
    <t>MURILO BELLEZONI LOIOLA</t>
  </si>
  <si>
    <t>Monique Hulshof</t>
  </si>
  <si>
    <t>Monica Yukie Kuwahara</t>
  </si>
  <si>
    <t>MONICA SCHRODER</t>
  </si>
  <si>
    <t>Monica Muniz Pinto de Carvalho de Souza</t>
  </si>
  <si>
    <t>Monael Pinheiro Ribeiro</t>
  </si>
  <si>
    <t>Mirtha Lina Fernandez Venero</t>
  </si>
  <si>
    <t>Mirian Pacheco Silva Albrecht</t>
  </si>
  <si>
    <t>Miriam Mesquita Sampaio de Madureira</t>
  </si>
  <si>
    <t>MIRELA INES DA SAIRRE</t>
  </si>
  <si>
    <t>MILTON ALEXANDRE DA SILVA JUNIOR</t>
  </si>
  <si>
    <t>MIGUEL SAID VIEIRA</t>
  </si>
  <si>
    <t>Michelle Sato Frigo</t>
  </si>
  <si>
    <t>MICHELE HIDEMI UENO GUIMARAES</t>
  </si>
  <si>
    <t>MICHEL ZAMBONI RACHED</t>
  </si>
  <si>
    <t>MICHEL OLIVEIRA DA SILVA DANTAS</t>
  </si>
  <si>
    <t>Mercia Regina Domingues Moretto</t>
  </si>
  <si>
    <t>Melissa Cristina Pereira Graciosa</t>
  </si>
  <si>
    <t>Melina D'Villa Silva</t>
  </si>
  <si>
    <t>MEIRI APARECIDA GURGEL DE CAMPOS MIRANDA</t>
  </si>
  <si>
    <t>MAXIMILIANO UJEVIC TONINO</t>
  </si>
  <si>
    <t>MAXIMILIANO BARBOSA DA SILVA</t>
  </si>
  <si>
    <t>Mauro Rogerio Cosentino</t>
  </si>
  <si>
    <t>MAURO COELHO DOS SANTOS</t>
  </si>
  <si>
    <t>Mauricio Richartz</t>
  </si>
  <si>
    <t>MAURICIO MARTINELLI SILVA LUPERI</t>
  </si>
  <si>
    <t>MAURICIO GUERREIRO MARTINHO DOS SANTOS</t>
  </si>
  <si>
    <t>MAURICIO FIRMINO SILVA LIMA</t>
  </si>
  <si>
    <t>MAURICIO DOMINGUES COUTINHO NETO</t>
  </si>
  <si>
    <t>Matteo Raschietti</t>
  </si>
  <si>
    <t>MATHILDE JULIENNE GISELE CHAMPEAU FERREIRA</t>
  </si>
  <si>
    <t>Mateus Borba Cardoso</t>
  </si>
  <si>
    <t>MARISELMA FERREIRA</t>
  </si>
  <si>
    <t>MARIO MINAMI</t>
  </si>
  <si>
    <t>MARIO LESTON REY</t>
  </si>
  <si>
    <t>MARIO CEZAR FERREIRA GOMES BERTIN</t>
  </si>
  <si>
    <t>Mario Alexandre Gazziro</t>
  </si>
  <si>
    <t>Marine de Souza Pereira</t>
  </si>
  <si>
    <t>Marina Sparvoli de Medeiros</t>
  </si>
  <si>
    <t>MARILIA MELLO PISANI</t>
  </si>
  <si>
    <t>Marilda Aparecida de Menezes</t>
  </si>
  <si>
    <t>MARIJANA BRTKA</t>
  </si>
  <si>
    <t>MARIANA RODRIGUES DA SILVEIRA</t>
  </si>
  <si>
    <t>Mariana Mencio</t>
  </si>
  <si>
    <t>Mariana Cardoso dos Santos Ribeiro</t>
  </si>
  <si>
    <t>MARIA TERESA CARTHERY</t>
  </si>
  <si>
    <t>Maria Martha Bernardi</t>
  </si>
  <si>
    <t>Maria Magdala de Brito Ramos</t>
  </si>
  <si>
    <t>Maria Luiza Levi Pahim</t>
  </si>
  <si>
    <t>MARIA LIVIA DE TOMMASI</t>
  </si>
  <si>
    <t>Maria Izabel dos Santos Garcia</t>
  </si>
  <si>
    <t>MARIA INES RIBAS RODRIGUES</t>
  </si>
  <si>
    <t>MARIA GABRIELA DA SILVA MARTINS DA CUNHA MARINHO</t>
  </si>
  <si>
    <t>MARIA ELIZETE KUNKEL</t>
  </si>
  <si>
    <t>MARIA DE LOURDES PEREIRA FONSECA</t>
  </si>
  <si>
    <t>MARIA DE LOURDES MERLINI GIULIANI</t>
  </si>
  <si>
    <t>MARIA DAS GRACAS DA SILVA VALENZUELA</t>
  </si>
  <si>
    <t>MARIA DAS GRAÇAS BRUNO MARIETTO</t>
  </si>
  <si>
    <t>MARIA DA GLORIA MARCONDES GOHN</t>
  </si>
  <si>
    <t>MARIA CRISTINA CARLAN DA SILVA</t>
  </si>
  <si>
    <t>MARIA CLEOFE VALVERDE BRAMBILA</t>
  </si>
  <si>
    <t>MARIA CECILIA LEONEL GOMES DOS REIS</t>
  </si>
  <si>
    <t>Maria Cecília França de Paula Santos Zanardi</t>
  </si>
  <si>
    <t>Maria Caramez Carlotto</t>
  </si>
  <si>
    <t>MARIA CANDIDA VARONE DE MORAIS CAPECCHI</t>
  </si>
  <si>
    <t>MARIA CAMILA NARDINI BARIONI</t>
  </si>
  <si>
    <t>MARIA CAMILA ALMEIDA</t>
  </si>
  <si>
    <t>MARIA BEATRIZ FAGUNDES</t>
  </si>
  <si>
    <t>Maria Alice de Mattos Pimenta Parente</t>
  </si>
  <si>
    <t>MARGARETHE STEINBERGER ELIAS</t>
  </si>
  <si>
    <t>MARCUS VINICIUS SEGANTINI BONANÇA</t>
  </si>
  <si>
    <t>Marcus Antonio Mendonca Marrocos</t>
  </si>
  <si>
    <t>MARCOS VINICIUS PO</t>
  </si>
  <si>
    <t>MARCOS VERISSIMO ALVES</t>
  </si>
  <si>
    <t>MARCOS ROBERTO DA SILVA TAVARES</t>
  </si>
  <si>
    <t>MARCOS ROBERTO DA ROCHA GESUALDI</t>
  </si>
  <si>
    <t>MARCOS PAULO FUCK</t>
  </si>
  <si>
    <t>Marcos Duarte</t>
  </si>
  <si>
    <t>MARCOS DE ABREU AVILA</t>
  </si>
  <si>
    <t>MARCOS BARCELLOS DE SOUZA</t>
  </si>
  <si>
    <t>MARCO AURELIO CAZAROTTO GOMES</t>
  </si>
  <si>
    <t>Marco Aurelio BrizottiI Aandrade</t>
  </si>
  <si>
    <t>MARCO AURELIO BEDÊ</t>
  </si>
  <si>
    <t>Marco Antonio Cornacioni Savio</t>
  </si>
  <si>
    <t>MARCO ANTONIO BUENO FILHO</t>
  </si>
  <si>
    <t>MARCIO TEIXEIRA DO NASCIMENTO VARELLA</t>
  </si>
  <si>
    <t>Marcio Santos da Silva</t>
  </si>
  <si>
    <t>MARCIO PERON FRANCO DE GODOY</t>
  </si>
  <si>
    <t>MARCIO LUIZ DOS SANTOS</t>
  </si>
  <si>
    <t>MARCIO KATSUMI OIKAWA</t>
  </si>
  <si>
    <t>MARCIO GUSTAVO DI VERNIERI CUPPARI</t>
  </si>
  <si>
    <t>MARCIO FABIANO DA SILVA</t>
  </si>
  <si>
    <t>MARCIO EISENCRAFT</t>
  </si>
  <si>
    <t>MARCIO DE SOUZA WERNECK</t>
  </si>
  <si>
    <t>MARCIA TSUYAMA ESCOTE</t>
  </si>
  <si>
    <t>MÁRCIA MARIA PENTEADO MARCHESINI</t>
  </si>
  <si>
    <t>MARCIA HELENA ALVIM</t>
  </si>
  <si>
    <t>MARCIA APARECIDA SPERANÇA</t>
  </si>
  <si>
    <t>MARCIA APARECIDA DA SILVA SPINACE</t>
  </si>
  <si>
    <t>Marcia Aguiar</t>
  </si>
  <si>
    <t>MARCELO ZANOTELLO</t>
  </si>
  <si>
    <t>MARCELO ZANCHETTA DO NASCIMENTO</t>
  </si>
  <si>
    <t>MARCELO TANAKA HAYASHI</t>
  </si>
  <si>
    <t>Marcelo Soares de Carvalho</t>
  </si>
  <si>
    <t>Marcelo Silva de Carvalho</t>
  </si>
  <si>
    <t>MARCELO SALVADOR CAETANO</t>
  </si>
  <si>
    <t>MARCELO OLIVEIRA COSTA PIRES</t>
  </si>
  <si>
    <t>MARCELO MODESTO DA SILVA</t>
  </si>
  <si>
    <t>MARCELO BUSSOTTI REYES</t>
  </si>
  <si>
    <t>MARCELO BENDER PEROTONI</t>
  </si>
  <si>
    <t>MARCELO AUGUSTO LEIGUI DE OLIVEIRA</t>
  </si>
  <si>
    <t>MARCELO AUGUSTO CHRISTOFFOLETE</t>
  </si>
  <si>
    <t>MARCELO ARAUJO DA SILVA</t>
  </si>
  <si>
    <t>MARCELLA PECORA MILAZZOTTO</t>
  </si>
  <si>
    <t>MARCELA SORELLI CARNEIRO RAMOS</t>
  </si>
  <si>
    <t>MARCELA BERMUDEZ ECHEVERRY</t>
  </si>
  <si>
    <t>MARAT RAFIKOV</t>
  </si>
  <si>
    <t>MARAISA GONCALVES</t>
  </si>
  <si>
    <t>MARA MARLY GOMES BARRETO</t>
  </si>
  <si>
    <t>MARA CRISTINA LOPES DE OLIVEIRA</t>
  </si>
  <si>
    <t>Manuela Gibim Rodrigues</t>
  </si>
  <si>
    <t>Manuel Ramon Souza Luz</t>
  </si>
  <si>
    <t>MAISA HELENA ALTARUGIO</t>
  </si>
  <si>
    <t>MAGNO ENRIQUE MENDOZA MEZA</t>
  </si>
  <si>
    <t>MAGDA APARECIDA SILVERIO MIYASHIRO</t>
  </si>
  <si>
    <t>LUZIA NOMURA</t>
  </si>
  <si>
    <t>LUIZ ROBERTO NUNES</t>
  </si>
  <si>
    <t>LUIZ HENRIQUE BONANI DO NASCIMENTO</t>
  </si>
  <si>
    <t>LUIZ GUSTAVO BIZARRO MIRISOLA</t>
  </si>
  <si>
    <t>Luiz Francisco Monteiro Leite Ciscato</t>
  </si>
  <si>
    <t>Luiz Fernando Grespan Setz</t>
  </si>
  <si>
    <t>LUIZ FERNANDO BARRERE MARTIN</t>
  </si>
  <si>
    <t>LUIZ DE SIQUEIRA MARTINS FILHO</t>
  </si>
  <si>
    <t>LUIZ CARLOS DA SILVA ROZANTE</t>
  </si>
  <si>
    <t>Luiz Antonio Celiberto Junior</t>
  </si>
  <si>
    <t>Luiz Antonio Alves Eva</t>
  </si>
  <si>
    <t>Luiz Alberto Luz de Almeida</t>
  </si>
  <si>
    <t>LUISA HELENA DOS SANTOS OLIVEIRA</t>
  </si>
  <si>
    <t>Luis Roberto de Paula</t>
  </si>
  <si>
    <t>LUIS PAULO BARBOUR SCOTT</t>
  </si>
  <si>
    <t>LUIS ENRIQUE RAMIREZ</t>
  </si>
  <si>
    <t>Luis Arturo Perez Lozada</t>
  </si>
  <si>
    <t>Luis Alberto Peluso</t>
  </si>
  <si>
    <t>LUIS ALBERTO MARTINEZ RIASCOS</t>
  </si>
  <si>
    <t>Lucio Nagib Bittencourt</t>
  </si>
  <si>
    <t>LUCIO CAMPOS COSTA</t>
  </si>
  <si>
    <t>LUCIANO SOARES DA CRUZ</t>
  </si>
  <si>
    <t>LUCIANO PUZER</t>
  </si>
  <si>
    <t>LUCIANO AVALLONE BUENO</t>
  </si>
  <si>
    <t>LUCIANA ZATERKA</t>
  </si>
  <si>
    <t>LUCIANA XAVIER DE OLIVEIRA</t>
  </si>
  <si>
    <t>Luciana Rodrigues Fagnoni Costa Travassos</t>
  </si>
  <si>
    <t>LUCIANA PEREIRA</t>
  </si>
  <si>
    <t>Luciana Nicolau Ferrara</t>
  </si>
  <si>
    <t>LUCIANA DE OLIVEIRA ROYER</t>
  </si>
  <si>
    <t>LUCIANA CAMPOS PAULINO</t>
  </si>
  <si>
    <t>Lucia Regina Horta Rodrigues Franco</t>
  </si>
  <si>
    <t>LUCIA HELENA GOMES COELHO</t>
  </si>
  <si>
    <t>LUCI ANY FRANCISCO ROBERTO</t>
  </si>
  <si>
    <t>LUCELIA BORGES DA COSTA</t>
  </si>
  <si>
    <t>LUCAS SOURROUILLE</t>
  </si>
  <si>
    <t>LUCAS DE ALMEIDA PEREIRA</t>
  </si>
  <si>
    <t>LUCAS DA SILVA TASQUETTO</t>
  </si>
  <si>
    <t>Lucas Almeida Miranda Barreto</t>
  </si>
  <si>
    <t>Luca Jean Pitteloud</t>
  </si>
  <si>
    <t>Luana Sucupira Pedroza</t>
  </si>
  <si>
    <t>Lorenzo Baravalle</t>
  </si>
  <si>
    <t>LINA PAOLA GARCES NEGRETE</t>
  </si>
  <si>
    <t>Ligia Petrolini de Oliveira</t>
  </si>
  <si>
    <t>LÍGIA PASSOS MAIA</t>
  </si>
  <si>
    <t>Leticie Mendonça Ferreira</t>
  </si>
  <si>
    <t>LETICIA RODRIGUES BUENO</t>
  </si>
  <si>
    <t>Leticia Kuplich</t>
  </si>
  <si>
    <t>LEONARDO RIBEIRO RODRIGUES</t>
  </si>
  <si>
    <t>LEONARDO PAULO MAIA</t>
  </si>
  <si>
    <t>LEONARDO MONTEIRO MONASTERIO</t>
  </si>
  <si>
    <t>LEONARDO JOSE STEIL</t>
  </si>
  <si>
    <t>Leonardo Freire de Mello</t>
  </si>
  <si>
    <t>Leonardo Fernandes Fraceto</t>
  </si>
  <si>
    <t>Leonardo de Olive Ferreira</t>
  </si>
  <si>
    <t>LEIA BERNARDI BAGESTEIRO</t>
  </si>
  <si>
    <t>LEANDRO REVERBERI TAMBOSI</t>
  </si>
  <si>
    <t>LEANDRO MOUTA TRAUTWEIN</t>
  </si>
  <si>
    <t>Leandro Baroni</t>
  </si>
  <si>
    <t>LEANDRO ALEXANDRE DA SILVA</t>
  </si>
  <si>
    <t>Lauro Tomio</t>
  </si>
  <si>
    <t>LAURA PAULUCCI MARINHO</t>
  </si>
  <si>
    <t>Kostiantyn Iusenko</t>
  </si>
  <si>
    <t>KLEBER THIAGO DE OLIVEIRA</t>
  </si>
  <si>
    <t>KLAUS WERNER CAPELLE</t>
  </si>
  <si>
    <t>KLAUS FREY</t>
  </si>
  <si>
    <t>KENJI NOSE FILHO</t>
  </si>
  <si>
    <t>KELLY ROSA BRAGHETTO</t>
  </si>
  <si>
    <t>KELLCIO OLIVEIRA ARAUJO</t>
  </si>
  <si>
    <t>KATYA MARGARETH AURANI</t>
  </si>
  <si>
    <t>KATIA FRANKLIN ALBERTIN TORRES</t>
  </si>
  <si>
    <t>KATIA CRISTINA UGOLINI MUGNOL</t>
  </si>
  <si>
    <t>Katia Canil</t>
  </si>
  <si>
    <t>Kathia Maria Honorio</t>
  </si>
  <si>
    <t>KATERINA LUKASOVA</t>
  </si>
  <si>
    <t>KATE MAMHY OLIVEIRA KUMADA</t>
  </si>
  <si>
    <t>KARLA VITTORI</t>
  </si>
  <si>
    <t>KARL PETER BURR</t>
  </si>
  <si>
    <t>KARINA PASSALACQUA MORELLI FRIN</t>
  </si>
  <si>
    <t>KARINA GENARO BORELLI</t>
  </si>
  <si>
    <t>Karin Di Monteiro Moreira</t>
  </si>
  <si>
    <t>KARCIUS DAY ROSARIO ASSIS</t>
  </si>
  <si>
    <t>JULIO FRANCISCO BLUMETTI FACO</t>
  </si>
  <si>
    <t>Júlio César Santos Sampaio</t>
  </si>
  <si>
    <t>JULIO CARLOS TEIXEIRA</t>
  </si>
  <si>
    <t>JULIANO SOYAMA</t>
  </si>
  <si>
    <t>JULIANA TOFANO DE CAMPOS LEITE</t>
  </si>
  <si>
    <t>Juliana Militao da Silva Berbert</t>
  </si>
  <si>
    <t>JULIANA MARCHI</t>
  </si>
  <si>
    <t>Juliana Kelmy Macario Barboza Daguano</t>
  </si>
  <si>
    <t>Juliana Fernandes da Silva Pimentel</t>
  </si>
  <si>
    <t>Juliana dos Santos de Souza</t>
  </si>
  <si>
    <t>JULIANA CRISTINA BRAGA</t>
  </si>
  <si>
    <t>Juliana Casares Araujo Chaves</t>
  </si>
  <si>
    <t>JULIANA BUENO</t>
  </si>
  <si>
    <t>JULIANA ARISTEIA DE LIMA</t>
  </si>
  <si>
    <t>Juliana Alves Pereira Sato</t>
  </si>
  <si>
    <t>Julian Andres Munevar Cagigas</t>
  </si>
  <si>
    <t>Julia Bertino Moreira</t>
  </si>
  <si>
    <t>JUAN PABLO JULCA AVILA</t>
  </si>
  <si>
    <t>JUAN HAROLD SOSA ARNAO</t>
  </si>
  <si>
    <t>Juan Carlos Cutipa Luque</t>
  </si>
  <si>
    <t>Jozef Skakala</t>
  </si>
  <si>
    <t>JOSE RUBENS MAIORINO</t>
  </si>
  <si>
    <t>Jose Roberto Trigo</t>
  </si>
  <si>
    <t>JOSE ROBERTO TALAMO</t>
  </si>
  <si>
    <t>Jose Paulo Guedes Pinto</t>
  </si>
  <si>
    <t>Jose Manuel Riveros Nigra</t>
  </si>
  <si>
    <t>JOSÉ MANOEL BALTHAZAR</t>
  </si>
  <si>
    <t>JOSE LUIZ BASTOS NEVES</t>
  </si>
  <si>
    <t>Jose Luis Azcue Puma</t>
  </si>
  <si>
    <t>Jose Kenichi Mizukoshi</t>
  </si>
  <si>
    <t>JOSE JAVIER SAEZ ACUNA</t>
  </si>
  <si>
    <t>Jose Henrique Bassi Souza Sperancini</t>
  </si>
  <si>
    <t>JOSE GERALDO ALVES BRITO NETO</t>
  </si>
  <si>
    <t>JOSE FERNANDO QUEIRUGA REY</t>
  </si>
  <si>
    <t>JOSE CLERISTON CAMPOS DE SOUZA</t>
  </si>
  <si>
    <t>JOSE CARLOS TOLEDO JUNIOR</t>
  </si>
  <si>
    <t>JOSE CARLOS RODRIGUES SILVA</t>
  </si>
  <si>
    <t>JOSE CARLOS MOREIRA</t>
  </si>
  <si>
    <t>JOSE BLANES SALA</t>
  </si>
  <si>
    <t>JOSE ARTUR QUILICI GONZALEZ</t>
  </si>
  <si>
    <t>JOSE ANTONIO SOUZA</t>
  </si>
  <si>
    <t>JOSE ALEX SANT ANNA</t>
  </si>
  <si>
    <t>JOSÉ ALBERTO TORRICO ALTUNA</t>
  </si>
  <si>
    <t>Jorge Tomioka</t>
  </si>
  <si>
    <t>JORGE DIEGO MARCONI</t>
  </si>
  <si>
    <t>JONHSON DELIBERO ANGELO</t>
  </si>
  <si>
    <t>JOEL PEREIRA FELIPE</t>
  </si>
  <si>
    <t>JOEL DAVID MELO TRUJILLO</t>
  </si>
  <si>
    <t>JOAO VITAL DA CUNHA JUNIOR</t>
  </si>
  <si>
    <t>JOAO VICENTE AKWA</t>
  </si>
  <si>
    <t>Joao Rodrigo Santos da Silva</t>
  </si>
  <si>
    <t>JOAO RICARDO SATO</t>
  </si>
  <si>
    <t>JOAO PAULO PITELLI MANOEL</t>
  </si>
  <si>
    <t>Joao Paulo Naldi Silva</t>
  </si>
  <si>
    <t>João Paulo Martin Faleiros</t>
  </si>
  <si>
    <t>JOAO PAULO GOIS</t>
  </si>
  <si>
    <t>JOAO MANOEL LOSADA MOREIRA</t>
  </si>
  <si>
    <t>JOAO LOURES SALINET JUNIOR</t>
  </si>
  <si>
    <t>JOAO HENRIQUE RANHEL RIBEIRO</t>
  </si>
  <si>
    <t>JOAO HENRIQUE KLEINSCHIMIDT</t>
  </si>
  <si>
    <t>JOAO HENRIQUE GHILARDI LAGO</t>
  </si>
  <si>
    <t>JOAO CARLOS DA MOTTA FERREIRA</t>
  </si>
  <si>
    <t>Joao Carlos Ceschini Hoff</t>
  </si>
  <si>
    <t>JOAO BATISTA DE AGUIAR</t>
  </si>
  <si>
    <t>Joana Bisol Balardin</t>
  </si>
  <si>
    <t>JEVERSON TEODORO ARANTES JUNIOR</t>
  </si>
  <si>
    <t>Jesus Pascual Mena Chalco</t>
  </si>
  <si>
    <t>JESUS FRANKLIN ANDRADE ROMERO</t>
  </si>
  <si>
    <t>JERONIMO CORDONI PELLEGRINI</t>
  </si>
  <si>
    <t>JEROEN SCHOENMAKER</t>
  </si>
  <si>
    <t>JEROEN JOHANNES KLINK</t>
  </si>
  <si>
    <t>JEFERSON CASSIANO</t>
  </si>
  <si>
    <t>JEAN JACQUES BONVENT</t>
  </si>
  <si>
    <t>JANAINA DE SOUZA GARCIA</t>
  </si>
  <si>
    <t>James Moraes de Almeida</t>
  </si>
  <si>
    <t>JAIR DONADELLI JUNIOR</t>
  </si>
  <si>
    <t>JABRA HABER</t>
  </si>
  <si>
    <t>Ivo Chaves da Silva Junior</t>
  </si>
  <si>
    <t>IVANISE GAUBEUR</t>
  </si>
  <si>
    <t>IVAN ROBERTO SANTANA CASELLA</t>
  </si>
  <si>
    <t>Ivan Kaygorodov</t>
  </si>
  <si>
    <t>Ivan Fortunato</t>
  </si>
  <si>
    <t>Ivan Filipe de Almeida Lopes Fernandes</t>
  </si>
  <si>
    <t>ITANA STIUBIENER</t>
  </si>
  <si>
    <t>Israel da Silveira Rego</t>
  </si>
  <si>
    <t>ISELI LOURENÇO NANTES</t>
  </si>
  <si>
    <t>ISABEL APARECIDA PINTO ALVAREZ</t>
  </si>
  <si>
    <t>IRINEU ANTUNES JUNIOR</t>
  </si>
  <si>
    <t>ILMA APARECIDA MARQUES SILVA</t>
  </si>
  <si>
    <t>Ilka Tiemy Kato Prates</t>
  </si>
  <si>
    <t>ILIA GORSHKOV</t>
  </si>
  <si>
    <t>IGOR LEITE FREIRE</t>
  </si>
  <si>
    <t>IGOR FUSER</t>
  </si>
  <si>
    <t>Ignat Fialkovskiy</t>
  </si>
  <si>
    <t>HUMBERTO NAOYUKI YOSHIMURA</t>
  </si>
  <si>
    <t>HUMBERTO LUIZ TALPO</t>
  </si>
  <si>
    <t>HUMBERTO LUIZ RAZENTE</t>
  </si>
  <si>
    <t>HUMBERTO FONSECA MENDES</t>
  </si>
  <si>
    <t>HUMBERTO DE PAIVA JUNIOR</t>
  </si>
  <si>
    <t>HUGO BARBOSA SUFFREDINI</t>
  </si>
  <si>
    <t>Hueder Paulo Moises de Oliveira</t>
  </si>
  <si>
    <t>HERLANDER DA MATA FERNANDES LIMA</t>
  </si>
  <si>
    <t>Herculano da Silva Martinho</t>
  </si>
  <si>
    <t>Heloisa França Maltez</t>
  </si>
  <si>
    <t>HELIO WALDMAN</t>
  </si>
  <si>
    <t>HELENA FRANÇA</t>
  </si>
  <si>
    <t>HELENA BEATRIZ DE CARVALHO RUTHNER BATISTA</t>
  </si>
  <si>
    <t>HELCIO FRANCISCO VILLA NOVA</t>
  </si>
  <si>
    <t>Hedhio Luiz Francisco da Luz</t>
  </si>
  <si>
    <t>HAROLDO DE FARIA JUNIOR</t>
  </si>
  <si>
    <t>HARLEN COSTA BATAGELO</t>
  </si>
  <si>
    <t>HARKI TANAKA</t>
  </si>
  <si>
    <t>HANA PAULA MASUDA</t>
  </si>
  <si>
    <t>HAMILTON MAGALHÃES VIANA</t>
  </si>
  <si>
    <t>GUSTAVO SOUSA PAVANI</t>
  </si>
  <si>
    <t>GUSTAVO MUNIZ DIAS</t>
  </si>
  <si>
    <t>GUSTAVO MORARI DO NASCIMENTO</t>
  </si>
  <si>
    <t>GUSTAVO MICHEL MENDOZA LA TORRE</t>
  </si>
  <si>
    <t>GUSTAVO MENONCIN DE CARVALHO PEREIRA</t>
  </si>
  <si>
    <t>GUSTAVO MARTINI DALPIAN</t>
  </si>
  <si>
    <t>Gustavo Leyva Martinez</t>
  </si>
  <si>
    <t>Gustavo Cipolat Colvero</t>
  </si>
  <si>
    <t>GUIOU KOBAYASHI</t>
  </si>
  <si>
    <t>GUILHERME OLIVEIRA MOTA</t>
  </si>
  <si>
    <t>GUILHERME FRAGUAS NOBRE</t>
  </si>
  <si>
    <t>GUILHERME DE OLIVEIRA LIMA CAGLIARI MARQUES</t>
  </si>
  <si>
    <t>GUILHERME CUNHA RIBEIRO</t>
  </si>
  <si>
    <t>Guilherme Canuto da Silva</t>
  </si>
  <si>
    <t>GUADALUPE MARIA JUNGERS DE ALMEIDA</t>
  </si>
  <si>
    <t>GRAZIELLA COLATO ANTONIO</t>
  </si>
  <si>
    <t>Graciela de Souza Oliver</t>
  </si>
  <si>
    <t>GORDANA MANIC</t>
  </si>
  <si>
    <t>Giulliana Mondelli</t>
  </si>
  <si>
    <t>Giselle Watanabe Caramello</t>
  </si>
  <si>
    <t>Giselle Ramirez Canedo</t>
  </si>
  <si>
    <t>GISELLE CERCHIARO</t>
  </si>
  <si>
    <t>GISELE CRISTINA DUCATI</t>
  </si>
  <si>
    <t>GIORGIO ROMANO SCHUTTE</t>
  </si>
  <si>
    <t>GILSON LAMEIRA DE LIMA</t>
  </si>
  <si>
    <t>GILBERTO MARTINS</t>
  </si>
  <si>
    <t>Gilberto Maringoni de Oliveira</t>
  </si>
  <si>
    <t>Gilberto Marcos Antonio Rodrigues</t>
  </si>
  <si>
    <t>Gilberto Arantes Junior</t>
  </si>
  <si>
    <t>GERSON LUIZ MANTOVANI</t>
  </si>
  <si>
    <t>GERMAN LUGONES</t>
  </si>
  <si>
    <t>GERMAN CARLOS SANTOS QUISPE</t>
  </si>
  <si>
    <t>GERARDO ALBERTO SILVA</t>
  </si>
  <si>
    <t>GEOFFROY ROGER POINTER MALPASS</t>
  </si>
  <si>
    <t>GELIO MENDES FERREIRA</t>
  </si>
  <si>
    <t>Gayane Karapetyan</t>
  </si>
  <si>
    <t>Gaetano Siciliano</t>
  </si>
  <si>
    <t>GABRIELA SPANGHERO LOTTA</t>
  </si>
  <si>
    <t>GABRIELA FARIAS ASMUS</t>
  </si>
  <si>
    <t>Gabriel Teixeira Landi</t>
  </si>
  <si>
    <t>GABRIEL ALMEIDA ANTUNES ROSSINI</t>
  </si>
  <si>
    <t>FULVIO RIELI MENDES</t>
  </si>
  <si>
    <t>FULVIO ANDRES CALLEGARI</t>
  </si>
  <si>
    <t>FREDERICO AUGUSTO PIRES FERNANDES</t>
  </si>
  <si>
    <t>FRANK NELSON CRESPILHO</t>
  </si>
  <si>
    <t>FRANCISCO JOSE FRAGA DA SILVA</t>
  </si>
  <si>
    <t>Francisco Jose Brabo Bezerra</t>
  </si>
  <si>
    <t>FRANCISCO JAVIER ROPERO PELAEZ</t>
  </si>
  <si>
    <t>FRANCISCO ISIDRO MASSETTO</t>
  </si>
  <si>
    <t>FRANCISCO EUGENIO MENDONÇA DA SILVEIRA</t>
  </si>
  <si>
    <t>FRANCISCO DE ASSIS ZAMPIROLLI</t>
  </si>
  <si>
    <t>FRANCISCO DE ASSIS COMARU</t>
  </si>
  <si>
    <t>Francisco Cesar Polcino Milies</t>
  </si>
  <si>
    <t>Francisco Carlos Nather</t>
  </si>
  <si>
    <t>FRANCIELI COLUSSI</t>
  </si>
  <si>
    <t>FRANCIANE FREITAS SILVEIRA</t>
  </si>
  <si>
    <t>FLAVIO THALES RIBEIRO FRANCISCO</t>
  </si>
  <si>
    <t>FLAVIO ROCHA DE OLIVEIRA</t>
  </si>
  <si>
    <t>Flavio Leandro de Souza</t>
  </si>
  <si>
    <t>FLAVIA SOBREIRA</t>
  </si>
  <si>
    <t>FLAVIA GUTIERREZ MOTTA</t>
  </si>
  <si>
    <t>Flavia da Fonseca Feitosa</t>
  </si>
  <si>
    <t>FLAVIA CAMARGO ALVES FIGUEIREDO</t>
  </si>
  <si>
    <t>FLAMARION CALDEIRA RAMOS</t>
  </si>
  <si>
    <t>Filipe Ieda Fazanaro</t>
  </si>
  <si>
    <t>FERNANDO ZANIOLO GIBRAN</t>
  </si>
  <si>
    <t>Fernando Teubl Ferreira</t>
  </si>
  <si>
    <t>Fernando Silva de Moura</t>
  </si>
  <si>
    <t>Fernando Rocha Nogueira</t>
  </si>
  <si>
    <t>FERNANDO MARQUES FEDERSON</t>
  </si>
  <si>
    <t>FERNANDO MADEIRA</t>
  </si>
  <si>
    <t>Fernando Luiz Cassio Silva</t>
  </si>
  <si>
    <t>FERNANDO LUIS SEMIAO DA SILVA</t>
  </si>
  <si>
    <t>FERNANDO JOSE RIBEIRO SALES</t>
  </si>
  <si>
    <t>FERNANDO HEERING BARTOLONI</t>
  </si>
  <si>
    <t>FERNANDO GASI</t>
  </si>
  <si>
    <t>FERNANDO COSTA MATTOS</t>
  </si>
  <si>
    <t>FERNANDO CARLOS GIACOMELLI</t>
  </si>
  <si>
    <t>Fernando Augusto de Oliveira Ribeiro</t>
  </si>
  <si>
    <t>FERNANDO ANTONIO NAZARETH NICACIO</t>
  </si>
  <si>
    <t>FERNANDA NASCIMENTO ALMEIDA</t>
  </si>
  <si>
    <t>Fernanda Graziella Cardoso</t>
  </si>
  <si>
    <t>Fernanda Franzolin</t>
  </si>
  <si>
    <t>FERNANDA DE LOURDES SOUZA</t>
  </si>
  <si>
    <t>FELIPE WANDERLEY DE AMORIM</t>
  </si>
  <si>
    <t>FELIPE CHEN ABREGO</t>
  </si>
  <si>
    <t>FEDOR PISNITCHENKO</t>
  </si>
  <si>
    <t>FEDERICO BERNARDINO MORANTE TRIGOSO</t>
  </si>
  <si>
    <t>Fanny Nascimento Costa</t>
  </si>
  <si>
    <t>Fabricio Olivetti de França</t>
  </si>
  <si>
    <t>Fabio Marques Simoes de Souza</t>
  </si>
  <si>
    <t>FABIO LUIZ FORTI</t>
  </si>
  <si>
    <t>FABIO HENRIQUE BITTES TERRA</t>
  </si>
  <si>
    <t>FABIO FURLAN FERREIRA</t>
  </si>
  <si>
    <t>FABIO BENTES FREIRE</t>
  </si>
  <si>
    <t>FABIANO GUSTAVO BRAGA BRITO</t>
  </si>
  <si>
    <t>FABIANO FRAGOSO COSTA</t>
  </si>
  <si>
    <t>Fabiane Lucy Ferreira Castro</t>
  </si>
  <si>
    <t>FABIANA SOARES SANTANA</t>
  </si>
  <si>
    <t>FABIANA RODRIGUES COSTA NUNES</t>
  </si>
  <si>
    <t>Fabiana Aparecida de Toledo Silva</t>
  </si>
  <si>
    <t>EVONIR ALBRECHT</t>
  </si>
  <si>
    <t>EVERLAM ELIAS MONTIBELER</t>
  </si>
  <si>
    <t>EVERALDO CARLOS VENANCIO</t>
  </si>
  <si>
    <t>EVER ALDO ARROYO MONTERO</t>
  </si>
  <si>
    <t>EVANDIR MEGLIORINI</t>
  </si>
  <si>
    <t>EUTIMIO GUSTAVO FERNANDEZ NUNEZ</t>
  </si>
  <si>
    <t>EUDES ETERNO FILETI</t>
  </si>
  <si>
    <t>Erika Tiemi Sato</t>
  </si>
  <si>
    <t>ERIKA REIME KINJO</t>
  </si>
  <si>
    <t>Erika Fernanda Prados</t>
  </si>
  <si>
    <t>ERIKA ALEJANDRA RADA MORA</t>
  </si>
  <si>
    <t>Erik Gustavo Del Conte</t>
  </si>
  <si>
    <t>ERICO TEIXEIRA NETO</t>
  </si>
  <si>
    <t>ERICO FERNANDO LOPES PEREIRA DA SILVA</t>
  </si>
  <si>
    <t>ERICK LEITE BASTOS</t>
  </si>
  <si>
    <t>Erick Dario Leon Bueno de Camargo</t>
  </si>
  <si>
    <t>ERICH KELLNER</t>
  </si>
  <si>
    <t>Erica Freire Antunes</t>
  </si>
  <si>
    <t>ERICA CAPRONI</t>
  </si>
  <si>
    <t>ERCILIO CARVALHO DA SILVA</t>
  </si>
  <si>
    <t>EMERY CLEITON CABRAL CORREIA LINS</t>
  </si>
  <si>
    <t>EMERSON RODRIGO DA SILVA</t>
  </si>
  <si>
    <t>Elvira Rafikova</t>
  </si>
  <si>
    <t>ELOAH RABELLO SUAREZ</t>
  </si>
  <si>
    <t>Elmer Antonio Ramirez Barreto</t>
  </si>
  <si>
    <t>ELIZABETH TEODOROV</t>
  </si>
  <si>
    <t>Elizabete Cristina Costa Renders</t>
  </si>
  <si>
    <t>ELIZABETE CAMPOS DE LIMA</t>
  </si>
  <si>
    <t>Elias David Morales Martinez</t>
  </si>
  <si>
    <t>ELIANA MAIRA AGOSTINI VALLE</t>
  </si>
  <si>
    <t>EDUARDO PERES NOVAIS DE SA</t>
  </si>
  <si>
    <t>EDUARDO NASSER</t>
  </si>
  <si>
    <t>Eduardo Lucas Subtil</t>
  </si>
  <si>
    <t>EDUARDO LEITE BORBA</t>
  </si>
  <si>
    <t>EDUARDO GUERON</t>
  </si>
  <si>
    <t>EDUARDO DOS SANTOS FERREIRA</t>
  </si>
  <si>
    <t>EDUARDO DE MORAES GREGORES</t>
  </si>
  <si>
    <t>EDUARDO ANDRADE BOTELHO DE ALMEIDA</t>
  </si>
  <si>
    <t>EDSON RYOJI OKAMOTO IWAKI</t>
  </si>
  <si>
    <t>EDSON PINHEIRO PIMENTEL</t>
  </si>
  <si>
    <t>EDSON ALEX ARRAZOLA IRIARTE</t>
  </si>
  <si>
    <t>EDMARCIO ANTONIO BELATI</t>
  </si>
  <si>
    <t>EDER DE OLIVEIRA ABENSUR</t>
  </si>
  <si>
    <t>Douglas Alves Cassiano</t>
  </si>
  <si>
    <t>DMITRY VASILEVICH</t>
  </si>
  <si>
    <t>Diogo Santana Martins</t>
  </si>
  <si>
    <t>Diogo Librandi da Rocha</t>
  </si>
  <si>
    <t>DIOGO COUTINHO SORIANO</t>
  </si>
  <si>
    <t>Diego Sanches Correa</t>
  </si>
  <si>
    <t>Diego Paolo Ferruzzo Correa</t>
  </si>
  <si>
    <t>DIEGO MURACA</t>
  </si>
  <si>
    <t>DIEGO ARAUJO AZZI</t>
  </si>
  <si>
    <t>DIANA SARITA HAMBURGER</t>
  </si>
  <si>
    <t>DERVAL DOS SANTOS ROSA</t>
  </si>
  <si>
    <t>Denise Hideko Goya</t>
  </si>
  <si>
    <t>DENISE CRIADO PEREIRA DE SOUZA</t>
  </si>
  <si>
    <t>DENISE CONSONNI</t>
  </si>
  <si>
    <t>DEMETRIO JACKSON DOS SANTOS</t>
  </si>
  <si>
    <t>Demetrio Gaspari Cirne de Toledo</t>
  </si>
  <si>
    <t>DELMO ALVES DE MOURA</t>
  </si>
  <si>
    <t>DEBORA MARIA ROSSI DE MEDEIROS</t>
  </si>
  <si>
    <t>DAVID CORREA MARTINS JUNIOR</t>
  </si>
  <si>
    <t>DARLENE RAMOS DIAS</t>
  </si>
  <si>
    <t>Danilo Tavares da Silva</t>
  </si>
  <si>
    <t>DANILO JUSTINO CARASTAN</t>
  </si>
  <si>
    <t>Danilo Freitas Ramalho da Silva</t>
  </si>
  <si>
    <t>DANILO DA CRUZ CENTENO</t>
  </si>
  <si>
    <t>Danila Vedovello de Jesus</t>
  </si>
  <si>
    <t>DANIELE RIBEIRO DE ARAUJO</t>
  </si>
  <si>
    <t>DANIELA THEUER LINKE</t>
  </si>
  <si>
    <t>DANIELA LOPES SCARPA</t>
  </si>
  <si>
    <t>Daniela Bianchi Ponce Leon de Lima</t>
  </si>
  <si>
    <t>DANIEL ZANETTI DE FLORIO</t>
  </si>
  <si>
    <t>Daniel Scodeler Raimundo</t>
  </si>
  <si>
    <t>DANIEL PAPOTI</t>
  </si>
  <si>
    <t>DANIEL PANSARELLI</t>
  </si>
  <si>
    <t>DANIEL MORGATO MARTIN</t>
  </si>
  <si>
    <t>DANIEL MIRANDA MACHADO</t>
  </si>
  <si>
    <t>DANIEL JONAS DEZAN</t>
  </si>
  <si>
    <t>DANIEL CARNEIRO CARRETTIERO</t>
  </si>
  <si>
    <t>DALMO MANDELLI</t>
  </si>
  <si>
    <t>Dacio Roberto Matheus</t>
  </si>
  <si>
    <t>CRISTINE KOEHLER ZANELLA</t>
  </si>
  <si>
    <t>Cristina Froes de Borja Reis</t>
  </si>
  <si>
    <t>CRISTINA AUTUORI TOMAZETI</t>
  </si>
  <si>
    <t>CRISTIANO FIORILO DE MELO</t>
  </si>
  <si>
    <t>CRISTIANE OTERO REIS SALUM</t>
  </si>
  <si>
    <t>CRISTIANE NEGREIROS ABBUD AYOUB</t>
  </si>
  <si>
    <t>Cristiane Maria Sato</t>
  </si>
  <si>
    <t>CRISTIAN FAVIO COLETTI</t>
  </si>
  <si>
    <t>Crhistian Raffaelo Baldo</t>
  </si>
  <si>
    <t>CORINNE ARROUVEL</t>
  </si>
  <si>
    <t>CONRADO AUGUSTUS DE MELO</t>
  </si>
  <si>
    <t>Clóvis Lucio da Silva</t>
  </si>
  <si>
    <t>Cleiton Domingos Maciel</t>
  </si>
  <si>
    <t>CLAUDIONOR FRANCISCO DO NASCIMENTO</t>
  </si>
  <si>
    <t>CLAUDIO NOGUEIRA DE MENESES</t>
  </si>
  <si>
    <t>CLAUDIO LUIS DE CAMARGO PENTEADO</t>
  </si>
  <si>
    <t>CLAUDIO JOSE BORDIN JUNIOR</t>
  </si>
  <si>
    <t>Claudio Fernando Andre</t>
  </si>
  <si>
    <t>Claudinei Eduardo Biazoli Junior</t>
  </si>
  <si>
    <t>CLAUDIA MARIA FURLAN</t>
  </si>
  <si>
    <t>CLAUDIA JOSIMAR ABRAO DE ARAUJO</t>
  </si>
  <si>
    <t>CLAUDIA FRANCISCA ESCOBAR DE PAIVA</t>
  </si>
  <si>
    <t>CLAUDIA FEITOSA SANTANA</t>
  </si>
  <si>
    <t>CLAUDIA CORREA DE ANDRADE OLIVEIRA</t>
  </si>
  <si>
    <t>CLAUDIA CELESTE CELESTINO DE PAULA SANTOS</t>
  </si>
  <si>
    <t>CLAUDIA BOIAN</t>
  </si>
  <si>
    <t>CLAUDIA BARROS MONTEIRO VITORELLO</t>
  </si>
  <si>
    <t>CICERO RIBEIRO DE LIMA</t>
  </si>
  <si>
    <t>CHRISTIANE RIBEIRO</t>
  </si>
  <si>
    <t>CHRISTIANE MARIE SCHWEITZER</t>
  </si>
  <si>
    <t>CHRISTIANE BERTACHINI LOMBELLO</t>
  </si>
  <si>
    <t>CHARLES MORPHY DIAS DOS SANTOS</t>
  </si>
  <si>
    <t>CESAR MONZU FREIRE</t>
  </si>
  <si>
    <t>CESAR HENRIQUE LENZI</t>
  </si>
  <si>
    <t>CESAR GIACOMINI PENTEADO</t>
  </si>
  <si>
    <t>Cesar Augusto Joao Ribeiro</t>
  </si>
  <si>
    <t>Cesar Augusto Cardoso Caetano</t>
  </si>
  <si>
    <t>CELSO SETSUO KURASHIMA</t>
  </si>
  <si>
    <t>CELSO CHIKAHIRO NISHI</t>
  </si>
  <si>
    <t>CELIO ADREGA DE MOURA JUNIOR</t>
  </si>
  <si>
    <t>Cedric Rocha Leão</t>
  </si>
  <si>
    <t>Cecilia Olivieri</t>
  </si>
  <si>
    <t>CECILIA CHAVES GUEDES E SILVA</t>
  </si>
  <si>
    <t>CECILIA BERTONI MARTHA HADLER CHIRENTI</t>
  </si>
  <si>
    <t>CAYO PRADO FERNANDES FRANCISCO</t>
  </si>
  <si>
    <t>CASSIANA SEIMI NOMURA</t>
  </si>
  <si>
    <t>Carolina Moutinho Duque de Pinho</t>
  </si>
  <si>
    <t>CAROLINA MARIA POZZI DE CASTRO</t>
  </si>
  <si>
    <t>CAROLINA GABAS STUCHI</t>
  </si>
  <si>
    <t>Carolina Correa de Carvalho</t>
  </si>
  <si>
    <t>Carolina Benetti</t>
  </si>
  <si>
    <t>CARLOS TRIVENO RIOS</t>
  </si>
  <si>
    <t>CARLOS SUETOSHI MIYAZAWA</t>
  </si>
  <si>
    <t>Carlos Rettori</t>
  </si>
  <si>
    <t>CARLOS RENATO HUAURA SOLORZANO</t>
  </si>
  <si>
    <t>CARLOS HENRIQUE SCURACCHIO</t>
  </si>
  <si>
    <t>Carlos Enrique Valcárcel Flores</t>
  </si>
  <si>
    <t>CARLOS EDUARDO RIBEIRO</t>
  </si>
  <si>
    <t>CARLOS EDUARDO CAPOVILLA</t>
  </si>
  <si>
    <t>CARLOS DA SILVA DOS SANTOS</t>
  </si>
  <si>
    <t>CARLOS ALBERTO ROCHA PIMENTEL</t>
  </si>
  <si>
    <t>CARLOS ALBERTO KAMIENSKI</t>
  </si>
  <si>
    <t>CARLOS ALBERTO DOS REIS FILHO</t>
  </si>
  <si>
    <t>CARLOS ALBERTO DA SILVA</t>
  </si>
  <si>
    <t>CARLA LOPES RODRIGUEZ</t>
  </si>
  <si>
    <t>CAMILO ANDREA ANGELUCCI</t>
  </si>
  <si>
    <t>Camila Morais Gonçalves da Silva</t>
  </si>
  <si>
    <t>CAMILA CLEMENTINA ARANTES</t>
  </si>
  <si>
    <t>CAMILA CALDEIRA NUNES DIAS</t>
  </si>
  <si>
    <t>CAMILA AREIAS DE OLIVEIRA</t>
  </si>
  <si>
    <t>CAETANO RODRIGUES MIRANDA</t>
  </si>
  <si>
    <t>Bruno Nadai</t>
  </si>
  <si>
    <t>Bruno Lemos Batista</t>
  </si>
  <si>
    <t>Bruno Learth Soares</t>
  </si>
  <si>
    <t>BRUNO DE PAULA ROCHA</t>
  </si>
  <si>
    <t>Sala de Aula</t>
  </si>
  <si>
    <t>Z-S004-SB</t>
  </si>
  <si>
    <t>BRUNA ROMANA DE SOUZA</t>
  </si>
  <si>
    <t>Z-S003-SB</t>
  </si>
  <si>
    <t>BRUNA MURIEL HUERTAS FUSCALDO</t>
  </si>
  <si>
    <t>Z-S002-SB</t>
  </si>
  <si>
    <t>BRUCE LEHMANN SANCHEZ VEGA</t>
  </si>
  <si>
    <t>Z-S001-SB</t>
  </si>
  <si>
    <t>Breno Arsioli Moura</t>
  </si>
  <si>
    <t>SALA DE AULA</t>
  </si>
  <si>
    <t>SC008</t>
  </si>
  <si>
    <t>Bianca Alves Vieira Bianco</t>
  </si>
  <si>
    <t>SC007</t>
  </si>
  <si>
    <t>BENI TROJBICZ</t>
  </si>
  <si>
    <t>SC004</t>
  </si>
  <si>
    <t>BEATRIZ TAMASO MIOTO</t>
  </si>
  <si>
    <t>SC003</t>
  </si>
  <si>
    <t>BEATRIZ STRANSKY FERREIRA</t>
  </si>
  <si>
    <t>SC002</t>
  </si>
  <si>
    <t>Barbara Perez Gonçalves Silva</t>
  </si>
  <si>
    <t>SC001</t>
  </si>
  <si>
    <t>ARTUR ZIMERMAN</t>
  </si>
  <si>
    <t>Auditório</t>
  </si>
  <si>
    <t>S029</t>
  </si>
  <si>
    <t>ARTUR FRANZ KEPPLER</t>
  </si>
  <si>
    <t>S009</t>
  </si>
  <si>
    <t>ARNALDO RODRIGUES DOS SANTOS JUNIOR</t>
  </si>
  <si>
    <t>S006</t>
  </si>
  <si>
    <t>ARMANDO ZEFERINO MILIONI</t>
  </si>
  <si>
    <t>S005</t>
  </si>
  <si>
    <t>ARMANDO CAPUTI</t>
  </si>
  <si>
    <t>S004</t>
  </si>
  <si>
    <t>ARLENE MARTINEZ RICOLDI</t>
  </si>
  <si>
    <t>S003</t>
  </si>
  <si>
    <t>ARLENE CRISTINA AGUILAR</t>
  </si>
  <si>
    <t>S002</t>
  </si>
  <si>
    <t>Arlei Marcili</t>
  </si>
  <si>
    <t>S001</t>
  </si>
  <si>
    <t>ARITANAN BORGES GARCIA GRUBER</t>
  </si>
  <si>
    <t>S - 504</t>
  </si>
  <si>
    <t>ARILSON DA SILVA FAVARETO</t>
  </si>
  <si>
    <t>S - 502</t>
  </si>
  <si>
    <t>Ariana Maria da Conceicao Lacorte Caniato Serrano</t>
  </si>
  <si>
    <t>S - 501</t>
  </si>
  <si>
    <t>ANTONIO SERGIO MUNHOZ</t>
  </si>
  <si>
    <t>S - 408</t>
  </si>
  <si>
    <t>ANTONIO SERGIO KIMUS BRAZ</t>
  </si>
  <si>
    <t>S - 407</t>
  </si>
  <si>
    <t>ANTONIO SERGIO CARVALHO ROCHA</t>
  </si>
  <si>
    <t>S - 406</t>
  </si>
  <si>
    <t>ANTONIO PADILHA FELTRIN</t>
  </si>
  <si>
    <t>S - 405</t>
  </si>
  <si>
    <t>Antonio Marcos Roseira</t>
  </si>
  <si>
    <t>S - 404</t>
  </si>
  <si>
    <t>ANTONIO GIL VICENTE DE BRUM</t>
  </si>
  <si>
    <t>S - 403</t>
  </si>
  <si>
    <t>ANTONIO GARRIDO GALLEGO</t>
  </si>
  <si>
    <t>S - 402</t>
  </si>
  <si>
    <t>ANTONIO CANDIDO FALEIROS</t>
  </si>
  <si>
    <t>S - 401</t>
  </si>
  <si>
    <t>ANTONIO ALVARO RANHA NEVES</t>
  </si>
  <si>
    <t>S - 311-3</t>
  </si>
  <si>
    <t>S - 311-2</t>
  </si>
  <si>
    <t>ANSELMO NOGUEIRA</t>
  </si>
  <si>
    <t>S - 311-1</t>
  </si>
  <si>
    <t>ANNIBAL HETEM JUNIOR</t>
  </si>
  <si>
    <t>S - 310-3</t>
  </si>
  <si>
    <t>ANNE CRISTINE CHINELLATO</t>
  </si>
  <si>
    <t>S - 310-2</t>
  </si>
  <si>
    <t>Angelo Marcos Queiroz Prates</t>
  </si>
  <si>
    <t>S - 310-1</t>
  </si>
  <si>
    <t>ANGELO DE SOUZA SANTOS</t>
  </si>
  <si>
    <t>S - 309-3</t>
  </si>
  <si>
    <t>ANGELA ALBUQUERQUE TEIXEIRA NETO</t>
  </si>
  <si>
    <t>S - 309-2</t>
  </si>
  <si>
    <t>Andreza Cândido Matias</t>
  </si>
  <si>
    <t>S - 309-1</t>
  </si>
  <si>
    <t>Andrea Paula dos Santos Oliveira Kamensky</t>
  </si>
  <si>
    <t>S - 308-3</t>
  </si>
  <si>
    <t>ANDREA ONOFRE DE ARAUJO</t>
  </si>
  <si>
    <t>S - 308-2</t>
  </si>
  <si>
    <t>ANDREA DE OLIVEIRA CARDOSO</t>
  </si>
  <si>
    <t>S - 308-1</t>
  </si>
  <si>
    <t>Andrea Cecilia Dorion Rodas</t>
  </si>
  <si>
    <t>S - 308</t>
  </si>
  <si>
    <t>ANDRE SARTO POLO</t>
  </si>
  <si>
    <t>S - 307-3</t>
  </si>
  <si>
    <t>ANDRE RICARDO OLIVEIRA DA FONSECA</t>
  </si>
  <si>
    <t>S - 307-2</t>
  </si>
  <si>
    <t>ANDRE PIERRO DE CAMARGO</t>
  </si>
  <si>
    <t>S - 307-1</t>
  </si>
  <si>
    <t>Andre Paniago Lessa</t>
  </si>
  <si>
    <t>S - 307</t>
  </si>
  <si>
    <t>ANDRE MASCIOLI CRAVO</t>
  </si>
  <si>
    <t>S - 306-3</t>
  </si>
  <si>
    <t>ANDRE MARTIN TIMPANARO</t>
  </si>
  <si>
    <t>S - 306-2</t>
  </si>
  <si>
    <t>Andre Luiz Molisani</t>
  </si>
  <si>
    <t>Laboratório de Sistemas Aeroespaciais</t>
  </si>
  <si>
    <t>O-L10</t>
  </si>
  <si>
    <t>S - 306-1</t>
  </si>
  <si>
    <t>ANDRE LUIZ BRANDAO</t>
  </si>
  <si>
    <t>Sist. de Propulsão e Fen. de Transporte</t>
  </si>
  <si>
    <t>O-L05</t>
  </si>
  <si>
    <t>S - 306</t>
  </si>
  <si>
    <t>Lab. de Biofotônica</t>
  </si>
  <si>
    <t>O-L11</t>
  </si>
  <si>
    <t>S - 305-3</t>
  </si>
  <si>
    <t>ANDRE LUIS LA SALVIA</t>
  </si>
  <si>
    <t>Lab. de Análise Biomédica</t>
  </si>
  <si>
    <t>O-L04</t>
  </si>
  <si>
    <t>S - 305-2</t>
  </si>
  <si>
    <t>Andre Luis da Silva</t>
  </si>
  <si>
    <t>Lab. Interdisciplinar de Manufatura</t>
  </si>
  <si>
    <t>O-L01</t>
  </si>
  <si>
    <t>S - 305-1</t>
  </si>
  <si>
    <t>André Kazuo Takahata</t>
  </si>
  <si>
    <t>Lab. de Biologia Molecular e Bioquímica</t>
  </si>
  <si>
    <t>L - 107</t>
  </si>
  <si>
    <t>S - 305</t>
  </si>
  <si>
    <t>ANDRE GUSTAVO SCAGLIUSI LANDULFO</t>
  </si>
  <si>
    <t>Lab. de Materiais II - Proc. Polímeros</t>
  </si>
  <si>
    <t>LS06</t>
  </si>
  <si>
    <t>S - 304-3</t>
  </si>
  <si>
    <t>ANDRE GUILHERME RIBEIRO BALAN</t>
  </si>
  <si>
    <t>Lab. Didático da Eng. de Materiais</t>
  </si>
  <si>
    <t>LS11</t>
  </si>
  <si>
    <t>S - 304-2</t>
  </si>
  <si>
    <t>ANDRE FENILI</t>
  </si>
  <si>
    <t>Lab. de Engenharia Ambiental e Urbana</t>
  </si>
  <si>
    <t>LS10</t>
  </si>
  <si>
    <t>S - 304-1</t>
  </si>
  <si>
    <t>ANDRE ETEROVIC</t>
  </si>
  <si>
    <t>Lab. de Inf. de Alta Confiabilidade</t>
  </si>
  <si>
    <t>L - 009</t>
  </si>
  <si>
    <t>S - 304</t>
  </si>
  <si>
    <t>ANDRE DAMIANI ROCHA</t>
  </si>
  <si>
    <t>Lab. de Cultura de Células Animais</t>
  </si>
  <si>
    <t>O-L104</t>
  </si>
  <si>
    <t>S - 303-3</t>
  </si>
  <si>
    <t>ANDRE DA FONTOURA PONCHET</t>
  </si>
  <si>
    <t>Lab. de Caracterização de Biomateriais</t>
  </si>
  <si>
    <t>O-L03</t>
  </si>
  <si>
    <t>S - 303-2</t>
  </si>
  <si>
    <t>ANDRÉ AMARAL GONÇALVES BIANCO</t>
  </si>
  <si>
    <t>Laboratório de Biomecânica</t>
  </si>
  <si>
    <t>O-L007</t>
  </si>
  <si>
    <t>S - 303-1</t>
  </si>
  <si>
    <t>ANDERSON ORZARI RIBEIRO</t>
  </si>
  <si>
    <t>Lab. de Sistemas Biológicos e Genômica</t>
  </si>
  <si>
    <t>L - 106</t>
  </si>
  <si>
    <t>S - 303</t>
  </si>
  <si>
    <t>ANDERSON LUIS SABER CAMPOS</t>
  </si>
  <si>
    <t>Lab. da Engenharia de Energia</t>
  </si>
  <si>
    <t>K03</t>
  </si>
  <si>
    <t>S - 302-3</t>
  </si>
  <si>
    <t>ANDERSON LEONARDO SANCHES</t>
  </si>
  <si>
    <t>Laboratório da Engenharia da Informação</t>
  </si>
  <si>
    <t>O-L13</t>
  </si>
  <si>
    <t>S - 302-2</t>
  </si>
  <si>
    <t>ANDERSON GABRIEL SANTIAGO CRAVO</t>
  </si>
  <si>
    <t>Lab. Fototerapia e Análise Microbiológ.</t>
  </si>
  <si>
    <t>O-L101</t>
  </si>
  <si>
    <t>S - 302-1</t>
  </si>
  <si>
    <t>ANDERSON DE ARAÚJO</t>
  </si>
  <si>
    <t>Laboratório de Organismos Patogênicos</t>
  </si>
  <si>
    <t>L - 105</t>
  </si>
  <si>
    <t>S - 301-3</t>
  </si>
  <si>
    <t>Anders Petter Krus</t>
  </si>
  <si>
    <t>Laboratório de Informática</t>
  </si>
  <si>
    <t>A2-L003-SB</t>
  </si>
  <si>
    <t>S - 301-2</t>
  </si>
  <si>
    <t>Anastasia Guidi Itokazu</t>
  </si>
  <si>
    <t>A2-L002-SB</t>
  </si>
  <si>
    <t>S - 301-1</t>
  </si>
  <si>
    <t>ANAPATRICIA DE OLIVEIRA MORALES VILHA</t>
  </si>
  <si>
    <t>A2-L001-SB</t>
  </si>
  <si>
    <t>S - 301</t>
  </si>
  <si>
    <t>Ana Paula Santos de Melo Fiori</t>
  </si>
  <si>
    <t>Laboratório de Práticas de Ensino</t>
  </si>
  <si>
    <t>A1-L103-SB</t>
  </si>
  <si>
    <t>S - 214-0</t>
  </si>
  <si>
    <t>Ana Paula Romani</t>
  </si>
  <si>
    <t>Laboratório Didático de Informática</t>
  </si>
  <si>
    <t>410-2</t>
  </si>
  <si>
    <t>S - 213-0</t>
  </si>
  <si>
    <t>ANA PAULA DE MATTOS AREAS DAU</t>
  </si>
  <si>
    <t>Experimentação Humana</t>
  </si>
  <si>
    <t>L - 41</t>
  </si>
  <si>
    <t>S - 212-0</t>
  </si>
  <si>
    <t>ANA MELVA CHAMPI FARFAN</t>
  </si>
  <si>
    <t>Núcleo de Neurociência e Sistema</t>
  </si>
  <si>
    <t>L - 42</t>
  </si>
  <si>
    <t>S - 211-0</t>
  </si>
  <si>
    <t>ANA MARIA PEREIRA NETO</t>
  </si>
  <si>
    <t>Laboratório de Química</t>
  </si>
  <si>
    <t>01/03</t>
  </si>
  <si>
    <t>S - 210-0</t>
  </si>
  <si>
    <t>ANA MARIA DIETRICH</t>
  </si>
  <si>
    <t>L4</t>
  </si>
  <si>
    <t>S - 209-0</t>
  </si>
  <si>
    <t>Ana Luisa Gouvea Abras</t>
  </si>
  <si>
    <t>Laboratório de Informática III</t>
  </si>
  <si>
    <t>L3</t>
  </si>
  <si>
    <t>S - 208-0</t>
  </si>
  <si>
    <t>ANA KEILA MOSCA PINEZI</t>
  </si>
  <si>
    <t>Lab. de Nanotecnologia Aplic.ao Petróleo</t>
  </si>
  <si>
    <t>L2</t>
  </si>
  <si>
    <t>S - 207-0</t>
  </si>
  <si>
    <t>ANA GABRIELA MARTINEZ</t>
  </si>
  <si>
    <t>Laboratório de Informática I</t>
  </si>
  <si>
    <t>L1</t>
  </si>
  <si>
    <t>S - 206-0</t>
  </si>
  <si>
    <t>ANA CRISTINA DE OLIVEIRA MEREU</t>
  </si>
  <si>
    <t>Laboratório Experimentos IV</t>
  </si>
  <si>
    <t>L703</t>
  </si>
  <si>
    <t>S - 205-0</t>
  </si>
  <si>
    <t>ANA CLAUDIA POLATO E FAVA</t>
  </si>
  <si>
    <t>Laboratório de Experimentos III</t>
  </si>
  <si>
    <t>L704</t>
  </si>
  <si>
    <t>S - 204-0</t>
  </si>
  <si>
    <t>ANA CAROLINA SANTOS DE SOUZA GALVÃO</t>
  </si>
  <si>
    <t>Laboratório de Experimentos I</t>
  </si>
  <si>
    <t>L604</t>
  </si>
  <si>
    <t>S - 06</t>
  </si>
  <si>
    <t>ANA CAROLINA QUIRINO SIMOES</t>
  </si>
  <si>
    <t>Laboratório Experimentos II</t>
  </si>
  <si>
    <t>L603</t>
  </si>
  <si>
    <t>S - 05</t>
  </si>
  <si>
    <t>ANA CAROLINA LORENA</t>
  </si>
  <si>
    <t>Laboratório Didático VI</t>
  </si>
  <si>
    <t>L706</t>
  </si>
  <si>
    <t>S - 04</t>
  </si>
  <si>
    <t>ANA CAROLINA BRUNO MACHADO</t>
  </si>
  <si>
    <t>Laboratório Didático VIII</t>
  </si>
  <si>
    <t>L705</t>
  </si>
  <si>
    <t>S - 03</t>
  </si>
  <si>
    <t>Ana Carolina Boero</t>
  </si>
  <si>
    <t>Laboratório Didático VII</t>
  </si>
  <si>
    <t>L702</t>
  </si>
  <si>
    <t>S - 02</t>
  </si>
  <si>
    <t>ANA AMELIA BERGAMINI MACHADO</t>
  </si>
  <si>
    <t>Laboratório Didático V</t>
  </si>
  <si>
    <t>L701</t>
  </si>
  <si>
    <t>S - 01</t>
  </si>
  <si>
    <t>AMEDEA BAROZZI SEABRA</t>
  </si>
  <si>
    <t>Laboratório Didático II</t>
  </si>
  <si>
    <t>L606</t>
  </si>
  <si>
    <t>S - 008-0</t>
  </si>
  <si>
    <t>AMAURY KRUEL BUDRI</t>
  </si>
  <si>
    <t>Laboratório Didático IV</t>
  </si>
  <si>
    <t>L605</t>
  </si>
  <si>
    <t>S - 006-0</t>
  </si>
  <si>
    <t>AMANDA DA COSTA DA SILVEIRA</t>
  </si>
  <si>
    <t>Laboratório Didático</t>
  </si>
  <si>
    <t>L602</t>
  </si>
  <si>
    <t>Cartografia</t>
  </si>
  <si>
    <t>S - 004-0</t>
  </si>
  <si>
    <t>ALYSSON FABIO FERRARI</t>
  </si>
  <si>
    <t>L601</t>
  </si>
  <si>
    <t>S - 002-0</t>
  </si>
  <si>
    <t>ALVARO TAKEO OMORI</t>
  </si>
  <si>
    <t>LABORATÓRIO DE INFORMÁTICA</t>
  </si>
  <si>
    <t>L506</t>
  </si>
  <si>
    <t>Anfiteatro</t>
  </si>
  <si>
    <t>B-A004-SB</t>
  </si>
  <si>
    <t>ALVARO BATISTA DIETRICH</t>
  </si>
  <si>
    <t>L505</t>
  </si>
  <si>
    <t>B-A003-SB</t>
  </si>
  <si>
    <t>Allan Moreira  Xavier</t>
  </si>
  <si>
    <t>L504</t>
  </si>
  <si>
    <t>B-A002-SB</t>
  </si>
  <si>
    <t>ALINE MORENO CHAGAS ASSUMPCAO</t>
  </si>
  <si>
    <t>L503</t>
  </si>
  <si>
    <t>B-A001-SB</t>
  </si>
  <si>
    <t>Aline Luciana Schoenhalz</t>
  </si>
  <si>
    <t>L502</t>
  </si>
  <si>
    <t>AUDITÓRIO</t>
  </si>
  <si>
    <t>A801</t>
  </si>
  <si>
    <t>ALINE DINIZ CABRAL</t>
  </si>
  <si>
    <t>L501</t>
  </si>
  <si>
    <t>Sala de Cartografia</t>
  </si>
  <si>
    <t>A2-S311-SB</t>
  </si>
  <si>
    <t>ALINE DE OLIVEIRA NEVES PANAZIO</t>
  </si>
  <si>
    <t>Laboratório Didático Seco</t>
  </si>
  <si>
    <t>A1-L306-SB</t>
  </si>
  <si>
    <t>A2-S309-SB</t>
  </si>
  <si>
    <t>Ali Francisco Garcia Flores</t>
  </si>
  <si>
    <t>Laboratório Didático Úmido</t>
  </si>
  <si>
    <t>A1-L305-SB</t>
  </si>
  <si>
    <t>A2-S308-SB</t>
  </si>
  <si>
    <t>ALFREDO DEL SOLE LORDELO</t>
  </si>
  <si>
    <t>A1-L304-SB</t>
  </si>
  <si>
    <t>A2-S307-SB</t>
  </si>
  <si>
    <t>Alfeu Joaozinho Sguarezi Filho</t>
  </si>
  <si>
    <t>A1-L303-SB</t>
  </si>
  <si>
    <t>A2-S306-SB</t>
  </si>
  <si>
    <t>ALEXSANDRE FIGUEIREDO LAGO</t>
  </si>
  <si>
    <t>A1-L302-SB</t>
  </si>
  <si>
    <t>A2-S305-SB</t>
  </si>
  <si>
    <t>Alexia Cruz Bretas</t>
  </si>
  <si>
    <t>A1-L301-SB</t>
  </si>
  <si>
    <t>A2-S304-SB</t>
  </si>
  <si>
    <t>A1-L102-SB</t>
  </si>
  <si>
    <t>A2-S302-SB</t>
  </si>
  <si>
    <t>ALEXEI MAGALHAES VENEZIANI</t>
  </si>
  <si>
    <t>A1-L101-SB</t>
  </si>
  <si>
    <t>A2-S301-SB</t>
  </si>
  <si>
    <t>Alexandre Zatkovskis Carvalho</t>
  </si>
  <si>
    <t>A1-L002-SB</t>
  </si>
  <si>
    <t>A2-S214-SB</t>
  </si>
  <si>
    <t>Alexandre Szabo</t>
  </si>
  <si>
    <t>A1-L001-SB</t>
  </si>
  <si>
    <t>A2-S208-SB</t>
  </si>
  <si>
    <t>Alexandre Santaella Braga</t>
  </si>
  <si>
    <t>Lab. de Física da Matéria Condensada II</t>
  </si>
  <si>
    <t>508-3</t>
  </si>
  <si>
    <t>A2-S206-SB</t>
  </si>
  <si>
    <t>ALEXANDRE REILY ROCHA</t>
  </si>
  <si>
    <t>Lab. de Biologia Molecular, Biomateriais</t>
  </si>
  <si>
    <t>507-3</t>
  </si>
  <si>
    <t>A2-S205-SB</t>
  </si>
  <si>
    <t>Lab. de Física da Matéria Condensada I</t>
  </si>
  <si>
    <t>506-3</t>
  </si>
  <si>
    <t>A2-S204-SB</t>
  </si>
  <si>
    <t>Alexandre Noma</t>
  </si>
  <si>
    <t>Laboratório de Agentes Patogênicos</t>
  </si>
  <si>
    <t>505-3</t>
  </si>
  <si>
    <t>A2-S203-SB</t>
  </si>
  <si>
    <t>ALEXANDRE JOSE DE CASTRO LANFREDI</t>
  </si>
  <si>
    <t>Lab. de Pesq. em Catálise e Síntese Org.</t>
  </si>
  <si>
    <t>504-3</t>
  </si>
  <si>
    <t>A2-S202-SB</t>
  </si>
  <si>
    <t>Lab. de Prospec. e Carac. de Bioativos</t>
  </si>
  <si>
    <t>503-3</t>
  </si>
  <si>
    <t>A2-S201-SB</t>
  </si>
  <si>
    <t>ALEXANDRE HIROAKI KIHARA</t>
  </si>
  <si>
    <t>Lab. de Biologia Celular e Molecular</t>
  </si>
  <si>
    <t>502-3</t>
  </si>
  <si>
    <t>A2-S106-SB</t>
  </si>
  <si>
    <t>ALEXANDRE DONIZETI ALVES</t>
  </si>
  <si>
    <t>Laboratório de Sistemática e Diversidade</t>
  </si>
  <si>
    <t>501-3</t>
  </si>
  <si>
    <t>A2-S105-SB</t>
  </si>
  <si>
    <t>ALEXANDRE DE LACASSA</t>
  </si>
  <si>
    <t>Lab. de Fotoquímica e Síntese Orgânica</t>
  </si>
  <si>
    <t>407-3</t>
  </si>
  <si>
    <t>A2-S104-SB</t>
  </si>
  <si>
    <t>ALEXANDRE DE CARVALHO</t>
  </si>
  <si>
    <t>Laboratório de Informática II</t>
  </si>
  <si>
    <t>409-2</t>
  </si>
  <si>
    <t>A2-S103-SB</t>
  </si>
  <si>
    <t>ALEXANDRE BALBINOT</t>
  </si>
  <si>
    <t>Laboratório de Computação Científica</t>
  </si>
  <si>
    <t>408-2</t>
  </si>
  <si>
    <t>A2-S102-SB</t>
  </si>
  <si>
    <t>Alexandre Acacio de Andrade</t>
  </si>
  <si>
    <t>407-2</t>
  </si>
  <si>
    <t>A2-S101-SB</t>
  </si>
  <si>
    <t>ALEXANDR KORNEV</t>
  </si>
  <si>
    <t>Laboratório de Hardware e Robótica</t>
  </si>
  <si>
    <t>406-2</t>
  </si>
  <si>
    <t>A2-S001-SB</t>
  </si>
  <si>
    <t>23:00</t>
  </si>
  <si>
    <t>ALEXANDER DE FREITAS</t>
  </si>
  <si>
    <t>Laboratório de Matemática e Cognição II</t>
  </si>
  <si>
    <t>405-2</t>
  </si>
  <si>
    <t>A1-S206-SB</t>
  </si>
  <si>
    <t>22:30</t>
  </si>
  <si>
    <t>ALEX GOMES DIAS</t>
  </si>
  <si>
    <t>404-2</t>
  </si>
  <si>
    <t>A1-S205-SB</t>
  </si>
  <si>
    <t>22:00</t>
  </si>
  <si>
    <t>Alex de Campos Moura</t>
  </si>
  <si>
    <t>Laboratório de Matemática e Cognição I</t>
  </si>
  <si>
    <t>403-2</t>
  </si>
  <si>
    <t>A1-S204-SB</t>
  </si>
  <si>
    <t>21:30</t>
  </si>
  <si>
    <t>Alex Candiago</t>
  </si>
  <si>
    <t>Licenciatura em Química</t>
  </si>
  <si>
    <t>Laboratório de Sistemas Computacionais</t>
  </si>
  <si>
    <t>402-2</t>
  </si>
  <si>
    <t>A1-S203-SB</t>
  </si>
  <si>
    <t>21:00</t>
  </si>
  <si>
    <t>ALESSANDRO SILVA NASCIMENTO</t>
  </si>
  <si>
    <t>Licenciatura em Matemática</t>
  </si>
  <si>
    <t>Lab de Prát de Ensino de Mat e Cognição</t>
  </si>
  <si>
    <t>401-2</t>
  </si>
  <si>
    <t>A1-S202-SB</t>
  </si>
  <si>
    <t>20:30</t>
  </si>
  <si>
    <t>ALESSANDRO JACQUES RIBEIRO</t>
  </si>
  <si>
    <t>Licenciatura em Física</t>
  </si>
  <si>
    <t>Lab. de Cartografia e Geoprocessamento</t>
  </si>
  <si>
    <t>506/508-1</t>
  </si>
  <si>
    <t>A1-S201-SB</t>
  </si>
  <si>
    <t>20:00</t>
  </si>
  <si>
    <t>Alessandra Zenatti</t>
  </si>
  <si>
    <t>Licenciatura em Filosofia</t>
  </si>
  <si>
    <t>Laboratório de Materiais I</t>
  </si>
  <si>
    <t>507-1</t>
  </si>
  <si>
    <t>A1-S106-SB</t>
  </si>
  <si>
    <t>19:30</t>
  </si>
  <si>
    <t>Alessandra Teixeira</t>
  </si>
  <si>
    <t>Licenciatura em Ciências Biológicas</t>
  </si>
  <si>
    <t>Laboratório de Materiais II</t>
  </si>
  <si>
    <t>505-1</t>
  </si>
  <si>
    <t>A1-S105-SB</t>
  </si>
  <si>
    <t>19:00</t>
  </si>
  <si>
    <t>ALEJANDRO LOPEZ CASTILHO</t>
  </si>
  <si>
    <t>Engenharias</t>
  </si>
  <si>
    <t>Lab. de Estruturas, Guiagem e Controle</t>
  </si>
  <si>
    <t>504-1</t>
  </si>
  <si>
    <t>A1-S104-SB</t>
  </si>
  <si>
    <t>18:30</t>
  </si>
  <si>
    <t>Alejandro Andres Zuniga Paez</t>
  </si>
  <si>
    <t>Engenharia de Materiais</t>
  </si>
  <si>
    <t>Lab. de Inst. Biomédica e Biosinais</t>
  </si>
  <si>
    <t>503-1</t>
  </si>
  <si>
    <t>A1-S103-SB</t>
  </si>
  <si>
    <t>18:00</t>
  </si>
  <si>
    <t>Alberto Sanyuan Suen</t>
  </si>
  <si>
    <t>Engenharia de Instrumentação Automação e Robótica</t>
  </si>
  <si>
    <t>Laboratório de Energia e Propulsão</t>
  </si>
  <si>
    <t>502-1</t>
  </si>
  <si>
    <t>A1-S102-SB</t>
  </si>
  <si>
    <t>17:30</t>
  </si>
  <si>
    <t>Alberto Jose Olavarrieta Arab</t>
  </si>
  <si>
    <t>Engenharia de Informação</t>
  </si>
  <si>
    <t>Laboratório de Análise e Caracterização</t>
  </si>
  <si>
    <t>501-1</t>
  </si>
  <si>
    <t>A1-S101-SB</t>
  </si>
  <si>
    <t>17:00</t>
  </si>
  <si>
    <t>Alan Vendrame</t>
  </si>
  <si>
    <t>Engenharia de Gestão</t>
  </si>
  <si>
    <t>Laboratório de Instrumentação</t>
  </si>
  <si>
    <t>410-1</t>
  </si>
  <si>
    <t>A - 301</t>
  </si>
  <si>
    <t>16:30</t>
  </si>
  <si>
    <t>Alain Segundo Potts</t>
  </si>
  <si>
    <t>Engenharia de Energia</t>
  </si>
  <si>
    <t>Lab. de Controle e Servomecanismos</t>
  </si>
  <si>
    <t>408-1</t>
  </si>
  <si>
    <t>A - 114-0</t>
  </si>
  <si>
    <t>16:00</t>
  </si>
  <si>
    <t>AILTON PAULO DE OLIVEIRA JUNIOR</t>
  </si>
  <si>
    <t>Engenharia Biomédica</t>
  </si>
  <si>
    <t>Lab. de Proc. de Sinais e Comunicação</t>
  </si>
  <si>
    <t>407-1</t>
  </si>
  <si>
    <t>A - 113-0</t>
  </si>
  <si>
    <t>15:30</t>
  </si>
  <si>
    <t>AHDA PIONKOSKI GRILO PAVANI</t>
  </si>
  <si>
    <t>Engenharia Ambiental e Urbana</t>
  </si>
  <si>
    <t>Lab. Instrumentação e Metrologia Óptica</t>
  </si>
  <si>
    <t>406-1</t>
  </si>
  <si>
    <t>A - 112-0</t>
  </si>
  <si>
    <t>15:00</t>
  </si>
  <si>
    <t>Agnaldo Aparecido Freschi</t>
  </si>
  <si>
    <t>Engenharia Aeroespacial</t>
  </si>
  <si>
    <t>Laboratório de Circuitos e Comunicação</t>
  </si>
  <si>
    <t>405-1</t>
  </si>
  <si>
    <t>A - 111-0</t>
  </si>
  <si>
    <t>14:30</t>
  </si>
  <si>
    <t>ADRIANO VIANA ENSINAS</t>
  </si>
  <si>
    <t>Bacharelado em Relações Internacionais</t>
  </si>
  <si>
    <t>Laboratório de Robótica</t>
  </si>
  <si>
    <t>404-1</t>
  </si>
  <si>
    <t>A - 110-0</t>
  </si>
  <si>
    <t>14:00</t>
  </si>
  <si>
    <t>ADRIANO REINALDO VIÇOTO BENVENHO</t>
  </si>
  <si>
    <t>Bacharelado em Química</t>
  </si>
  <si>
    <t>Laboratório de Comunicação sem Fio</t>
  </si>
  <si>
    <t>403-1</t>
  </si>
  <si>
    <t>A - 109-0</t>
  </si>
  <si>
    <t>13:30</t>
  </si>
  <si>
    <t>Adriano Antonio Natale</t>
  </si>
  <si>
    <t>Bacharelado em Políticas Públicas</t>
  </si>
  <si>
    <t>Laboratório de Energia Elétrica</t>
  </si>
  <si>
    <t>402-1</t>
  </si>
  <si>
    <t>A - 108-0</t>
  </si>
  <si>
    <t>13:00</t>
  </si>
  <si>
    <t>Adriana Pugliese Netto Lamas</t>
  </si>
  <si>
    <t>Bacharelado em Planejamento Territorial</t>
  </si>
  <si>
    <t>Lab. de Modelagem, Simulação e Redes</t>
  </si>
  <si>
    <t>401-1</t>
  </si>
  <si>
    <t>A - 107-0</t>
  </si>
  <si>
    <t>12:30</t>
  </si>
  <si>
    <t>ADRIANA CAPUANO DE OLIVEIRA</t>
  </si>
  <si>
    <t>Bacharelado em Neurociência</t>
  </si>
  <si>
    <t>LABORATÓRIO SECO</t>
  </si>
  <si>
    <t>LB02</t>
  </si>
  <si>
    <t>A - 106-0</t>
  </si>
  <si>
    <t>12:00</t>
  </si>
  <si>
    <t>Adrian Marcel Zalmanovici</t>
  </si>
  <si>
    <t>Bacharelado em Matemática</t>
  </si>
  <si>
    <t>LABORATÓRIO ÚMIDO</t>
  </si>
  <si>
    <t>LB01</t>
  </si>
  <si>
    <t>A - 105-0</t>
  </si>
  <si>
    <t>11:30</t>
  </si>
  <si>
    <t>ADILSON JOSE VIEIRA BRANDAO</t>
  </si>
  <si>
    <t>Bacharelado em Física</t>
  </si>
  <si>
    <t>Laboratório de Química II</t>
  </si>
  <si>
    <t>408-3</t>
  </si>
  <si>
    <t>A - 104-0</t>
  </si>
  <si>
    <t>11:00</t>
  </si>
  <si>
    <t>ADEMIR PELIZARI</t>
  </si>
  <si>
    <t>Bacharelado em Filosofia</t>
  </si>
  <si>
    <t>Laboratório de Análise Instrumental</t>
  </si>
  <si>
    <t>406-3</t>
  </si>
  <si>
    <t>A - 103-0</t>
  </si>
  <si>
    <t>10:30</t>
  </si>
  <si>
    <t>Sabádos</t>
  </si>
  <si>
    <t>ADELAIDE FALJONI ALARIO</t>
  </si>
  <si>
    <t>Bacharelado em Ciências Econômicas</t>
  </si>
  <si>
    <t>Laboratório de Química I</t>
  </si>
  <si>
    <t>405-3</t>
  </si>
  <si>
    <t>A - 102-0</t>
  </si>
  <si>
    <t>10:00</t>
  </si>
  <si>
    <t>ADAUTO FERNANDES MARCONSIN</t>
  </si>
  <si>
    <t>Bacharelado em Ciências e Humanidades</t>
  </si>
  <si>
    <t>Laboratório de Biologia II</t>
  </si>
  <si>
    <t>404-3</t>
  </si>
  <si>
    <t>A - 101-0</t>
  </si>
  <si>
    <t>09:30</t>
  </si>
  <si>
    <t>ADALBERTO MANTOVANI MARTINIANO DE AZEVEDO</t>
  </si>
  <si>
    <t>401-3</t>
  </si>
  <si>
    <t>A - 021</t>
  </si>
  <si>
    <t>09:00</t>
  </si>
  <si>
    <t>fun</t>
  </si>
  <si>
    <t>ADALBERTO FAZZIO</t>
  </si>
  <si>
    <t>Bacharelado em Ciência e Tecnologia</t>
  </si>
  <si>
    <t>Laboratório de Biologia I</t>
  </si>
  <si>
    <t>402-3</t>
  </si>
  <si>
    <t>Anfiteatro Central</t>
  </si>
  <si>
    <t>A - 005</t>
  </si>
  <si>
    <t>08:30</t>
  </si>
  <si>
    <t>ACACIO SIDINEI ALMEIDA SANTOS</t>
  </si>
  <si>
    <t>Bacharelado em Ciência da Computação</t>
  </si>
  <si>
    <t>403-3</t>
  </si>
  <si>
    <t>302A</t>
  </si>
  <si>
    <t>08:00</t>
  </si>
  <si>
    <t>PG</t>
  </si>
  <si>
    <t>Observação</t>
  </si>
  <si>
    <t>Média de créditos  por docente</t>
  </si>
  <si>
    <t>Total Extensão + PG</t>
  </si>
  <si>
    <t>PG + Ext Corrigido</t>
  </si>
  <si>
    <t>Total corrigido</t>
  </si>
  <si>
    <t>n° quadrimestre que docente estará afastado (licença, afastamento, desligamento)</t>
  </si>
  <si>
    <t>Média créditos Corrigida</t>
  </si>
  <si>
    <t>Saldo do ano anterior</t>
  </si>
  <si>
    <t>Máximo de EXT+PG</t>
  </si>
  <si>
    <t>observacões</t>
  </si>
  <si>
    <t>saldo</t>
  </si>
  <si>
    <t>T e P em salas de aula</t>
  </si>
  <si>
    <t>T e P em lab de informática</t>
  </si>
  <si>
    <t>B2</t>
  </si>
  <si>
    <t>A2</t>
  </si>
  <si>
    <t>A4</t>
  </si>
  <si>
    <t>B3</t>
  </si>
  <si>
    <t>C5</t>
  </si>
  <si>
    <t>A5</t>
  </si>
  <si>
    <t>A3</t>
  </si>
  <si>
    <t>B1</t>
  </si>
  <si>
    <t>A1</t>
  </si>
  <si>
    <t>B5</t>
  </si>
  <si>
    <t>C2</t>
  </si>
  <si>
    <t>B4</t>
  </si>
  <si>
    <t>vice coord. BacBio</t>
  </si>
  <si>
    <t>pró-reitor</t>
  </si>
  <si>
    <t>visitante, contrato encerrado em maio 2018</t>
  </si>
  <si>
    <t>coord PPG EVD, não contemplado em suas solicitações de alocação em 2018</t>
  </si>
  <si>
    <t>coord PPG Nano</t>
  </si>
  <si>
    <t>Fundamentos de Biotecnociência</t>
  </si>
  <si>
    <t>Ciência de animais de laboratório</t>
  </si>
  <si>
    <t>BTC101</t>
  </si>
  <si>
    <t>Está correta dispensa de 12 créditos? Pensei serem 18.</t>
  </si>
  <si>
    <t>BIS208</t>
  </si>
  <si>
    <t>Análise de dados em Biossistemas</t>
  </si>
  <si>
    <t>BIS203</t>
  </si>
  <si>
    <t>C3</t>
  </si>
  <si>
    <t>ok planilha prograd 23/05, ok 6/06</t>
  </si>
  <si>
    <t>alteração devido visitantes, ok 6/06</t>
  </si>
  <si>
    <t>Prograd 6/06 está Carlos, que deveria estar na verdade na C2. Portanto turma sem docente. Cris assumiu dia 7/06 para resolver o problema.</t>
  </si>
  <si>
    <t>BCH, ok planilha prograd 23/05, ok 6/06</t>
  </si>
  <si>
    <t>sem nome na planilha prograd 23/05, ok 6/06</t>
  </si>
  <si>
    <t>D</t>
  </si>
  <si>
    <t>fechou turma 2018.1</t>
  </si>
  <si>
    <t>coord estágio tem dispensa?</t>
  </si>
  <si>
    <t>coord PPG Bios (fim em maio 2018)</t>
  </si>
  <si>
    <t>Coord BECN em 2017</t>
  </si>
  <si>
    <t>vice PPG EVD + coord BIOA 2017</t>
  </si>
  <si>
    <t>Ives Haifig</t>
  </si>
  <si>
    <t>coord PPG Biosistemas desde maio 2018</t>
  </si>
  <si>
    <t>sem nome na planilha prograd 23/05, ok em 6/06</t>
  </si>
  <si>
    <t>ok planilha prograd 23/05, ok 6/06; turma atribuída a Katya Aurani do Bacfilo - aletração feita pelo CAS - deletei dados da turma, mas mantive esta informação para fins de controle</t>
  </si>
  <si>
    <t>prograd 26/4 Carlos estava na C4DSA, inglês, deveria ser Jeroen.  prograd 23/05 Carlos está na C3NSA, deveria ser C2NSA,  que está com Jeroen. Prograd 6/06 C2NSA está com Márcia Sperança e deveria ser Carlos. ok</t>
  </si>
  <si>
    <t>na planilha prograd 26/04 está Andrea Cristina. Já solicitada correção 18/05. ok na planilha 23/05, ok 6/06</t>
  </si>
  <si>
    <t>Lívia Seno Ferreira Camargo</t>
  </si>
  <si>
    <t>vice coord.Biotec</t>
  </si>
  <si>
    <t>02/08: Era pra ser semi segundo conversa 2018.1, mas BCT não avisou prograd. Ficou presencial mesmo</t>
  </si>
  <si>
    <t>02/08: faltam alterações sugeridas por Carlos em resposta dúvidas prograd qdo juntou alocação BacBio e BacQui</t>
  </si>
  <si>
    <t>02/08: falta arrumar horário das turmas - tarde</t>
  </si>
  <si>
    <t>Era Fernando mas em PROGRAD 03/08 passou para Karina</t>
  </si>
  <si>
    <t>Era Karina mas em PROGRAD 0308 passou a André</t>
  </si>
  <si>
    <t>ok</t>
  </si>
  <si>
    <t>era diurno e Andre mas em PROGRAD 0308 passou a noturno e Fernando</t>
  </si>
  <si>
    <t>ok, mas na PROGRAD 0308 consta Carlos Alberto</t>
  </si>
  <si>
    <t>ok e na PROGRAD 0308 já está Karina</t>
  </si>
  <si>
    <t>ok em PROGRAD 0308</t>
  </si>
  <si>
    <t>cancelada no ajuste 1 solicitação</t>
  </si>
  <si>
    <t>Fechou turma Fundamentos - menos 6 creditos</t>
  </si>
  <si>
    <t>Karina Lucas da Silva Brandão</t>
  </si>
  <si>
    <t>Mateus Sudano</t>
  </si>
  <si>
    <t>Juliana El Ottra</t>
  </si>
  <si>
    <t>Lab B3</t>
  </si>
  <si>
    <t>Lab C2</t>
  </si>
  <si>
    <t>Lab C3</t>
  </si>
  <si>
    <t>Lab D3</t>
  </si>
  <si>
    <t>Lab A2</t>
  </si>
  <si>
    <t>Lab D2</t>
  </si>
  <si>
    <t>Lab A1</t>
  </si>
  <si>
    <t>Lab A3</t>
  </si>
  <si>
    <t>Lab B2</t>
  </si>
  <si>
    <t>Lab B5</t>
  </si>
  <si>
    <t>Lab D5</t>
  </si>
  <si>
    <t>Turma B5, não consegui incluir turma nova na planilha</t>
  </si>
  <si>
    <t>Estava ok, Nome sumiu, Corrigido novamente</t>
  </si>
  <si>
    <t>Estava ok, nome sumiu, corrigido novamente</t>
  </si>
  <si>
    <t>afastada sem remuneração</t>
  </si>
  <si>
    <t>contrato visitante encerra-se em agosto 2019</t>
  </si>
  <si>
    <t>assumiu coord TBq em 2018.3</t>
  </si>
  <si>
    <t>assumiu coord BIOA em 2018.1</t>
  </si>
  <si>
    <t>contrato visitante encerrado mai2018; assumiu em jun2018</t>
  </si>
  <si>
    <t>assumiu em 2018.3</t>
  </si>
  <si>
    <t>coord BECN 2018 + coord Biologia Celular - mais de 5 turmas</t>
  </si>
  <si>
    <t>encerrou visitante 2018.1, assumiu 2018.2</t>
  </si>
  <si>
    <t>coord EDVT 2017, 2018, coord BacBio</t>
  </si>
  <si>
    <t>redistribuição em 2018.2</t>
  </si>
  <si>
    <t>assumiu visitante 2018.3; contrato até 2019.2</t>
  </si>
  <si>
    <t>Wagner Rodrigo de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</si>
</sst>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"/>
  </numFmts>
  <fonts count="2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1"/>
      <color rgb="FF000000"/>
      <name val="Calibri1"/>
      <charset val="1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  <charset val="1"/>
    </font>
    <font>
      <sz val="12"/>
      <color rgb="FF000000"/>
      <name val="Calibri"/>
      <family val="2"/>
    </font>
    <font>
      <sz val="12"/>
      <color rgb="FF222222"/>
      <name val="Calibri"/>
      <family val="2"/>
    </font>
    <font>
      <sz val="12"/>
      <color rgb="FF333333"/>
      <name val="Calibri"/>
      <family val="2"/>
    </font>
    <font>
      <sz val="20"/>
      <color theme="0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E5B8B7"/>
      </patternFill>
    </fill>
    <fill>
      <patternFill patternType="solid">
        <fgColor theme="0"/>
        <bgColor rgb="FFB2A1C7"/>
      </patternFill>
    </fill>
    <fill>
      <patternFill patternType="solid">
        <fgColor rgb="FFD99694"/>
        <bgColor rgb="FFFF99CC"/>
      </patternFill>
    </fill>
    <fill>
      <patternFill patternType="solid">
        <fgColor rgb="FFFFFF00"/>
        <bgColor indexed="64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 applyBorder="0" applyProtection="0"/>
    <xf numFmtId="0" fontId="3" fillId="0" borderId="0" applyBorder="0" applyProtection="0"/>
    <xf numFmtId="0" fontId="4" fillId="0" borderId="0"/>
    <xf numFmtId="0" fontId="8" fillId="0" borderId="0" applyBorder="0" applyProtection="0"/>
    <xf numFmtId="0" fontId="1" fillId="7" borderId="0" applyNumberFormat="0" applyBorder="0" applyAlignment="0" applyProtection="0"/>
    <xf numFmtId="0" fontId="10" fillId="8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6" fillId="0" borderId="0"/>
    <xf numFmtId="0" fontId="10" fillId="0" borderId="0"/>
    <xf numFmtId="0" fontId="19" fillId="15" borderId="0" applyBorder="0" applyProtection="0"/>
    <xf numFmtId="9" fontId="10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</cellStyleXfs>
  <cellXfs count="141">
    <xf numFmtId="0" fontId="0" fillId="0" borderId="0" xfId="0"/>
    <xf numFmtId="0" fontId="0" fillId="0" borderId="0" xfId="0"/>
    <xf numFmtId="0" fontId="5" fillId="0" borderId="0" xfId="0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" fillId="4" borderId="0" xfId="3"/>
    <xf numFmtId="0" fontId="1" fillId="3" borderId="0" xfId="2"/>
    <xf numFmtId="0" fontId="1" fillId="6" borderId="0" xfId="5"/>
    <xf numFmtId="0" fontId="0" fillId="0" borderId="0" xfId="0"/>
    <xf numFmtId="0" fontId="1" fillId="5" borderId="0" xfId="4"/>
    <xf numFmtId="0" fontId="1" fillId="2" borderId="0" xfId="1" applyAlignment="1">
      <alignment wrapText="1"/>
    </xf>
    <xf numFmtId="0" fontId="1" fillId="6" borderId="0" xfId="5" applyAlignment="1">
      <alignment wrapText="1"/>
    </xf>
    <xf numFmtId="0" fontId="9" fillId="0" borderId="0" xfId="0" applyFont="1"/>
    <xf numFmtId="0" fontId="10" fillId="8" borderId="0" xfId="11"/>
    <xf numFmtId="0" fontId="1" fillId="9" borderId="0" xfId="12"/>
    <xf numFmtId="0" fontId="1" fillId="7" borderId="0" xfId="10"/>
    <xf numFmtId="0" fontId="11" fillId="8" borderId="0" xfId="11" applyFont="1"/>
    <xf numFmtId="0" fontId="1" fillId="5" borderId="0" xfId="4" applyNumberFormat="1"/>
    <xf numFmtId="0" fontId="1" fillId="3" borderId="0" xfId="2" applyNumberFormat="1"/>
    <xf numFmtId="0" fontId="1" fillId="6" borderId="0" xfId="5" applyNumberFormat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0" fillId="0" borderId="0" xfId="0" applyProtection="1"/>
    <xf numFmtId="0" fontId="5" fillId="0" borderId="0" xfId="0" applyFont="1" applyFill="1" applyAlignment="1" applyProtection="1">
      <alignment horizontal="left" vertical="top"/>
      <protection locked="0"/>
    </xf>
    <xf numFmtId="1" fontId="6" fillId="0" borderId="0" xfId="0" applyNumberFormat="1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1" fillId="5" borderId="0" xfId="4" applyBorder="1"/>
    <xf numFmtId="0" fontId="0" fillId="0" borderId="0" xfId="0" applyBorder="1" applyProtection="1">
      <protection locked="0"/>
    </xf>
    <xf numFmtId="0" fontId="0" fillId="0" borderId="0" xfId="0" applyBorder="1"/>
    <xf numFmtId="0" fontId="1" fillId="3" borderId="0" xfId="2" applyBorder="1"/>
    <xf numFmtId="0" fontId="1" fillId="6" borderId="0" xfId="5" applyBorder="1"/>
    <xf numFmtId="0" fontId="0" fillId="0" borderId="0" xfId="0" applyFont="1" applyBorder="1" applyAlignment="1" applyProtection="1">
      <protection locked="0"/>
    </xf>
    <xf numFmtId="0" fontId="0" fillId="13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 horizontal="left" vertical="top"/>
    </xf>
    <xf numFmtId="1" fontId="15" fillId="0" borderId="0" xfId="4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0" fillId="11" borderId="0" xfId="0" applyFont="1" applyFill="1" applyBorder="1" applyAlignment="1" applyProtection="1">
      <alignment horizontal="left" vertical="center"/>
      <protection locked="0"/>
    </xf>
    <xf numFmtId="0" fontId="0" fillId="11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13" fillId="12" borderId="0" xfId="0" applyFont="1" applyFill="1" applyBorder="1" applyAlignment="1" applyProtection="1">
      <protection locked="0"/>
    </xf>
    <xf numFmtId="0" fontId="0" fillId="14" borderId="0" xfId="0" applyFont="1" applyFill="1" applyBorder="1" applyAlignment="1" applyProtection="1">
      <alignment horizontal="left"/>
      <protection locked="0"/>
    </xf>
    <xf numFmtId="0" fontId="0" fillId="14" borderId="0" xfId="0" applyFont="1" applyFill="1" applyBorder="1" applyAlignment="1" applyProtection="1">
      <protection locked="0"/>
    </xf>
    <xf numFmtId="20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0" applyNumberFormat="1" applyFont="1" applyBorder="1" applyAlignment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164" fontId="0" fillId="0" borderId="0" xfId="0" applyNumberFormat="1" applyBorder="1" applyAlignment="1" applyProtection="1">
      <alignment wrapText="1"/>
      <protection locked="0"/>
    </xf>
    <xf numFmtId="164" fontId="13" fillId="12" borderId="0" xfId="0" applyNumberFormat="1" applyFont="1" applyFill="1" applyBorder="1" applyAlignment="1" applyProtection="1">
      <protection locked="0"/>
    </xf>
    <xf numFmtId="0" fontId="1" fillId="9" borderId="0" xfId="12" applyNumberFormat="1"/>
    <xf numFmtId="1" fontId="20" fillId="0" borderId="0" xfId="0" applyNumberFormat="1" applyFont="1" applyFill="1" applyBorder="1" applyAlignment="1">
      <alignment horizontal="center" vertical="top"/>
    </xf>
    <xf numFmtId="0" fontId="0" fillId="13" borderId="21" xfId="0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49" fontId="0" fillId="0" borderId="0" xfId="0" applyNumberFormat="1"/>
    <xf numFmtId="0" fontId="16" fillId="0" borderId="0" xfId="14" applyAlignment="1">
      <alignment horizontal="right"/>
    </xf>
    <xf numFmtId="49" fontId="16" fillId="0" borderId="0" xfId="14" applyNumberFormat="1" applyFont="1" applyAlignment="1">
      <alignment horizontal="right"/>
    </xf>
    <xf numFmtId="49" fontId="0" fillId="0" borderId="0" xfId="0" applyNumberFormat="1" applyFont="1"/>
    <xf numFmtId="46" fontId="0" fillId="0" borderId="0" xfId="0" applyNumberForma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16" borderId="0" xfId="0" applyFill="1"/>
    <xf numFmtId="1" fontId="0" fillId="0" borderId="0" xfId="0" applyNumberFormat="1"/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8" xfId="0" applyFont="1" applyFill="1" applyBorder="1" applyAlignment="1">
      <alignment horizontal="center"/>
    </xf>
    <xf numFmtId="46" fontId="0" fillId="0" borderId="9" xfId="0" applyNumberFormat="1" applyBorder="1"/>
    <xf numFmtId="0" fontId="0" fillId="0" borderId="9" xfId="0" applyBorder="1"/>
    <xf numFmtId="0" fontId="0" fillId="0" borderId="12" xfId="0" applyBorder="1"/>
    <xf numFmtId="0" fontId="0" fillId="0" borderId="18" xfId="0" applyBorder="1" applyProtection="1">
      <protection locked="0"/>
    </xf>
    <xf numFmtId="0" fontId="0" fillId="0" borderId="13" xfId="0" applyBorder="1" applyProtection="1">
      <protection locked="0"/>
    </xf>
    <xf numFmtId="164" fontId="0" fillId="0" borderId="13" xfId="0" applyNumberFormat="1" applyBorder="1" applyProtection="1">
      <protection locked="0"/>
    </xf>
    <xf numFmtId="46" fontId="0" fillId="0" borderId="14" xfId="0" applyNumberFormat="1" applyBorder="1"/>
    <xf numFmtId="46" fontId="0" fillId="0" borderId="15" xfId="0" applyNumberFormat="1" applyBorder="1"/>
    <xf numFmtId="46" fontId="0" fillId="0" borderId="16" xfId="0" applyNumberFormat="1" applyBorder="1"/>
    <xf numFmtId="46" fontId="0" fillId="0" borderId="17" xfId="0" applyNumberFormat="1" applyBorder="1"/>
    <xf numFmtId="46" fontId="0" fillId="0" borderId="19" xfId="0" applyNumberFormat="1" applyBorder="1"/>
    <xf numFmtId="46" fontId="0" fillId="0" borderId="20" xfId="0" applyNumberFormat="1" applyBorder="1"/>
    <xf numFmtId="0" fontId="0" fillId="0" borderId="0" xfId="0" applyAlignment="1">
      <alignment horizontal="center"/>
    </xf>
    <xf numFmtId="164" fontId="0" fillId="0" borderId="0" xfId="0" applyNumberFormat="1"/>
    <xf numFmtId="1" fontId="15" fillId="16" borderId="0" xfId="4" applyNumberFormat="1" applyFont="1" applyFill="1" applyBorder="1" applyAlignment="1">
      <alignment horizontal="center" vertical="top"/>
    </xf>
    <xf numFmtId="1" fontId="15" fillId="16" borderId="0" xfId="0" applyNumberFormat="1" applyFont="1" applyFill="1" applyAlignment="1" applyProtection="1">
      <alignment horizontal="center" vertical="top"/>
      <protection locked="0"/>
    </xf>
    <xf numFmtId="1" fontId="6" fillId="16" borderId="0" xfId="0" applyNumberFormat="1" applyFont="1" applyFill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0" fillId="10" borderId="0" xfId="13"/>
    <xf numFmtId="165" fontId="0" fillId="0" borderId="0" xfId="17" applyNumberFormat="1" applyFont="1"/>
    <xf numFmtId="165" fontId="0" fillId="0" borderId="0" xfId="17" applyNumberFormat="1" applyFont="1" applyAlignment="1">
      <alignment wrapText="1"/>
    </xf>
    <xf numFmtId="165" fontId="1" fillId="9" borderId="0" xfId="17" applyNumberFormat="1" applyFont="1" applyFill="1"/>
    <xf numFmtId="0" fontId="0" fillId="0" borderId="0" xfId="0" applyFill="1"/>
    <xf numFmtId="0" fontId="1" fillId="0" borderId="0" xfId="18" applyFill="1" applyAlignment="1">
      <alignment horizontal="center" wrapText="1"/>
    </xf>
    <xf numFmtId="0" fontId="1" fillId="0" borderId="0" xfId="19" applyFill="1" applyAlignment="1" applyProtection="1">
      <alignment horizontal="center"/>
      <protection locked="0"/>
    </xf>
    <xf numFmtId="0" fontId="1" fillId="0" borderId="0" xfId="19" applyFill="1" applyAlignment="1">
      <alignment horizontal="center" wrapText="1"/>
    </xf>
    <xf numFmtId="0" fontId="1" fillId="17" borderId="0" xfId="18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 applyProtection="1">
      <alignment horizontal="left" vertical="top"/>
      <protection locked="0"/>
    </xf>
    <xf numFmtId="1" fontId="25" fillId="0" borderId="0" xfId="0" applyNumberFormat="1" applyFont="1" applyFill="1" applyAlignment="1" applyProtection="1">
      <alignment horizontal="center" vertical="top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10" fillId="19" borderId="0" xfId="11" applyFill="1"/>
    <xf numFmtId="0" fontId="10" fillId="19" borderId="0" xfId="11" applyNumberFormat="1" applyFill="1"/>
    <xf numFmtId="0" fontId="0" fillId="0" borderId="0" xfId="0" applyFill="1" applyProtection="1">
      <protection locked="0"/>
    </xf>
    <xf numFmtId="0" fontId="10" fillId="0" borderId="0" xfId="13" applyFill="1"/>
    <xf numFmtId="0" fontId="10" fillId="0" borderId="0" xfId="11" applyFill="1" applyProtection="1">
      <protection locked="0"/>
    </xf>
    <xf numFmtId="0" fontId="10" fillId="0" borderId="0" xfId="13" applyNumberFormat="1" applyFill="1"/>
    <xf numFmtId="0" fontId="10" fillId="20" borderId="0" xfId="11" applyFill="1"/>
    <xf numFmtId="0" fontId="10" fillId="20" borderId="0" xfId="11" applyNumberFormat="1" applyFill="1"/>
    <xf numFmtId="0" fontId="0" fillId="20" borderId="0" xfId="0" applyFill="1"/>
    <xf numFmtId="0" fontId="1" fillId="20" borderId="0" xfId="12" applyFill="1"/>
    <xf numFmtId="0" fontId="1" fillId="20" borderId="0" xfId="12" applyNumberFormat="1" applyFill="1"/>
    <xf numFmtId="0" fontId="1" fillId="21" borderId="0" xfId="12" applyFill="1"/>
    <xf numFmtId="0" fontId="1" fillId="21" borderId="0" xfId="12" applyNumberFormat="1" applyFill="1"/>
    <xf numFmtId="0" fontId="0" fillId="21" borderId="0" xfId="0" applyFill="1"/>
    <xf numFmtId="165" fontId="1" fillId="21" borderId="0" xfId="17" applyNumberFormat="1" applyFont="1" applyFill="1"/>
    <xf numFmtId="165" fontId="26" fillId="0" borderId="0" xfId="0" applyNumberFormat="1" applyFont="1"/>
    <xf numFmtId="0" fontId="10" fillId="8" borderId="0" xfId="11" applyProtection="1">
      <protection locked="0"/>
    </xf>
    <xf numFmtId="0" fontId="10" fillId="10" borderId="0" xfId="13" applyNumberFormat="1"/>
    <xf numFmtId="0" fontId="10" fillId="8" borderId="0" xfId="11" applyNumberFormat="1"/>
    <xf numFmtId="0" fontId="1" fillId="9" borderId="0" xfId="12" applyNumberFormat="1" applyProtection="1">
      <protection locked="0"/>
    </xf>
    <xf numFmtId="165" fontId="0" fillId="0" borderId="0" xfId="17" applyNumberFormat="1" applyFont="1" applyProtection="1">
      <protection locked="0"/>
    </xf>
    <xf numFmtId="0" fontId="23" fillId="18" borderId="0" xfId="19" applyFont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64" fontId="12" fillId="0" borderId="9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20">
    <cellStyle name="20% - Ênfase2" xfId="13" builtinId="34"/>
    <cellStyle name="40% - Ênfase2" xfId="11" builtinId="35"/>
    <cellStyle name="60% - Ênfase1" xfId="2" builtinId="32"/>
    <cellStyle name="60% - Ênfase2" xfId="12" builtinId="36"/>
    <cellStyle name="60% - Ênfase3" xfId="4" builtinId="40"/>
    <cellStyle name="60% - Ênfase5" xfId="5" builtinId="48"/>
    <cellStyle name="60% - Ênfase6" xfId="19" builtinId="52"/>
    <cellStyle name="Ênfase1" xfId="1" builtinId="29"/>
    <cellStyle name="Ênfase2" xfId="10" builtinId="33"/>
    <cellStyle name="Ênfase3" xfId="3" builtinId="37"/>
    <cellStyle name="Ênfase6" xfId="18" builtinId="49"/>
    <cellStyle name="Normal" xfId="0" builtinId="0"/>
    <cellStyle name="Normal 2" xfId="8"/>
    <cellStyle name="Normal 2 2" xfId="14"/>
    <cellStyle name="Normal 2 2 2" xfId="7"/>
    <cellStyle name="Normal 2 3" xfId="15"/>
    <cellStyle name="Normal 9 2 3" xfId="6"/>
    <cellStyle name="Porcentagem" xfId="17" builtinId="5"/>
    <cellStyle name="TableStyleLight1" xfId="9"/>
    <cellStyle name="Texto Explicativo 2" xfId="16"/>
  </cellStyles>
  <dxfs count="1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</dxf>
    <dxf>
      <protection locked="0" hidden="0"/>
    </dxf>
    <dxf>
      <fill>
        <patternFill patternType="solid">
          <fgColor indexed="64"/>
          <bgColor theme="5" tint="0.39997558519241921"/>
        </patternFill>
      </fill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solid">
          <fgColor indexed="64"/>
          <bgColor theme="5" tint="0.39997558519241921"/>
        </patternFill>
      </fill>
    </dxf>
    <dxf>
      <fill>
        <patternFill patternType="solid">
          <fgColor indexed="64"/>
          <bgColor theme="5" tint="0.39997558519241921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39997558519241921"/>
        </patternFill>
      </fill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protection locked="0" hidden="0"/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protection locked="0" hidden="0"/>
    </dxf>
    <dxf>
      <protection locked="0" hidden="0"/>
    </dxf>
    <dxf>
      <protection locked="1" hidden="0"/>
    </dxf>
    <dxf>
      <protection locked="0" hidden="0"/>
    </dxf>
    <dxf>
      <numFmt numFmtId="165" formatCode="0.0"/>
    </dxf>
    <dxf>
      <numFmt numFmtId="0" formatCode="General"/>
    </dxf>
    <dxf>
      <numFmt numFmtId="0" formatCode="General"/>
    </dxf>
    <dxf>
      <numFmt numFmtId="0" formatCode="General"/>
    </dxf>
    <dxf>
      <protection locked="0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protection locked="0" hidden="0"/>
    </dxf>
    <dxf>
      <numFmt numFmtId="0" formatCode="General"/>
    </dxf>
    <dxf>
      <numFmt numFmtId="0" formatCode="General"/>
    </dxf>
    <dxf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iscila.arakaki\Desktop\planilha%20de%20aloca&#231;&#227;o%202018.2%20e%202018.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ESS~1.VER\AppData\Local\Temp\modelo%20planilha%20de%20aloca&#231;&#227;o%20prograd%20bacio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ULA~1.TIB\AppData\Local\Temp\Pasta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"/>
      <sheetName val="Alocação 2018.2"/>
      <sheetName val="Alocação 2018.3"/>
      <sheetName val="Pesquisa Codigo Disciplina"/>
      <sheetName val="Estágios 2018"/>
      <sheetName val="Extensão"/>
      <sheetName val="planilha de alocação 2018"/>
    </sheetNames>
    <sheetDataSet>
      <sheetData sheetId="0">
        <row r="1">
          <cell r="A1" t="str">
            <v>Segundas</v>
          </cell>
          <cell r="B1" t="str">
            <v>08:00</v>
          </cell>
          <cell r="C1" t="str">
            <v>Semanal</v>
          </cell>
          <cell r="D1" t="str">
            <v>302A</v>
          </cell>
          <cell r="F1" t="str">
            <v>403-3</v>
          </cell>
          <cell r="G1" t="str">
            <v>Laboratório de Física II</v>
          </cell>
          <cell r="H1" t="str">
            <v>Bacharelado em Ciência da Computação</v>
          </cell>
          <cell r="J1" t="str">
            <v>SA</v>
          </cell>
          <cell r="K1" t="str">
            <v>Matutino</v>
          </cell>
        </row>
        <row r="2">
          <cell r="A2" t="str">
            <v>Terças</v>
          </cell>
          <cell r="B2" t="str">
            <v>08:30</v>
          </cell>
          <cell r="C2" t="str">
            <v>Quinzenal I</v>
          </cell>
          <cell r="D2" t="str">
            <v>A - 005</v>
          </cell>
          <cell r="F2" t="str">
            <v>402-3</v>
          </cell>
          <cell r="G2" t="str">
            <v>Laboratório de Biologia I</v>
          </cell>
          <cell r="H2" t="str">
            <v>Bacharelado em Ciência e Tecnologia</v>
          </cell>
          <cell r="J2" t="str">
            <v>SBC</v>
          </cell>
          <cell r="K2" t="str">
            <v>Noturno</v>
          </cell>
          <cell r="L2" t="str">
            <v>BCJ0203-15</v>
          </cell>
          <cell r="M2" t="str">
            <v>Fenômenos Eletromagnéticos</v>
          </cell>
          <cell r="N2">
            <v>4</v>
          </cell>
          <cell r="O2">
            <v>1</v>
          </cell>
          <cell r="P2">
            <v>6</v>
          </cell>
          <cell r="Q2">
            <v>5</v>
          </cell>
        </row>
        <row r="3">
          <cell r="A3" t="str">
            <v>Quartas</v>
          </cell>
          <cell r="B3" t="str">
            <v>09:00</v>
          </cell>
          <cell r="C3" t="str">
            <v>Quinzenal II</v>
          </cell>
          <cell r="D3" t="str">
            <v>A - 021</v>
          </cell>
          <cell r="F3" t="str">
            <v>401-3</v>
          </cell>
          <cell r="G3" t="str">
            <v>Laboratório de Física I</v>
          </cell>
          <cell r="H3" t="str">
            <v>Bacharelado em Ciências Biológicas</v>
          </cell>
          <cell r="L3" t="str">
            <v>BCJ0204-15</v>
          </cell>
          <cell r="M3" t="str">
            <v>Fenômenos Mecânicos</v>
          </cell>
          <cell r="N3">
            <v>4</v>
          </cell>
          <cell r="O3">
            <v>1</v>
          </cell>
          <cell r="P3">
            <v>6</v>
          </cell>
          <cell r="Q3">
            <v>5</v>
          </cell>
        </row>
        <row r="4">
          <cell r="A4" t="str">
            <v>Quintas</v>
          </cell>
          <cell r="B4" t="str">
            <v>09:30</v>
          </cell>
          <cell r="D4" t="str">
            <v>A - 101-0</v>
          </cell>
          <cell r="F4" t="str">
            <v>404-3</v>
          </cell>
          <cell r="G4" t="str">
            <v>Laboratório de Biologia II</v>
          </cell>
          <cell r="H4" t="str">
            <v>Bacharelado em Ciências e Humanidades</v>
          </cell>
          <cell r="L4" t="str">
            <v>BCJ0205-15</v>
          </cell>
          <cell r="M4" t="str">
            <v>Fenômenos Térmicos</v>
          </cell>
          <cell r="N4">
            <v>3</v>
          </cell>
          <cell r="O4">
            <v>1</v>
          </cell>
          <cell r="P4">
            <v>4</v>
          </cell>
          <cell r="Q4">
            <v>4</v>
          </cell>
        </row>
        <row r="5">
          <cell r="A5" t="str">
            <v>Sextas</v>
          </cell>
          <cell r="B5" t="str">
            <v>10:00</v>
          </cell>
          <cell r="D5" t="str">
            <v>A - 102-0</v>
          </cell>
          <cell r="F5" t="str">
            <v>405-3</v>
          </cell>
          <cell r="G5" t="str">
            <v>Laboratório de Química I</v>
          </cell>
          <cell r="H5" t="str">
            <v>Bacharelado em Ciências Econômicas</v>
          </cell>
          <cell r="L5" t="str">
            <v>BCK0103-15</v>
          </cell>
          <cell r="M5" t="str">
            <v>Física Quântica</v>
          </cell>
          <cell r="N5">
            <v>3</v>
          </cell>
          <cell r="O5">
            <v>0</v>
          </cell>
          <cell r="P5">
            <v>4</v>
          </cell>
          <cell r="Q5">
            <v>3</v>
          </cell>
        </row>
        <row r="6">
          <cell r="A6" t="str">
            <v>Sabádos</v>
          </cell>
          <cell r="B6" t="str">
            <v>10:30</v>
          </cell>
          <cell r="D6" t="str">
            <v>A - 103-0</v>
          </cell>
          <cell r="F6" t="str">
            <v>406-3</v>
          </cell>
          <cell r="G6" t="str">
            <v>Laboratório de Análise Instrumental</v>
          </cell>
          <cell r="H6" t="str">
            <v>Bacharelado em Filosofia</v>
          </cell>
          <cell r="L6" t="str">
            <v>BCK0104-15</v>
          </cell>
          <cell r="M6" t="str">
            <v>Interações Atômicas e Moleculares</v>
          </cell>
          <cell r="N6">
            <v>3</v>
          </cell>
          <cell r="O6">
            <v>0</v>
          </cell>
          <cell r="P6">
            <v>4</v>
          </cell>
          <cell r="Q6">
            <v>3</v>
          </cell>
        </row>
        <row r="7">
          <cell r="B7" t="str">
            <v>11:00</v>
          </cell>
          <cell r="D7" t="str">
            <v>A - 104-0</v>
          </cell>
          <cell r="F7" t="str">
            <v>408-3</v>
          </cell>
          <cell r="G7" t="str">
            <v>Laboratório de Química II</v>
          </cell>
          <cell r="H7" t="str">
            <v>Bacharelado em Física</v>
          </cell>
          <cell r="L7" t="str">
            <v>BCL0306-15</v>
          </cell>
          <cell r="M7" t="str">
            <v>Biodiversidade: Interações entre organismos e ambiente</v>
          </cell>
          <cell r="N7">
            <v>3</v>
          </cell>
          <cell r="O7">
            <v>0</v>
          </cell>
          <cell r="P7">
            <v>4</v>
          </cell>
          <cell r="Q7">
            <v>3</v>
          </cell>
        </row>
        <row r="8">
          <cell r="B8" t="str">
            <v>11:30</v>
          </cell>
          <cell r="D8" t="str">
            <v>A - 105-0</v>
          </cell>
          <cell r="F8" t="str">
            <v>LB01</v>
          </cell>
          <cell r="G8" t="str">
            <v>LABORATÓRIO ÚMIDO</v>
          </cell>
          <cell r="H8" t="str">
            <v>Bacharelado em Matemática</v>
          </cell>
          <cell r="L8" t="str">
            <v>BCL0307-15</v>
          </cell>
          <cell r="M8" t="str">
            <v>Transformações Químicas</v>
          </cell>
          <cell r="N8">
            <v>3</v>
          </cell>
          <cell r="O8">
            <v>2</v>
          </cell>
          <cell r="P8">
            <v>6</v>
          </cell>
          <cell r="Q8">
            <v>5</v>
          </cell>
        </row>
        <row r="9">
          <cell r="B9" t="str">
            <v>12:00</v>
          </cell>
          <cell r="D9" t="str">
            <v>A - 106-0</v>
          </cell>
          <cell r="F9" t="str">
            <v>LB02</v>
          </cell>
          <cell r="G9" t="str">
            <v>LABORATÓRIO SECO</v>
          </cell>
          <cell r="H9" t="str">
            <v>Bacharelado em Neurociência</v>
          </cell>
          <cell r="L9" t="str">
            <v>BCL0308-15</v>
          </cell>
          <cell r="M9" t="str">
            <v>Bioquímica: estrutura, propriedade e funções de biomoléculas</v>
          </cell>
          <cell r="N9">
            <v>3</v>
          </cell>
          <cell r="O9">
            <v>2</v>
          </cell>
          <cell r="P9">
            <v>6</v>
          </cell>
          <cell r="Q9">
            <v>5</v>
          </cell>
        </row>
        <row r="10">
          <cell r="B10" t="str">
            <v>12:30</v>
          </cell>
          <cell r="D10" t="str">
            <v>A - 107-0</v>
          </cell>
          <cell r="F10" t="str">
            <v>401-1</v>
          </cell>
          <cell r="G10" t="str">
            <v>Lab. de Modelagem, Simulação e Redes</v>
          </cell>
          <cell r="H10" t="str">
            <v>Bacharelado em Planejamento Territorial</v>
          </cell>
          <cell r="L10" t="str">
            <v>BCM0504-15</v>
          </cell>
          <cell r="M10" t="str">
            <v>Natureza da Informação</v>
          </cell>
          <cell r="N10">
            <v>3</v>
          </cell>
          <cell r="O10">
            <v>0</v>
          </cell>
          <cell r="P10">
            <v>4</v>
          </cell>
          <cell r="Q10">
            <v>3</v>
          </cell>
        </row>
        <row r="11">
          <cell r="B11" t="str">
            <v>13:00</v>
          </cell>
          <cell r="D11" t="str">
            <v>A - 108-0</v>
          </cell>
          <cell r="F11" t="str">
            <v>402-1</v>
          </cell>
          <cell r="G11" t="str">
            <v>Laboratório de Energia Elétrica</v>
          </cell>
          <cell r="H11" t="str">
            <v>Bacharelado em Políticas Públicas</v>
          </cell>
          <cell r="L11" t="str">
            <v>BCM0505-15</v>
          </cell>
          <cell r="M11" t="str">
            <v>Processamento da Informação</v>
          </cell>
          <cell r="N11">
            <v>3</v>
          </cell>
          <cell r="O11">
            <v>2</v>
          </cell>
          <cell r="P11">
            <v>5</v>
          </cell>
          <cell r="Q11">
            <v>5</v>
          </cell>
        </row>
        <row r="12">
          <cell r="B12" t="str">
            <v>13:30</v>
          </cell>
          <cell r="D12" t="str">
            <v>A - 109-0</v>
          </cell>
          <cell r="F12" t="str">
            <v>403-1</v>
          </cell>
          <cell r="G12" t="str">
            <v>Laboratório de Comunicação sem Fio</v>
          </cell>
          <cell r="H12" t="str">
            <v>Bacharelado em Química</v>
          </cell>
          <cell r="L12" t="str">
            <v>BCM0506-15</v>
          </cell>
          <cell r="M12" t="str">
            <v>Comunicação e Redes</v>
          </cell>
          <cell r="N12">
            <v>3</v>
          </cell>
          <cell r="O12">
            <v>0</v>
          </cell>
          <cell r="P12">
            <v>4</v>
          </cell>
          <cell r="Q12">
            <v>3</v>
          </cell>
        </row>
        <row r="13">
          <cell r="B13" t="str">
            <v>14:00</v>
          </cell>
          <cell r="D13" t="str">
            <v>A - 110-0</v>
          </cell>
          <cell r="F13" t="str">
            <v>404-1</v>
          </cell>
          <cell r="G13" t="str">
            <v>Laboratório de Robótica</v>
          </cell>
          <cell r="H13" t="str">
            <v>Bacharelado em Relações Internacionais</v>
          </cell>
          <cell r="L13" t="str">
            <v>BCN0402-15</v>
          </cell>
          <cell r="M13" t="str">
            <v>Funções de uma Variável</v>
          </cell>
          <cell r="N13">
            <v>4</v>
          </cell>
          <cell r="O13">
            <v>0</v>
          </cell>
          <cell r="P13">
            <v>6</v>
          </cell>
          <cell r="Q13">
            <v>4</v>
          </cell>
        </row>
        <row r="14">
          <cell r="B14" t="str">
            <v>14:30</v>
          </cell>
          <cell r="D14" t="str">
            <v>A - 111-0</v>
          </cell>
          <cell r="F14" t="str">
            <v>405-1</v>
          </cell>
          <cell r="G14" t="str">
            <v>Laboratório de Circuitos e Comunicação</v>
          </cell>
          <cell r="H14" t="str">
            <v>Engenharia Aeroespacial</v>
          </cell>
          <cell r="L14" t="str">
            <v>BCN0404-15</v>
          </cell>
          <cell r="M14" t="str">
            <v>Geometria Analítica</v>
          </cell>
          <cell r="N14">
            <v>3</v>
          </cell>
          <cell r="O14">
            <v>0</v>
          </cell>
          <cell r="P14">
            <v>6</v>
          </cell>
          <cell r="Q14">
            <v>3</v>
          </cell>
        </row>
        <row r="15">
          <cell r="B15" t="str">
            <v>15:00</v>
          </cell>
          <cell r="D15" t="str">
            <v>A - 112-0</v>
          </cell>
          <cell r="F15" t="str">
            <v>406-1</v>
          </cell>
          <cell r="G15" t="str">
            <v>Lab. Instrumentação e Metrologia Óptica</v>
          </cell>
          <cell r="H15" t="str">
            <v>Engenharia Ambiental e Urbana</v>
          </cell>
          <cell r="L15" t="str">
            <v>BCN0405-15</v>
          </cell>
          <cell r="M15" t="str">
            <v>Introdução às Equações Diferenciais Ordinárias</v>
          </cell>
          <cell r="N15">
            <v>4</v>
          </cell>
          <cell r="O15">
            <v>0</v>
          </cell>
          <cell r="P15">
            <v>4</v>
          </cell>
          <cell r="Q15">
            <v>4</v>
          </cell>
        </row>
        <row r="16">
          <cell r="B16" t="str">
            <v>15:30</v>
          </cell>
          <cell r="D16" t="str">
            <v>A - 113-0</v>
          </cell>
          <cell r="F16" t="str">
            <v>407-1</v>
          </cell>
          <cell r="G16" t="str">
            <v>Lab. de Proc. de Sinais e Comunicação</v>
          </cell>
          <cell r="H16" t="str">
            <v>Engenharia Biomédica</v>
          </cell>
          <cell r="L16" t="str">
            <v>BCN0407-15</v>
          </cell>
          <cell r="M16" t="str">
            <v>Funções de Várias Variáveis</v>
          </cell>
          <cell r="N16">
            <v>4</v>
          </cell>
          <cell r="O16">
            <v>0</v>
          </cell>
          <cell r="P16">
            <v>4</v>
          </cell>
          <cell r="Q16">
            <v>4</v>
          </cell>
        </row>
        <row r="17">
          <cell r="B17" t="str">
            <v>16:00</v>
          </cell>
          <cell r="D17" t="str">
            <v>A - 114-0</v>
          </cell>
          <cell r="F17" t="str">
            <v>408-1</v>
          </cell>
          <cell r="G17" t="str">
            <v>Lab. de Controle e Servomecanismos</v>
          </cell>
          <cell r="H17" t="str">
            <v>Engenharia de Energia</v>
          </cell>
          <cell r="L17" t="str">
            <v>BCS0001-15</v>
          </cell>
          <cell r="M17" t="str">
            <v>Base Experimental das Ciências Naturais</v>
          </cell>
          <cell r="N17">
            <v>0</v>
          </cell>
          <cell r="O17">
            <v>3</v>
          </cell>
          <cell r="P17">
            <v>2</v>
          </cell>
          <cell r="Q17">
            <v>3</v>
          </cell>
        </row>
        <row r="18">
          <cell r="B18" t="str">
            <v>16:30</v>
          </cell>
          <cell r="D18" t="str">
            <v>A - 301</v>
          </cell>
          <cell r="F18" t="str">
            <v>410-1</v>
          </cell>
          <cell r="G18" t="str">
            <v>Laboratório de Instrumentação</v>
          </cell>
          <cell r="H18" t="str">
            <v>Engenharia de Gestão</v>
          </cell>
          <cell r="L18" t="str">
            <v>BCS0002-15</v>
          </cell>
          <cell r="M18" t="str">
            <v>Projeto Dirigido</v>
          </cell>
          <cell r="N18">
            <v>0</v>
          </cell>
          <cell r="O18">
            <v>2</v>
          </cell>
          <cell r="P18">
            <v>10</v>
          </cell>
          <cell r="Q18">
            <v>2</v>
          </cell>
        </row>
        <row r="19">
          <cell r="B19" t="str">
            <v>17:00</v>
          </cell>
          <cell r="D19" t="str">
            <v>A1-S101-SB</v>
          </cell>
          <cell r="F19" t="str">
            <v>501-1</v>
          </cell>
          <cell r="G19" t="str">
            <v>Laboratório de Análise e Caracterização</v>
          </cell>
          <cell r="H19" t="str">
            <v>Engenharia de Informação</v>
          </cell>
          <cell r="L19" t="str">
            <v>BHO0001-15</v>
          </cell>
          <cell r="M19" t="str">
            <v>Introdução às Humanidades e Ciências Sociais</v>
          </cell>
          <cell r="N19">
            <v>2</v>
          </cell>
          <cell r="O19">
            <v>0</v>
          </cell>
          <cell r="P19">
            <v>4</v>
          </cell>
          <cell r="Q19">
            <v>2</v>
          </cell>
        </row>
        <row r="20">
          <cell r="B20" t="str">
            <v>17:30</v>
          </cell>
          <cell r="D20" t="str">
            <v>A1-S102-SB</v>
          </cell>
          <cell r="F20" t="str">
            <v>502-1</v>
          </cell>
          <cell r="G20" t="str">
            <v>Laboratório de Energia e Propulsão</v>
          </cell>
          <cell r="H20" t="str">
            <v>Engenharia de Instrumentação Automação e Robótica</v>
          </cell>
          <cell r="L20" t="str">
            <v>BHO0002-15</v>
          </cell>
          <cell r="M20" t="str">
            <v>Pensamento Econômico</v>
          </cell>
          <cell r="N20">
            <v>3</v>
          </cell>
          <cell r="O20">
            <v>0</v>
          </cell>
          <cell r="P20">
            <v>4</v>
          </cell>
          <cell r="Q20">
            <v>3</v>
          </cell>
        </row>
        <row r="21">
          <cell r="B21" t="str">
            <v>18:00</v>
          </cell>
          <cell r="D21" t="str">
            <v>A1-S103-SB</v>
          </cell>
          <cell r="F21" t="str">
            <v>503-1</v>
          </cell>
          <cell r="G21" t="str">
            <v>Lab. de Inst. Biomédica e Biosinais</v>
          </cell>
          <cell r="H21" t="str">
            <v>Engenharia de Materiais</v>
          </cell>
          <cell r="L21" t="str">
            <v>BHO0101-15</v>
          </cell>
          <cell r="M21" t="str">
            <v>Estado e Relações de Poder</v>
          </cell>
          <cell r="N21">
            <v>4</v>
          </cell>
          <cell r="O21">
            <v>0</v>
          </cell>
          <cell r="P21">
            <v>4</v>
          </cell>
          <cell r="Q21">
            <v>4</v>
          </cell>
        </row>
        <row r="22">
          <cell r="B22" t="str">
            <v>18:30</v>
          </cell>
          <cell r="D22" t="str">
            <v>A1-S104-SB</v>
          </cell>
          <cell r="F22" t="str">
            <v>504-1</v>
          </cell>
          <cell r="G22" t="str">
            <v>Lab. de Estruturas, Guiagem e Controle</v>
          </cell>
          <cell r="H22" t="str">
            <v>Engenharias</v>
          </cell>
          <cell r="L22" t="str">
            <v>BHO0102-15</v>
          </cell>
          <cell r="M22" t="str">
            <v>Desenvolvimento e Sustentabilidade</v>
          </cell>
          <cell r="N22">
            <v>4</v>
          </cell>
          <cell r="O22">
            <v>0</v>
          </cell>
          <cell r="P22">
            <v>4</v>
          </cell>
          <cell r="Q22">
            <v>4</v>
          </cell>
        </row>
        <row r="23">
          <cell r="B23" t="str">
            <v>19:00</v>
          </cell>
          <cell r="D23" t="str">
            <v>A1-S105-SB</v>
          </cell>
          <cell r="F23" t="str">
            <v>505-1</v>
          </cell>
          <cell r="G23" t="str">
            <v>Laboratório de Materiais II</v>
          </cell>
          <cell r="H23" t="str">
            <v>Licenciatura em Ciências Biológicas</v>
          </cell>
          <cell r="L23" t="str">
            <v>BHO1101-15</v>
          </cell>
          <cell r="M23" t="str">
            <v>Introdução à Economia</v>
          </cell>
          <cell r="N23">
            <v>4</v>
          </cell>
          <cell r="O23">
            <v>0</v>
          </cell>
          <cell r="P23">
            <v>4</v>
          </cell>
          <cell r="Q23">
            <v>4</v>
          </cell>
        </row>
        <row r="24">
          <cell r="B24" t="str">
            <v>19:30</v>
          </cell>
          <cell r="D24" t="str">
            <v>A1-S106-SB</v>
          </cell>
          <cell r="F24" t="str">
            <v>507-1</v>
          </cell>
          <cell r="G24" t="str">
            <v>Laboratório de Materiais I</v>
          </cell>
          <cell r="H24" t="str">
            <v>Licenciatura em Filosofia</v>
          </cell>
          <cell r="L24" t="str">
            <v>BHO1335-15</v>
          </cell>
          <cell r="M24" t="str">
            <v>Formação do Sistema Internacional</v>
          </cell>
          <cell r="N24">
            <v>4</v>
          </cell>
          <cell r="O24">
            <v>0</v>
          </cell>
          <cell r="P24">
            <v>4</v>
          </cell>
          <cell r="Q24">
            <v>4</v>
          </cell>
        </row>
        <row r="25">
          <cell r="B25" t="str">
            <v>20:00</v>
          </cell>
          <cell r="D25" t="str">
            <v>A1-S201-SB</v>
          </cell>
          <cell r="F25" t="str">
            <v>506/508-1</v>
          </cell>
          <cell r="G25" t="str">
            <v>Lab. de Cartografia e Geoprocessamento</v>
          </cell>
          <cell r="H25" t="str">
            <v>Licenciatura em Física</v>
          </cell>
          <cell r="L25" t="str">
            <v>BHP0001-15</v>
          </cell>
          <cell r="M25" t="str">
            <v>Ética e Justiça</v>
          </cell>
          <cell r="N25">
            <v>4</v>
          </cell>
          <cell r="O25">
            <v>0</v>
          </cell>
          <cell r="P25">
            <v>4</v>
          </cell>
          <cell r="Q25">
            <v>4</v>
          </cell>
        </row>
        <row r="26">
          <cell r="B26" t="str">
            <v>20:30</v>
          </cell>
          <cell r="D26" t="str">
            <v>A1-S202-SB</v>
          </cell>
          <cell r="F26" t="str">
            <v>401-2</v>
          </cell>
          <cell r="G26" t="str">
            <v>Lab de Prát de Ensino de Mat e Cognição</v>
          </cell>
          <cell r="H26" t="str">
            <v>Licenciatura em Matemática</v>
          </cell>
          <cell r="L26" t="str">
            <v>BHP0201-15</v>
          </cell>
          <cell r="M26" t="str">
            <v>Temas e Problemas em Filosofia</v>
          </cell>
          <cell r="N26">
            <v>4</v>
          </cell>
          <cell r="O26">
            <v>0</v>
          </cell>
          <cell r="P26">
            <v>4</v>
          </cell>
          <cell r="Q26">
            <v>4</v>
          </cell>
        </row>
        <row r="27">
          <cell r="B27" t="str">
            <v>21:00</v>
          </cell>
          <cell r="D27" t="str">
            <v>A1-S203-SB</v>
          </cell>
          <cell r="F27" t="str">
            <v>402-2</v>
          </cell>
          <cell r="G27" t="str">
            <v>Laboratório de Sistemas Computacionais</v>
          </cell>
          <cell r="H27" t="str">
            <v>Licenciatura em Química</v>
          </cell>
          <cell r="L27" t="str">
            <v>BHP0202-15</v>
          </cell>
          <cell r="M27" t="str">
            <v>Pensamento Crítico</v>
          </cell>
          <cell r="N27">
            <v>4</v>
          </cell>
          <cell r="O27">
            <v>0</v>
          </cell>
          <cell r="P27">
            <v>4</v>
          </cell>
          <cell r="Q27">
            <v>4</v>
          </cell>
        </row>
        <row r="28">
          <cell r="B28" t="str">
            <v>21:30</v>
          </cell>
          <cell r="D28" t="str">
            <v>A1-S204-SB</v>
          </cell>
          <cell r="F28" t="str">
            <v>403-2</v>
          </cell>
          <cell r="G28" t="str">
            <v>Laboratório de Matemática e Cognição I</v>
          </cell>
          <cell r="L28" t="str">
            <v>BHQ0001-15</v>
          </cell>
          <cell r="M28" t="str">
            <v>Identidade e Cultura</v>
          </cell>
          <cell r="N28">
            <v>3</v>
          </cell>
          <cell r="O28">
            <v>0</v>
          </cell>
          <cell r="P28">
            <v>4</v>
          </cell>
          <cell r="Q28">
            <v>3</v>
          </cell>
        </row>
        <row r="29">
          <cell r="B29" t="str">
            <v>22:00</v>
          </cell>
          <cell r="D29" t="str">
            <v>A1-S205-SB</v>
          </cell>
          <cell r="F29" t="str">
            <v>404-2</v>
          </cell>
          <cell r="G29" t="str">
            <v>Laboratório de Redes</v>
          </cell>
          <cell r="L29" t="str">
            <v>BHQ0002-15</v>
          </cell>
          <cell r="M29" t="str">
            <v>Estudos Étnico-Raciais</v>
          </cell>
          <cell r="N29">
            <v>3</v>
          </cell>
          <cell r="O29">
            <v>0</v>
          </cell>
          <cell r="P29">
            <v>4</v>
          </cell>
          <cell r="Q29">
            <v>3</v>
          </cell>
        </row>
        <row r="30">
          <cell r="B30" t="str">
            <v>22:30</v>
          </cell>
          <cell r="D30" t="str">
            <v>A1-S206-SB</v>
          </cell>
          <cell r="F30" t="str">
            <v>405-2</v>
          </cell>
          <cell r="G30" t="str">
            <v>Laboratório de Matemática e Cognição II</v>
          </cell>
          <cell r="L30" t="str">
            <v>BHQ0003-15</v>
          </cell>
          <cell r="M30" t="str">
            <v>Interpretações do Brasil</v>
          </cell>
          <cell r="N30">
            <v>4</v>
          </cell>
          <cell r="O30">
            <v>0</v>
          </cell>
          <cell r="P30">
            <v>4</v>
          </cell>
          <cell r="Q30">
            <v>4</v>
          </cell>
        </row>
        <row r="31">
          <cell r="B31" t="str">
            <v>23:00</v>
          </cell>
          <cell r="D31" t="str">
            <v>A2-S001-SB</v>
          </cell>
          <cell r="F31" t="str">
            <v>406-2</v>
          </cell>
          <cell r="G31" t="str">
            <v>Laboratório de Hardware e Robótica</v>
          </cell>
          <cell r="L31" t="str">
            <v>BHQ0301-15</v>
          </cell>
          <cell r="M31" t="str">
            <v>Território e Sociedade</v>
          </cell>
          <cell r="N31">
            <v>4</v>
          </cell>
          <cell r="O31">
            <v>0</v>
          </cell>
          <cell r="P31">
            <v>4</v>
          </cell>
          <cell r="Q31">
            <v>4</v>
          </cell>
        </row>
        <row r="32">
          <cell r="D32" t="str">
            <v>A2-S101-SB</v>
          </cell>
          <cell r="F32" t="str">
            <v>407-2</v>
          </cell>
          <cell r="G32" t="str">
            <v>Laboratório de Informática I</v>
          </cell>
          <cell r="L32" t="str">
            <v>BHS0001-15</v>
          </cell>
          <cell r="M32" t="str">
            <v>Práticas em Ciências e Humanidades</v>
          </cell>
          <cell r="N32">
            <v>2</v>
          </cell>
          <cell r="O32">
            <v>2</v>
          </cell>
          <cell r="P32">
            <v>4</v>
          </cell>
          <cell r="Q32">
            <v>4</v>
          </cell>
        </row>
        <row r="33">
          <cell r="D33" t="str">
            <v>A2-S102-SB</v>
          </cell>
          <cell r="F33" t="str">
            <v>408-2</v>
          </cell>
          <cell r="G33" t="str">
            <v>Laboratório de Computação Científica</v>
          </cell>
          <cell r="L33" t="str">
            <v>BIJ0207-15</v>
          </cell>
          <cell r="M33" t="str">
            <v>Bases Conceituais da Energia</v>
          </cell>
          <cell r="N33">
            <v>2</v>
          </cell>
          <cell r="O33">
            <v>0</v>
          </cell>
          <cell r="P33">
            <v>4</v>
          </cell>
          <cell r="Q33">
            <v>2</v>
          </cell>
        </row>
        <row r="34">
          <cell r="D34" t="str">
            <v>A2-S103-SB</v>
          </cell>
          <cell r="F34" t="str">
            <v>409-2</v>
          </cell>
          <cell r="G34" t="str">
            <v>Laboratório de Informática II</v>
          </cell>
          <cell r="L34" t="str">
            <v>BIK0102-15</v>
          </cell>
          <cell r="M34" t="str">
            <v>Estrutura da Matéria</v>
          </cell>
          <cell r="N34">
            <v>3</v>
          </cell>
          <cell r="O34">
            <v>0</v>
          </cell>
          <cell r="P34">
            <v>4</v>
          </cell>
          <cell r="Q34">
            <v>3</v>
          </cell>
        </row>
        <row r="35">
          <cell r="D35" t="str">
            <v>A2-S104-SB</v>
          </cell>
          <cell r="F35" t="str">
            <v>407-3</v>
          </cell>
          <cell r="G35" t="str">
            <v>Lab. de Fotoquímica e Síntese Orgânica</v>
          </cell>
          <cell r="L35" t="str">
            <v>BIL0304-15</v>
          </cell>
          <cell r="M35" t="str">
            <v>Evolução e Diversificação da Vida na Terra</v>
          </cell>
          <cell r="N35">
            <v>3</v>
          </cell>
          <cell r="O35">
            <v>0</v>
          </cell>
          <cell r="P35">
            <v>4</v>
          </cell>
          <cell r="Q35">
            <v>3</v>
          </cell>
        </row>
        <row r="36">
          <cell r="D36" t="str">
            <v>A2-S105-SB</v>
          </cell>
          <cell r="F36" t="str">
            <v>501-3</v>
          </cell>
          <cell r="G36" t="str">
            <v>Laboratório de Sistemática e Diversidade</v>
          </cell>
          <cell r="L36" t="str">
            <v>BIN0406-15</v>
          </cell>
          <cell r="M36" t="str">
            <v>Introdução à Probabilidade e à Estatística</v>
          </cell>
          <cell r="N36">
            <v>3</v>
          </cell>
          <cell r="O36">
            <v>0</v>
          </cell>
          <cell r="P36">
            <v>4</v>
          </cell>
          <cell r="Q36">
            <v>3</v>
          </cell>
        </row>
        <row r="37">
          <cell r="D37" t="str">
            <v>A2-S106-SB</v>
          </cell>
          <cell r="F37" t="str">
            <v>502-3</v>
          </cell>
          <cell r="G37" t="str">
            <v>Lab. de Biologia Celular e Molecular</v>
          </cell>
          <cell r="L37" t="str">
            <v>BIQ0602-15</v>
          </cell>
          <cell r="M37" t="str">
            <v>Estrutura e Dinâmica Social</v>
          </cell>
          <cell r="N37">
            <v>3</v>
          </cell>
          <cell r="O37">
            <v>0</v>
          </cell>
          <cell r="P37">
            <v>4</v>
          </cell>
          <cell r="Q37">
            <v>3</v>
          </cell>
        </row>
        <row r="38">
          <cell r="D38" t="str">
            <v>A2-S201-SB</v>
          </cell>
          <cell r="F38" t="str">
            <v>503-3</v>
          </cell>
          <cell r="G38" t="str">
            <v>Lab. de Prospec. e Carac. de Bioativos</v>
          </cell>
          <cell r="L38" t="str">
            <v>BIR0004-15</v>
          </cell>
          <cell r="M38" t="str">
            <v>Bases Epistemológicas da Ciência Moderna</v>
          </cell>
          <cell r="N38">
            <v>3</v>
          </cell>
          <cell r="O38">
            <v>0</v>
          </cell>
          <cell r="P38">
            <v>4</v>
          </cell>
          <cell r="Q38">
            <v>3</v>
          </cell>
        </row>
        <row r="39">
          <cell r="D39" t="str">
            <v>A2-S202-SB</v>
          </cell>
          <cell r="F39" t="str">
            <v>504-3</v>
          </cell>
          <cell r="G39" t="str">
            <v>Lab. de Pesq. em Catálise e Síntese Org.</v>
          </cell>
          <cell r="L39" t="str">
            <v>BIR0603-15</v>
          </cell>
          <cell r="M39" t="str">
            <v>Ciência, Tecnologia e Sociedade</v>
          </cell>
          <cell r="N39">
            <v>3</v>
          </cell>
          <cell r="O39">
            <v>0</v>
          </cell>
          <cell r="P39">
            <v>4</v>
          </cell>
          <cell r="Q39">
            <v>3</v>
          </cell>
        </row>
        <row r="40">
          <cell r="D40" t="str">
            <v>A2-S203-SB</v>
          </cell>
          <cell r="F40" t="str">
            <v>505-3</v>
          </cell>
          <cell r="G40" t="str">
            <v>Laboratório de Agentes Patogênicos</v>
          </cell>
          <cell r="L40" t="str">
            <v>BIS0003-15</v>
          </cell>
          <cell r="M40" t="str">
            <v>Bases Matemáticas</v>
          </cell>
          <cell r="N40">
            <v>4</v>
          </cell>
          <cell r="O40">
            <v>0</v>
          </cell>
          <cell r="P40">
            <v>5</v>
          </cell>
          <cell r="Q40">
            <v>4</v>
          </cell>
        </row>
        <row r="41">
          <cell r="D41" t="str">
            <v>A2-S204-SB</v>
          </cell>
          <cell r="F41" t="str">
            <v>506-3</v>
          </cell>
          <cell r="G41" t="str">
            <v>Lab. de Física da Matéria Condensada I</v>
          </cell>
          <cell r="L41" t="str">
            <v>BIS0005-15</v>
          </cell>
          <cell r="M41" t="str">
            <v>Bases Computacionais da Ciência</v>
          </cell>
          <cell r="N41">
            <v>0</v>
          </cell>
          <cell r="O41">
            <v>2</v>
          </cell>
          <cell r="P41">
            <v>2</v>
          </cell>
          <cell r="Q41">
            <v>2</v>
          </cell>
        </row>
        <row r="42">
          <cell r="D42" t="str">
            <v>A2-S205-SB</v>
          </cell>
          <cell r="F42" t="str">
            <v>507-3</v>
          </cell>
          <cell r="G42" t="str">
            <v>Lab. de Biologia Molecular, Biomateriais</v>
          </cell>
          <cell r="L42" t="str">
            <v>ESHC002-17</v>
          </cell>
          <cell r="M42" t="str">
            <v>Contabilidade Básica</v>
          </cell>
          <cell r="N42">
            <v>4</v>
          </cell>
          <cell r="O42">
            <v>0</v>
          </cell>
          <cell r="P42">
            <v>4</v>
          </cell>
          <cell r="Q42">
            <v>4</v>
          </cell>
        </row>
        <row r="43">
          <cell r="D43" t="str">
            <v>A2-S206-SB</v>
          </cell>
          <cell r="F43" t="str">
            <v>508-3</v>
          </cell>
          <cell r="G43" t="str">
            <v>Lab. de Física da Matéria Condensada II</v>
          </cell>
          <cell r="L43" t="str">
            <v>ESHC003-17</v>
          </cell>
          <cell r="M43" t="str">
            <v>Desenvolvimento Socioeconômico</v>
          </cell>
          <cell r="N43">
            <v>4</v>
          </cell>
          <cell r="O43">
            <v>0</v>
          </cell>
          <cell r="P43">
            <v>3</v>
          </cell>
          <cell r="Q43">
            <v>4</v>
          </cell>
        </row>
        <row r="44">
          <cell r="D44" t="str">
            <v>A2-S208-SB</v>
          </cell>
          <cell r="F44" t="str">
            <v>A1-L001-SB</v>
          </cell>
          <cell r="G44" t="str">
            <v>Laboratório de Informática</v>
          </cell>
          <cell r="L44" t="str">
            <v>ESHC007-17</v>
          </cell>
          <cell r="M44" t="str">
            <v>Economia Brasileira Contemporânea I</v>
          </cell>
          <cell r="N44">
            <v>4</v>
          </cell>
          <cell r="O44">
            <v>0</v>
          </cell>
          <cell r="P44">
            <v>3</v>
          </cell>
          <cell r="Q44">
            <v>4</v>
          </cell>
        </row>
        <row r="45">
          <cell r="D45" t="str">
            <v>A2-S214-SB</v>
          </cell>
          <cell r="F45" t="str">
            <v>A1-L002-SB</v>
          </cell>
          <cell r="G45" t="str">
            <v>Laboratório de Informática</v>
          </cell>
          <cell r="L45" t="str">
            <v>ESHC008-17</v>
          </cell>
          <cell r="M45" t="str">
            <v>Economia Brasileira Contemporânea II</v>
          </cell>
          <cell r="N45">
            <v>4</v>
          </cell>
          <cell r="O45">
            <v>0</v>
          </cell>
          <cell r="P45">
            <v>3</v>
          </cell>
          <cell r="Q45">
            <v>4</v>
          </cell>
        </row>
        <row r="46">
          <cell r="D46" t="str">
            <v>A2-S301-SB</v>
          </cell>
          <cell r="F46" t="str">
            <v>A1-L101-SB</v>
          </cell>
          <cell r="G46" t="str">
            <v>Laboratório de Informática</v>
          </cell>
          <cell r="L46" t="str">
            <v>ESHC012-17</v>
          </cell>
          <cell r="M46" t="str">
            <v>Economia Institucional I</v>
          </cell>
          <cell r="N46">
            <v>4</v>
          </cell>
          <cell r="O46">
            <v>0</v>
          </cell>
          <cell r="P46">
            <v>3</v>
          </cell>
          <cell r="Q46">
            <v>4</v>
          </cell>
        </row>
        <row r="47">
          <cell r="D47" t="str">
            <v>A2-S302-SB</v>
          </cell>
          <cell r="F47" t="str">
            <v>A1-L102-SB</v>
          </cell>
          <cell r="G47" t="str">
            <v>Laboratório de Informática</v>
          </cell>
          <cell r="L47" t="str">
            <v>ESHC013-17</v>
          </cell>
          <cell r="M47" t="str">
            <v>Economia Internacional I</v>
          </cell>
          <cell r="N47">
            <v>4</v>
          </cell>
          <cell r="O47">
            <v>0</v>
          </cell>
          <cell r="P47">
            <v>4</v>
          </cell>
          <cell r="Q47">
            <v>4</v>
          </cell>
        </row>
        <row r="48">
          <cell r="D48" t="str">
            <v>A2-S304-SB</v>
          </cell>
          <cell r="F48" t="str">
            <v>A1-L301-SB</v>
          </cell>
          <cell r="G48" t="str">
            <v>Laboratório Didático Úmido</v>
          </cell>
          <cell r="L48" t="str">
            <v>ESHC014-17</v>
          </cell>
          <cell r="M48" t="str">
            <v>Economia Internacional II</v>
          </cell>
          <cell r="N48">
            <v>4</v>
          </cell>
          <cell r="O48">
            <v>0</v>
          </cell>
          <cell r="P48">
            <v>3</v>
          </cell>
          <cell r="Q48">
            <v>4</v>
          </cell>
        </row>
        <row r="49">
          <cell r="D49" t="str">
            <v>A2-S305-SB</v>
          </cell>
          <cell r="F49" t="str">
            <v>A1-L302-SB</v>
          </cell>
          <cell r="G49" t="str">
            <v>Laboratório Didático Úmido</v>
          </cell>
          <cell r="L49" t="str">
            <v>ESHC016-17</v>
          </cell>
          <cell r="M49" t="str">
            <v>Finanças Corporativas</v>
          </cell>
          <cell r="N49">
            <v>4</v>
          </cell>
          <cell r="O49">
            <v>0</v>
          </cell>
          <cell r="P49">
            <v>4</v>
          </cell>
          <cell r="Q49">
            <v>4</v>
          </cell>
        </row>
        <row r="50">
          <cell r="D50" t="str">
            <v>A2-S306-SB</v>
          </cell>
          <cell r="F50" t="str">
            <v>A1-L303-SB</v>
          </cell>
          <cell r="G50" t="str">
            <v>Laboratório Didático Seco</v>
          </cell>
          <cell r="L50" t="str">
            <v>ESHC017-17</v>
          </cell>
          <cell r="M50" t="str">
            <v>Finanças Públicas</v>
          </cell>
          <cell r="N50">
            <v>4</v>
          </cell>
          <cell r="O50">
            <v>0</v>
          </cell>
          <cell r="P50">
            <v>4</v>
          </cell>
          <cell r="Q50">
            <v>4</v>
          </cell>
        </row>
        <row r="51">
          <cell r="D51" t="str">
            <v>A2-S307-SB</v>
          </cell>
          <cell r="F51" t="str">
            <v>A1-L304-SB</v>
          </cell>
          <cell r="G51" t="str">
            <v>Laboratório Didático Seco</v>
          </cell>
          <cell r="L51" t="str">
            <v>ESHC018-17</v>
          </cell>
          <cell r="M51" t="str">
            <v xml:space="preserve">Formação Econômica do Brasil </v>
          </cell>
          <cell r="N51">
            <v>4</v>
          </cell>
          <cell r="O51">
            <v>0</v>
          </cell>
          <cell r="P51">
            <v>4</v>
          </cell>
          <cell r="Q51">
            <v>4</v>
          </cell>
        </row>
        <row r="52">
          <cell r="D52" t="str">
            <v>A2-S308-SB</v>
          </cell>
          <cell r="F52" t="str">
            <v>A1-L305-SB</v>
          </cell>
          <cell r="G52" t="str">
            <v>Laboratório Didático Úmido</v>
          </cell>
          <cell r="L52" t="str">
            <v>ESHC019-17</v>
          </cell>
          <cell r="M52" t="str">
            <v>História do Pensamento Econômico</v>
          </cell>
          <cell r="N52">
            <v>4</v>
          </cell>
          <cell r="O52">
            <v>0</v>
          </cell>
          <cell r="P52">
            <v>4</v>
          </cell>
          <cell r="Q52">
            <v>4</v>
          </cell>
        </row>
        <row r="53">
          <cell r="D53" t="str">
            <v>A2-S309-SB</v>
          </cell>
          <cell r="F53" t="str">
            <v>A1-L306-SB</v>
          </cell>
          <cell r="G53" t="str">
            <v>Laboratório Didático Seco</v>
          </cell>
          <cell r="L53" t="str">
            <v>ESHC020-17</v>
          </cell>
          <cell r="M53" t="str">
            <v>História Econômica Geral</v>
          </cell>
          <cell r="N53">
            <v>4</v>
          </cell>
          <cell r="O53">
            <v>0</v>
          </cell>
          <cell r="P53">
            <v>4</v>
          </cell>
          <cell r="Q53">
            <v>4</v>
          </cell>
        </row>
        <row r="54">
          <cell r="D54" t="str">
            <v>A2-S311-SB</v>
          </cell>
          <cell r="F54" t="str">
            <v>L501</v>
          </cell>
          <cell r="G54" t="str">
            <v>LABORATÓRIO DE INFORMÁTICA</v>
          </cell>
          <cell r="L54" t="str">
            <v>ESHC022-17</v>
          </cell>
          <cell r="M54" t="str">
            <v>Macroeconomia I</v>
          </cell>
          <cell r="N54">
            <v>4</v>
          </cell>
          <cell r="O54">
            <v>0</v>
          </cell>
          <cell r="P54">
            <v>4</v>
          </cell>
          <cell r="Q54">
            <v>4</v>
          </cell>
        </row>
        <row r="55">
          <cell r="D55" t="str">
            <v>A801</v>
          </cell>
          <cell r="F55" t="str">
            <v>L502</v>
          </cell>
          <cell r="G55" t="str">
            <v>LABORATÓRIO DE INFORMÁTICA</v>
          </cell>
          <cell r="L55" t="str">
            <v>ESHC024-17</v>
          </cell>
          <cell r="M55" t="str">
            <v>Macroeconomia III</v>
          </cell>
          <cell r="N55">
            <v>4</v>
          </cell>
          <cell r="O55">
            <v>0</v>
          </cell>
          <cell r="P55">
            <v>3</v>
          </cell>
          <cell r="Q55">
            <v>4</v>
          </cell>
        </row>
        <row r="56">
          <cell r="D56" t="str">
            <v>B-A001-SB</v>
          </cell>
          <cell r="F56" t="str">
            <v>L503</v>
          </cell>
          <cell r="G56" t="str">
            <v>LABORATÓRIO DE INFORMÁTICA</v>
          </cell>
          <cell r="L56" t="str">
            <v>ESHC025-17</v>
          </cell>
          <cell r="M56" t="str">
            <v>Microeconomia I</v>
          </cell>
          <cell r="N56">
            <v>4</v>
          </cell>
          <cell r="O56">
            <v>0</v>
          </cell>
          <cell r="P56">
            <v>4</v>
          </cell>
          <cell r="Q56">
            <v>4</v>
          </cell>
        </row>
        <row r="57">
          <cell r="D57" t="str">
            <v>B-A002-SB</v>
          </cell>
          <cell r="F57" t="str">
            <v>L504</v>
          </cell>
          <cell r="G57" t="str">
            <v>LABORATÓRIO DE INFORMÁTICA</v>
          </cell>
          <cell r="L57" t="str">
            <v>ESHC026-17</v>
          </cell>
          <cell r="M57" t="str">
            <v>Microeconomia II</v>
          </cell>
          <cell r="N57">
            <v>4</v>
          </cell>
          <cell r="O57">
            <v>0</v>
          </cell>
          <cell r="P57">
            <v>3</v>
          </cell>
          <cell r="Q57">
            <v>4</v>
          </cell>
        </row>
        <row r="58">
          <cell r="D58" t="str">
            <v>B-A003-SB</v>
          </cell>
          <cell r="F58" t="str">
            <v>L505</v>
          </cell>
          <cell r="G58" t="str">
            <v>LABORATÓRIO DE INFORMÁTICA</v>
          </cell>
          <cell r="L58" t="str">
            <v>ESHC027-17</v>
          </cell>
          <cell r="M58" t="str">
            <v>Economia Matemática</v>
          </cell>
          <cell r="N58">
            <v>4</v>
          </cell>
          <cell r="O58">
            <v>0</v>
          </cell>
          <cell r="P58">
            <v>4</v>
          </cell>
          <cell r="Q58">
            <v>4</v>
          </cell>
        </row>
        <row r="59">
          <cell r="D59" t="str">
            <v>B-A004-SB</v>
          </cell>
          <cell r="F59" t="str">
            <v>L506</v>
          </cell>
          <cell r="G59" t="str">
            <v>LABORATÓRIO DE INFORMÁTICA</v>
          </cell>
          <cell r="L59" t="str">
            <v>ESHC028-17</v>
          </cell>
          <cell r="M59" t="str">
            <v>Economia Política</v>
          </cell>
          <cell r="N59">
            <v>4</v>
          </cell>
          <cell r="O59">
            <v>0</v>
          </cell>
          <cell r="P59">
            <v>4</v>
          </cell>
          <cell r="Q59">
            <v>4</v>
          </cell>
        </row>
        <row r="60">
          <cell r="D60" t="str">
            <v>S - 002-0</v>
          </cell>
          <cell r="F60" t="str">
            <v>L601</v>
          </cell>
          <cell r="G60" t="str">
            <v>Laboratório Didático</v>
          </cell>
          <cell r="L60" t="str">
            <v>ESHC029-17</v>
          </cell>
          <cell r="M60" t="str">
            <v>Microeconomia III</v>
          </cell>
          <cell r="N60">
            <v>4</v>
          </cell>
          <cell r="O60">
            <v>0</v>
          </cell>
          <cell r="P60">
            <v>4</v>
          </cell>
          <cell r="Q60">
            <v>4</v>
          </cell>
        </row>
        <row r="61">
          <cell r="D61" t="str">
            <v>S - 004-0</v>
          </cell>
          <cell r="F61" t="str">
            <v>L602</v>
          </cell>
          <cell r="G61" t="str">
            <v>Laboratório Didático</v>
          </cell>
          <cell r="L61" t="str">
            <v>ESHC030-17</v>
          </cell>
          <cell r="M61" t="str">
            <v>Desigualdades de Raça, Gênero e Renda</v>
          </cell>
          <cell r="N61">
            <v>4</v>
          </cell>
          <cell r="O61">
            <v>0</v>
          </cell>
          <cell r="P61">
            <v>4</v>
          </cell>
          <cell r="Q61">
            <v>4</v>
          </cell>
        </row>
        <row r="62">
          <cell r="D62" t="str">
            <v>S - 006-0</v>
          </cell>
          <cell r="F62" t="str">
            <v>L605</v>
          </cell>
          <cell r="G62" t="str">
            <v>Laboratório Didático IV</v>
          </cell>
          <cell r="L62" t="str">
            <v>ESHC031-17</v>
          </cell>
          <cell r="M62" t="str">
            <v>Macroeconomia Pós-Keynesiana</v>
          </cell>
          <cell r="N62">
            <v>4</v>
          </cell>
          <cell r="O62">
            <v>0</v>
          </cell>
          <cell r="P62">
            <v>4</v>
          </cell>
          <cell r="Q62">
            <v>4</v>
          </cell>
        </row>
        <row r="63">
          <cell r="D63" t="str">
            <v>S - 008-0</v>
          </cell>
          <cell r="F63" t="str">
            <v>L606</v>
          </cell>
          <cell r="G63" t="str">
            <v>Laboratório Didático II</v>
          </cell>
          <cell r="L63" t="str">
            <v>ESHC032-17</v>
          </cell>
          <cell r="M63" t="str">
            <v>Macroeconomia II</v>
          </cell>
          <cell r="N63">
            <v>4</v>
          </cell>
          <cell r="O63">
            <v>0</v>
          </cell>
          <cell r="P63">
            <v>4</v>
          </cell>
          <cell r="Q63">
            <v>4</v>
          </cell>
        </row>
        <row r="64">
          <cell r="D64" t="str">
            <v>S - 01</v>
          </cell>
          <cell r="F64" t="str">
            <v>L701</v>
          </cell>
          <cell r="G64" t="str">
            <v>Laboratório Didático V</v>
          </cell>
          <cell r="L64" t="str">
            <v>ESHC033-17</v>
          </cell>
          <cell r="M64" t="str">
            <v>Economia Brasileira Contemporânea III</v>
          </cell>
          <cell r="N64">
            <v>4</v>
          </cell>
          <cell r="O64">
            <v>0</v>
          </cell>
          <cell r="P64">
            <v>4</v>
          </cell>
          <cell r="Q64">
            <v>4</v>
          </cell>
        </row>
        <row r="65">
          <cell r="D65" t="str">
            <v>S - 02</v>
          </cell>
          <cell r="F65" t="str">
            <v>L702</v>
          </cell>
          <cell r="G65" t="str">
            <v>Laboratório Didático VII</v>
          </cell>
          <cell r="L65" t="str">
            <v>ESHC034-17</v>
          </cell>
          <cell r="M65" t="str">
            <v>Economia e Meio Ambiente</v>
          </cell>
          <cell r="N65">
            <v>4</v>
          </cell>
          <cell r="O65">
            <v>0</v>
          </cell>
          <cell r="P65">
            <v>4</v>
          </cell>
          <cell r="Q65">
            <v>4</v>
          </cell>
        </row>
        <row r="66">
          <cell r="D66" t="str">
            <v>S - 03</v>
          </cell>
          <cell r="F66" t="str">
            <v>L705</v>
          </cell>
          <cell r="G66" t="str">
            <v>Laboratório Didático VIII</v>
          </cell>
          <cell r="L66" t="str">
            <v>ESHC035-17</v>
          </cell>
          <cell r="M66" t="str">
            <v>Econometria I</v>
          </cell>
          <cell r="N66">
            <v>2</v>
          </cell>
          <cell r="O66">
            <v>2</v>
          </cell>
          <cell r="P66">
            <v>3</v>
          </cell>
          <cell r="Q66">
            <v>4</v>
          </cell>
        </row>
        <row r="67">
          <cell r="D67" t="str">
            <v>S - 04</v>
          </cell>
          <cell r="F67" t="str">
            <v>L706</v>
          </cell>
          <cell r="G67" t="str">
            <v>Laboratório Didático VI</v>
          </cell>
          <cell r="L67" t="str">
            <v>ESHC036-17</v>
          </cell>
          <cell r="M67" t="str">
            <v>Econometria II</v>
          </cell>
          <cell r="N67">
            <v>2</v>
          </cell>
          <cell r="O67">
            <v>2</v>
          </cell>
          <cell r="P67">
            <v>3</v>
          </cell>
          <cell r="Q67">
            <v>4</v>
          </cell>
        </row>
        <row r="68">
          <cell r="D68" t="str">
            <v>S - 05</v>
          </cell>
          <cell r="F68" t="str">
            <v>L603</v>
          </cell>
          <cell r="G68" t="str">
            <v>Laboratório Experimentos II</v>
          </cell>
          <cell r="L68" t="str">
            <v>ESHC037-17</v>
          </cell>
          <cell r="M68" t="str">
            <v>Econometria III</v>
          </cell>
          <cell r="N68">
            <v>2</v>
          </cell>
          <cell r="O68">
            <v>2</v>
          </cell>
          <cell r="P68">
            <v>3</v>
          </cell>
          <cell r="Q68">
            <v>4</v>
          </cell>
        </row>
        <row r="69">
          <cell r="D69" t="str">
            <v>S - 06</v>
          </cell>
          <cell r="F69" t="str">
            <v>L604</v>
          </cell>
          <cell r="G69" t="str">
            <v>Laboratório de Experimentos I</v>
          </cell>
          <cell r="L69" t="str">
            <v>ESHC038-17</v>
          </cell>
          <cell r="M69" t="str">
            <v>Economia Monetária</v>
          </cell>
          <cell r="N69">
            <v>4</v>
          </cell>
          <cell r="O69">
            <v>0</v>
          </cell>
          <cell r="P69">
            <v>4</v>
          </cell>
          <cell r="Q69">
            <v>4</v>
          </cell>
        </row>
        <row r="70">
          <cell r="D70" t="str">
            <v>S - 204-0</v>
          </cell>
          <cell r="F70" t="str">
            <v>L704</v>
          </cell>
          <cell r="G70" t="str">
            <v>Laboratório de Experimentos III</v>
          </cell>
          <cell r="L70" t="str">
            <v>ESHC039-17</v>
          </cell>
          <cell r="M70" t="str">
            <v>Questões Metodológicas em Economia</v>
          </cell>
          <cell r="N70">
            <v>4</v>
          </cell>
          <cell r="O70">
            <v>0</v>
          </cell>
          <cell r="P70">
            <v>3</v>
          </cell>
          <cell r="Q70">
            <v>4</v>
          </cell>
        </row>
        <row r="71">
          <cell r="D71" t="str">
            <v>S - 205-0</v>
          </cell>
          <cell r="F71" t="str">
            <v>L703</v>
          </cell>
          <cell r="G71" t="str">
            <v>Laboratório Experimentos IV</v>
          </cell>
          <cell r="L71" t="str">
            <v>ESHC904-17</v>
          </cell>
          <cell r="M71" t="str">
            <v>Técnicas de Pesquisa em Economia</v>
          </cell>
          <cell r="N71">
            <v>2</v>
          </cell>
          <cell r="O71">
            <v>3</v>
          </cell>
          <cell r="P71">
            <v>0</v>
          </cell>
          <cell r="Q71">
            <v>5</v>
          </cell>
        </row>
        <row r="72">
          <cell r="D72" t="str">
            <v>S - 206-0</v>
          </cell>
          <cell r="F72" t="str">
            <v>L1</v>
          </cell>
          <cell r="G72" t="str">
            <v>Laboratório de Informática I</v>
          </cell>
          <cell r="L72" t="str">
            <v>ESHC905-17</v>
          </cell>
          <cell r="M72" t="str">
            <v>Trabalho de Graduação I em Ciências Econômicas</v>
          </cell>
          <cell r="N72">
            <v>0</v>
          </cell>
          <cell r="O72">
            <v>8</v>
          </cell>
          <cell r="P72">
            <v>0</v>
          </cell>
          <cell r="Q72">
            <v>8</v>
          </cell>
        </row>
        <row r="73">
          <cell r="D73" t="str">
            <v>S - 207-0</v>
          </cell>
          <cell r="F73" t="str">
            <v>L2</v>
          </cell>
          <cell r="G73" t="str">
            <v>Lab. de Nanotecnologia Aplic.ao Petróleo</v>
          </cell>
          <cell r="L73" t="str">
            <v>ESHC906-17</v>
          </cell>
          <cell r="M73" t="str">
            <v>Trabalho de Graduação II em Ciências Econômicas</v>
          </cell>
          <cell r="N73">
            <v>0</v>
          </cell>
          <cell r="O73">
            <v>9</v>
          </cell>
          <cell r="P73">
            <v>0</v>
          </cell>
          <cell r="Q73">
            <v>9</v>
          </cell>
        </row>
        <row r="74">
          <cell r="D74" t="str">
            <v>S - 208-0</v>
          </cell>
          <cell r="F74" t="str">
            <v>L3</v>
          </cell>
          <cell r="G74" t="str">
            <v>Laboratório de Informática III</v>
          </cell>
          <cell r="L74" t="str">
            <v>ESHP004-13</v>
          </cell>
          <cell r="M74" t="str">
            <v>Cidadania, Direitos e Desigualdades</v>
          </cell>
          <cell r="N74">
            <v>4</v>
          </cell>
          <cell r="O74">
            <v>0</v>
          </cell>
          <cell r="P74">
            <v>4</v>
          </cell>
          <cell r="Q74">
            <v>4</v>
          </cell>
        </row>
        <row r="75">
          <cell r="D75" t="str">
            <v>S - 209-0</v>
          </cell>
          <cell r="F75" t="str">
            <v>L4</v>
          </cell>
          <cell r="G75" t="str">
            <v>Laboratório de Informática</v>
          </cell>
          <cell r="L75" t="str">
            <v>ESHP005-13</v>
          </cell>
          <cell r="M75" t="str">
            <v>Conflitos Sociais</v>
          </cell>
          <cell r="N75">
            <v>4</v>
          </cell>
          <cell r="O75">
            <v>0</v>
          </cell>
          <cell r="P75">
            <v>4</v>
          </cell>
          <cell r="Q75">
            <v>4</v>
          </cell>
        </row>
        <row r="76">
          <cell r="D76" t="str">
            <v>S - 210-0</v>
          </cell>
          <cell r="F76" t="str">
            <v>01/03</v>
          </cell>
          <cell r="G76" t="str">
            <v>Laboratório de Química</v>
          </cell>
          <cell r="L76" t="str">
            <v>ESHP007-13</v>
          </cell>
          <cell r="M76" t="str">
            <v>Federalismo e Políticas Públicas</v>
          </cell>
          <cell r="N76">
            <v>4</v>
          </cell>
          <cell r="O76">
            <v>0</v>
          </cell>
          <cell r="P76">
            <v>4</v>
          </cell>
          <cell r="Q76">
            <v>4</v>
          </cell>
        </row>
        <row r="77">
          <cell r="D77" t="str">
            <v>S - 211-0</v>
          </cell>
          <cell r="F77" t="str">
            <v>L - 42</v>
          </cell>
          <cell r="G77" t="str">
            <v>Núcleo de Neurociência e Sistema</v>
          </cell>
          <cell r="L77" t="str">
            <v>ESHP009-13</v>
          </cell>
          <cell r="M77" t="str">
            <v>Governo, Burocracia e Administração Pública</v>
          </cell>
          <cell r="N77">
            <v>4</v>
          </cell>
          <cell r="O77">
            <v>0</v>
          </cell>
          <cell r="P77">
            <v>4</v>
          </cell>
          <cell r="Q77">
            <v>4</v>
          </cell>
        </row>
        <row r="78">
          <cell r="D78" t="str">
            <v>S - 212-0</v>
          </cell>
          <cell r="F78" t="str">
            <v>L - 41</v>
          </cell>
          <cell r="G78" t="str">
            <v>Experimentação Humana</v>
          </cell>
          <cell r="L78" t="str">
            <v>ESHP012-13</v>
          </cell>
          <cell r="M78" t="str">
            <v>Introdução ao Direito Administrativo</v>
          </cell>
          <cell r="N78">
            <v>4</v>
          </cell>
          <cell r="O78">
            <v>0</v>
          </cell>
          <cell r="P78">
            <v>4</v>
          </cell>
          <cell r="Q78">
            <v>4</v>
          </cell>
        </row>
        <row r="79">
          <cell r="D79" t="str">
            <v>S - 213-0</v>
          </cell>
          <cell r="F79" t="str">
            <v>410-2</v>
          </cell>
          <cell r="G79" t="str">
            <v>Laboratório Didático de Informática</v>
          </cell>
          <cell r="L79" t="str">
            <v>ESHP013-13</v>
          </cell>
          <cell r="M79" t="str">
            <v>Introdução ao Direito Constitucional</v>
          </cell>
          <cell r="N79">
            <v>4</v>
          </cell>
          <cell r="O79">
            <v>0</v>
          </cell>
          <cell r="P79">
            <v>4</v>
          </cell>
          <cell r="Q79">
            <v>4</v>
          </cell>
        </row>
        <row r="80">
          <cell r="D80" t="str">
            <v>S - 214-0</v>
          </cell>
          <cell r="F80" t="str">
            <v>A1-L103-SB</v>
          </cell>
          <cell r="G80" t="str">
            <v>Laboratório de Práticas de Ensino</v>
          </cell>
          <cell r="L80" t="str">
            <v>ESHP014-13</v>
          </cell>
          <cell r="M80" t="str">
            <v>Introdução às Políticas Públicas</v>
          </cell>
          <cell r="N80">
            <v>4</v>
          </cell>
          <cell r="O80">
            <v>0</v>
          </cell>
          <cell r="P80">
            <v>4</v>
          </cell>
          <cell r="Q80">
            <v>4</v>
          </cell>
        </row>
        <row r="81">
          <cell r="D81" t="str">
            <v>S - 301</v>
          </cell>
          <cell r="F81" t="str">
            <v>A2-L001-SB</v>
          </cell>
          <cell r="G81" t="str">
            <v>Laboratório de Informática</v>
          </cell>
          <cell r="L81" t="str">
            <v>ESHP016-13</v>
          </cell>
          <cell r="M81" t="str">
            <v>Métodos Quantitativos para Ciências Sociais</v>
          </cell>
          <cell r="N81">
            <v>2</v>
          </cell>
          <cell r="O81">
            <v>2</v>
          </cell>
          <cell r="P81">
            <v>4</v>
          </cell>
          <cell r="Q81">
            <v>4</v>
          </cell>
        </row>
        <row r="82">
          <cell r="D82" t="str">
            <v>S - 301-1</v>
          </cell>
          <cell r="F82" t="str">
            <v>A2-L002-SB</v>
          </cell>
          <cell r="G82" t="str">
            <v>Laboratório de Informática</v>
          </cell>
          <cell r="L82" t="str">
            <v>ESHP018-14</v>
          </cell>
          <cell r="M82" t="str">
            <v>Políticas Sociais</v>
          </cell>
          <cell r="N82">
            <v>4</v>
          </cell>
          <cell r="O82">
            <v>0</v>
          </cell>
          <cell r="P82">
            <v>4</v>
          </cell>
          <cell r="Q82">
            <v>4</v>
          </cell>
        </row>
        <row r="83">
          <cell r="D83" t="str">
            <v>S - 301-2</v>
          </cell>
          <cell r="F83" t="str">
            <v>A2-L003-SB</v>
          </cell>
          <cell r="G83" t="str">
            <v>Laboratório de Informática</v>
          </cell>
          <cell r="L83" t="str">
            <v>ESHP019-13</v>
          </cell>
          <cell r="M83" t="str">
            <v>Regimes e Formas De Governo</v>
          </cell>
          <cell r="N83">
            <v>4</v>
          </cell>
          <cell r="O83">
            <v>0</v>
          </cell>
          <cell r="P83">
            <v>4</v>
          </cell>
          <cell r="Q83">
            <v>4</v>
          </cell>
        </row>
        <row r="84">
          <cell r="D84" t="str">
            <v>S - 301-3</v>
          </cell>
          <cell r="F84" t="str">
            <v>L - 105</v>
          </cell>
          <cell r="G84" t="str">
            <v>Laboratório de Organismos Patogênicos</v>
          </cell>
          <cell r="L84" t="str">
            <v>ESHP020-13</v>
          </cell>
          <cell r="M84" t="str">
            <v>Temas Contemporâneos</v>
          </cell>
          <cell r="N84">
            <v>2</v>
          </cell>
          <cell r="O84">
            <v>2</v>
          </cell>
          <cell r="P84">
            <v>4</v>
          </cell>
          <cell r="Q84">
            <v>4</v>
          </cell>
        </row>
        <row r="85">
          <cell r="D85" t="str">
            <v>S - 302-1</v>
          </cell>
          <cell r="F85" t="str">
            <v>O-L101</v>
          </cell>
          <cell r="G85" t="str">
            <v>Lab. Fototerapia e Análise Microbiológ.</v>
          </cell>
          <cell r="L85" t="str">
            <v>ESHP021-13</v>
          </cell>
          <cell r="M85" t="str">
            <v>Trajetórias das Políticas de CT&amp;I no Brasil</v>
          </cell>
          <cell r="N85">
            <v>4</v>
          </cell>
          <cell r="O85">
            <v>0</v>
          </cell>
          <cell r="P85">
            <v>4</v>
          </cell>
          <cell r="Q85">
            <v>4</v>
          </cell>
        </row>
        <row r="86">
          <cell r="D86" t="str">
            <v>S - 302-2</v>
          </cell>
          <cell r="F86" t="str">
            <v>O-L13</v>
          </cell>
          <cell r="G86" t="str">
            <v>Laboratório da Engenharia da Informação</v>
          </cell>
          <cell r="L86" t="str">
            <v>ESHP022-14</v>
          </cell>
          <cell r="M86" t="str">
            <v>Cultura Política</v>
          </cell>
          <cell r="N86">
            <v>4</v>
          </cell>
          <cell r="O86">
            <v>0</v>
          </cell>
          <cell r="P86">
            <v>4</v>
          </cell>
          <cell r="Q86">
            <v>4</v>
          </cell>
        </row>
        <row r="87">
          <cell r="D87" t="str">
            <v>S - 302-3</v>
          </cell>
          <cell r="F87" t="str">
            <v>K03</v>
          </cell>
          <cell r="G87" t="str">
            <v>Lab. da Engenharia de Energia</v>
          </cell>
          <cell r="L87" t="str">
            <v>ESHP023-14</v>
          </cell>
          <cell r="M87" t="str">
            <v>Formação Histórica do Brasil Contemporâneo</v>
          </cell>
          <cell r="N87">
            <v>4</v>
          </cell>
          <cell r="O87">
            <v>0</v>
          </cell>
          <cell r="P87">
            <v>4</v>
          </cell>
          <cell r="Q87">
            <v>4</v>
          </cell>
        </row>
        <row r="88">
          <cell r="D88" t="str">
            <v>S - 303</v>
          </cell>
          <cell r="F88" t="str">
            <v>L - 106</v>
          </cell>
          <cell r="G88" t="str">
            <v>Lab. de Sistemas Biológicos e Genômica</v>
          </cell>
          <cell r="L88" t="str">
            <v>ESHP024-14</v>
          </cell>
          <cell r="M88" t="str">
            <v>Métodos de Pesquisa em Políticas Públicas</v>
          </cell>
          <cell r="N88">
            <v>4</v>
          </cell>
          <cell r="O88">
            <v>0</v>
          </cell>
          <cell r="P88">
            <v>4</v>
          </cell>
          <cell r="Q88">
            <v>4</v>
          </cell>
        </row>
        <row r="89">
          <cell r="D89" t="str">
            <v>S - 303-1</v>
          </cell>
          <cell r="F89" t="str">
            <v>O-L007</v>
          </cell>
          <cell r="G89" t="str">
            <v>Laboratório de Biomecânica</v>
          </cell>
          <cell r="L89" t="str">
            <v>ESHP025-14</v>
          </cell>
          <cell r="M89" t="str">
            <v>Observatório de Políticas Públicas</v>
          </cell>
          <cell r="N89">
            <v>0</v>
          </cell>
          <cell r="O89">
            <v>4</v>
          </cell>
          <cell r="P89">
            <v>4</v>
          </cell>
          <cell r="Q89">
            <v>4</v>
          </cell>
        </row>
        <row r="90">
          <cell r="D90" t="str">
            <v>S - 303-2</v>
          </cell>
          <cell r="F90" t="str">
            <v>O-L03</v>
          </cell>
          <cell r="G90" t="str">
            <v>Lab. de Caracterização de Biomateriais</v>
          </cell>
          <cell r="L90" t="str">
            <v>ESHP026-14</v>
          </cell>
          <cell r="M90" t="str">
            <v>Participação, Movimentos Sociais e Políticas Públicas</v>
          </cell>
          <cell r="N90">
            <v>4</v>
          </cell>
          <cell r="O90">
            <v>0</v>
          </cell>
          <cell r="P90">
            <v>4</v>
          </cell>
          <cell r="Q90">
            <v>4</v>
          </cell>
        </row>
        <row r="91">
          <cell r="D91" t="str">
            <v>S - 303-3</v>
          </cell>
          <cell r="F91" t="str">
            <v>O-L104</v>
          </cell>
          <cell r="G91" t="str">
            <v>Lab. de Cultura de Células Animais</v>
          </cell>
          <cell r="L91" t="str">
            <v>ESHP027-14</v>
          </cell>
          <cell r="M91" t="str">
            <v>Poder Local</v>
          </cell>
          <cell r="N91">
            <v>4</v>
          </cell>
          <cell r="O91">
            <v>0</v>
          </cell>
          <cell r="P91">
            <v>4</v>
          </cell>
          <cell r="Q91">
            <v>4</v>
          </cell>
        </row>
        <row r="92">
          <cell r="D92" t="str">
            <v>S - 304</v>
          </cell>
          <cell r="F92" t="str">
            <v>L - 009</v>
          </cell>
          <cell r="G92" t="str">
            <v>Lab. de Inf. de Alta Confiabilidade</v>
          </cell>
          <cell r="L92" t="str">
            <v>ESHP028-14</v>
          </cell>
          <cell r="M92" t="str">
            <v>Políticas Públicas para A Sociedade da Informação</v>
          </cell>
          <cell r="N92">
            <v>4</v>
          </cell>
          <cell r="O92">
            <v>0</v>
          </cell>
          <cell r="P92">
            <v>4</v>
          </cell>
          <cell r="Q92">
            <v>4</v>
          </cell>
        </row>
        <row r="93">
          <cell r="D93" t="str">
            <v>S - 304-1</v>
          </cell>
          <cell r="F93" t="str">
            <v>LS10</v>
          </cell>
          <cell r="G93" t="str">
            <v>Lab. de Engenharia Ambiental e Urbana</v>
          </cell>
          <cell r="L93" t="str">
            <v>ESHP029-14</v>
          </cell>
          <cell r="M93" t="str">
            <v>Teoria e Gestão de Organizações Públicas</v>
          </cell>
          <cell r="N93">
            <v>4</v>
          </cell>
          <cell r="O93">
            <v>0</v>
          </cell>
          <cell r="P93">
            <v>4</v>
          </cell>
          <cell r="Q93">
            <v>4</v>
          </cell>
        </row>
        <row r="94">
          <cell r="D94" t="str">
            <v>S - 304-2</v>
          </cell>
          <cell r="F94" t="str">
            <v>LS11</v>
          </cell>
          <cell r="G94" t="str">
            <v>Lab. Didático da Eng. de Materiais</v>
          </cell>
          <cell r="L94" t="str">
            <v>ESHP030-14</v>
          </cell>
          <cell r="M94" t="str">
            <v>Planejamento Orçamentário</v>
          </cell>
          <cell r="N94">
            <v>4</v>
          </cell>
          <cell r="O94">
            <v>0</v>
          </cell>
          <cell r="P94">
            <v>4</v>
          </cell>
          <cell r="Q94">
            <v>4</v>
          </cell>
        </row>
        <row r="95">
          <cell r="D95" t="str">
            <v>S - 304-3</v>
          </cell>
          <cell r="F95" t="str">
            <v>LS06</v>
          </cell>
          <cell r="G95" t="str">
            <v>Lab. de Materiais II - Proc. Polímeros</v>
          </cell>
          <cell r="L95" t="str">
            <v>ESHP031-14</v>
          </cell>
          <cell r="M95" t="str">
            <v>Avaliação e Monitoramento de Políticas Públicas</v>
          </cell>
          <cell r="N95">
            <v>2</v>
          </cell>
          <cell r="O95">
            <v>2</v>
          </cell>
          <cell r="P95">
            <v>4</v>
          </cell>
          <cell r="Q95">
            <v>4</v>
          </cell>
        </row>
        <row r="96">
          <cell r="D96" t="str">
            <v>S - 305</v>
          </cell>
          <cell r="F96" t="str">
            <v>L - 107</v>
          </cell>
          <cell r="G96" t="str">
            <v>Lab. de Biologia Molecular e Bioquímica</v>
          </cell>
          <cell r="L96" t="str">
            <v>ESHP902-14</v>
          </cell>
          <cell r="M96" t="str">
            <v>Trabalho de Conclusão de Curso de Políticas Públicas I</v>
          </cell>
          <cell r="N96">
            <v>0</v>
          </cell>
          <cell r="O96">
            <v>3</v>
          </cell>
          <cell r="P96">
            <v>6</v>
          </cell>
          <cell r="Q96">
            <v>3</v>
          </cell>
        </row>
        <row r="97">
          <cell r="D97" t="str">
            <v>S - 305-1</v>
          </cell>
          <cell r="F97" t="str">
            <v>O-L01</v>
          </cell>
          <cell r="G97" t="str">
            <v>Lab. Interdisciplinar de Manufatura</v>
          </cell>
          <cell r="L97" t="str">
            <v>ESHP903-14</v>
          </cell>
          <cell r="M97" t="str">
            <v>Trabalho de Conclusão de Curso de Políticas Públicas II</v>
          </cell>
          <cell r="N97">
            <v>0</v>
          </cell>
          <cell r="O97">
            <v>3</v>
          </cell>
          <cell r="P97">
            <v>6</v>
          </cell>
          <cell r="Q97">
            <v>3</v>
          </cell>
        </row>
        <row r="98">
          <cell r="D98" t="str">
            <v>S - 305-2</v>
          </cell>
          <cell r="F98" t="str">
            <v>O-L04</v>
          </cell>
          <cell r="G98" t="str">
            <v>Lab. de Análise Biomédica</v>
          </cell>
          <cell r="L98" t="str">
            <v>ESHR001-13</v>
          </cell>
          <cell r="M98" t="str">
            <v>Análise da Conjuntura Internacional Contemporânea</v>
          </cell>
          <cell r="N98">
            <v>4</v>
          </cell>
          <cell r="O98">
            <v>0</v>
          </cell>
          <cell r="P98">
            <v>4</v>
          </cell>
          <cell r="Q98">
            <v>4</v>
          </cell>
        </row>
        <row r="99">
          <cell r="D99" t="str">
            <v>S - 305-3</v>
          </cell>
          <cell r="F99" t="str">
            <v>O-L11</v>
          </cell>
          <cell r="G99" t="str">
            <v>Lab. de Biofotônica</v>
          </cell>
          <cell r="L99" t="str">
            <v>ESHR002-13</v>
          </cell>
          <cell r="M99" t="str">
            <v>Direito Internacional Público</v>
          </cell>
          <cell r="N99">
            <v>4</v>
          </cell>
          <cell r="O99">
            <v>0</v>
          </cell>
          <cell r="P99">
            <v>4</v>
          </cell>
          <cell r="Q99">
            <v>4</v>
          </cell>
        </row>
        <row r="100">
          <cell r="D100" t="str">
            <v>S - 306</v>
          </cell>
          <cell r="F100" t="str">
            <v>O-L05</v>
          </cell>
          <cell r="G100" t="str">
            <v>Sist. de Propulsão e Fen. de Transporte</v>
          </cell>
          <cell r="L100" t="str">
            <v>ESHR003-13</v>
          </cell>
          <cell r="M100" t="str">
            <v>Economia Política da Segurança Alimentar Global</v>
          </cell>
          <cell r="N100">
            <v>4</v>
          </cell>
          <cell r="O100">
            <v>0</v>
          </cell>
          <cell r="P100">
            <v>4</v>
          </cell>
          <cell r="Q100">
            <v>4</v>
          </cell>
        </row>
        <row r="101">
          <cell r="D101" t="str">
            <v>S - 306-1</v>
          </cell>
          <cell r="F101" t="str">
            <v>O-L10</v>
          </cell>
          <cell r="G101" t="str">
            <v>Laboratório de Sistemas Aeroespaciais</v>
          </cell>
          <cell r="L101" t="str">
            <v>ESHR004-13</v>
          </cell>
          <cell r="M101" t="str">
            <v>Economia Política Internacional da Energia</v>
          </cell>
          <cell r="N101">
            <v>4</v>
          </cell>
          <cell r="O101">
            <v>0</v>
          </cell>
          <cell r="P101">
            <v>4</v>
          </cell>
          <cell r="Q101">
            <v>4</v>
          </cell>
        </row>
        <row r="102">
          <cell r="D102" t="str">
            <v>S - 306-2</v>
          </cell>
          <cell r="L102" t="str">
            <v>ESHR005-13</v>
          </cell>
          <cell r="M102" t="str">
            <v>Estado e Desenvolvimento Econômico no Brasil Contemporâneo</v>
          </cell>
          <cell r="N102">
            <v>4</v>
          </cell>
          <cell r="O102">
            <v>0</v>
          </cell>
          <cell r="P102">
            <v>4</v>
          </cell>
          <cell r="Q102">
            <v>4</v>
          </cell>
        </row>
        <row r="103">
          <cell r="D103" t="str">
            <v>S - 306-3</v>
          </cell>
          <cell r="L103" t="str">
            <v>ESHR006-13</v>
          </cell>
          <cell r="M103" t="str">
            <v>Formação Histórica da America Latina</v>
          </cell>
          <cell r="N103">
            <v>4</v>
          </cell>
          <cell r="O103">
            <v>0</v>
          </cell>
          <cell r="P103">
            <v>4</v>
          </cell>
          <cell r="Q103">
            <v>4</v>
          </cell>
        </row>
        <row r="104">
          <cell r="D104" t="str">
            <v>S - 307</v>
          </cell>
          <cell r="L104" t="str">
            <v>ESHR007-14</v>
          </cell>
          <cell r="M104" t="str">
            <v>Geografia Política</v>
          </cell>
          <cell r="N104">
            <v>4</v>
          </cell>
          <cell r="O104">
            <v>0</v>
          </cell>
          <cell r="P104">
            <v>4</v>
          </cell>
          <cell r="Q104">
            <v>4</v>
          </cell>
        </row>
        <row r="105">
          <cell r="D105" t="str">
            <v>S - 307-1</v>
          </cell>
          <cell r="L105" t="str">
            <v>ESHR008-13</v>
          </cell>
          <cell r="M105" t="str">
            <v>Globalização e os processos de Integração Regional</v>
          </cell>
          <cell r="N105">
            <v>4</v>
          </cell>
          <cell r="O105">
            <v>0</v>
          </cell>
          <cell r="P105">
            <v>4</v>
          </cell>
          <cell r="Q105">
            <v>4</v>
          </cell>
        </row>
        <row r="106">
          <cell r="D106" t="str">
            <v>S - 307-2</v>
          </cell>
          <cell r="L106" t="str">
            <v>ESHR011-13</v>
          </cell>
          <cell r="M106" t="str">
            <v>Introdução ao Estudo do Direito</v>
          </cell>
          <cell r="N106">
            <v>4</v>
          </cell>
          <cell r="O106">
            <v>0</v>
          </cell>
          <cell r="P106">
            <v>4</v>
          </cell>
          <cell r="Q106">
            <v>4</v>
          </cell>
        </row>
        <row r="107">
          <cell r="D107" t="str">
            <v>S - 307-3</v>
          </cell>
          <cell r="L107" t="str">
            <v>ESHR012-13</v>
          </cell>
          <cell r="M107" t="str">
            <v>Política Internacional dos EUA e da União Europeia</v>
          </cell>
          <cell r="N107">
            <v>4</v>
          </cell>
          <cell r="O107">
            <v>0</v>
          </cell>
          <cell r="P107">
            <v>4</v>
          </cell>
          <cell r="Q107">
            <v>4</v>
          </cell>
        </row>
        <row r="108">
          <cell r="D108" t="str">
            <v>S - 308</v>
          </cell>
          <cell r="L108" t="str">
            <v>ESHR014-13</v>
          </cell>
          <cell r="M108" t="str">
            <v>Relações Internacionais e Globalização</v>
          </cell>
          <cell r="N108">
            <v>4</v>
          </cell>
          <cell r="O108">
            <v>0</v>
          </cell>
          <cell r="P108">
            <v>4</v>
          </cell>
          <cell r="Q108">
            <v>4</v>
          </cell>
        </row>
        <row r="109">
          <cell r="D109" t="str">
            <v>S - 308-1</v>
          </cell>
          <cell r="L109" t="str">
            <v>ESHR015-13</v>
          </cell>
          <cell r="M109" t="str">
            <v>Segurança Internacional in perspectiva histórica e desafios contemporâneos</v>
          </cell>
          <cell r="N109">
            <v>4</v>
          </cell>
          <cell r="O109">
            <v>0</v>
          </cell>
          <cell r="P109">
            <v>4</v>
          </cell>
          <cell r="Q109">
            <v>4</v>
          </cell>
        </row>
        <row r="110">
          <cell r="D110" t="str">
            <v>S - 308-2</v>
          </cell>
          <cell r="L110" t="str">
            <v>ESHR016-13</v>
          </cell>
          <cell r="M110" t="str">
            <v>Sistema Financeiro Internacional: de Bretton Woods ao non-sistema</v>
          </cell>
          <cell r="N110">
            <v>4</v>
          </cell>
          <cell r="O110">
            <v>0</v>
          </cell>
          <cell r="P110">
            <v>4</v>
          </cell>
          <cell r="Q110">
            <v>4</v>
          </cell>
        </row>
        <row r="111">
          <cell r="D111" t="str">
            <v>S - 308-3</v>
          </cell>
          <cell r="L111" t="str">
            <v>ESHR017-13</v>
          </cell>
          <cell r="M111" t="str">
            <v>Sistema ONU e os desafios do multilateralismo</v>
          </cell>
          <cell r="N111">
            <v>4</v>
          </cell>
          <cell r="O111">
            <v>0</v>
          </cell>
          <cell r="P111">
            <v>4</v>
          </cell>
          <cell r="Q111">
            <v>4</v>
          </cell>
        </row>
        <row r="112">
          <cell r="D112" t="str">
            <v>S - 309-1</v>
          </cell>
          <cell r="L112" t="str">
            <v>ESHR018-13</v>
          </cell>
          <cell r="M112" t="str">
            <v>Sociedade Civil Organizada Global</v>
          </cell>
          <cell r="N112">
            <v>4</v>
          </cell>
          <cell r="O112">
            <v>0</v>
          </cell>
          <cell r="P112">
            <v>4</v>
          </cell>
          <cell r="Q112">
            <v>4</v>
          </cell>
        </row>
        <row r="113">
          <cell r="D113" t="str">
            <v>S - 309-2</v>
          </cell>
          <cell r="L113" t="str">
            <v>ESHR019-13</v>
          </cell>
          <cell r="M113" t="str">
            <v>Surgimento da China como Potência Mundial</v>
          </cell>
          <cell r="N113">
            <v>4</v>
          </cell>
          <cell r="O113">
            <v>0</v>
          </cell>
          <cell r="P113">
            <v>4</v>
          </cell>
          <cell r="Q113">
            <v>4</v>
          </cell>
        </row>
        <row r="114">
          <cell r="D114" t="str">
            <v>S - 309-3</v>
          </cell>
          <cell r="L114" t="str">
            <v>ESHR022-14</v>
          </cell>
          <cell r="M114" t="str">
            <v>Abordagens Tradicionais das Relações Internacionais</v>
          </cell>
          <cell r="N114">
            <v>4</v>
          </cell>
          <cell r="O114">
            <v>0</v>
          </cell>
          <cell r="P114">
            <v>4</v>
          </cell>
          <cell r="Q114">
            <v>4</v>
          </cell>
        </row>
        <row r="115">
          <cell r="D115" t="str">
            <v>S - 310-1</v>
          </cell>
          <cell r="L115" t="str">
            <v>ESHR023-14</v>
          </cell>
          <cell r="M115" t="str">
            <v>Pensamento crítico das Relações Internacionais</v>
          </cell>
          <cell r="N115">
            <v>4</v>
          </cell>
          <cell r="O115">
            <v>0</v>
          </cell>
          <cell r="P115">
            <v>4</v>
          </cell>
          <cell r="Q115">
            <v>4</v>
          </cell>
        </row>
        <row r="116">
          <cell r="D116" t="str">
            <v>S - 310-2</v>
          </cell>
          <cell r="L116" t="str">
            <v>ESHR024-14</v>
          </cell>
          <cell r="M116" t="str">
            <v>História da Política Externa Brasileira</v>
          </cell>
          <cell r="N116">
            <v>4</v>
          </cell>
          <cell r="O116">
            <v>0</v>
          </cell>
          <cell r="P116">
            <v>4</v>
          </cell>
          <cell r="Q116">
            <v>4</v>
          </cell>
        </row>
        <row r="117">
          <cell r="D117" t="str">
            <v>S - 310-3</v>
          </cell>
          <cell r="L117" t="str">
            <v>ESHR025-14</v>
          </cell>
          <cell r="M117" t="str">
            <v>Política Externa Brasileira Contemporânea</v>
          </cell>
          <cell r="N117">
            <v>4</v>
          </cell>
          <cell r="O117">
            <v>0</v>
          </cell>
          <cell r="P117">
            <v>4</v>
          </cell>
          <cell r="Q117">
            <v>4</v>
          </cell>
        </row>
        <row r="118">
          <cell r="D118" t="str">
            <v>S - 311-1</v>
          </cell>
          <cell r="L118" t="str">
            <v>ESHR026-14</v>
          </cell>
          <cell r="M118" t="str">
            <v>História do Terceiro Mundo</v>
          </cell>
          <cell r="N118">
            <v>4</v>
          </cell>
          <cell r="O118">
            <v>0</v>
          </cell>
          <cell r="P118">
            <v>4</v>
          </cell>
          <cell r="Q118">
            <v>4</v>
          </cell>
        </row>
        <row r="119">
          <cell r="D119" t="str">
            <v>S - 311-2</v>
          </cell>
          <cell r="L119" t="str">
            <v>ESHR027-14</v>
          </cell>
          <cell r="M119" t="str">
            <v>Trajetórias Internacionais do Continente Africano</v>
          </cell>
          <cell r="N119">
            <v>4</v>
          </cell>
          <cell r="O119">
            <v>0</v>
          </cell>
          <cell r="P119">
            <v>4</v>
          </cell>
          <cell r="Q119">
            <v>4</v>
          </cell>
        </row>
        <row r="120">
          <cell r="D120" t="str">
            <v>S - 311-3</v>
          </cell>
          <cell r="L120" t="str">
            <v>ESHR028-14</v>
          </cell>
          <cell r="M120" t="str">
            <v>Regime Internacional dos Direitos Humanos e a Atuação Brasileira</v>
          </cell>
          <cell r="N120">
            <v>4</v>
          </cell>
          <cell r="O120">
            <v>0</v>
          </cell>
          <cell r="P120">
            <v>4</v>
          </cell>
          <cell r="Q120">
            <v>4</v>
          </cell>
        </row>
        <row r="121">
          <cell r="D121" t="str">
            <v>S - 401</v>
          </cell>
          <cell r="L121" t="str">
            <v>ESHR900-13</v>
          </cell>
          <cell r="M121" t="str">
            <v>Metodologia de pesquisa em RI</v>
          </cell>
          <cell r="N121">
            <v>4</v>
          </cell>
          <cell r="O121">
            <v>0</v>
          </cell>
          <cell r="P121">
            <v>4</v>
          </cell>
          <cell r="Q121">
            <v>4</v>
          </cell>
        </row>
        <row r="122">
          <cell r="D122" t="str">
            <v>S - 402</v>
          </cell>
          <cell r="L122" t="str">
            <v>ESHR901-13</v>
          </cell>
          <cell r="M122" t="str">
            <v>TCC de Relações Internacionais I</v>
          </cell>
          <cell r="N122">
            <v>0</v>
          </cell>
          <cell r="O122">
            <v>2</v>
          </cell>
          <cell r="P122">
            <v>6</v>
          </cell>
          <cell r="Q122">
            <v>2</v>
          </cell>
        </row>
        <row r="123">
          <cell r="D123" t="str">
            <v>S - 403</v>
          </cell>
          <cell r="L123" t="str">
            <v>ESHR902-13</v>
          </cell>
          <cell r="M123" t="str">
            <v>TCC de Relações Internacionais II</v>
          </cell>
          <cell r="N123">
            <v>0</v>
          </cell>
          <cell r="O123">
            <v>2</v>
          </cell>
          <cell r="P123">
            <v>6</v>
          </cell>
          <cell r="Q123">
            <v>2</v>
          </cell>
        </row>
        <row r="124">
          <cell r="D124" t="str">
            <v>S - 404</v>
          </cell>
          <cell r="L124" t="str">
            <v>ESHT001-17</v>
          </cell>
          <cell r="M124" t="str">
            <v>Arranjos Institucionais e Marco Regulatório do Território</v>
          </cell>
          <cell r="N124">
            <v>2</v>
          </cell>
          <cell r="O124">
            <v>0</v>
          </cell>
          <cell r="P124">
            <v>2</v>
          </cell>
          <cell r="Q124">
            <v>2</v>
          </cell>
        </row>
        <row r="125">
          <cell r="D125" t="str">
            <v>S - 405</v>
          </cell>
          <cell r="L125" t="str">
            <v>ESHT002-17</v>
          </cell>
          <cell r="M125" t="str">
            <v>Cartografia e Geoprocessamento para o Planejamento Territorial</v>
          </cell>
          <cell r="N125">
            <v>2</v>
          </cell>
          <cell r="O125">
            <v>3</v>
          </cell>
          <cell r="P125">
            <v>3</v>
          </cell>
          <cell r="Q125">
            <v>5</v>
          </cell>
        </row>
        <row r="126">
          <cell r="D126" t="str">
            <v>S - 406</v>
          </cell>
          <cell r="L126" t="str">
            <v>ESHT003-17</v>
          </cell>
          <cell r="M126" t="str">
            <v>Demografia</v>
          </cell>
          <cell r="N126">
            <v>4</v>
          </cell>
          <cell r="O126">
            <v>0</v>
          </cell>
          <cell r="P126">
            <v>4</v>
          </cell>
          <cell r="Q126">
            <v>4</v>
          </cell>
        </row>
        <row r="127">
          <cell r="D127" t="str">
            <v>S - 407</v>
          </cell>
          <cell r="L127" t="str">
            <v>ESHT005-17</v>
          </cell>
          <cell r="M127" t="str">
            <v>Economia do Território</v>
          </cell>
          <cell r="N127">
            <v>4</v>
          </cell>
          <cell r="O127">
            <v>0</v>
          </cell>
          <cell r="P127">
            <v>3</v>
          </cell>
          <cell r="Q127">
            <v>4</v>
          </cell>
        </row>
        <row r="128">
          <cell r="D128" t="str">
            <v>S - 408</v>
          </cell>
          <cell r="L128" t="str">
            <v>ESHT006-17</v>
          </cell>
          <cell r="M128" t="str">
            <v>Economia Urbana</v>
          </cell>
          <cell r="N128">
            <v>4</v>
          </cell>
          <cell r="O128">
            <v>0</v>
          </cell>
          <cell r="P128">
            <v>4</v>
          </cell>
          <cell r="Q128">
            <v>4</v>
          </cell>
        </row>
        <row r="129">
          <cell r="D129" t="str">
            <v>S - 501</v>
          </cell>
          <cell r="L129" t="str">
            <v>ESHT007-17</v>
          </cell>
          <cell r="M129" t="str">
            <v>Estudos do Meio Físico</v>
          </cell>
          <cell r="N129">
            <v>4</v>
          </cell>
          <cell r="O129">
            <v>0</v>
          </cell>
          <cell r="P129">
            <v>4</v>
          </cell>
          <cell r="Q129">
            <v>4</v>
          </cell>
        </row>
        <row r="130">
          <cell r="D130" t="str">
            <v>S - 502</v>
          </cell>
          <cell r="L130" t="str">
            <v>ESHT008-17</v>
          </cell>
          <cell r="M130" t="str">
            <v>Governança Pública, Democracia e Políticas No Território</v>
          </cell>
          <cell r="N130">
            <v>4</v>
          </cell>
          <cell r="O130">
            <v>0</v>
          </cell>
          <cell r="P130">
            <v>4</v>
          </cell>
          <cell r="Q130">
            <v>4</v>
          </cell>
        </row>
        <row r="131">
          <cell r="D131" t="str">
            <v>S - 504</v>
          </cell>
          <cell r="L131" t="str">
            <v>ESHT009-17</v>
          </cell>
          <cell r="M131" t="str">
            <v>História da Cidade e do Urbanismo</v>
          </cell>
          <cell r="N131">
            <v>4</v>
          </cell>
          <cell r="O131">
            <v>0</v>
          </cell>
          <cell r="P131">
            <v>4</v>
          </cell>
          <cell r="Q131">
            <v>4</v>
          </cell>
        </row>
        <row r="132">
          <cell r="D132" t="str">
            <v>S001</v>
          </cell>
          <cell r="L132" t="str">
            <v>ESHT010-17</v>
          </cell>
          <cell r="M132" t="str">
            <v>Métodos de Planejamento</v>
          </cell>
          <cell r="N132">
            <v>3</v>
          </cell>
          <cell r="O132">
            <v>1</v>
          </cell>
          <cell r="P132">
            <v>4</v>
          </cell>
          <cell r="Q132">
            <v>4</v>
          </cell>
        </row>
        <row r="133">
          <cell r="D133" t="str">
            <v>S002</v>
          </cell>
          <cell r="L133" t="str">
            <v>ESHT011-17</v>
          </cell>
          <cell r="M133" t="str">
            <v>Métodos e Técnicas de Análise de Informação para o Planejamento</v>
          </cell>
          <cell r="N133">
            <v>3</v>
          </cell>
          <cell r="O133">
            <v>1</v>
          </cell>
          <cell r="P133">
            <v>4</v>
          </cell>
          <cell r="Q133">
            <v>4</v>
          </cell>
        </row>
        <row r="134">
          <cell r="D134" t="str">
            <v>S003</v>
          </cell>
          <cell r="L134" t="str">
            <v>ESHT012-17</v>
          </cell>
          <cell r="M134" t="str">
            <v>Mobilização Produtiva dos Territórios e Desenvolvimento Local</v>
          </cell>
          <cell r="N134">
            <v>4</v>
          </cell>
          <cell r="O134">
            <v>0</v>
          </cell>
          <cell r="P134">
            <v>4</v>
          </cell>
          <cell r="Q134">
            <v>4</v>
          </cell>
        </row>
        <row r="135">
          <cell r="D135" t="str">
            <v>S004</v>
          </cell>
          <cell r="L135" t="str">
            <v>ESHT013-17</v>
          </cell>
          <cell r="M135" t="str">
            <v>Oficina de Planejamento Macro e Meso Regional</v>
          </cell>
          <cell r="N135">
            <v>0</v>
          </cell>
          <cell r="O135">
            <v>4</v>
          </cell>
          <cell r="P135">
            <v>4</v>
          </cell>
          <cell r="Q135">
            <v>4</v>
          </cell>
        </row>
        <row r="136">
          <cell r="D136" t="str">
            <v>S005</v>
          </cell>
          <cell r="L136" t="str">
            <v>ESHT014-17</v>
          </cell>
          <cell r="M136" t="str">
            <v>Oficina de Planejamento de Áreas Periurbanas, Interioranas e Rurais</v>
          </cell>
          <cell r="N136">
            <v>0</v>
          </cell>
          <cell r="O136">
            <v>4</v>
          </cell>
          <cell r="P136">
            <v>4</v>
          </cell>
          <cell r="Q136">
            <v>4</v>
          </cell>
        </row>
        <row r="137">
          <cell r="D137" t="str">
            <v>S006</v>
          </cell>
          <cell r="L137" t="str">
            <v>ESHT015-17</v>
          </cell>
          <cell r="M137" t="str">
            <v>Oficina de Planejamento Urbano</v>
          </cell>
          <cell r="N137">
            <v>0</v>
          </cell>
          <cell r="O137">
            <v>4</v>
          </cell>
          <cell r="P137">
            <v>4</v>
          </cell>
          <cell r="Q137">
            <v>4</v>
          </cell>
        </row>
        <row r="138">
          <cell r="D138" t="str">
            <v>S009</v>
          </cell>
          <cell r="L138" t="str">
            <v>ESHT016-17</v>
          </cell>
          <cell r="M138" t="str">
            <v>Oficina de Planejamento e Governança Metropolitana</v>
          </cell>
          <cell r="N138">
            <v>0</v>
          </cell>
          <cell r="O138">
            <v>4</v>
          </cell>
          <cell r="P138">
            <v>4</v>
          </cell>
          <cell r="Q138">
            <v>4</v>
          </cell>
        </row>
        <row r="139">
          <cell r="D139" t="str">
            <v>S029</v>
          </cell>
          <cell r="L139" t="str">
            <v>ESHT017-17</v>
          </cell>
          <cell r="M139" t="str">
            <v>Planejamento e Política Ambiental</v>
          </cell>
          <cell r="N139">
            <v>4</v>
          </cell>
          <cell r="O139">
            <v>0</v>
          </cell>
          <cell r="P139">
            <v>4</v>
          </cell>
          <cell r="Q139">
            <v>4</v>
          </cell>
        </row>
        <row r="140">
          <cell r="D140" t="str">
            <v>SC001</v>
          </cell>
          <cell r="L140" t="str">
            <v>ESHT018-17</v>
          </cell>
          <cell r="M140" t="str">
            <v>Planejamento e Política Regional</v>
          </cell>
          <cell r="N140">
            <v>4</v>
          </cell>
          <cell r="O140">
            <v>0</v>
          </cell>
          <cell r="P140">
            <v>4</v>
          </cell>
          <cell r="Q140">
            <v>4</v>
          </cell>
        </row>
        <row r="141">
          <cell r="D141" t="str">
            <v>SC002</v>
          </cell>
          <cell r="L141" t="str">
            <v>ESHT019-17</v>
          </cell>
          <cell r="M141" t="str">
            <v>Planejamento e Política Rural</v>
          </cell>
          <cell r="N141">
            <v>4</v>
          </cell>
          <cell r="O141">
            <v>0</v>
          </cell>
          <cell r="P141">
            <v>4</v>
          </cell>
          <cell r="Q141">
            <v>4</v>
          </cell>
        </row>
        <row r="142">
          <cell r="D142" t="str">
            <v>SC003</v>
          </cell>
          <cell r="L142" t="str">
            <v>ESHT020-17</v>
          </cell>
          <cell r="M142" t="str">
            <v>Política Metropolitana</v>
          </cell>
          <cell r="N142">
            <v>4</v>
          </cell>
          <cell r="O142">
            <v>0</v>
          </cell>
          <cell r="P142">
            <v>4</v>
          </cell>
          <cell r="Q142">
            <v>4</v>
          </cell>
        </row>
        <row r="143">
          <cell r="D143" t="str">
            <v>SC004</v>
          </cell>
          <cell r="L143" t="str">
            <v>ESHT021-17</v>
          </cell>
          <cell r="M143" t="str">
            <v>Política Urbana</v>
          </cell>
          <cell r="N143">
            <v>4</v>
          </cell>
          <cell r="O143">
            <v>0</v>
          </cell>
          <cell r="P143">
            <v>4</v>
          </cell>
          <cell r="Q143">
            <v>4</v>
          </cell>
        </row>
        <row r="144">
          <cell r="D144" t="str">
            <v>SC007</v>
          </cell>
          <cell r="L144" t="str">
            <v>ESHT023-17</v>
          </cell>
          <cell r="M144" t="str">
            <v>Sociologia dos Territórios</v>
          </cell>
          <cell r="N144">
            <v>4</v>
          </cell>
          <cell r="O144">
            <v>0</v>
          </cell>
          <cell r="P144">
            <v>4</v>
          </cell>
          <cell r="Q144">
            <v>4</v>
          </cell>
        </row>
        <row r="145">
          <cell r="D145" t="str">
            <v>SC008</v>
          </cell>
          <cell r="L145" t="str">
            <v>ESHT024-17</v>
          </cell>
          <cell r="M145" t="str">
            <v>Uso do Solo Urbano</v>
          </cell>
          <cell r="N145">
            <v>4</v>
          </cell>
          <cell r="O145">
            <v>0</v>
          </cell>
          <cell r="P145">
            <v>4</v>
          </cell>
          <cell r="Q145">
            <v>4</v>
          </cell>
        </row>
        <row r="146">
          <cell r="D146" t="str">
            <v>Z-S001-SB</v>
          </cell>
          <cell r="L146" t="str">
            <v>ESHT025-17</v>
          </cell>
          <cell r="M146" t="str">
            <v>Desenvolvimento Econômico e Social No Brasil</v>
          </cell>
          <cell r="N146">
            <v>4</v>
          </cell>
          <cell r="O146">
            <v>0</v>
          </cell>
          <cell r="P146">
            <v>4</v>
          </cell>
          <cell r="Q146">
            <v>4</v>
          </cell>
        </row>
        <row r="147">
          <cell r="D147" t="str">
            <v>Z-S002-SB</v>
          </cell>
          <cell r="L147" t="str">
            <v>ESHT900-17</v>
          </cell>
          <cell r="M147" t="str">
            <v>Trabalho de Conclusão de Curso I</v>
          </cell>
          <cell r="N147">
            <v>0</v>
          </cell>
          <cell r="O147">
            <v>2</v>
          </cell>
          <cell r="P147">
            <v>12</v>
          </cell>
          <cell r="Q147">
            <v>2</v>
          </cell>
        </row>
        <row r="148">
          <cell r="D148" t="str">
            <v>Z-S003-SB</v>
          </cell>
          <cell r="L148" t="str">
            <v>ESHT901-17</v>
          </cell>
          <cell r="M148" t="str">
            <v>Trabalho de Conclusão de Curso II</v>
          </cell>
          <cell r="N148">
            <v>0</v>
          </cell>
          <cell r="O148">
            <v>2</v>
          </cell>
          <cell r="P148">
            <v>12</v>
          </cell>
          <cell r="Q148">
            <v>2</v>
          </cell>
        </row>
        <row r="149">
          <cell r="D149" t="str">
            <v>Z-S004-SB</v>
          </cell>
          <cell r="L149" t="str">
            <v>ESTA001-17</v>
          </cell>
          <cell r="M149" t="str">
            <v>Dispositivos Eletrônicos</v>
          </cell>
          <cell r="N149">
            <v>3</v>
          </cell>
          <cell r="O149">
            <v>2</v>
          </cell>
          <cell r="P149">
            <v>4</v>
          </cell>
          <cell r="Q149">
            <v>5</v>
          </cell>
        </row>
        <row r="150">
          <cell r="L150" t="str">
            <v>ESTA002-17</v>
          </cell>
          <cell r="M150" t="str">
            <v>Circuitos Elétricos I</v>
          </cell>
          <cell r="N150">
            <v>3</v>
          </cell>
          <cell r="O150">
            <v>2</v>
          </cell>
          <cell r="P150">
            <v>4</v>
          </cell>
          <cell r="Q150">
            <v>5</v>
          </cell>
        </row>
        <row r="151">
          <cell r="L151" t="str">
            <v>ESTA003-17</v>
          </cell>
          <cell r="M151" t="str">
            <v>Sistemas de Controle I</v>
          </cell>
          <cell r="N151">
            <v>3</v>
          </cell>
          <cell r="O151">
            <v>2</v>
          </cell>
          <cell r="P151">
            <v>4</v>
          </cell>
          <cell r="Q151">
            <v>5</v>
          </cell>
        </row>
        <row r="152">
          <cell r="L152" t="str">
            <v>ESTA004-17</v>
          </cell>
          <cell r="M152" t="str">
            <v>Circuitos Elétricos II</v>
          </cell>
          <cell r="N152">
            <v>3</v>
          </cell>
          <cell r="O152">
            <v>2</v>
          </cell>
          <cell r="P152">
            <v>4</v>
          </cell>
          <cell r="Q152">
            <v>5</v>
          </cell>
        </row>
        <row r="153">
          <cell r="L153" t="str">
            <v>ESTA005-17</v>
          </cell>
          <cell r="M153" t="str">
            <v>Análise de Sistemas Dinâmicos Lineares</v>
          </cell>
          <cell r="N153">
            <v>3</v>
          </cell>
          <cell r="O153">
            <v>0</v>
          </cell>
          <cell r="P153">
            <v>4</v>
          </cell>
          <cell r="Q153">
            <v>3</v>
          </cell>
        </row>
        <row r="154">
          <cell r="L154" t="str">
            <v>ESTA006-17</v>
          </cell>
          <cell r="M154" t="str">
            <v>Fotônica</v>
          </cell>
          <cell r="N154">
            <v>3</v>
          </cell>
          <cell r="O154">
            <v>1</v>
          </cell>
          <cell r="P154">
            <v>4</v>
          </cell>
          <cell r="Q154">
            <v>4</v>
          </cell>
        </row>
        <row r="155">
          <cell r="L155" t="str">
            <v>ESTA007-17</v>
          </cell>
          <cell r="M155" t="str">
            <v>Eletrônica Analógica Aplicada</v>
          </cell>
          <cell r="N155">
            <v>3</v>
          </cell>
          <cell r="O155">
            <v>2</v>
          </cell>
          <cell r="P155">
            <v>4</v>
          </cell>
          <cell r="Q155">
            <v>5</v>
          </cell>
        </row>
        <row r="156">
          <cell r="L156" t="str">
            <v>ESTA008-17</v>
          </cell>
          <cell r="M156" t="str">
            <v>Sistemas de Controle II</v>
          </cell>
          <cell r="N156">
            <v>3</v>
          </cell>
          <cell r="O156">
            <v>2</v>
          </cell>
          <cell r="P156">
            <v>4</v>
          </cell>
          <cell r="Q156">
            <v>5</v>
          </cell>
        </row>
        <row r="157">
          <cell r="L157" t="str">
            <v>ESTA010-17</v>
          </cell>
          <cell r="M157" t="str">
            <v>Sensores e Transdutores</v>
          </cell>
          <cell r="N157">
            <v>3</v>
          </cell>
          <cell r="O157">
            <v>1</v>
          </cell>
          <cell r="P157">
            <v>4</v>
          </cell>
          <cell r="Q157">
            <v>4</v>
          </cell>
        </row>
        <row r="158">
          <cell r="L158" t="str">
            <v>ESTA011-17</v>
          </cell>
          <cell r="M158" t="str">
            <v>Automação de Sistemas Industriais</v>
          </cell>
          <cell r="N158">
            <v>1</v>
          </cell>
          <cell r="O158">
            <v>3</v>
          </cell>
          <cell r="P158">
            <v>4</v>
          </cell>
          <cell r="Q158">
            <v>4</v>
          </cell>
        </row>
        <row r="159">
          <cell r="L159" t="str">
            <v>ESTA013-17</v>
          </cell>
          <cell r="M159" t="str">
            <v>Fundamentos de Robótica</v>
          </cell>
          <cell r="N159">
            <v>3</v>
          </cell>
          <cell r="O159">
            <v>1</v>
          </cell>
          <cell r="P159">
            <v>4</v>
          </cell>
          <cell r="Q159">
            <v>4</v>
          </cell>
        </row>
        <row r="160">
          <cell r="L160" t="str">
            <v>ESTA014-17</v>
          </cell>
          <cell r="M160" t="str">
            <v>Sistemas CAD/CAM</v>
          </cell>
          <cell r="N160">
            <v>3</v>
          </cell>
          <cell r="O160">
            <v>1</v>
          </cell>
          <cell r="P160">
            <v>4</v>
          </cell>
          <cell r="Q160">
            <v>4</v>
          </cell>
        </row>
        <row r="161">
          <cell r="L161" t="str">
            <v>ESTA016-17</v>
          </cell>
          <cell r="M161" t="str">
            <v>Máquinas Elétricas</v>
          </cell>
          <cell r="N161">
            <v>4</v>
          </cell>
          <cell r="O161">
            <v>0</v>
          </cell>
          <cell r="P161">
            <v>4</v>
          </cell>
          <cell r="Q161">
            <v>4</v>
          </cell>
        </row>
        <row r="162">
          <cell r="L162" t="str">
            <v>ESTA017-17</v>
          </cell>
          <cell r="M162" t="str">
            <v>Laboratório de Máquinas Elétricas</v>
          </cell>
          <cell r="N162">
            <v>0</v>
          </cell>
          <cell r="O162">
            <v>2</v>
          </cell>
          <cell r="P162">
            <v>4</v>
          </cell>
          <cell r="Q162">
            <v>2</v>
          </cell>
        </row>
        <row r="163">
          <cell r="L163" t="str">
            <v>ESTA018-17</v>
          </cell>
          <cell r="M163" t="str">
            <v>Eletromagnetismo Aplicado</v>
          </cell>
          <cell r="N163">
            <v>4</v>
          </cell>
          <cell r="O163">
            <v>0</v>
          </cell>
          <cell r="P163">
            <v>5</v>
          </cell>
          <cell r="Q163">
            <v>4</v>
          </cell>
        </row>
        <row r="164">
          <cell r="L164" t="str">
            <v>ESTA019-17</v>
          </cell>
          <cell r="M164" t="str">
            <v>Projeto Assistido por Computador</v>
          </cell>
          <cell r="N164">
            <v>0</v>
          </cell>
          <cell r="O164">
            <v>2</v>
          </cell>
          <cell r="P164">
            <v>3</v>
          </cell>
          <cell r="Q164">
            <v>2</v>
          </cell>
        </row>
        <row r="165">
          <cell r="L165" t="str">
            <v>ESTA020-17</v>
          </cell>
          <cell r="M165" t="str">
            <v>Modelagem e Controle</v>
          </cell>
          <cell r="N165">
            <v>2</v>
          </cell>
          <cell r="O165">
            <v>0</v>
          </cell>
          <cell r="P165">
            <v>5</v>
          </cell>
          <cell r="Q165">
            <v>2</v>
          </cell>
        </row>
        <row r="166">
          <cell r="L166" t="str">
            <v>ESTA021-17</v>
          </cell>
          <cell r="M166" t="str">
            <v>Introdução ao Controle Discreto</v>
          </cell>
          <cell r="N166">
            <v>3</v>
          </cell>
          <cell r="O166">
            <v>0</v>
          </cell>
          <cell r="P166">
            <v>4</v>
          </cell>
          <cell r="Q166">
            <v>3</v>
          </cell>
        </row>
        <row r="167">
          <cell r="L167" t="str">
            <v>ESTA022-17</v>
          </cell>
          <cell r="M167" t="str">
            <v>Teoria de Acionamentos Elétricos</v>
          </cell>
          <cell r="N167">
            <v>4</v>
          </cell>
          <cell r="O167">
            <v>0</v>
          </cell>
          <cell r="P167">
            <v>4</v>
          </cell>
          <cell r="Q167">
            <v>4</v>
          </cell>
        </row>
        <row r="168">
          <cell r="L168" t="str">
            <v>ESTA023-17</v>
          </cell>
          <cell r="M168" t="str">
            <v>Introdução aos Processos de Fabricação</v>
          </cell>
          <cell r="N168">
            <v>3</v>
          </cell>
          <cell r="O168">
            <v>1</v>
          </cell>
          <cell r="P168">
            <v>4</v>
          </cell>
          <cell r="Q168">
            <v>4</v>
          </cell>
        </row>
        <row r="169">
          <cell r="L169" t="str">
            <v>ESTA902-17</v>
          </cell>
          <cell r="M169" t="str">
            <v>Trabalho de Graduação I em Engenharia de Instrumentação, Automação e Robótica</v>
          </cell>
          <cell r="N169">
            <v>0</v>
          </cell>
          <cell r="O169">
            <v>2</v>
          </cell>
          <cell r="P169">
            <v>4</v>
          </cell>
          <cell r="Q169">
            <v>2</v>
          </cell>
        </row>
        <row r="170">
          <cell r="L170" t="str">
            <v>ESTA903-17</v>
          </cell>
          <cell r="M170" t="str">
            <v>Trabalho de Graduação II em Engenharia de Instrumentação, Automação e Robótica</v>
          </cell>
          <cell r="N170">
            <v>0</v>
          </cell>
          <cell r="O170">
            <v>2</v>
          </cell>
          <cell r="P170">
            <v>4</v>
          </cell>
          <cell r="Q170">
            <v>2</v>
          </cell>
        </row>
        <row r="171">
          <cell r="L171" t="str">
            <v>ESTA904-17</v>
          </cell>
          <cell r="M171" t="str">
            <v>Trabalho de Graduação III em Engenharia de Instrumentação, Automação e Robótica</v>
          </cell>
          <cell r="N171">
            <v>0</v>
          </cell>
          <cell r="O171">
            <v>2</v>
          </cell>
          <cell r="P171">
            <v>4</v>
          </cell>
          <cell r="Q171">
            <v>2</v>
          </cell>
        </row>
        <row r="172">
          <cell r="L172" t="str">
            <v>ESTA905-17</v>
          </cell>
          <cell r="M172" t="str">
            <v>Estágio Curricular em Engenharia de Instrumentação, Automação e Robótica</v>
          </cell>
          <cell r="N172">
            <v>0</v>
          </cell>
          <cell r="O172">
            <v>14</v>
          </cell>
          <cell r="P172">
            <v>0</v>
          </cell>
          <cell r="Q172">
            <v>14</v>
          </cell>
        </row>
        <row r="173">
          <cell r="L173" t="str">
            <v>ESTB001-17</v>
          </cell>
          <cell r="M173" t="str">
            <v>Métodos Matemáticos Aplicados a Sistemas Biomédicos</v>
          </cell>
          <cell r="N173">
            <v>6</v>
          </cell>
          <cell r="O173">
            <v>0</v>
          </cell>
          <cell r="P173">
            <v>4</v>
          </cell>
          <cell r="Q173">
            <v>6</v>
          </cell>
        </row>
        <row r="174">
          <cell r="L174" t="str">
            <v>ESTB002-17</v>
          </cell>
          <cell r="M174" t="str">
            <v>Bases Biológicas para Engenharia I</v>
          </cell>
          <cell r="N174">
            <v>3</v>
          </cell>
          <cell r="O174">
            <v>2</v>
          </cell>
          <cell r="P174">
            <v>5</v>
          </cell>
          <cell r="Q174">
            <v>5</v>
          </cell>
        </row>
        <row r="175">
          <cell r="L175" t="str">
            <v>ESTB004-17</v>
          </cell>
          <cell r="M175" t="str">
            <v>Bases Biológicas para Engenharia II</v>
          </cell>
          <cell r="N175">
            <v>3</v>
          </cell>
          <cell r="O175">
            <v>2</v>
          </cell>
          <cell r="P175">
            <v>5</v>
          </cell>
          <cell r="Q175">
            <v>5</v>
          </cell>
        </row>
        <row r="176">
          <cell r="L176" t="str">
            <v>ESTB005-17</v>
          </cell>
          <cell r="M176" t="str">
            <v>Ciência dos Materiais Biocompatíveis</v>
          </cell>
          <cell r="N176">
            <v>3</v>
          </cell>
          <cell r="O176">
            <v>1</v>
          </cell>
          <cell r="P176">
            <v>4</v>
          </cell>
          <cell r="Q176">
            <v>4</v>
          </cell>
        </row>
        <row r="177">
          <cell r="L177" t="str">
            <v>ESTB009-17</v>
          </cell>
          <cell r="M177" t="str">
            <v>Princípios de Imagens Médicas</v>
          </cell>
          <cell r="N177">
            <v>4</v>
          </cell>
          <cell r="O177">
            <v>0</v>
          </cell>
          <cell r="P177">
            <v>4</v>
          </cell>
          <cell r="Q177">
            <v>4</v>
          </cell>
        </row>
        <row r="178">
          <cell r="L178" t="str">
            <v>ESTB010-17</v>
          </cell>
          <cell r="M178" t="str">
            <v>Legislação Relacionada à Saúde</v>
          </cell>
          <cell r="N178">
            <v>2</v>
          </cell>
          <cell r="O178">
            <v>0</v>
          </cell>
          <cell r="P178">
            <v>4</v>
          </cell>
          <cell r="Q178">
            <v>2</v>
          </cell>
        </row>
        <row r="179">
          <cell r="L179" t="str">
            <v>ESTB013-17</v>
          </cell>
          <cell r="M179" t="str">
            <v>Biossegurança</v>
          </cell>
          <cell r="N179">
            <v>4</v>
          </cell>
          <cell r="O179">
            <v>0</v>
          </cell>
          <cell r="P179">
            <v>3</v>
          </cell>
          <cell r="Q179">
            <v>4</v>
          </cell>
        </row>
        <row r="180">
          <cell r="L180" t="str">
            <v>ESTB015-17</v>
          </cell>
          <cell r="M180" t="str">
            <v>Princípios de Ética em Serviços de Saúde</v>
          </cell>
          <cell r="N180">
            <v>2</v>
          </cell>
          <cell r="O180">
            <v>0</v>
          </cell>
          <cell r="P180">
            <v>3</v>
          </cell>
          <cell r="Q180">
            <v>2</v>
          </cell>
        </row>
        <row r="181">
          <cell r="L181" t="str">
            <v>ESTB018-17</v>
          </cell>
          <cell r="M181" t="str">
            <v>Computação Científica Aplicada a Problemas Biológicos</v>
          </cell>
          <cell r="N181">
            <v>1</v>
          </cell>
          <cell r="O181">
            <v>3</v>
          </cell>
          <cell r="P181">
            <v>4</v>
          </cell>
          <cell r="Q181">
            <v>4</v>
          </cell>
        </row>
        <row r="182">
          <cell r="L182" t="str">
            <v>ESTB019-17</v>
          </cell>
          <cell r="M182" t="str">
            <v>Bioestatística</v>
          </cell>
          <cell r="N182">
            <v>2</v>
          </cell>
          <cell r="O182">
            <v>2</v>
          </cell>
          <cell r="P182">
            <v>4</v>
          </cell>
          <cell r="Q182">
            <v>4</v>
          </cell>
        </row>
        <row r="183">
          <cell r="L183" t="str">
            <v>ESTB020-17</v>
          </cell>
          <cell r="M183" t="str">
            <v>Modelagem de Sistemas Dinâmicos I</v>
          </cell>
          <cell r="N183">
            <v>2</v>
          </cell>
          <cell r="O183">
            <v>2</v>
          </cell>
          <cell r="P183">
            <v>4</v>
          </cell>
          <cell r="Q183">
            <v>4</v>
          </cell>
        </row>
        <row r="184">
          <cell r="L184" t="str">
            <v>ESTB021-17</v>
          </cell>
          <cell r="M184" t="str">
            <v>Sensores Biomédicos</v>
          </cell>
          <cell r="N184">
            <v>2</v>
          </cell>
          <cell r="O184">
            <v>0</v>
          </cell>
          <cell r="P184">
            <v>2</v>
          </cell>
          <cell r="Q184">
            <v>2</v>
          </cell>
        </row>
        <row r="185">
          <cell r="L185" t="str">
            <v>ESTB022-17</v>
          </cell>
          <cell r="M185" t="str">
            <v>Fundamentos de Eletrônica Analógica e Digital</v>
          </cell>
          <cell r="N185">
            <v>3</v>
          </cell>
          <cell r="O185">
            <v>1</v>
          </cell>
          <cell r="P185">
            <v>4</v>
          </cell>
          <cell r="Q185">
            <v>4</v>
          </cell>
        </row>
        <row r="186">
          <cell r="L186" t="str">
            <v>ESTB023-17</v>
          </cell>
          <cell r="M186" t="str">
            <v>Física Médica I</v>
          </cell>
          <cell r="N186">
            <v>3</v>
          </cell>
          <cell r="O186">
            <v>1</v>
          </cell>
          <cell r="P186">
            <v>4</v>
          </cell>
          <cell r="Q186">
            <v>4</v>
          </cell>
        </row>
        <row r="187">
          <cell r="L187" t="str">
            <v>ESTB024-17</v>
          </cell>
          <cell r="M187" t="str">
            <v>Modelagem de Sistemas Dinâmicos II</v>
          </cell>
          <cell r="N187">
            <v>2</v>
          </cell>
          <cell r="O187">
            <v>2</v>
          </cell>
          <cell r="P187">
            <v>4</v>
          </cell>
          <cell r="Q187">
            <v>4</v>
          </cell>
        </row>
        <row r="188">
          <cell r="L188" t="str">
            <v>ESTB025-17</v>
          </cell>
          <cell r="M188" t="str">
            <v>Instrumentação Biomédica I</v>
          </cell>
          <cell r="N188">
            <v>2</v>
          </cell>
          <cell r="O188">
            <v>2</v>
          </cell>
          <cell r="P188">
            <v>5</v>
          </cell>
          <cell r="Q188">
            <v>4</v>
          </cell>
        </row>
        <row r="189">
          <cell r="L189" t="str">
            <v>ESTB026-17</v>
          </cell>
          <cell r="M189" t="str">
            <v>Biomecânica I</v>
          </cell>
          <cell r="N189">
            <v>2</v>
          </cell>
          <cell r="O189">
            <v>2</v>
          </cell>
          <cell r="P189">
            <v>4</v>
          </cell>
          <cell r="Q189">
            <v>4</v>
          </cell>
        </row>
        <row r="190">
          <cell r="L190" t="str">
            <v>ESTB027-17</v>
          </cell>
          <cell r="M190" t="str">
            <v>Biomecânica II</v>
          </cell>
          <cell r="N190">
            <v>2</v>
          </cell>
          <cell r="O190">
            <v>2</v>
          </cell>
          <cell r="P190">
            <v>4</v>
          </cell>
          <cell r="Q190">
            <v>4</v>
          </cell>
        </row>
        <row r="191">
          <cell r="L191" t="str">
            <v>ESTB028-17</v>
          </cell>
          <cell r="M191" t="str">
            <v>Equipamentos Médico-Hospitalares</v>
          </cell>
          <cell r="N191">
            <v>2</v>
          </cell>
          <cell r="O191">
            <v>2</v>
          </cell>
          <cell r="P191">
            <v>4</v>
          </cell>
          <cell r="Q191">
            <v>4</v>
          </cell>
        </row>
        <row r="192">
          <cell r="L192" t="str">
            <v>ESTB029-17</v>
          </cell>
          <cell r="M192" t="str">
            <v>Análise e Controle de Sistemas Mecânicos</v>
          </cell>
          <cell r="N192">
            <v>2</v>
          </cell>
          <cell r="O192">
            <v>2</v>
          </cell>
          <cell r="P192">
            <v>5</v>
          </cell>
          <cell r="Q192">
            <v>4</v>
          </cell>
        </row>
        <row r="193">
          <cell r="L193" t="str">
            <v>ESTB030-17</v>
          </cell>
          <cell r="M193" t="str">
            <v>Física Médica II</v>
          </cell>
          <cell r="N193">
            <v>2</v>
          </cell>
          <cell r="O193">
            <v>0</v>
          </cell>
          <cell r="P193">
            <v>4</v>
          </cell>
          <cell r="Q193">
            <v>2</v>
          </cell>
        </row>
        <row r="194">
          <cell r="L194" t="str">
            <v>ESTB902-17</v>
          </cell>
          <cell r="M194" t="str">
            <v>Trabalho de Graduação I em Engenharia Biomédica</v>
          </cell>
          <cell r="N194">
            <v>0</v>
          </cell>
          <cell r="O194">
            <v>2</v>
          </cell>
          <cell r="P194">
            <v>4</v>
          </cell>
          <cell r="Q194">
            <v>2</v>
          </cell>
        </row>
        <row r="195">
          <cell r="L195" t="str">
            <v>ESTB903-17</v>
          </cell>
          <cell r="M195" t="str">
            <v>Trabalho de Graduação II em Engenharia Biomédica</v>
          </cell>
          <cell r="N195">
            <v>0</v>
          </cell>
          <cell r="O195">
            <v>2</v>
          </cell>
          <cell r="P195">
            <v>4</v>
          </cell>
          <cell r="Q195">
            <v>2</v>
          </cell>
        </row>
        <row r="196">
          <cell r="L196" t="str">
            <v>ESTB904-17</v>
          </cell>
          <cell r="M196" t="str">
            <v>Trabalho de Graduação III em Engenharia Biomédica</v>
          </cell>
          <cell r="N196">
            <v>0</v>
          </cell>
          <cell r="O196">
            <v>2</v>
          </cell>
          <cell r="P196">
            <v>4</v>
          </cell>
          <cell r="Q196">
            <v>2</v>
          </cell>
        </row>
        <row r="197">
          <cell r="L197" t="str">
            <v>ESTB905-17</v>
          </cell>
          <cell r="M197" t="str">
            <v>Estágio Curricular em Engenharia Biomédica</v>
          </cell>
          <cell r="N197">
            <v>0</v>
          </cell>
          <cell r="O197">
            <v>14</v>
          </cell>
          <cell r="P197">
            <v>0</v>
          </cell>
          <cell r="Q197">
            <v>14</v>
          </cell>
        </row>
        <row r="198">
          <cell r="L198" t="str">
            <v>ESTE004-17</v>
          </cell>
          <cell r="M198" t="str">
            <v>Energia, Meio Ambiente e Sociedade</v>
          </cell>
          <cell r="N198">
            <v>4</v>
          </cell>
          <cell r="O198">
            <v>0</v>
          </cell>
          <cell r="P198">
            <v>5</v>
          </cell>
          <cell r="Q198">
            <v>4</v>
          </cell>
        </row>
        <row r="199">
          <cell r="L199" t="str">
            <v>ESTE014-17</v>
          </cell>
          <cell r="M199" t="str">
            <v>Sistemas Térmicos</v>
          </cell>
          <cell r="N199">
            <v>0</v>
          </cell>
          <cell r="O199">
            <v>4</v>
          </cell>
          <cell r="P199">
            <v>4</v>
          </cell>
          <cell r="Q199">
            <v>4</v>
          </cell>
        </row>
        <row r="200">
          <cell r="L200" t="str">
            <v>ESTE015-17</v>
          </cell>
          <cell r="M200" t="str">
            <v>Fundamentos de Conversão de Energia Elétrica</v>
          </cell>
          <cell r="N200">
            <v>4</v>
          </cell>
          <cell r="O200">
            <v>0</v>
          </cell>
          <cell r="P200">
            <v>4</v>
          </cell>
          <cell r="Q200">
            <v>4</v>
          </cell>
        </row>
        <row r="201">
          <cell r="L201" t="str">
            <v>ESTE016-17</v>
          </cell>
          <cell r="M201" t="str">
            <v>Introdução aos Sistemas Elétricos de Potência</v>
          </cell>
          <cell r="N201">
            <v>4</v>
          </cell>
          <cell r="O201">
            <v>0</v>
          </cell>
          <cell r="P201">
            <v>5</v>
          </cell>
          <cell r="Q201">
            <v>4</v>
          </cell>
        </row>
        <row r="202">
          <cell r="L202" t="str">
            <v>ESTE017-17</v>
          </cell>
          <cell r="M202" t="str">
            <v>Operação de Sistemas Elétricos de Potência</v>
          </cell>
          <cell r="N202">
            <v>4</v>
          </cell>
          <cell r="O202">
            <v>0</v>
          </cell>
          <cell r="P202">
            <v>4</v>
          </cell>
          <cell r="Q202">
            <v>4</v>
          </cell>
        </row>
        <row r="203">
          <cell r="L203" t="str">
            <v>ESTE018-17</v>
          </cell>
          <cell r="M203" t="str">
            <v>Fundamentos de Sistemas Dinâmicos</v>
          </cell>
          <cell r="N203">
            <v>4</v>
          </cell>
          <cell r="O203">
            <v>0</v>
          </cell>
          <cell r="P203">
            <v>4</v>
          </cell>
          <cell r="Q203">
            <v>4</v>
          </cell>
        </row>
        <row r="204">
          <cell r="L204" t="str">
            <v>ESTE019-17</v>
          </cell>
          <cell r="M204" t="str">
            <v>Instalações Elétricas I</v>
          </cell>
          <cell r="N204">
            <v>0</v>
          </cell>
          <cell r="O204">
            <v>4</v>
          </cell>
          <cell r="P204">
            <v>4</v>
          </cell>
          <cell r="Q204">
            <v>4</v>
          </cell>
        </row>
        <row r="205">
          <cell r="L205" t="str">
            <v>ESTE020-17</v>
          </cell>
          <cell r="M205" t="str">
            <v>Instalações Elétricas II</v>
          </cell>
          <cell r="N205">
            <v>0</v>
          </cell>
          <cell r="O205">
            <v>4</v>
          </cell>
          <cell r="P205">
            <v>4</v>
          </cell>
          <cell r="Q205">
            <v>4</v>
          </cell>
        </row>
        <row r="206">
          <cell r="L206" t="str">
            <v>ESTE021-17</v>
          </cell>
          <cell r="M206" t="str">
            <v>Termodinâmica Aplicada II</v>
          </cell>
          <cell r="N206">
            <v>4</v>
          </cell>
          <cell r="O206">
            <v>0</v>
          </cell>
          <cell r="P206">
            <v>5</v>
          </cell>
          <cell r="Q206">
            <v>4</v>
          </cell>
        </row>
        <row r="207">
          <cell r="L207" t="str">
            <v>ESTE022-17</v>
          </cell>
          <cell r="M207" t="str">
            <v>Transferência de Calor I</v>
          </cell>
          <cell r="N207">
            <v>4</v>
          </cell>
          <cell r="O207">
            <v>0</v>
          </cell>
          <cell r="P207">
            <v>4</v>
          </cell>
          <cell r="Q207">
            <v>4</v>
          </cell>
        </row>
        <row r="208">
          <cell r="L208" t="str">
            <v>ESTE023-17</v>
          </cell>
          <cell r="M208" t="str">
            <v>Transferência de Calor II</v>
          </cell>
          <cell r="N208">
            <v>4</v>
          </cell>
          <cell r="O208">
            <v>0</v>
          </cell>
          <cell r="P208">
            <v>4</v>
          </cell>
          <cell r="Q208">
            <v>4</v>
          </cell>
        </row>
        <row r="209">
          <cell r="L209" t="str">
            <v>ESTE024-17</v>
          </cell>
          <cell r="M209" t="str">
            <v>Mecânica dos Fluidos II</v>
          </cell>
          <cell r="N209">
            <v>4</v>
          </cell>
          <cell r="O209">
            <v>0</v>
          </cell>
          <cell r="P209">
            <v>5</v>
          </cell>
          <cell r="Q209">
            <v>4</v>
          </cell>
        </row>
        <row r="210">
          <cell r="L210" t="str">
            <v>ESTE025-17</v>
          </cell>
          <cell r="M210" t="str">
            <v>Fundamentos de Máquinas Térmicas</v>
          </cell>
          <cell r="N210">
            <v>4</v>
          </cell>
          <cell r="O210">
            <v>0</v>
          </cell>
          <cell r="P210">
            <v>4</v>
          </cell>
          <cell r="Q210">
            <v>4</v>
          </cell>
        </row>
        <row r="211">
          <cell r="L211" t="str">
            <v>ESTE026-17</v>
          </cell>
          <cell r="M211" t="str">
            <v>Laboratório de Máquinas Térmicas e Hidráulicas</v>
          </cell>
          <cell r="N211">
            <v>0</v>
          </cell>
          <cell r="O211">
            <v>2</v>
          </cell>
          <cell r="P211">
            <v>4</v>
          </cell>
          <cell r="Q211">
            <v>2</v>
          </cell>
        </row>
        <row r="212">
          <cell r="L212" t="str">
            <v>ESTE027-17</v>
          </cell>
          <cell r="M212" t="str">
            <v>Laboratório de Calor e Fluidos</v>
          </cell>
          <cell r="N212">
            <v>0</v>
          </cell>
          <cell r="O212">
            <v>2</v>
          </cell>
          <cell r="P212">
            <v>2</v>
          </cell>
          <cell r="Q212">
            <v>2</v>
          </cell>
        </row>
        <row r="213">
          <cell r="L213" t="str">
            <v>ESTE028-17</v>
          </cell>
          <cell r="M213" t="str">
            <v>Engenharia Nuclear</v>
          </cell>
          <cell r="N213">
            <v>4</v>
          </cell>
          <cell r="O213">
            <v>0</v>
          </cell>
          <cell r="P213">
            <v>4</v>
          </cell>
          <cell r="Q213">
            <v>4</v>
          </cell>
        </row>
        <row r="214">
          <cell r="L214" t="str">
            <v>ESTE029-17</v>
          </cell>
          <cell r="M214" t="str">
            <v>Engenharia de Combustíveis Fósseis</v>
          </cell>
          <cell r="N214">
            <v>4</v>
          </cell>
          <cell r="O214">
            <v>0</v>
          </cell>
          <cell r="P214">
            <v>4</v>
          </cell>
          <cell r="Q214">
            <v>4</v>
          </cell>
        </row>
        <row r="215">
          <cell r="L215" t="str">
            <v>ESTE030-17</v>
          </cell>
          <cell r="M215" t="str">
            <v>Engenharia de Petróleo e Gás</v>
          </cell>
          <cell r="N215">
            <v>4</v>
          </cell>
          <cell r="O215">
            <v>0</v>
          </cell>
          <cell r="P215">
            <v>4</v>
          </cell>
          <cell r="Q215">
            <v>4</v>
          </cell>
        </row>
        <row r="216">
          <cell r="L216" t="str">
            <v>ESTE031-17</v>
          </cell>
          <cell r="M216" t="str">
            <v>Engenharia de Recursos Hídricos</v>
          </cell>
          <cell r="N216">
            <v>4</v>
          </cell>
          <cell r="O216">
            <v>0</v>
          </cell>
          <cell r="P216">
            <v>4</v>
          </cell>
          <cell r="Q216">
            <v>4</v>
          </cell>
        </row>
        <row r="217">
          <cell r="L217" t="str">
            <v>ESTE032-17</v>
          </cell>
          <cell r="M217" t="str">
            <v>Engenharia Solar Térmica</v>
          </cell>
          <cell r="N217">
            <v>4</v>
          </cell>
          <cell r="O217">
            <v>0</v>
          </cell>
          <cell r="P217">
            <v>4</v>
          </cell>
          <cell r="Q217">
            <v>4</v>
          </cell>
        </row>
        <row r="218">
          <cell r="L218" t="str">
            <v>ESTE033-17</v>
          </cell>
          <cell r="M218" t="str">
            <v>Engenharia Solar Fotovoltaica</v>
          </cell>
          <cell r="N218">
            <v>4</v>
          </cell>
          <cell r="O218">
            <v>0</v>
          </cell>
          <cell r="P218">
            <v>4</v>
          </cell>
          <cell r="Q218">
            <v>4</v>
          </cell>
        </row>
        <row r="219">
          <cell r="L219" t="str">
            <v>ESTE034-17</v>
          </cell>
          <cell r="M219" t="str">
            <v>Engenharia de Biocombustíveis</v>
          </cell>
          <cell r="N219">
            <v>2</v>
          </cell>
          <cell r="O219">
            <v>2</v>
          </cell>
          <cell r="P219">
            <v>4</v>
          </cell>
          <cell r="Q219">
            <v>4</v>
          </cell>
        </row>
        <row r="220">
          <cell r="L220" t="str">
            <v>ESTE035-17</v>
          </cell>
          <cell r="M220" t="str">
            <v>Engenharia Eólica</v>
          </cell>
          <cell r="N220">
            <v>4</v>
          </cell>
          <cell r="O220">
            <v>0</v>
          </cell>
          <cell r="P220">
            <v>4</v>
          </cell>
          <cell r="Q220">
            <v>4</v>
          </cell>
        </row>
        <row r="221">
          <cell r="L221" t="str">
            <v>ESTE036-17</v>
          </cell>
          <cell r="M221" t="str">
            <v>Economia da Energia</v>
          </cell>
          <cell r="N221">
            <v>4</v>
          </cell>
          <cell r="O221">
            <v>0</v>
          </cell>
          <cell r="P221">
            <v>4</v>
          </cell>
          <cell r="Q221">
            <v>4</v>
          </cell>
        </row>
        <row r="222">
          <cell r="L222" t="str">
            <v>ESTE037-17</v>
          </cell>
          <cell r="M222" t="str">
            <v>Análise Econômica de Projetos Energéticos</v>
          </cell>
          <cell r="N222">
            <v>4</v>
          </cell>
          <cell r="O222">
            <v>0</v>
          </cell>
          <cell r="P222">
            <v>4</v>
          </cell>
          <cell r="Q222">
            <v>4</v>
          </cell>
        </row>
        <row r="223">
          <cell r="L223" t="str">
            <v>ESTE902-17</v>
          </cell>
          <cell r="M223" t="str">
            <v>Trabalho de Graduação I em Engenharia de Energia</v>
          </cell>
          <cell r="N223">
            <v>0</v>
          </cell>
          <cell r="O223">
            <v>2</v>
          </cell>
          <cell r="P223">
            <v>4</v>
          </cell>
          <cell r="Q223">
            <v>2</v>
          </cell>
        </row>
        <row r="224">
          <cell r="L224" t="str">
            <v>ESTE903-17</v>
          </cell>
          <cell r="M224" t="str">
            <v>Trabalho de Graduação II em Engenharia de Energia</v>
          </cell>
          <cell r="N224">
            <v>0</v>
          </cell>
          <cell r="O224">
            <v>2</v>
          </cell>
          <cell r="P224">
            <v>4</v>
          </cell>
          <cell r="Q224">
            <v>2</v>
          </cell>
        </row>
        <row r="225">
          <cell r="L225" t="str">
            <v>ESTE904-17</v>
          </cell>
          <cell r="M225" t="str">
            <v>Trabalho de Graduação III em Engenharia de Energia</v>
          </cell>
          <cell r="N225">
            <v>0</v>
          </cell>
          <cell r="O225">
            <v>2</v>
          </cell>
          <cell r="P225">
            <v>4</v>
          </cell>
          <cell r="Q225">
            <v>2</v>
          </cell>
        </row>
        <row r="226">
          <cell r="L226" t="str">
            <v>ESTE905-17</v>
          </cell>
          <cell r="M226" t="str">
            <v>Estágio Curricular em Engenharia de Energia</v>
          </cell>
          <cell r="N226">
            <v>0</v>
          </cell>
          <cell r="O226">
            <v>14</v>
          </cell>
          <cell r="P226">
            <v>0</v>
          </cell>
          <cell r="Q226">
            <v>14</v>
          </cell>
        </row>
        <row r="227">
          <cell r="L227" t="str">
            <v>ESTG001-17</v>
          </cell>
          <cell r="M227" t="str">
            <v>Custos</v>
          </cell>
          <cell r="N227">
            <v>4</v>
          </cell>
          <cell r="O227">
            <v>2</v>
          </cell>
          <cell r="P227">
            <v>9</v>
          </cell>
          <cell r="Q227">
            <v>6</v>
          </cell>
        </row>
        <row r="228">
          <cell r="L228" t="str">
            <v>ESTG002-17</v>
          </cell>
          <cell r="M228" t="str">
            <v>Desenvolvimento Integrado do Produto</v>
          </cell>
          <cell r="N228">
            <v>2</v>
          </cell>
          <cell r="O228">
            <v>2</v>
          </cell>
          <cell r="P228">
            <v>5</v>
          </cell>
          <cell r="Q228">
            <v>4</v>
          </cell>
        </row>
        <row r="229">
          <cell r="L229" t="str">
            <v>ESTG003-17</v>
          </cell>
          <cell r="M229" t="str">
            <v>Economia de Empresas</v>
          </cell>
          <cell r="N229">
            <v>2</v>
          </cell>
          <cell r="O229">
            <v>0</v>
          </cell>
          <cell r="P229">
            <v>3</v>
          </cell>
          <cell r="Q229">
            <v>2</v>
          </cell>
        </row>
        <row r="230">
          <cell r="L230" t="str">
            <v>ESTG004-17</v>
          </cell>
          <cell r="M230" t="str">
            <v>Elaboração, Análise e Avaliação de Projetos</v>
          </cell>
          <cell r="N230">
            <v>2</v>
          </cell>
          <cell r="O230">
            <v>2</v>
          </cell>
          <cell r="P230">
            <v>5</v>
          </cell>
          <cell r="Q230">
            <v>4</v>
          </cell>
        </row>
        <row r="231">
          <cell r="L231" t="str">
            <v>ESTG005-17</v>
          </cell>
          <cell r="M231" t="str">
            <v>Engenharia Econômica Aplicada a Sistemas de Gestão</v>
          </cell>
          <cell r="N231">
            <v>4</v>
          </cell>
          <cell r="O231">
            <v>0</v>
          </cell>
          <cell r="P231">
            <v>5</v>
          </cell>
          <cell r="Q231">
            <v>4</v>
          </cell>
        </row>
        <row r="232">
          <cell r="L232" t="str">
            <v>ESTG006-17</v>
          </cell>
          <cell r="M232" t="str">
            <v>Engenharia Laboral</v>
          </cell>
          <cell r="N232">
            <v>4</v>
          </cell>
          <cell r="O232">
            <v>0</v>
          </cell>
          <cell r="P232">
            <v>4</v>
          </cell>
          <cell r="Q232">
            <v>4</v>
          </cell>
        </row>
        <row r="233">
          <cell r="L233" t="str">
            <v>ESTG007-17</v>
          </cell>
          <cell r="M233" t="str">
            <v>Engenharia Logística</v>
          </cell>
          <cell r="N233">
            <v>2</v>
          </cell>
          <cell r="O233">
            <v>2</v>
          </cell>
          <cell r="P233">
            <v>4</v>
          </cell>
          <cell r="Q233">
            <v>4</v>
          </cell>
        </row>
        <row r="234">
          <cell r="L234" t="str">
            <v>ESTG008-17</v>
          </cell>
          <cell r="M234" t="str">
            <v>Gerência de Ativos</v>
          </cell>
          <cell r="N234">
            <v>2</v>
          </cell>
          <cell r="O234">
            <v>0</v>
          </cell>
          <cell r="P234">
            <v>3</v>
          </cell>
          <cell r="Q234">
            <v>2</v>
          </cell>
        </row>
        <row r="235">
          <cell r="L235" t="str">
            <v>ESTG009-17</v>
          </cell>
          <cell r="M235" t="str">
            <v>Gestão de Operações</v>
          </cell>
          <cell r="N235">
            <v>4</v>
          </cell>
          <cell r="O235">
            <v>0</v>
          </cell>
          <cell r="P235">
            <v>5</v>
          </cell>
          <cell r="Q235">
            <v>4</v>
          </cell>
        </row>
        <row r="236">
          <cell r="L236" t="str">
            <v>ESTG010-17</v>
          </cell>
          <cell r="M236" t="str">
            <v>Inovação Tecnológica</v>
          </cell>
          <cell r="N236">
            <v>2</v>
          </cell>
          <cell r="O236">
            <v>2</v>
          </cell>
          <cell r="P236">
            <v>2</v>
          </cell>
          <cell r="Q236">
            <v>4</v>
          </cell>
        </row>
        <row r="237">
          <cell r="L237" t="str">
            <v>ESTG011-17</v>
          </cell>
          <cell r="M237" t="str">
            <v>Estatística Aplicada a Sistemas de Gestão</v>
          </cell>
          <cell r="N237">
            <v>2</v>
          </cell>
          <cell r="O237">
            <v>2</v>
          </cell>
          <cell r="P237">
            <v>4</v>
          </cell>
          <cell r="Q237">
            <v>4</v>
          </cell>
        </row>
        <row r="238">
          <cell r="L238" t="str">
            <v>ESTG013-17</v>
          </cell>
          <cell r="M238" t="str">
            <v>Pesquisa Operacional</v>
          </cell>
          <cell r="N238">
            <v>4</v>
          </cell>
          <cell r="O238">
            <v>2</v>
          </cell>
          <cell r="P238">
            <v>9</v>
          </cell>
          <cell r="Q238">
            <v>6</v>
          </cell>
        </row>
        <row r="239">
          <cell r="L239" t="str">
            <v>ESTG014-17</v>
          </cell>
          <cell r="M239" t="str">
            <v>Planejamento e Controle da Produção</v>
          </cell>
          <cell r="N239">
            <v>4</v>
          </cell>
          <cell r="O239">
            <v>2</v>
          </cell>
          <cell r="P239">
            <v>9</v>
          </cell>
          <cell r="Q239">
            <v>6</v>
          </cell>
        </row>
        <row r="240">
          <cell r="L240" t="str">
            <v>ESTG016-17</v>
          </cell>
          <cell r="M240" t="str">
            <v>Qualidade em Sistemas</v>
          </cell>
          <cell r="N240">
            <v>4</v>
          </cell>
          <cell r="O240">
            <v>0</v>
          </cell>
          <cell r="P240">
            <v>5</v>
          </cell>
          <cell r="Q240">
            <v>4</v>
          </cell>
        </row>
        <row r="241">
          <cell r="L241" t="str">
            <v>ESTG017-17</v>
          </cell>
          <cell r="M241" t="str">
            <v>Introdução aos Processos de Fabricação Metal - Mecânico</v>
          </cell>
          <cell r="N241">
            <v>4</v>
          </cell>
          <cell r="O241">
            <v>2</v>
          </cell>
          <cell r="P241">
            <v>4</v>
          </cell>
          <cell r="Q241">
            <v>6</v>
          </cell>
        </row>
        <row r="242">
          <cell r="L242" t="str">
            <v>ESTG019-17</v>
          </cell>
          <cell r="M242" t="str">
            <v>Tempos, Métodos e Arranjos Físicos</v>
          </cell>
          <cell r="N242">
            <v>2</v>
          </cell>
          <cell r="O242">
            <v>2</v>
          </cell>
          <cell r="P242">
            <v>5</v>
          </cell>
          <cell r="Q242">
            <v>4</v>
          </cell>
        </row>
        <row r="243">
          <cell r="L243" t="str">
            <v>ESTG020-17</v>
          </cell>
          <cell r="M243" t="str">
            <v>Sistemas e Processos de Produção</v>
          </cell>
          <cell r="N243">
            <v>2</v>
          </cell>
          <cell r="O243">
            <v>2</v>
          </cell>
          <cell r="P243">
            <v>4</v>
          </cell>
          <cell r="Q243">
            <v>4</v>
          </cell>
        </row>
        <row r="244">
          <cell r="L244" t="str">
            <v>ESTG021-17</v>
          </cell>
          <cell r="M244" t="str">
            <v>Sistemas CAD/CAE</v>
          </cell>
          <cell r="N244">
            <v>1</v>
          </cell>
          <cell r="O244">
            <v>3</v>
          </cell>
          <cell r="P244">
            <v>5</v>
          </cell>
          <cell r="Q244">
            <v>4</v>
          </cell>
        </row>
        <row r="245">
          <cell r="L245" t="str">
            <v>ESTG022-17</v>
          </cell>
          <cell r="M245" t="str">
            <v>Sistemas CAM</v>
          </cell>
          <cell r="N245">
            <v>2</v>
          </cell>
          <cell r="O245">
            <v>2</v>
          </cell>
          <cell r="P245">
            <v>4</v>
          </cell>
          <cell r="Q245">
            <v>4</v>
          </cell>
        </row>
        <row r="246">
          <cell r="L246" t="str">
            <v>ESTG023-17</v>
          </cell>
          <cell r="M246" t="str">
            <v>Organização do Trabalho</v>
          </cell>
          <cell r="N246">
            <v>2</v>
          </cell>
          <cell r="O246">
            <v>0</v>
          </cell>
          <cell r="P246">
            <v>3</v>
          </cell>
          <cell r="Q246">
            <v>2</v>
          </cell>
        </row>
        <row r="247">
          <cell r="L247" t="str">
            <v>ESTG024-17</v>
          </cell>
          <cell r="M247" t="str">
            <v>Sistemas de Informação Corporativos</v>
          </cell>
          <cell r="N247">
            <v>2</v>
          </cell>
          <cell r="O247">
            <v>2</v>
          </cell>
          <cell r="P247">
            <v>5</v>
          </cell>
          <cell r="Q247">
            <v>4</v>
          </cell>
        </row>
        <row r="248">
          <cell r="L248" t="str">
            <v>ESTG025-17</v>
          </cell>
          <cell r="M248" t="str">
            <v>Propriedade Intelectual</v>
          </cell>
          <cell r="N248">
            <v>4</v>
          </cell>
          <cell r="O248">
            <v>0</v>
          </cell>
          <cell r="P248">
            <v>4</v>
          </cell>
          <cell r="Q248">
            <v>4</v>
          </cell>
        </row>
        <row r="249">
          <cell r="L249" t="str">
            <v>ESTG902-17</v>
          </cell>
          <cell r="M249" t="str">
            <v>Trabalho de Graduação I em Engenharia de Gestão</v>
          </cell>
          <cell r="N249">
            <v>0</v>
          </cell>
          <cell r="O249">
            <v>2</v>
          </cell>
          <cell r="P249">
            <v>4</v>
          </cell>
          <cell r="Q249">
            <v>2</v>
          </cell>
        </row>
        <row r="250">
          <cell r="L250" t="str">
            <v>ESTG903-17</v>
          </cell>
          <cell r="M250" t="str">
            <v>Trabalho de Graduação II em Engenharia de Gestão</v>
          </cell>
          <cell r="N250">
            <v>0</v>
          </cell>
          <cell r="O250">
            <v>2</v>
          </cell>
          <cell r="P250">
            <v>4</v>
          </cell>
          <cell r="Q250">
            <v>2</v>
          </cell>
        </row>
        <row r="251">
          <cell r="L251" t="str">
            <v>ESTG904-17</v>
          </cell>
          <cell r="M251" t="str">
            <v>Trabalho de Graduação III em Engenharia de Gestão</v>
          </cell>
          <cell r="N251">
            <v>0</v>
          </cell>
          <cell r="O251">
            <v>2</v>
          </cell>
          <cell r="P251">
            <v>4</v>
          </cell>
          <cell r="Q251">
            <v>2</v>
          </cell>
        </row>
        <row r="252">
          <cell r="L252" t="str">
            <v>ESTG905-17</v>
          </cell>
          <cell r="M252" t="str">
            <v>Estágio Curricular em Engenharia de Gestão</v>
          </cell>
          <cell r="N252">
            <v>0</v>
          </cell>
          <cell r="O252">
            <v>14</v>
          </cell>
          <cell r="P252">
            <v>0</v>
          </cell>
          <cell r="Q252">
            <v>14</v>
          </cell>
        </row>
        <row r="253">
          <cell r="L253" t="str">
            <v>ESTI002-17</v>
          </cell>
          <cell r="M253" t="str">
            <v>Eletrônica Digital</v>
          </cell>
          <cell r="N253">
            <v>4</v>
          </cell>
          <cell r="O253">
            <v>2</v>
          </cell>
          <cell r="P253">
            <v>4</v>
          </cell>
          <cell r="Q253">
            <v>6</v>
          </cell>
        </row>
        <row r="254">
          <cell r="L254" t="str">
            <v>ESTI003-17</v>
          </cell>
          <cell r="M254" t="str">
            <v>Transformadas em Sinais e Sistemas Lineares</v>
          </cell>
          <cell r="N254">
            <v>4</v>
          </cell>
          <cell r="O254">
            <v>0</v>
          </cell>
          <cell r="P254">
            <v>4</v>
          </cell>
          <cell r="Q254">
            <v>4</v>
          </cell>
        </row>
        <row r="255">
          <cell r="L255" t="str">
            <v>ESTI004-17</v>
          </cell>
          <cell r="M255" t="str">
            <v>Princípios de Comunicação</v>
          </cell>
          <cell r="N255">
            <v>3</v>
          </cell>
          <cell r="O255">
            <v>1</v>
          </cell>
          <cell r="P255">
            <v>4</v>
          </cell>
          <cell r="Q255">
            <v>4</v>
          </cell>
        </row>
        <row r="256">
          <cell r="L256" t="str">
            <v>ESTI005-17</v>
          </cell>
          <cell r="M256" t="str">
            <v>Sinais Aleatórios</v>
          </cell>
          <cell r="N256">
            <v>4</v>
          </cell>
          <cell r="O256">
            <v>0</v>
          </cell>
          <cell r="P256">
            <v>4</v>
          </cell>
          <cell r="Q256">
            <v>4</v>
          </cell>
        </row>
        <row r="257">
          <cell r="L257" t="str">
            <v>ESTI006-17</v>
          </cell>
          <cell r="M257" t="str">
            <v>Processamento Digital de Sinais</v>
          </cell>
          <cell r="N257">
            <v>4</v>
          </cell>
          <cell r="O257">
            <v>0</v>
          </cell>
          <cell r="P257">
            <v>4</v>
          </cell>
          <cell r="Q257">
            <v>4</v>
          </cell>
        </row>
        <row r="258">
          <cell r="L258" t="str">
            <v>ESTI007-17</v>
          </cell>
          <cell r="M258" t="str">
            <v>Comunicação Digital</v>
          </cell>
          <cell r="N258">
            <v>3</v>
          </cell>
          <cell r="O258">
            <v>1</v>
          </cell>
          <cell r="P258">
            <v>4</v>
          </cell>
          <cell r="Q258">
            <v>4</v>
          </cell>
        </row>
        <row r="259">
          <cell r="L259" t="str">
            <v>ESTI008-17</v>
          </cell>
          <cell r="M259" t="str">
            <v>Teoria da Informação e Códigos</v>
          </cell>
          <cell r="N259">
            <v>4</v>
          </cell>
          <cell r="O259">
            <v>0</v>
          </cell>
          <cell r="P259">
            <v>4</v>
          </cell>
          <cell r="Q259">
            <v>4</v>
          </cell>
        </row>
        <row r="260">
          <cell r="L260" t="str">
            <v>ESTI010-17</v>
          </cell>
          <cell r="M260" t="str">
            <v>Comunicações Ópticas</v>
          </cell>
          <cell r="N260">
            <v>3</v>
          </cell>
          <cell r="O260">
            <v>1</v>
          </cell>
          <cell r="P260">
            <v>4</v>
          </cell>
          <cell r="Q260">
            <v>4</v>
          </cell>
        </row>
        <row r="261">
          <cell r="L261" t="str">
            <v>ESTI013-17</v>
          </cell>
          <cell r="M261" t="str">
            <v>Sistemas Microprocessados</v>
          </cell>
          <cell r="N261">
            <v>2</v>
          </cell>
          <cell r="O261">
            <v>2</v>
          </cell>
          <cell r="P261">
            <v>4</v>
          </cell>
          <cell r="Q261">
            <v>4</v>
          </cell>
        </row>
        <row r="262">
          <cell r="L262" t="str">
            <v>ESTI015-17</v>
          </cell>
          <cell r="M262" t="str">
            <v>Comunicações Móveis</v>
          </cell>
          <cell r="N262">
            <v>3</v>
          </cell>
          <cell r="O262">
            <v>1</v>
          </cell>
          <cell r="P262">
            <v>4</v>
          </cell>
          <cell r="Q262">
            <v>4</v>
          </cell>
        </row>
        <row r="263">
          <cell r="L263" t="str">
            <v>ESTI016-17</v>
          </cell>
          <cell r="M263" t="str">
            <v>Fundamentos de Fotônica</v>
          </cell>
          <cell r="N263">
            <v>2</v>
          </cell>
          <cell r="O263">
            <v>2</v>
          </cell>
          <cell r="P263">
            <v>4</v>
          </cell>
          <cell r="Q263">
            <v>4</v>
          </cell>
        </row>
        <row r="264">
          <cell r="L264" t="str">
            <v>ESTI017-17</v>
          </cell>
          <cell r="M264" t="str">
            <v>Fundamentos de Eletromagnetismo Aplicado</v>
          </cell>
          <cell r="N264">
            <v>3</v>
          </cell>
          <cell r="O264">
            <v>1</v>
          </cell>
          <cell r="P264">
            <v>4</v>
          </cell>
          <cell r="Q264">
            <v>4</v>
          </cell>
        </row>
        <row r="265">
          <cell r="L265" t="str">
            <v>ESTI018-17</v>
          </cell>
          <cell r="M265" t="str">
            <v>Ondas Eletromagnéticas Aplicadas</v>
          </cell>
          <cell r="N265">
            <v>3</v>
          </cell>
          <cell r="O265">
            <v>1</v>
          </cell>
          <cell r="P265">
            <v>4</v>
          </cell>
          <cell r="Q265">
            <v>4</v>
          </cell>
        </row>
        <row r="266">
          <cell r="L266" t="str">
            <v>ESTI019-17</v>
          </cell>
          <cell r="M266" t="str">
            <v>Codificação de Sinais Multimídia</v>
          </cell>
          <cell r="N266">
            <v>2</v>
          </cell>
          <cell r="O266">
            <v>2</v>
          </cell>
          <cell r="P266">
            <v>4</v>
          </cell>
          <cell r="Q266">
            <v>4</v>
          </cell>
        </row>
        <row r="267">
          <cell r="L267" t="str">
            <v>ESTI020-17</v>
          </cell>
          <cell r="M267" t="str">
            <v>Teoria de Filas e Análise de Desempenho</v>
          </cell>
          <cell r="N267">
            <v>3</v>
          </cell>
          <cell r="O267">
            <v>1</v>
          </cell>
          <cell r="P267">
            <v>4</v>
          </cell>
          <cell r="Q267">
            <v>4</v>
          </cell>
        </row>
        <row r="268">
          <cell r="L268" t="str">
            <v>ESTI902-17</v>
          </cell>
          <cell r="M268" t="str">
            <v>Trabalho de Graduação I em Engenharia de Informação</v>
          </cell>
          <cell r="N268">
            <v>0</v>
          </cell>
          <cell r="O268">
            <v>2</v>
          </cell>
          <cell r="P268">
            <v>4</v>
          </cell>
          <cell r="Q268">
            <v>2</v>
          </cell>
        </row>
        <row r="269">
          <cell r="L269" t="str">
            <v>ESTI903-17</v>
          </cell>
          <cell r="M269" t="str">
            <v>Trabalho de Graduação II em Engenharia de Informação</v>
          </cell>
          <cell r="N269">
            <v>0</v>
          </cell>
          <cell r="O269">
            <v>2</v>
          </cell>
          <cell r="P269">
            <v>4</v>
          </cell>
          <cell r="Q269">
            <v>2</v>
          </cell>
        </row>
        <row r="270">
          <cell r="L270" t="str">
            <v>ESTI904-17</v>
          </cell>
          <cell r="M270" t="str">
            <v>Trabalho de Graduação III em Engenharia de Informação</v>
          </cell>
          <cell r="N270">
            <v>0</v>
          </cell>
          <cell r="O270">
            <v>2</v>
          </cell>
          <cell r="P270">
            <v>4</v>
          </cell>
          <cell r="Q270">
            <v>2</v>
          </cell>
        </row>
        <row r="271">
          <cell r="L271" t="str">
            <v>ESTI905-17</v>
          </cell>
          <cell r="M271" t="str">
            <v>Estágio Curricular em Engenharia de Informação</v>
          </cell>
          <cell r="N271">
            <v>0</v>
          </cell>
          <cell r="O271">
            <v>14</v>
          </cell>
          <cell r="P271">
            <v>0</v>
          </cell>
          <cell r="Q271">
            <v>14</v>
          </cell>
        </row>
        <row r="272">
          <cell r="L272" t="str">
            <v>ESTM001-17</v>
          </cell>
          <cell r="M272" t="str">
            <v>Estado Sólido</v>
          </cell>
          <cell r="N272">
            <v>4</v>
          </cell>
          <cell r="O272">
            <v>0</v>
          </cell>
          <cell r="P272">
            <v>4</v>
          </cell>
          <cell r="Q272">
            <v>4</v>
          </cell>
        </row>
        <row r="273">
          <cell r="L273" t="str">
            <v>ESTM002-17</v>
          </cell>
          <cell r="M273" t="str">
            <v>Tópicos Experimentais em Materiais I</v>
          </cell>
          <cell r="N273">
            <v>0</v>
          </cell>
          <cell r="O273">
            <v>4</v>
          </cell>
          <cell r="P273">
            <v>4</v>
          </cell>
          <cell r="Q273">
            <v>4</v>
          </cell>
        </row>
        <row r="274">
          <cell r="L274" t="str">
            <v>ESTM003-17</v>
          </cell>
          <cell r="M274" t="str">
            <v>Tópicos Computacionais em Materiais</v>
          </cell>
          <cell r="N274">
            <v>2</v>
          </cell>
          <cell r="O274">
            <v>2</v>
          </cell>
          <cell r="P274">
            <v>5</v>
          </cell>
          <cell r="Q274">
            <v>4</v>
          </cell>
        </row>
        <row r="275">
          <cell r="L275" t="str">
            <v>ESTM004-17</v>
          </cell>
          <cell r="M275" t="str">
            <v>Ciência dos Materiais</v>
          </cell>
          <cell r="N275">
            <v>4</v>
          </cell>
          <cell r="O275">
            <v>0</v>
          </cell>
          <cell r="P275">
            <v>4</v>
          </cell>
          <cell r="Q275">
            <v>4</v>
          </cell>
        </row>
        <row r="276">
          <cell r="L276" t="str">
            <v>ESTM005-17</v>
          </cell>
          <cell r="M276" t="str">
            <v>Materiais Metálicos</v>
          </cell>
          <cell r="N276">
            <v>4</v>
          </cell>
          <cell r="O276">
            <v>0</v>
          </cell>
          <cell r="P276">
            <v>4</v>
          </cell>
          <cell r="Q276">
            <v>4</v>
          </cell>
        </row>
        <row r="277">
          <cell r="L277" t="str">
            <v>ESTM006-17</v>
          </cell>
          <cell r="M277" t="str">
            <v>Materiais Poliméricos</v>
          </cell>
          <cell r="N277">
            <v>3</v>
          </cell>
          <cell r="O277">
            <v>1</v>
          </cell>
          <cell r="P277">
            <v>4</v>
          </cell>
          <cell r="Q277">
            <v>4</v>
          </cell>
        </row>
        <row r="278">
          <cell r="L278" t="str">
            <v>ESTM008-17</v>
          </cell>
          <cell r="M278" t="str">
            <v>Materiais Compósitos</v>
          </cell>
          <cell r="N278">
            <v>3</v>
          </cell>
          <cell r="O278">
            <v>1</v>
          </cell>
          <cell r="P278">
            <v>4</v>
          </cell>
          <cell r="Q278">
            <v>4</v>
          </cell>
        </row>
        <row r="279">
          <cell r="L279" t="str">
            <v>ESTM009-17</v>
          </cell>
          <cell r="M279" t="str">
            <v>Termodinâmica Estatística de Materiais</v>
          </cell>
          <cell r="N279">
            <v>4</v>
          </cell>
          <cell r="O279">
            <v>0</v>
          </cell>
          <cell r="P279">
            <v>4</v>
          </cell>
          <cell r="Q279">
            <v>4</v>
          </cell>
        </row>
        <row r="280">
          <cell r="L280" t="str">
            <v>ESTM010-17</v>
          </cell>
          <cell r="M280" t="str">
            <v>Propriedades Mecânicas e Térmicas</v>
          </cell>
          <cell r="N280">
            <v>3</v>
          </cell>
          <cell r="O280">
            <v>1</v>
          </cell>
          <cell r="P280">
            <v>4</v>
          </cell>
          <cell r="Q280">
            <v>4</v>
          </cell>
        </row>
        <row r="281">
          <cell r="L281" t="str">
            <v>ESTM019-17</v>
          </cell>
          <cell r="M281" t="str">
            <v>Propriedades Elétricas, Magnéticas e Ópticas</v>
          </cell>
          <cell r="N281">
            <v>4</v>
          </cell>
          <cell r="O281">
            <v>0</v>
          </cell>
          <cell r="P281">
            <v>4</v>
          </cell>
          <cell r="Q281">
            <v>4</v>
          </cell>
        </row>
        <row r="282">
          <cell r="L282" t="str">
            <v>ESTM013-17</v>
          </cell>
          <cell r="M282" t="str">
            <v>Seleção de Materiais</v>
          </cell>
          <cell r="N282">
            <v>4</v>
          </cell>
          <cell r="O282">
            <v>0</v>
          </cell>
          <cell r="P282">
            <v>4</v>
          </cell>
          <cell r="Q282">
            <v>4</v>
          </cell>
        </row>
        <row r="283">
          <cell r="L283" t="str">
            <v>ESTM014-17</v>
          </cell>
          <cell r="M283" t="str">
            <v>Caracterização de Materiais</v>
          </cell>
          <cell r="N283">
            <v>3</v>
          </cell>
          <cell r="O283">
            <v>1</v>
          </cell>
          <cell r="P283">
            <v>4</v>
          </cell>
          <cell r="Q283">
            <v>4</v>
          </cell>
        </row>
        <row r="284">
          <cell r="L284" t="str">
            <v>ESTM015-17</v>
          </cell>
          <cell r="M284" t="str">
            <v>Reologia</v>
          </cell>
          <cell r="N284">
            <v>3</v>
          </cell>
          <cell r="O284">
            <v>1</v>
          </cell>
          <cell r="P284">
            <v>4</v>
          </cell>
          <cell r="Q284">
            <v>4</v>
          </cell>
        </row>
        <row r="285">
          <cell r="L285" t="str">
            <v>ESTM016-17</v>
          </cell>
          <cell r="M285" t="str">
            <v>Química Inorgânica de Materiais</v>
          </cell>
          <cell r="N285">
            <v>4</v>
          </cell>
          <cell r="O285">
            <v>2</v>
          </cell>
          <cell r="P285">
            <v>6</v>
          </cell>
          <cell r="Q285">
            <v>6</v>
          </cell>
        </row>
        <row r="286">
          <cell r="L286" t="str">
            <v>ESTM017-17</v>
          </cell>
          <cell r="M286" t="str">
            <v>Materiais Cerâmicos</v>
          </cell>
          <cell r="N286">
            <v>4</v>
          </cell>
          <cell r="O286">
            <v>0</v>
          </cell>
          <cell r="P286">
            <v>4</v>
          </cell>
          <cell r="Q286">
            <v>4</v>
          </cell>
        </row>
        <row r="287">
          <cell r="L287" t="str">
            <v>ESTM018-17</v>
          </cell>
          <cell r="M287" t="str">
            <v>Termodinâmica de Materiais</v>
          </cell>
          <cell r="N287">
            <v>4</v>
          </cell>
          <cell r="O287">
            <v>0</v>
          </cell>
          <cell r="P287">
            <v>6</v>
          </cell>
          <cell r="Q287">
            <v>4</v>
          </cell>
        </row>
        <row r="288">
          <cell r="L288" t="str">
            <v>ESTM902-17</v>
          </cell>
          <cell r="M288" t="str">
            <v>Trabalho de Graduação I em Engenharia de Materiais</v>
          </cell>
          <cell r="N288">
            <v>0</v>
          </cell>
          <cell r="O288">
            <v>2</v>
          </cell>
          <cell r="P288">
            <v>4</v>
          </cell>
          <cell r="Q288">
            <v>2</v>
          </cell>
        </row>
        <row r="289">
          <cell r="L289" t="str">
            <v>ESTM903-17</v>
          </cell>
          <cell r="M289" t="str">
            <v>Trabalho de Graduação II em Engenharia de Materiais</v>
          </cell>
          <cell r="N289">
            <v>0</v>
          </cell>
          <cell r="O289">
            <v>2</v>
          </cell>
          <cell r="P289">
            <v>4</v>
          </cell>
          <cell r="Q289">
            <v>2</v>
          </cell>
        </row>
        <row r="290">
          <cell r="L290" t="str">
            <v>ESTM904-17</v>
          </cell>
          <cell r="M290" t="str">
            <v>Trabalho de Graduação III em Engenharia de Materiais</v>
          </cell>
          <cell r="N290">
            <v>0</v>
          </cell>
          <cell r="O290">
            <v>2</v>
          </cell>
          <cell r="P290">
            <v>4</v>
          </cell>
          <cell r="Q290">
            <v>2</v>
          </cell>
        </row>
        <row r="291">
          <cell r="L291" t="str">
            <v>ESTM905-17</v>
          </cell>
          <cell r="M291" t="str">
            <v>Estágio Curricular em Engenharia de Materiais</v>
          </cell>
          <cell r="N291">
            <v>0</v>
          </cell>
          <cell r="O291">
            <v>14</v>
          </cell>
          <cell r="P291">
            <v>0</v>
          </cell>
          <cell r="Q291">
            <v>14</v>
          </cell>
        </row>
        <row r="292">
          <cell r="L292" t="str">
            <v>ESTO001-17</v>
          </cell>
          <cell r="M292" t="str">
            <v>Circuitos Elétricos e Fotônica</v>
          </cell>
          <cell r="N292">
            <v>3</v>
          </cell>
          <cell r="O292">
            <v>1</v>
          </cell>
          <cell r="P292">
            <v>5</v>
          </cell>
          <cell r="Q292">
            <v>4</v>
          </cell>
        </row>
        <row r="293">
          <cell r="L293" t="str">
            <v>ESTO004-17</v>
          </cell>
          <cell r="M293" t="str">
            <v>Instrumentação e Controle</v>
          </cell>
          <cell r="N293">
            <v>3</v>
          </cell>
          <cell r="O293">
            <v>1</v>
          </cell>
          <cell r="P293">
            <v>5</v>
          </cell>
          <cell r="Q293">
            <v>4</v>
          </cell>
        </row>
        <row r="294">
          <cell r="L294" t="str">
            <v>ESTO005-17</v>
          </cell>
          <cell r="M294" t="str">
            <v>Introdução às Engenharias</v>
          </cell>
          <cell r="N294">
            <v>2</v>
          </cell>
          <cell r="O294">
            <v>0</v>
          </cell>
          <cell r="P294">
            <v>4</v>
          </cell>
          <cell r="Q294">
            <v>2</v>
          </cell>
        </row>
        <row r="295">
          <cell r="L295" t="str">
            <v>ESTO006-17</v>
          </cell>
          <cell r="M295" t="str">
            <v>Materiais e Suas Propriedades</v>
          </cell>
          <cell r="N295">
            <v>3</v>
          </cell>
          <cell r="O295">
            <v>1</v>
          </cell>
          <cell r="P295">
            <v>5</v>
          </cell>
          <cell r="Q295">
            <v>4</v>
          </cell>
        </row>
        <row r="296">
          <cell r="L296" t="str">
            <v>ESTO008-17</v>
          </cell>
          <cell r="M296" t="str">
            <v>Mecânica dos Sólidos I</v>
          </cell>
          <cell r="N296">
            <v>3</v>
          </cell>
          <cell r="O296">
            <v>1</v>
          </cell>
          <cell r="P296">
            <v>5</v>
          </cell>
          <cell r="Q296">
            <v>4</v>
          </cell>
        </row>
        <row r="297">
          <cell r="L297" t="str">
            <v>ESTO011-17</v>
          </cell>
          <cell r="M297" t="str">
            <v>Fundamentos de Desenho Técnico</v>
          </cell>
          <cell r="N297">
            <v>2</v>
          </cell>
          <cell r="O297">
            <v>0</v>
          </cell>
          <cell r="P297">
            <v>4</v>
          </cell>
          <cell r="Q297">
            <v>2</v>
          </cell>
        </row>
        <row r="298">
          <cell r="L298" t="str">
            <v>ESTO012-17</v>
          </cell>
          <cell r="M298" t="str">
            <v>Princípios de Administração</v>
          </cell>
          <cell r="N298">
            <v>2</v>
          </cell>
          <cell r="O298">
            <v>0</v>
          </cell>
          <cell r="P298">
            <v>4</v>
          </cell>
          <cell r="Q298">
            <v>2</v>
          </cell>
        </row>
        <row r="299">
          <cell r="L299" t="str">
            <v>ESTO013-17</v>
          </cell>
          <cell r="M299" t="str">
            <v>Engenharia Econômica</v>
          </cell>
          <cell r="N299">
            <v>4</v>
          </cell>
          <cell r="O299">
            <v>0</v>
          </cell>
          <cell r="P299">
            <v>4</v>
          </cell>
          <cell r="Q299">
            <v>4</v>
          </cell>
        </row>
        <row r="300">
          <cell r="L300" t="str">
            <v>ESTO014-17</v>
          </cell>
          <cell r="M300" t="str">
            <v>Termodinâmica Aplicada I</v>
          </cell>
          <cell r="N300">
            <v>4</v>
          </cell>
          <cell r="O300">
            <v>0</v>
          </cell>
          <cell r="P300">
            <v>5</v>
          </cell>
          <cell r="Q300">
            <v>4</v>
          </cell>
        </row>
        <row r="301">
          <cell r="L301" t="str">
            <v>ESTO015-17</v>
          </cell>
          <cell r="M301" t="str">
            <v>Mecânica dos Fluidos I</v>
          </cell>
          <cell r="N301">
            <v>4</v>
          </cell>
          <cell r="O301">
            <v>0</v>
          </cell>
          <cell r="P301">
            <v>5</v>
          </cell>
          <cell r="Q301">
            <v>4</v>
          </cell>
        </row>
        <row r="302">
          <cell r="L302" t="str">
            <v>ESTO016-17</v>
          </cell>
          <cell r="M302" t="str">
            <v>Fenômenos de Transporte</v>
          </cell>
          <cell r="N302">
            <v>4</v>
          </cell>
          <cell r="O302">
            <v>0</v>
          </cell>
          <cell r="P302">
            <v>4</v>
          </cell>
          <cell r="Q302">
            <v>4</v>
          </cell>
        </row>
        <row r="303">
          <cell r="L303" t="str">
            <v>ESTO017-17</v>
          </cell>
          <cell r="M303" t="str">
            <v>Métodos Experimentais em Engenharia</v>
          </cell>
          <cell r="N303">
            <v>2</v>
          </cell>
          <cell r="O303">
            <v>2</v>
          </cell>
          <cell r="P303">
            <v>4</v>
          </cell>
          <cell r="Q303">
            <v>4</v>
          </cell>
        </row>
        <row r="304">
          <cell r="L304" t="str">
            <v>ESTO902-17</v>
          </cell>
          <cell r="M304" t="str">
            <v>Engenharia Unificada I</v>
          </cell>
          <cell r="N304">
            <v>0</v>
          </cell>
          <cell r="O304">
            <v>2</v>
          </cell>
          <cell r="P304">
            <v>5</v>
          </cell>
          <cell r="Q304">
            <v>2</v>
          </cell>
        </row>
        <row r="305">
          <cell r="L305" t="str">
            <v>ESTO903-17</v>
          </cell>
          <cell r="M305" t="str">
            <v>Engenharia Unificada II</v>
          </cell>
          <cell r="N305">
            <v>0</v>
          </cell>
          <cell r="O305">
            <v>2</v>
          </cell>
          <cell r="P305">
            <v>5</v>
          </cell>
          <cell r="Q305">
            <v>2</v>
          </cell>
        </row>
        <row r="306">
          <cell r="L306" t="str">
            <v>ESTS001-17</v>
          </cell>
          <cell r="M306" t="str">
            <v>Dinâmica I</v>
          </cell>
          <cell r="N306">
            <v>4</v>
          </cell>
          <cell r="O306">
            <v>0</v>
          </cell>
          <cell r="P306">
            <v>5</v>
          </cell>
          <cell r="Q306">
            <v>4</v>
          </cell>
        </row>
        <row r="307">
          <cell r="L307" t="str">
            <v>ESTS002-17</v>
          </cell>
          <cell r="M307" t="str">
            <v>Aeronáutica I-A</v>
          </cell>
          <cell r="N307">
            <v>4</v>
          </cell>
          <cell r="O307">
            <v>0</v>
          </cell>
          <cell r="P307">
            <v>4</v>
          </cell>
          <cell r="Q307">
            <v>4</v>
          </cell>
        </row>
        <row r="308">
          <cell r="L308" t="str">
            <v>ESTS003-17</v>
          </cell>
          <cell r="M308" t="str">
            <v>Introdução à Astronáutica</v>
          </cell>
          <cell r="N308">
            <v>2</v>
          </cell>
          <cell r="O308">
            <v>0</v>
          </cell>
          <cell r="P308">
            <v>3</v>
          </cell>
          <cell r="Q308">
            <v>2</v>
          </cell>
        </row>
        <row r="309">
          <cell r="L309" t="str">
            <v>ESTS004-17</v>
          </cell>
          <cell r="M309" t="str">
            <v>Desempenho de Aeronaves</v>
          </cell>
          <cell r="N309">
            <v>4</v>
          </cell>
          <cell r="O309">
            <v>0</v>
          </cell>
          <cell r="P309">
            <v>4</v>
          </cell>
          <cell r="Q309">
            <v>4</v>
          </cell>
        </row>
        <row r="310">
          <cell r="L310" t="str">
            <v>ESTS005-17</v>
          </cell>
          <cell r="M310" t="str">
            <v>Dinâmica e Controle de Veículos Espaciais</v>
          </cell>
          <cell r="N310">
            <v>4</v>
          </cell>
          <cell r="O310">
            <v>0</v>
          </cell>
          <cell r="P310">
            <v>4</v>
          </cell>
          <cell r="Q310">
            <v>4</v>
          </cell>
        </row>
        <row r="311">
          <cell r="L311" t="str">
            <v>ESTS006-17</v>
          </cell>
          <cell r="M311" t="str">
            <v>Laboratório de Guiagem, Navegação e Controle</v>
          </cell>
          <cell r="N311">
            <v>0</v>
          </cell>
          <cell r="O311">
            <v>4</v>
          </cell>
          <cell r="P311">
            <v>4</v>
          </cell>
          <cell r="Q311">
            <v>4</v>
          </cell>
        </row>
        <row r="312">
          <cell r="L312" t="str">
            <v>ESTS007-17</v>
          </cell>
          <cell r="M312" t="str">
            <v>Estabilidade e Controle de Aeronaves</v>
          </cell>
          <cell r="N312">
            <v>4</v>
          </cell>
          <cell r="O312">
            <v>0</v>
          </cell>
          <cell r="P312">
            <v>4</v>
          </cell>
          <cell r="Q312">
            <v>4</v>
          </cell>
        </row>
        <row r="313">
          <cell r="L313" t="str">
            <v>ESTS008-17</v>
          </cell>
          <cell r="M313" t="str">
            <v>Vibrações</v>
          </cell>
          <cell r="N313">
            <v>4</v>
          </cell>
          <cell r="O313">
            <v>0</v>
          </cell>
          <cell r="P313">
            <v>4</v>
          </cell>
          <cell r="Q313">
            <v>4</v>
          </cell>
        </row>
        <row r="314">
          <cell r="L314" t="str">
            <v>ESTS009-17</v>
          </cell>
          <cell r="M314" t="str">
            <v>Materiais Compósitos e Aplicações Estruturais</v>
          </cell>
          <cell r="N314">
            <v>4</v>
          </cell>
          <cell r="O314">
            <v>0</v>
          </cell>
          <cell r="P314">
            <v>4</v>
          </cell>
          <cell r="Q314">
            <v>4</v>
          </cell>
        </row>
        <row r="315">
          <cell r="L315" t="str">
            <v>ESTS010-17</v>
          </cell>
          <cell r="M315" t="str">
            <v>Técnicas de Análise Estrutural e Projeto</v>
          </cell>
          <cell r="N315">
            <v>3</v>
          </cell>
          <cell r="O315">
            <v>1</v>
          </cell>
          <cell r="P315">
            <v>4</v>
          </cell>
          <cell r="Q315">
            <v>4</v>
          </cell>
        </row>
        <row r="316">
          <cell r="L316" t="str">
            <v>ESTS011-17</v>
          </cell>
          <cell r="M316" t="str">
            <v>Métodos Computacionais para Análise Estrutural</v>
          </cell>
          <cell r="N316">
            <v>3</v>
          </cell>
          <cell r="O316">
            <v>1</v>
          </cell>
          <cell r="P316">
            <v>4</v>
          </cell>
          <cell r="Q316">
            <v>4</v>
          </cell>
        </row>
        <row r="317">
          <cell r="L317" t="str">
            <v>ESTS012-17</v>
          </cell>
          <cell r="M317" t="str">
            <v>Aeroelasticidade</v>
          </cell>
          <cell r="N317">
            <v>4</v>
          </cell>
          <cell r="O317">
            <v>0</v>
          </cell>
          <cell r="P317">
            <v>5</v>
          </cell>
          <cell r="Q317">
            <v>4</v>
          </cell>
        </row>
        <row r="318">
          <cell r="L318" t="str">
            <v>ESTS013-17</v>
          </cell>
          <cell r="M318" t="str">
            <v>Projeto de Elementos Estruturais de Aeronaves I</v>
          </cell>
          <cell r="N318">
            <v>3</v>
          </cell>
          <cell r="O318">
            <v>1</v>
          </cell>
          <cell r="P318">
            <v>5</v>
          </cell>
          <cell r="Q318">
            <v>4</v>
          </cell>
        </row>
        <row r="319">
          <cell r="L319" t="str">
            <v>ESTS015-17</v>
          </cell>
          <cell r="M319" t="str">
            <v>Combustão I</v>
          </cell>
          <cell r="N319">
            <v>3</v>
          </cell>
          <cell r="O319">
            <v>1</v>
          </cell>
          <cell r="P319">
            <v>4</v>
          </cell>
          <cell r="Q319">
            <v>4</v>
          </cell>
        </row>
        <row r="320">
          <cell r="L320" t="str">
            <v>ESTS016-17</v>
          </cell>
          <cell r="M320" t="str">
            <v>Aerodinâmica I</v>
          </cell>
          <cell r="N320">
            <v>4</v>
          </cell>
          <cell r="O320">
            <v>0</v>
          </cell>
          <cell r="P320">
            <v>5</v>
          </cell>
          <cell r="Q320">
            <v>4</v>
          </cell>
        </row>
        <row r="321">
          <cell r="L321" t="str">
            <v>ESTS017-17</v>
          </cell>
          <cell r="M321" t="str">
            <v>Sistemas de Propulsão I</v>
          </cell>
          <cell r="N321">
            <v>3</v>
          </cell>
          <cell r="O321">
            <v>1</v>
          </cell>
          <cell r="P321">
            <v>5</v>
          </cell>
          <cell r="Q321">
            <v>4</v>
          </cell>
        </row>
        <row r="322">
          <cell r="L322" t="str">
            <v>ESTS018-17</v>
          </cell>
          <cell r="M322" t="str">
            <v>Transferência de Calor Aplicada a Sistemas Aeroespaciais</v>
          </cell>
          <cell r="N322">
            <v>3</v>
          </cell>
          <cell r="O322">
            <v>1</v>
          </cell>
          <cell r="P322">
            <v>4</v>
          </cell>
          <cell r="Q322">
            <v>4</v>
          </cell>
        </row>
        <row r="323">
          <cell r="L323" t="str">
            <v>ESTS019-17</v>
          </cell>
          <cell r="M323" t="str">
            <v>Dinâmica de Gases</v>
          </cell>
          <cell r="N323">
            <v>4</v>
          </cell>
          <cell r="O323">
            <v>2</v>
          </cell>
          <cell r="P323">
            <v>4</v>
          </cell>
          <cell r="Q323">
            <v>6</v>
          </cell>
        </row>
        <row r="324">
          <cell r="L324" t="str">
            <v>ESTS902-17</v>
          </cell>
          <cell r="M324" t="str">
            <v>Trabalho de Graduação I em Engenharia Aeroespacial</v>
          </cell>
          <cell r="N324">
            <v>0</v>
          </cell>
          <cell r="O324">
            <v>2</v>
          </cell>
          <cell r="P324">
            <v>4</v>
          </cell>
          <cell r="Q324">
            <v>2</v>
          </cell>
        </row>
        <row r="325">
          <cell r="L325" t="str">
            <v>ESTS903-17</v>
          </cell>
          <cell r="M325" t="str">
            <v>Trabalho de Graduação II em Engenharia Aeroespacial</v>
          </cell>
          <cell r="N325">
            <v>0</v>
          </cell>
          <cell r="O325">
            <v>2</v>
          </cell>
          <cell r="P325">
            <v>4</v>
          </cell>
          <cell r="Q325">
            <v>2</v>
          </cell>
        </row>
        <row r="326">
          <cell r="L326" t="str">
            <v>ESTS904-17</v>
          </cell>
          <cell r="M326" t="str">
            <v>Trabalho de Graduação III em Engenharia Aeroespacial</v>
          </cell>
          <cell r="N326">
            <v>0</v>
          </cell>
          <cell r="O326">
            <v>2</v>
          </cell>
          <cell r="P326">
            <v>4</v>
          </cell>
          <cell r="Q326">
            <v>2</v>
          </cell>
        </row>
        <row r="327">
          <cell r="L327" t="str">
            <v>ESTS905-17</v>
          </cell>
          <cell r="M327" t="str">
            <v>Estágio Curricular em Engenharia Aeroespacial</v>
          </cell>
          <cell r="N327">
            <v>0</v>
          </cell>
          <cell r="O327">
            <v>14</v>
          </cell>
          <cell r="P327">
            <v>0</v>
          </cell>
          <cell r="Q327">
            <v>14</v>
          </cell>
        </row>
        <row r="328">
          <cell r="L328" t="str">
            <v>ESTU004-17</v>
          </cell>
          <cell r="M328" t="str">
            <v>Cartografia e Geoprocessamento</v>
          </cell>
          <cell r="N328">
            <v>1</v>
          </cell>
          <cell r="O328">
            <v>3</v>
          </cell>
          <cell r="P328">
            <v>3</v>
          </cell>
          <cell r="Q328">
            <v>4</v>
          </cell>
        </row>
        <row r="329">
          <cell r="L329" t="str">
            <v>ESTU005-17</v>
          </cell>
          <cell r="M329" t="str">
            <v>Climatologia</v>
          </cell>
          <cell r="N329">
            <v>3</v>
          </cell>
          <cell r="O329">
            <v>0</v>
          </cell>
          <cell r="P329">
            <v>4</v>
          </cell>
          <cell r="Q329">
            <v>3</v>
          </cell>
        </row>
        <row r="330">
          <cell r="L330" t="str">
            <v>ESTU006-17</v>
          </cell>
          <cell r="M330" t="str">
            <v>Geotecnia</v>
          </cell>
          <cell r="N330">
            <v>2</v>
          </cell>
          <cell r="O330">
            <v>2</v>
          </cell>
          <cell r="P330">
            <v>4</v>
          </cell>
          <cell r="Q330">
            <v>4</v>
          </cell>
        </row>
        <row r="331">
          <cell r="L331" t="str">
            <v>ESTU007-17</v>
          </cell>
          <cell r="M331" t="str">
            <v>Habitação e Assentamentos Humanos</v>
          </cell>
          <cell r="N331">
            <v>3</v>
          </cell>
          <cell r="O331">
            <v>1</v>
          </cell>
          <cell r="P331">
            <v>5</v>
          </cell>
          <cell r="Q331">
            <v>4</v>
          </cell>
        </row>
        <row r="332">
          <cell r="L332" t="str">
            <v>ESTU009-17</v>
          </cell>
          <cell r="M332" t="str">
            <v>Hidrologia</v>
          </cell>
          <cell r="N332">
            <v>3</v>
          </cell>
          <cell r="O332">
            <v>1</v>
          </cell>
          <cell r="P332">
            <v>3</v>
          </cell>
          <cell r="Q332">
            <v>4</v>
          </cell>
        </row>
        <row r="333">
          <cell r="L333" t="str">
            <v>ESTU010-17</v>
          </cell>
          <cell r="M333" t="str">
            <v>Microbiologia Ambiental</v>
          </cell>
          <cell r="N333">
            <v>3</v>
          </cell>
          <cell r="O333">
            <v>1</v>
          </cell>
          <cell r="P333">
            <v>4</v>
          </cell>
          <cell r="Q333">
            <v>4</v>
          </cell>
        </row>
        <row r="334">
          <cell r="L334" t="str">
            <v>ESTU011-17</v>
          </cell>
          <cell r="M334" t="str">
            <v>Planejamento Urbano e Metropolitano</v>
          </cell>
          <cell r="N334">
            <v>3</v>
          </cell>
          <cell r="O334">
            <v>1</v>
          </cell>
          <cell r="P334">
            <v>4</v>
          </cell>
          <cell r="Q334">
            <v>4</v>
          </cell>
        </row>
        <row r="335">
          <cell r="L335" t="str">
            <v>ESTU012-17</v>
          </cell>
          <cell r="M335" t="str">
            <v>Poluição Atmosférica</v>
          </cell>
          <cell r="N335">
            <v>3</v>
          </cell>
          <cell r="O335">
            <v>0</v>
          </cell>
          <cell r="P335">
            <v>4</v>
          </cell>
          <cell r="Q335">
            <v>3</v>
          </cell>
        </row>
        <row r="336">
          <cell r="L336" t="str">
            <v>ESTU015-17</v>
          </cell>
          <cell r="M336" t="str">
            <v>Saúde Ambiental</v>
          </cell>
          <cell r="N336">
            <v>2</v>
          </cell>
          <cell r="O336">
            <v>0</v>
          </cell>
          <cell r="P336">
            <v>3</v>
          </cell>
          <cell r="Q336">
            <v>2</v>
          </cell>
        </row>
        <row r="337">
          <cell r="L337" t="str">
            <v>ESTU019-17</v>
          </cell>
          <cell r="M337" t="str">
            <v>Teoria do Planejamento Urbano e Ambiental</v>
          </cell>
          <cell r="N337">
            <v>3</v>
          </cell>
          <cell r="O337">
            <v>0</v>
          </cell>
          <cell r="P337">
            <v>4</v>
          </cell>
          <cell r="Q337">
            <v>3</v>
          </cell>
        </row>
        <row r="338">
          <cell r="L338" t="str">
            <v>ESTU020-17</v>
          </cell>
          <cell r="M338" t="str">
            <v>Transferência de Massa</v>
          </cell>
          <cell r="N338">
            <v>3</v>
          </cell>
          <cell r="O338">
            <v>1</v>
          </cell>
          <cell r="P338">
            <v>5</v>
          </cell>
          <cell r="Q338">
            <v>4</v>
          </cell>
        </row>
        <row r="339">
          <cell r="L339" t="str">
            <v>ESTU021-17</v>
          </cell>
          <cell r="M339" t="str">
            <v>Transportes e Mobilidade Urbana</v>
          </cell>
          <cell r="N339">
            <v>2</v>
          </cell>
          <cell r="O339">
            <v>0</v>
          </cell>
          <cell r="P339">
            <v>4</v>
          </cell>
          <cell r="Q339">
            <v>2</v>
          </cell>
        </row>
        <row r="340">
          <cell r="L340" t="str">
            <v>ESTU023-17</v>
          </cell>
          <cell r="M340" t="str">
            <v>Biomas Brasileiros</v>
          </cell>
          <cell r="N340">
            <v>2</v>
          </cell>
          <cell r="O340">
            <v>1</v>
          </cell>
          <cell r="P340">
            <v>3</v>
          </cell>
          <cell r="Q340">
            <v>3</v>
          </cell>
        </row>
        <row r="341">
          <cell r="L341" t="str">
            <v>ESTU024-17</v>
          </cell>
          <cell r="M341" t="str">
            <v>Análise de Sistemas e Modelagem Ambiental</v>
          </cell>
          <cell r="N341">
            <v>1</v>
          </cell>
          <cell r="O341">
            <v>2</v>
          </cell>
          <cell r="P341">
            <v>4</v>
          </cell>
          <cell r="Q341">
            <v>3</v>
          </cell>
        </row>
        <row r="342">
          <cell r="L342" t="str">
            <v>ESTU025-17</v>
          </cell>
          <cell r="M342" t="str">
            <v>Avaliação de Impactos Ambientais</v>
          </cell>
          <cell r="N342">
            <v>2</v>
          </cell>
          <cell r="O342">
            <v>2</v>
          </cell>
          <cell r="P342">
            <v>4</v>
          </cell>
          <cell r="Q342">
            <v>4</v>
          </cell>
        </row>
        <row r="343">
          <cell r="L343" t="str">
            <v>ESTU026-17</v>
          </cell>
          <cell r="M343" t="str">
            <v>Caracterização de Matrizes Ambientais</v>
          </cell>
          <cell r="N343">
            <v>1</v>
          </cell>
          <cell r="O343">
            <v>2</v>
          </cell>
          <cell r="P343">
            <v>4</v>
          </cell>
          <cell r="Q343">
            <v>3</v>
          </cell>
        </row>
        <row r="344">
          <cell r="L344" t="str">
            <v>ESTU027-17</v>
          </cell>
          <cell r="M344" t="str">
            <v>Fundamentos de Geologia para Engenharia</v>
          </cell>
          <cell r="N344">
            <v>2</v>
          </cell>
          <cell r="O344">
            <v>1</v>
          </cell>
          <cell r="P344">
            <v>2</v>
          </cell>
          <cell r="Q344">
            <v>3</v>
          </cell>
        </row>
        <row r="345">
          <cell r="L345" t="str">
            <v>ESTU028-17</v>
          </cell>
          <cell r="M345" t="str">
            <v>Hidráulica de Condutos Forçados</v>
          </cell>
          <cell r="N345">
            <v>2</v>
          </cell>
          <cell r="O345">
            <v>1</v>
          </cell>
          <cell r="P345">
            <v>2</v>
          </cell>
          <cell r="Q345">
            <v>3</v>
          </cell>
        </row>
        <row r="346">
          <cell r="L346" t="str">
            <v>ESTU029-17</v>
          </cell>
          <cell r="M346" t="str">
            <v>Hidráulica de Condutos Livres</v>
          </cell>
          <cell r="N346">
            <v>1</v>
          </cell>
          <cell r="O346">
            <v>1</v>
          </cell>
          <cell r="P346">
            <v>2</v>
          </cell>
          <cell r="Q346">
            <v>2</v>
          </cell>
        </row>
        <row r="347">
          <cell r="L347" t="str">
            <v>ESTU031-17</v>
          </cell>
          <cell r="M347" t="str">
            <v>Recuperação de Áreas Degradadas</v>
          </cell>
          <cell r="N347">
            <v>2</v>
          </cell>
          <cell r="O347">
            <v>1</v>
          </cell>
          <cell r="P347">
            <v>3</v>
          </cell>
          <cell r="Q347">
            <v>3</v>
          </cell>
        </row>
        <row r="348">
          <cell r="L348" t="str">
            <v>ESTU032-17</v>
          </cell>
          <cell r="M348" t="str">
            <v>Representação Gráfica de Projetos Ambientais e Urbanos</v>
          </cell>
          <cell r="N348">
            <v>0</v>
          </cell>
          <cell r="O348">
            <v>4</v>
          </cell>
          <cell r="P348">
            <v>4</v>
          </cell>
          <cell r="Q348">
            <v>4</v>
          </cell>
        </row>
        <row r="349">
          <cell r="L349" t="str">
            <v>ESTU033-17</v>
          </cell>
          <cell r="M349" t="str">
            <v>Resíduos Sólidos</v>
          </cell>
          <cell r="N349">
            <v>2</v>
          </cell>
          <cell r="O349">
            <v>1</v>
          </cell>
          <cell r="P349">
            <v>4</v>
          </cell>
          <cell r="Q349">
            <v>3</v>
          </cell>
        </row>
        <row r="350">
          <cell r="L350" t="str">
            <v>ESTU034-17</v>
          </cell>
          <cell r="M350" t="str">
            <v>Sistema de Abastecimento de Águas</v>
          </cell>
          <cell r="N350">
            <v>2</v>
          </cell>
          <cell r="O350">
            <v>1</v>
          </cell>
          <cell r="P350">
            <v>4</v>
          </cell>
          <cell r="Q350">
            <v>3</v>
          </cell>
        </row>
        <row r="351">
          <cell r="L351" t="str">
            <v>ESTU035-17</v>
          </cell>
          <cell r="M351" t="str">
            <v>Sistemas de Esgotamento Sanitário</v>
          </cell>
          <cell r="N351">
            <v>2</v>
          </cell>
          <cell r="O351">
            <v>1</v>
          </cell>
          <cell r="P351">
            <v>4</v>
          </cell>
          <cell r="Q351">
            <v>3</v>
          </cell>
        </row>
        <row r="352">
          <cell r="L352" t="str">
            <v>ESTU036-17</v>
          </cell>
          <cell r="M352" t="str">
            <v>Sistemas de Drenagem Urbana</v>
          </cell>
          <cell r="N352">
            <v>2</v>
          </cell>
          <cell r="O352">
            <v>1</v>
          </cell>
          <cell r="P352">
            <v>4</v>
          </cell>
          <cell r="Q352">
            <v>3</v>
          </cell>
        </row>
        <row r="353">
          <cell r="L353" t="str">
            <v>ESTU037-17</v>
          </cell>
          <cell r="M353" t="str">
            <v>Sistemas de Tratamento de Água</v>
          </cell>
          <cell r="N353">
            <v>2</v>
          </cell>
          <cell r="O353">
            <v>1</v>
          </cell>
          <cell r="P353">
            <v>4</v>
          </cell>
          <cell r="Q353">
            <v>3</v>
          </cell>
        </row>
        <row r="354">
          <cell r="L354" t="str">
            <v>ESTU038-17</v>
          </cell>
          <cell r="M354" t="str">
            <v>Tratamento de Águas Urbanas Servidas</v>
          </cell>
          <cell r="N354">
            <v>2</v>
          </cell>
          <cell r="O354">
            <v>1</v>
          </cell>
          <cell r="P354">
            <v>4</v>
          </cell>
          <cell r="Q354">
            <v>3</v>
          </cell>
        </row>
        <row r="355">
          <cell r="L355" t="str">
            <v>ESTU039-17</v>
          </cell>
          <cell r="M355" t="str">
            <v>Regulação Ambiental e Urbanística</v>
          </cell>
          <cell r="N355">
            <v>2</v>
          </cell>
          <cell r="O355">
            <v>0</v>
          </cell>
          <cell r="P355">
            <v>4</v>
          </cell>
          <cell r="Q355">
            <v>2</v>
          </cell>
        </row>
        <row r="356">
          <cell r="L356" t="str">
            <v>ESTU040-17</v>
          </cell>
          <cell r="M356" t="str">
            <v>Projeto Ambiental Urbano</v>
          </cell>
          <cell r="N356">
            <v>1</v>
          </cell>
          <cell r="O356">
            <v>3</v>
          </cell>
          <cell r="P356">
            <v>4</v>
          </cell>
          <cell r="Q356">
            <v>4</v>
          </cell>
        </row>
        <row r="357">
          <cell r="L357" t="str">
            <v>ESTU902-17</v>
          </cell>
          <cell r="M357" t="str">
            <v>Trabalho de Graduação I em Engenharia Ambiental e Urbana</v>
          </cell>
          <cell r="N357">
            <v>0</v>
          </cell>
          <cell r="O357">
            <v>2</v>
          </cell>
          <cell r="P357">
            <v>4</v>
          </cell>
          <cell r="Q357">
            <v>2</v>
          </cell>
        </row>
        <row r="358">
          <cell r="L358" t="str">
            <v>ESTU903-17</v>
          </cell>
          <cell r="M358" t="str">
            <v>Trabalho de Graduação II em Engenharia Ambiental e Urbana</v>
          </cell>
          <cell r="N358">
            <v>0</v>
          </cell>
          <cell r="O358">
            <v>2</v>
          </cell>
          <cell r="P358">
            <v>4</v>
          </cell>
          <cell r="Q358">
            <v>2</v>
          </cell>
        </row>
        <row r="359">
          <cell r="L359" t="str">
            <v>ESTU904-17</v>
          </cell>
          <cell r="M359" t="str">
            <v>Trabalho de Graduação III em Engenharia Ambiental e Urbana</v>
          </cell>
          <cell r="N359">
            <v>0</v>
          </cell>
          <cell r="O359">
            <v>2</v>
          </cell>
          <cell r="P359">
            <v>4</v>
          </cell>
          <cell r="Q359">
            <v>2</v>
          </cell>
        </row>
        <row r="360">
          <cell r="L360" t="str">
            <v>ESTU905-17</v>
          </cell>
          <cell r="M360" t="str">
            <v>Estágio Curricular em Engenharia Ambiental e Urbana</v>
          </cell>
          <cell r="N360">
            <v>0</v>
          </cell>
          <cell r="O360">
            <v>14</v>
          </cell>
          <cell r="P360">
            <v>0</v>
          </cell>
          <cell r="Q360">
            <v>14</v>
          </cell>
        </row>
        <row r="361">
          <cell r="L361" t="str">
            <v>ESZA002-17</v>
          </cell>
          <cell r="M361" t="str">
            <v>Controle Robusto Multivariável</v>
          </cell>
          <cell r="N361">
            <v>3</v>
          </cell>
          <cell r="O361">
            <v>1</v>
          </cell>
          <cell r="P361">
            <v>4</v>
          </cell>
          <cell r="Q361">
            <v>4</v>
          </cell>
        </row>
        <row r="362">
          <cell r="L362" t="str">
            <v>ESZA003-17</v>
          </cell>
          <cell r="M362" t="str">
            <v>Controle Não-Linear</v>
          </cell>
          <cell r="N362">
            <v>3</v>
          </cell>
          <cell r="O362">
            <v>1</v>
          </cell>
          <cell r="P362">
            <v>4</v>
          </cell>
          <cell r="Q362">
            <v>4</v>
          </cell>
        </row>
        <row r="363">
          <cell r="L363" t="str">
            <v>ESZA005-17</v>
          </cell>
          <cell r="M363" t="str">
            <v>Processadores Digitais em Controle e Automação</v>
          </cell>
          <cell r="N363">
            <v>3</v>
          </cell>
          <cell r="O363">
            <v>1</v>
          </cell>
          <cell r="P363">
            <v>4</v>
          </cell>
          <cell r="Q363">
            <v>4</v>
          </cell>
        </row>
        <row r="364">
          <cell r="L364" t="str">
            <v>ESZA006-17</v>
          </cell>
          <cell r="M364" t="str">
            <v>Teoria de Controle Ótimo</v>
          </cell>
          <cell r="N364">
            <v>3</v>
          </cell>
          <cell r="O364">
            <v>0</v>
          </cell>
          <cell r="P364">
            <v>4</v>
          </cell>
          <cell r="Q364">
            <v>3</v>
          </cell>
        </row>
        <row r="365">
          <cell r="L365" t="str">
            <v>ESZA007-17</v>
          </cell>
          <cell r="M365" t="str">
            <v>Confiabilidade de Componentes e Sistemas</v>
          </cell>
          <cell r="N365">
            <v>3</v>
          </cell>
          <cell r="O365">
            <v>0</v>
          </cell>
          <cell r="P365">
            <v>4</v>
          </cell>
          <cell r="Q365">
            <v>3</v>
          </cell>
        </row>
        <row r="366">
          <cell r="L366" t="str">
            <v>ESZA008-17</v>
          </cell>
          <cell r="M366" t="str">
            <v>Circuitos Hidráulicos e Pneumáticos</v>
          </cell>
          <cell r="N366">
            <v>3</v>
          </cell>
          <cell r="O366">
            <v>1</v>
          </cell>
          <cell r="P366">
            <v>4</v>
          </cell>
          <cell r="Q366">
            <v>4</v>
          </cell>
        </row>
        <row r="367">
          <cell r="L367" t="str">
            <v>ESZA009-17</v>
          </cell>
          <cell r="M367" t="str">
            <v>Redes de Barramento de Campo</v>
          </cell>
          <cell r="N367">
            <v>2</v>
          </cell>
          <cell r="O367">
            <v>1</v>
          </cell>
          <cell r="P367">
            <v>4</v>
          </cell>
          <cell r="Q367">
            <v>3</v>
          </cell>
        </row>
        <row r="368">
          <cell r="L368" t="str">
            <v>ESZA010-17</v>
          </cell>
          <cell r="M368" t="str">
            <v>Servo-Sistema para Robôs e Acionamento para Sistemas Mecatrônicos</v>
          </cell>
          <cell r="N368">
            <v>3</v>
          </cell>
          <cell r="O368">
            <v>1</v>
          </cell>
          <cell r="P368">
            <v>4</v>
          </cell>
          <cell r="Q368">
            <v>4</v>
          </cell>
        </row>
        <row r="369">
          <cell r="L369" t="str">
            <v>ESZA011-17</v>
          </cell>
          <cell r="M369" t="str">
            <v>Eletrônica de Potência I</v>
          </cell>
          <cell r="N369">
            <v>3</v>
          </cell>
          <cell r="O369">
            <v>2</v>
          </cell>
          <cell r="P369">
            <v>4</v>
          </cell>
          <cell r="Q369">
            <v>5</v>
          </cell>
        </row>
        <row r="370">
          <cell r="L370" t="str">
            <v>ESZA012-17</v>
          </cell>
          <cell r="M370" t="str">
            <v>Eletrônica de Potência II</v>
          </cell>
          <cell r="N370">
            <v>3</v>
          </cell>
          <cell r="O370">
            <v>2</v>
          </cell>
          <cell r="P370">
            <v>4</v>
          </cell>
          <cell r="Q370">
            <v>5</v>
          </cell>
        </row>
        <row r="371">
          <cell r="L371" t="str">
            <v>ESZA013-17</v>
          </cell>
          <cell r="M371" t="str">
            <v>Instrumentação e Metrologia Óptica</v>
          </cell>
          <cell r="N371">
            <v>3</v>
          </cell>
          <cell r="O371">
            <v>1</v>
          </cell>
          <cell r="P371">
            <v>4</v>
          </cell>
          <cell r="Q371">
            <v>4</v>
          </cell>
        </row>
        <row r="372">
          <cell r="L372" t="str">
            <v>ESZA014-17</v>
          </cell>
          <cell r="M372" t="str">
            <v>Projeto de Microdispositivos para Instrumentação</v>
          </cell>
          <cell r="N372">
            <v>3</v>
          </cell>
          <cell r="O372">
            <v>1</v>
          </cell>
          <cell r="P372">
            <v>4</v>
          </cell>
          <cell r="Q372">
            <v>4</v>
          </cell>
        </row>
        <row r="373">
          <cell r="L373" t="str">
            <v>ESZA015-17</v>
          </cell>
          <cell r="M373" t="str">
            <v>Supervisão e Monitoramento de Processos Energéticos</v>
          </cell>
          <cell r="N373">
            <v>1</v>
          </cell>
          <cell r="O373">
            <v>3</v>
          </cell>
          <cell r="P373">
            <v>4</v>
          </cell>
          <cell r="Q373">
            <v>4</v>
          </cell>
        </row>
        <row r="374">
          <cell r="L374" t="str">
            <v>ESZA016-17</v>
          </cell>
          <cell r="M374" t="str">
            <v>Optoeletrônica</v>
          </cell>
          <cell r="N374">
            <v>3</v>
          </cell>
          <cell r="O374">
            <v>1</v>
          </cell>
          <cell r="P374">
            <v>4</v>
          </cell>
          <cell r="Q374">
            <v>4</v>
          </cell>
        </row>
        <row r="375">
          <cell r="L375" t="str">
            <v>ESZA017-17</v>
          </cell>
          <cell r="M375" t="str">
            <v>Lógica Programável</v>
          </cell>
          <cell r="N375">
            <v>3</v>
          </cell>
          <cell r="O375">
            <v>1</v>
          </cell>
          <cell r="P375">
            <v>4</v>
          </cell>
          <cell r="Q375">
            <v>4</v>
          </cell>
        </row>
        <row r="376">
          <cell r="L376" t="str">
            <v>ESZA018-17</v>
          </cell>
          <cell r="M376" t="str">
            <v>Engenharia Óptica e Imagens</v>
          </cell>
          <cell r="N376">
            <v>3</v>
          </cell>
          <cell r="O376">
            <v>1</v>
          </cell>
          <cell r="P376">
            <v>4</v>
          </cell>
          <cell r="Q376">
            <v>4</v>
          </cell>
        </row>
        <row r="377">
          <cell r="L377" t="str">
            <v>ESZA019-17</v>
          </cell>
          <cell r="M377" t="str">
            <v>Visão Computacional</v>
          </cell>
          <cell r="N377">
            <v>3</v>
          </cell>
          <cell r="O377">
            <v>1</v>
          </cell>
          <cell r="P377">
            <v>4</v>
          </cell>
          <cell r="Q377">
            <v>4</v>
          </cell>
        </row>
        <row r="378">
          <cell r="L378" t="str">
            <v>ESZA020-17</v>
          </cell>
          <cell r="M378" t="str">
            <v>Robôs Móveis Autônomos</v>
          </cell>
          <cell r="N378">
            <v>3</v>
          </cell>
          <cell r="O378">
            <v>1</v>
          </cell>
          <cell r="P378">
            <v>4</v>
          </cell>
          <cell r="Q378">
            <v>4</v>
          </cell>
        </row>
        <row r="379">
          <cell r="L379" t="str">
            <v>ESZA021-17</v>
          </cell>
          <cell r="M379" t="str">
            <v>Controle Avançado de Robôs</v>
          </cell>
          <cell r="N379">
            <v>3</v>
          </cell>
          <cell r="O379">
            <v>0</v>
          </cell>
          <cell r="P379">
            <v>4</v>
          </cell>
          <cell r="Q379">
            <v>3</v>
          </cell>
        </row>
        <row r="380">
          <cell r="L380" t="str">
            <v>ESZA022-17</v>
          </cell>
          <cell r="M380" t="str">
            <v>Inteligência Artificial em Robótica</v>
          </cell>
          <cell r="N380">
            <v>3</v>
          </cell>
          <cell r="O380">
            <v>1</v>
          </cell>
          <cell r="P380">
            <v>4</v>
          </cell>
          <cell r="Q380">
            <v>4</v>
          </cell>
        </row>
        <row r="381">
          <cell r="L381" t="str">
            <v>ESZA023-17</v>
          </cell>
          <cell r="M381" t="str">
            <v>Introdução ao Controle Moderno</v>
          </cell>
          <cell r="N381">
            <v>3</v>
          </cell>
          <cell r="O381">
            <v>2</v>
          </cell>
          <cell r="P381">
            <v>4</v>
          </cell>
          <cell r="Q381">
            <v>5</v>
          </cell>
        </row>
        <row r="382">
          <cell r="L382" t="str">
            <v>ESZA024-17</v>
          </cell>
          <cell r="M382" t="str">
            <v>Projeto de Controle Discreto</v>
          </cell>
          <cell r="N382">
            <v>2</v>
          </cell>
          <cell r="O382">
            <v>1</v>
          </cell>
          <cell r="P382">
            <v>4</v>
          </cell>
          <cell r="Q382">
            <v>3</v>
          </cell>
        </row>
        <row r="383">
          <cell r="L383" t="str">
            <v>ESZB002-17</v>
          </cell>
          <cell r="M383" t="str">
            <v>Caracterização de Biomateriais</v>
          </cell>
          <cell r="N383">
            <v>2</v>
          </cell>
          <cell r="O383">
            <v>3</v>
          </cell>
          <cell r="P383">
            <v>4</v>
          </cell>
          <cell r="Q383">
            <v>5</v>
          </cell>
        </row>
        <row r="384">
          <cell r="L384" t="str">
            <v>ESZB003-17</v>
          </cell>
          <cell r="M384" t="str">
            <v>Processamento e Análise de Sinais Biomédicos</v>
          </cell>
          <cell r="N384">
            <v>2</v>
          </cell>
          <cell r="O384">
            <v>2</v>
          </cell>
          <cell r="P384">
            <v>4</v>
          </cell>
          <cell r="Q384">
            <v>4</v>
          </cell>
        </row>
        <row r="385">
          <cell r="L385" t="str">
            <v>ESZB004-17</v>
          </cell>
          <cell r="M385" t="str">
            <v>Processamento e Análise de Falhas em Biomateriais</v>
          </cell>
          <cell r="N385">
            <v>2</v>
          </cell>
          <cell r="O385">
            <v>3</v>
          </cell>
          <cell r="P385">
            <v>4</v>
          </cell>
          <cell r="Q385">
            <v>5</v>
          </cell>
        </row>
        <row r="386">
          <cell r="L386" t="str">
            <v>ESZB005-17</v>
          </cell>
          <cell r="M386" t="str">
            <v>Introdução à Biotecnologia</v>
          </cell>
          <cell r="N386">
            <v>4</v>
          </cell>
          <cell r="O386">
            <v>0</v>
          </cell>
          <cell r="P386">
            <v>4</v>
          </cell>
          <cell r="Q386">
            <v>4</v>
          </cell>
        </row>
        <row r="387">
          <cell r="L387" t="str">
            <v>ESZB006-17</v>
          </cell>
          <cell r="M387" t="str">
            <v>Engenharia de Tecidos</v>
          </cell>
          <cell r="N387">
            <v>3</v>
          </cell>
          <cell r="O387">
            <v>2</v>
          </cell>
          <cell r="P387">
            <v>4</v>
          </cell>
          <cell r="Q387">
            <v>5</v>
          </cell>
        </row>
        <row r="388">
          <cell r="L388" t="str">
            <v>ESZB007-17</v>
          </cell>
          <cell r="M388" t="str">
            <v>Introdução à Biofotônica e Óptica Biomédica</v>
          </cell>
          <cell r="N388">
            <v>3</v>
          </cell>
          <cell r="O388">
            <v>1</v>
          </cell>
          <cell r="P388">
            <v>4</v>
          </cell>
          <cell r="Q388">
            <v>4</v>
          </cell>
        </row>
        <row r="389">
          <cell r="L389" t="str">
            <v>ESZB008-17</v>
          </cell>
          <cell r="M389" t="str">
            <v>Técnicas Modernas em Fototerapia</v>
          </cell>
          <cell r="N389">
            <v>3</v>
          </cell>
          <cell r="O389">
            <v>1</v>
          </cell>
          <cell r="P389">
            <v>4</v>
          </cell>
          <cell r="Q389">
            <v>4</v>
          </cell>
        </row>
        <row r="390">
          <cell r="L390" t="str">
            <v>ESZB009-17</v>
          </cell>
          <cell r="M390" t="str">
            <v>Técnicas Modernas em Fotodiagnóstico</v>
          </cell>
          <cell r="N390">
            <v>3</v>
          </cell>
          <cell r="O390">
            <v>1</v>
          </cell>
          <cell r="P390">
            <v>4</v>
          </cell>
          <cell r="Q390">
            <v>4</v>
          </cell>
        </row>
        <row r="391">
          <cell r="L391" t="str">
            <v>ESZB010-17</v>
          </cell>
          <cell r="M391" t="str">
            <v>Processamento de Imagens Médicas</v>
          </cell>
          <cell r="N391">
            <v>2</v>
          </cell>
          <cell r="O391">
            <v>2</v>
          </cell>
          <cell r="P391">
            <v>5</v>
          </cell>
          <cell r="Q391">
            <v>4</v>
          </cell>
        </row>
        <row r="392">
          <cell r="L392" t="str">
            <v>ESZB011-17</v>
          </cell>
          <cell r="M392" t="str">
            <v>Qualidade de Imagens Médicas</v>
          </cell>
          <cell r="N392">
            <v>2</v>
          </cell>
          <cell r="O392">
            <v>2</v>
          </cell>
          <cell r="P392">
            <v>4</v>
          </cell>
          <cell r="Q392">
            <v>4</v>
          </cell>
        </row>
        <row r="393">
          <cell r="L393" t="str">
            <v>ESZB013-17</v>
          </cell>
          <cell r="M393" t="str">
            <v>Ergonomia</v>
          </cell>
          <cell r="N393">
            <v>4</v>
          </cell>
          <cell r="O393">
            <v>0</v>
          </cell>
          <cell r="P393">
            <v>4</v>
          </cell>
          <cell r="Q393">
            <v>4</v>
          </cell>
        </row>
        <row r="394">
          <cell r="L394" t="str">
            <v>ESZB014-17</v>
          </cell>
          <cell r="M394" t="str">
            <v>Introdução à Robótica</v>
          </cell>
          <cell r="N394">
            <v>2</v>
          </cell>
          <cell r="O394">
            <v>2</v>
          </cell>
          <cell r="P394">
            <v>4</v>
          </cell>
          <cell r="Q394">
            <v>4</v>
          </cell>
        </row>
        <row r="395">
          <cell r="L395" t="str">
            <v>ESZB015-17</v>
          </cell>
          <cell r="M395" t="str">
            <v>Laboratório de Bioinformática</v>
          </cell>
          <cell r="N395">
            <v>0</v>
          </cell>
          <cell r="O395">
            <v>4</v>
          </cell>
          <cell r="P395">
            <v>5</v>
          </cell>
          <cell r="Q395">
            <v>4</v>
          </cell>
        </row>
        <row r="396">
          <cell r="L396" t="str">
            <v>ESZB016-17</v>
          </cell>
          <cell r="M396" t="str">
            <v>Telemedicina e Sistemas de Apoio a Decisão</v>
          </cell>
          <cell r="N396">
            <v>2</v>
          </cell>
          <cell r="O396">
            <v>2</v>
          </cell>
          <cell r="P396">
            <v>5</v>
          </cell>
          <cell r="Q396">
            <v>4</v>
          </cell>
        </row>
        <row r="397">
          <cell r="L397" t="str">
            <v>ESZB017-17</v>
          </cell>
          <cell r="M397" t="str">
            <v>Projeto e Desenvolvimento de Sistemas para Análise de Dados Médicos</v>
          </cell>
          <cell r="N397">
            <v>3</v>
          </cell>
          <cell r="O397">
            <v>2</v>
          </cell>
          <cell r="P397">
            <v>4</v>
          </cell>
          <cell r="Q397">
            <v>5</v>
          </cell>
        </row>
        <row r="398">
          <cell r="L398" t="str">
            <v>ESZB021-17</v>
          </cell>
          <cell r="M398" t="str">
            <v>Introdução à Engenharia Biomédica</v>
          </cell>
          <cell r="N398">
            <v>2</v>
          </cell>
          <cell r="O398">
            <v>0</v>
          </cell>
          <cell r="P398">
            <v>4</v>
          </cell>
          <cell r="Q398">
            <v>2</v>
          </cell>
        </row>
        <row r="399">
          <cell r="L399" t="str">
            <v>ESZB022-17</v>
          </cell>
          <cell r="M399" t="str">
            <v>Introdução à Bioinformática</v>
          </cell>
          <cell r="N399">
            <v>3</v>
          </cell>
          <cell r="O399">
            <v>1</v>
          </cell>
          <cell r="P399">
            <v>4</v>
          </cell>
          <cell r="Q399">
            <v>4</v>
          </cell>
        </row>
        <row r="400">
          <cell r="L400" t="str">
            <v>ESZB024-17</v>
          </cell>
          <cell r="M400" t="str">
            <v>Caracterização Biológica de Dispositivos Médicos</v>
          </cell>
          <cell r="N400">
            <v>2</v>
          </cell>
          <cell r="O400">
            <v>2</v>
          </cell>
          <cell r="P400">
            <v>4</v>
          </cell>
          <cell r="Q400">
            <v>4</v>
          </cell>
        </row>
        <row r="401">
          <cell r="L401" t="str">
            <v>ESZB025-17</v>
          </cell>
          <cell r="M401" t="str">
            <v>Instrumentação Biomédica II</v>
          </cell>
          <cell r="N401">
            <v>2</v>
          </cell>
          <cell r="O401">
            <v>2</v>
          </cell>
          <cell r="P401">
            <v>5</v>
          </cell>
          <cell r="Q401">
            <v>4</v>
          </cell>
        </row>
        <row r="402">
          <cell r="L402" t="str">
            <v>ESZB026-17</v>
          </cell>
          <cell r="M402" t="str">
            <v>Sistemas Embarcados para Engenharia Biomédica</v>
          </cell>
          <cell r="N402">
            <v>0</v>
          </cell>
          <cell r="O402">
            <v>4</v>
          </cell>
          <cell r="P402">
            <v>4</v>
          </cell>
          <cell r="Q402">
            <v>4</v>
          </cell>
        </row>
        <row r="403">
          <cell r="L403" t="str">
            <v>ESZB027-17</v>
          </cell>
          <cell r="M403" t="str">
            <v>Engenharia de Reabilitação e Biofeedback</v>
          </cell>
          <cell r="N403">
            <v>3</v>
          </cell>
          <cell r="O403">
            <v>1</v>
          </cell>
          <cell r="P403">
            <v>4</v>
          </cell>
          <cell r="Q403">
            <v>4</v>
          </cell>
        </row>
        <row r="404">
          <cell r="L404" t="str">
            <v>ESZB028-17</v>
          </cell>
          <cell r="M404" t="str">
            <v>Métodos de Elementos Finitos Aplicados a Sistemas Biomédicos</v>
          </cell>
          <cell r="N404">
            <v>2</v>
          </cell>
          <cell r="O404">
            <v>3</v>
          </cell>
          <cell r="P404">
            <v>5</v>
          </cell>
          <cell r="Q404">
            <v>5</v>
          </cell>
        </row>
        <row r="405">
          <cell r="L405" t="str">
            <v>ESZB029-17</v>
          </cell>
          <cell r="M405" t="str">
            <v>Gestão de Tecnologia Hospitalar I</v>
          </cell>
          <cell r="N405">
            <v>4</v>
          </cell>
          <cell r="O405">
            <v>0</v>
          </cell>
          <cell r="P405">
            <v>4</v>
          </cell>
          <cell r="Q405">
            <v>4</v>
          </cell>
        </row>
        <row r="406">
          <cell r="L406" t="str">
            <v>ESZB030-17</v>
          </cell>
          <cell r="M406" t="str">
            <v>Gestão de Tecnologia Hospitalar II</v>
          </cell>
          <cell r="N406">
            <v>4</v>
          </cell>
          <cell r="O406">
            <v>0</v>
          </cell>
          <cell r="P406">
            <v>4</v>
          </cell>
          <cell r="Q406">
            <v>4</v>
          </cell>
        </row>
        <row r="407">
          <cell r="L407" t="str">
            <v>ESZB031-17</v>
          </cell>
          <cell r="M407" t="str">
            <v>Instalações Hospitalares</v>
          </cell>
          <cell r="N407">
            <v>4</v>
          </cell>
          <cell r="O407">
            <v>0</v>
          </cell>
          <cell r="P407">
            <v>4</v>
          </cell>
          <cell r="Q407">
            <v>4</v>
          </cell>
        </row>
        <row r="408">
          <cell r="L408" t="str">
            <v>ESZB032-17</v>
          </cell>
          <cell r="M408" t="str">
            <v>Bioimpedância Aplicada</v>
          </cell>
          <cell r="N408">
            <v>2</v>
          </cell>
          <cell r="O408">
            <v>0</v>
          </cell>
          <cell r="P408">
            <v>2</v>
          </cell>
          <cell r="Q408">
            <v>2</v>
          </cell>
        </row>
        <row r="409">
          <cell r="L409" t="str">
            <v>ESZB033-17</v>
          </cell>
          <cell r="M409" t="str">
            <v>Projeto e Desenvolvimento de Interfaces Cérebro-Máquina</v>
          </cell>
          <cell r="N409">
            <v>2</v>
          </cell>
          <cell r="O409">
            <v>2</v>
          </cell>
          <cell r="P409">
            <v>4</v>
          </cell>
          <cell r="Q409">
            <v>4</v>
          </cell>
        </row>
        <row r="410">
          <cell r="L410" t="str">
            <v>ESZB034-17</v>
          </cell>
          <cell r="M410" t="str">
            <v>Ultrassom Aplicado à Medicina</v>
          </cell>
          <cell r="N410">
            <v>3</v>
          </cell>
          <cell r="O410">
            <v>1</v>
          </cell>
          <cell r="P410">
            <v>4</v>
          </cell>
          <cell r="Q410">
            <v>4</v>
          </cell>
        </row>
        <row r="411">
          <cell r="L411" t="str">
            <v>ESZB035-17</v>
          </cell>
          <cell r="M411" t="str">
            <v>Introdução à Biomecânica do Contínuo</v>
          </cell>
          <cell r="N411">
            <v>2</v>
          </cell>
          <cell r="O411">
            <v>2</v>
          </cell>
          <cell r="P411">
            <v>4</v>
          </cell>
          <cell r="Q411">
            <v>4</v>
          </cell>
        </row>
        <row r="412">
          <cell r="L412" t="str">
            <v>ESZB036-17</v>
          </cell>
          <cell r="M412" t="str">
            <v>Introdução à Mecânica Biofluídica</v>
          </cell>
          <cell r="N412">
            <v>2</v>
          </cell>
          <cell r="O412">
            <v>2</v>
          </cell>
          <cell r="P412">
            <v>4</v>
          </cell>
          <cell r="Q412">
            <v>4</v>
          </cell>
        </row>
        <row r="413">
          <cell r="L413" t="str">
            <v>ESZB037-17</v>
          </cell>
          <cell r="M413" t="str">
            <v>Projeto e Análise de Próteses e Órteses</v>
          </cell>
          <cell r="N413">
            <v>2</v>
          </cell>
          <cell r="O413">
            <v>2</v>
          </cell>
          <cell r="P413">
            <v>4</v>
          </cell>
          <cell r="Q413">
            <v>4</v>
          </cell>
        </row>
        <row r="414">
          <cell r="L414" t="str">
            <v>ESZB038-17</v>
          </cell>
          <cell r="M414" t="str">
            <v>Modelagem e Simulação do Movimento Humano</v>
          </cell>
          <cell r="N414">
            <v>2</v>
          </cell>
          <cell r="O414">
            <v>2</v>
          </cell>
          <cell r="P414">
            <v>4</v>
          </cell>
          <cell r="Q414">
            <v>4</v>
          </cell>
        </row>
        <row r="415">
          <cell r="L415" t="str">
            <v>ESZC001-17</v>
          </cell>
          <cell r="M415" t="str">
            <v>Análise de Séries Temporais - Tópicos Especiais</v>
          </cell>
          <cell r="N415">
            <v>4</v>
          </cell>
          <cell r="O415">
            <v>0</v>
          </cell>
          <cell r="P415">
            <v>3</v>
          </cell>
          <cell r="Q415">
            <v>4</v>
          </cell>
        </row>
        <row r="416">
          <cell r="L416" t="str">
            <v>ESZC002-17</v>
          </cell>
          <cell r="M416" t="str">
            <v>Conhecimento na Economia: Abordagens e Interfaces com as Atividades de CT&amp;I</v>
          </cell>
          <cell r="N416">
            <v>4</v>
          </cell>
          <cell r="O416">
            <v>0</v>
          </cell>
          <cell r="P416">
            <v>4</v>
          </cell>
          <cell r="Q416">
            <v>4</v>
          </cell>
        </row>
        <row r="417">
          <cell r="L417" t="str">
            <v>ESZC003-17</v>
          </cell>
          <cell r="M417" t="str">
            <v>Economia do Setor Público</v>
          </cell>
          <cell r="N417">
            <v>4</v>
          </cell>
          <cell r="O417">
            <v>0</v>
          </cell>
          <cell r="P417">
            <v>4</v>
          </cell>
          <cell r="Q417">
            <v>4</v>
          </cell>
        </row>
        <row r="418">
          <cell r="L418" t="str">
            <v>ESZC004-17</v>
          </cell>
          <cell r="M418" t="str">
            <v>Economia do Trabalho</v>
          </cell>
          <cell r="N418">
            <v>4</v>
          </cell>
          <cell r="O418">
            <v>0</v>
          </cell>
          <cell r="P418">
            <v>3</v>
          </cell>
          <cell r="Q418">
            <v>4</v>
          </cell>
        </row>
        <row r="419">
          <cell r="L419" t="str">
            <v>ESZC006-17</v>
          </cell>
          <cell r="M419" t="str">
            <v>Economia Institucional II</v>
          </cell>
          <cell r="N419">
            <v>4</v>
          </cell>
          <cell r="O419">
            <v>0</v>
          </cell>
          <cell r="P419">
            <v>3</v>
          </cell>
          <cell r="Q419">
            <v>4</v>
          </cell>
        </row>
        <row r="420">
          <cell r="L420" t="str">
            <v>ESZC007-13</v>
          </cell>
          <cell r="M420" t="str">
            <v>Economia Regional e Sociedade</v>
          </cell>
          <cell r="N420">
            <v>4</v>
          </cell>
          <cell r="O420">
            <v>0</v>
          </cell>
          <cell r="P420">
            <v>4</v>
          </cell>
          <cell r="Q420">
            <v>4</v>
          </cell>
        </row>
        <row r="421">
          <cell r="L421" t="str">
            <v>ESZC013-17</v>
          </cell>
          <cell r="M421" t="str">
            <v>Mudança Tecnológica e Dinâmica Capitalista na Economia Contemporânea</v>
          </cell>
          <cell r="N421">
            <v>4</v>
          </cell>
          <cell r="O421">
            <v>0</v>
          </cell>
          <cell r="P421">
            <v>4</v>
          </cell>
          <cell r="Q421">
            <v>4</v>
          </cell>
        </row>
        <row r="422">
          <cell r="L422" t="str">
            <v>ESZC017-17</v>
          </cell>
          <cell r="M422" t="str">
            <v>Tópicos Avançados em Macroeconomia</v>
          </cell>
          <cell r="N422">
            <v>4</v>
          </cell>
          <cell r="O422">
            <v>0</v>
          </cell>
          <cell r="P422">
            <v>4</v>
          </cell>
          <cell r="Q422">
            <v>4</v>
          </cell>
        </row>
        <row r="423">
          <cell r="L423" t="str">
            <v>ESZC018-17</v>
          </cell>
          <cell r="M423" t="str">
            <v>Análise Econômica de Projetos</v>
          </cell>
          <cell r="N423">
            <v>4</v>
          </cell>
          <cell r="O423">
            <v>0</v>
          </cell>
          <cell r="P423">
            <v>4</v>
          </cell>
          <cell r="Q423">
            <v>4</v>
          </cell>
        </row>
        <row r="424">
          <cell r="L424" t="str">
            <v>ESZC019-17</v>
          </cell>
          <cell r="M424" t="str">
            <v>Introdução à Elaboração e Análise de Cenários Macroeconômicos</v>
          </cell>
          <cell r="N424">
            <v>4</v>
          </cell>
          <cell r="O424">
            <v>0</v>
          </cell>
          <cell r="P424">
            <v>4</v>
          </cell>
          <cell r="Q424">
            <v>4</v>
          </cell>
        </row>
        <row r="425">
          <cell r="L425" t="str">
            <v>ESZC020-17</v>
          </cell>
          <cell r="M425" t="str">
            <v>Economia Industrial</v>
          </cell>
          <cell r="N425">
            <v>4</v>
          </cell>
          <cell r="O425">
            <v>0</v>
          </cell>
          <cell r="P425">
            <v>4</v>
          </cell>
          <cell r="Q425">
            <v>4</v>
          </cell>
        </row>
        <row r="426">
          <cell r="L426" t="str">
            <v>ESZC021-17</v>
          </cell>
          <cell r="M426" t="str">
            <v>Tópicos Avançados em Microeconomia</v>
          </cell>
          <cell r="N426">
            <v>4</v>
          </cell>
          <cell r="O426">
            <v>0</v>
          </cell>
          <cell r="P426">
            <v>4</v>
          </cell>
          <cell r="Q426">
            <v>4</v>
          </cell>
        </row>
        <row r="427">
          <cell r="L427" t="str">
            <v>ESZC022-17</v>
          </cell>
          <cell r="M427" t="str">
            <v>Tópicos Avançados em Desenvolvimento Socioeconômico</v>
          </cell>
          <cell r="N427">
            <v>4</v>
          </cell>
          <cell r="O427">
            <v>0</v>
          </cell>
          <cell r="P427">
            <v>4</v>
          </cell>
          <cell r="Q427">
            <v>4</v>
          </cell>
        </row>
        <row r="428">
          <cell r="L428" t="str">
            <v>ESZC023-17</v>
          </cell>
          <cell r="M428" t="str">
            <v>Tópicos Avançados em Economia Institucional</v>
          </cell>
          <cell r="N428">
            <v>4</v>
          </cell>
          <cell r="O428">
            <v>0</v>
          </cell>
          <cell r="P428">
            <v>4</v>
          </cell>
          <cell r="Q428">
            <v>4</v>
          </cell>
        </row>
        <row r="429">
          <cell r="L429" t="str">
            <v>ESZC024-17</v>
          </cell>
          <cell r="M429" t="str">
            <v>Tópicos Avançados em História Econômica</v>
          </cell>
          <cell r="N429">
            <v>4</v>
          </cell>
          <cell r="O429">
            <v>0</v>
          </cell>
          <cell r="P429">
            <v>4</v>
          </cell>
          <cell r="Q429">
            <v>4</v>
          </cell>
        </row>
        <row r="430">
          <cell r="L430" t="str">
            <v>ESZC025-17</v>
          </cell>
          <cell r="M430" t="str">
            <v>Capitalismo Contemporâneo</v>
          </cell>
          <cell r="N430">
            <v>4</v>
          </cell>
          <cell r="O430">
            <v>0</v>
          </cell>
          <cell r="P430">
            <v>4</v>
          </cell>
          <cell r="Q430">
            <v>4</v>
          </cell>
        </row>
        <row r="431">
          <cell r="L431" t="str">
            <v>ESZC026-17</v>
          </cell>
          <cell r="M431" t="str">
            <v>Tópicos Avançados em Economia e Planejamento Territorial</v>
          </cell>
          <cell r="N431">
            <v>4</v>
          </cell>
          <cell r="O431">
            <v>0</v>
          </cell>
          <cell r="P431">
            <v>4</v>
          </cell>
          <cell r="Q431">
            <v>4</v>
          </cell>
        </row>
        <row r="432">
          <cell r="L432" t="str">
            <v>ESZC027-17</v>
          </cell>
          <cell r="M432" t="str">
            <v>Microeconomia Sistêmica Ambiental</v>
          </cell>
          <cell r="N432">
            <v>4</v>
          </cell>
          <cell r="O432">
            <v>0</v>
          </cell>
          <cell r="P432">
            <v>4</v>
          </cell>
          <cell r="Q432">
            <v>4</v>
          </cell>
        </row>
        <row r="433">
          <cell r="L433" t="str">
            <v>ESZC028-17</v>
          </cell>
          <cell r="M433" t="str">
            <v>Economia Dinâmica</v>
          </cell>
          <cell r="N433">
            <v>4</v>
          </cell>
          <cell r="O433">
            <v>0</v>
          </cell>
          <cell r="P433">
            <v>4</v>
          </cell>
          <cell r="Q433">
            <v>4</v>
          </cell>
        </row>
        <row r="434">
          <cell r="L434" t="str">
            <v>ESZC029-17</v>
          </cell>
          <cell r="M434" t="str">
            <v>Métodos Empíricos para Avaliação de Políticas Públicas</v>
          </cell>
          <cell r="N434">
            <v>4</v>
          </cell>
          <cell r="O434">
            <v>0</v>
          </cell>
          <cell r="P434">
            <v>4</v>
          </cell>
          <cell r="Q434">
            <v>4</v>
          </cell>
        </row>
        <row r="435">
          <cell r="L435" t="str">
            <v>ESZC030-17</v>
          </cell>
          <cell r="M435" t="str">
            <v>Modelagem Econômica no Século XXI</v>
          </cell>
          <cell r="N435">
            <v>4</v>
          </cell>
          <cell r="O435">
            <v>0</v>
          </cell>
          <cell r="P435">
            <v>4</v>
          </cell>
          <cell r="Q435">
            <v>4</v>
          </cell>
        </row>
        <row r="436">
          <cell r="L436" t="str">
            <v>ESZC031-17</v>
          </cell>
          <cell r="M436" t="str">
            <v>Finanças I</v>
          </cell>
          <cell r="N436">
            <v>4</v>
          </cell>
          <cell r="O436">
            <v>0</v>
          </cell>
          <cell r="P436">
            <v>4</v>
          </cell>
          <cell r="Q436">
            <v>4</v>
          </cell>
        </row>
        <row r="437">
          <cell r="L437" t="str">
            <v>ESZC032-17</v>
          </cell>
          <cell r="M437" t="str">
            <v>Finanças II</v>
          </cell>
          <cell r="N437">
            <v>4</v>
          </cell>
          <cell r="O437">
            <v>0</v>
          </cell>
          <cell r="P437">
            <v>4</v>
          </cell>
          <cell r="Q437">
            <v>4</v>
          </cell>
        </row>
        <row r="438">
          <cell r="L438" t="str">
            <v>ESZC033-17</v>
          </cell>
          <cell r="M438" t="str">
            <v>Tópicos Especiais em Economia Financeira</v>
          </cell>
          <cell r="N438">
            <v>4</v>
          </cell>
          <cell r="O438">
            <v>0</v>
          </cell>
          <cell r="P438">
            <v>4</v>
          </cell>
          <cell r="Q438">
            <v>4</v>
          </cell>
        </row>
        <row r="439">
          <cell r="L439" t="str">
            <v>ESZE006-17</v>
          </cell>
          <cell r="M439" t="str">
            <v>Subestação e Equipamentos</v>
          </cell>
          <cell r="N439">
            <v>2</v>
          </cell>
          <cell r="O439">
            <v>0</v>
          </cell>
          <cell r="P439">
            <v>4</v>
          </cell>
          <cell r="Q439">
            <v>2</v>
          </cell>
        </row>
        <row r="440">
          <cell r="L440" t="str">
            <v>ESZE009-17</v>
          </cell>
          <cell r="M440" t="str">
            <v>Sistemas de Potência II</v>
          </cell>
          <cell r="N440">
            <v>2</v>
          </cell>
          <cell r="O440">
            <v>2</v>
          </cell>
          <cell r="P440">
            <v>4</v>
          </cell>
          <cell r="Q440">
            <v>4</v>
          </cell>
        </row>
        <row r="441">
          <cell r="L441" t="str">
            <v>ESZE010-17</v>
          </cell>
          <cell r="M441" t="str">
            <v>Automação de Sistemas Elétricos de Potência</v>
          </cell>
          <cell r="N441">
            <v>3</v>
          </cell>
          <cell r="O441">
            <v>0</v>
          </cell>
          <cell r="P441">
            <v>4</v>
          </cell>
          <cell r="Q441">
            <v>3</v>
          </cell>
        </row>
        <row r="442">
          <cell r="L442" t="str">
            <v>ESZE019-17</v>
          </cell>
          <cell r="M442" t="str">
            <v>Centrais Termoelétricas</v>
          </cell>
          <cell r="N442">
            <v>2</v>
          </cell>
          <cell r="O442">
            <v>0</v>
          </cell>
          <cell r="P442">
            <v>3</v>
          </cell>
          <cell r="Q442">
            <v>2</v>
          </cell>
        </row>
        <row r="443">
          <cell r="L443" t="str">
            <v>ESZE025-17</v>
          </cell>
          <cell r="M443" t="str">
            <v>Integração e Otimização Energética de Processos</v>
          </cell>
          <cell r="N443">
            <v>2</v>
          </cell>
          <cell r="O443">
            <v>0</v>
          </cell>
          <cell r="P443">
            <v>4</v>
          </cell>
          <cell r="Q443">
            <v>2</v>
          </cell>
        </row>
        <row r="444">
          <cell r="L444" t="str">
            <v>ESZE026-17</v>
          </cell>
          <cell r="M444" t="str">
            <v>Ventilação Industrial e Ar Comprimido</v>
          </cell>
          <cell r="N444">
            <v>2</v>
          </cell>
          <cell r="O444">
            <v>0</v>
          </cell>
          <cell r="P444">
            <v>4</v>
          </cell>
          <cell r="Q444">
            <v>2</v>
          </cell>
        </row>
        <row r="445">
          <cell r="L445" t="str">
            <v>ESZE031-17</v>
          </cell>
          <cell r="M445" t="str">
            <v>Processos Termoquímicos de Conversão Energética</v>
          </cell>
          <cell r="N445">
            <v>2</v>
          </cell>
          <cell r="O445">
            <v>0</v>
          </cell>
          <cell r="P445">
            <v>4</v>
          </cell>
          <cell r="Q445">
            <v>2</v>
          </cell>
        </row>
        <row r="446">
          <cell r="L446" t="str">
            <v>ESZE038-17</v>
          </cell>
          <cell r="M446" t="str">
            <v>Reações Nucleares</v>
          </cell>
          <cell r="N446">
            <v>3</v>
          </cell>
          <cell r="O446">
            <v>0</v>
          </cell>
          <cell r="P446">
            <v>5</v>
          </cell>
          <cell r="Q446">
            <v>3</v>
          </cell>
        </row>
        <row r="447">
          <cell r="L447" t="str">
            <v>ESZE044-17</v>
          </cell>
          <cell r="M447" t="str">
            <v>Segurança de Instalações Nucleares</v>
          </cell>
          <cell r="N447">
            <v>3</v>
          </cell>
          <cell r="O447">
            <v>0</v>
          </cell>
          <cell r="P447">
            <v>4</v>
          </cell>
          <cell r="Q447">
            <v>3</v>
          </cell>
        </row>
        <row r="448">
          <cell r="L448" t="str">
            <v>ESZE045-17</v>
          </cell>
          <cell r="M448" t="str">
            <v>Resíduos Nucleares</v>
          </cell>
          <cell r="N448">
            <v>3</v>
          </cell>
          <cell r="O448">
            <v>0</v>
          </cell>
          <cell r="P448">
            <v>3</v>
          </cell>
          <cell r="Q448">
            <v>3</v>
          </cell>
        </row>
        <row r="449">
          <cell r="L449" t="str">
            <v>ESZE048-17</v>
          </cell>
          <cell r="M449" t="str">
            <v>Hidrogênio e Células a Combustível</v>
          </cell>
          <cell r="N449">
            <v>4</v>
          </cell>
          <cell r="O449">
            <v>0</v>
          </cell>
          <cell r="P449">
            <v>4</v>
          </cell>
          <cell r="Q449">
            <v>4</v>
          </cell>
        </row>
        <row r="450">
          <cell r="L450" t="str">
            <v>ESZE052-17</v>
          </cell>
          <cell r="M450" t="str">
            <v>Geração Distribuída</v>
          </cell>
          <cell r="N450">
            <v>2</v>
          </cell>
          <cell r="O450">
            <v>0</v>
          </cell>
          <cell r="P450">
            <v>3</v>
          </cell>
          <cell r="Q450">
            <v>2</v>
          </cell>
        </row>
        <row r="451">
          <cell r="L451" t="str">
            <v>ESZE057-17</v>
          </cell>
          <cell r="M451" t="str">
            <v>Economia do Petróleo e do Gás Natural</v>
          </cell>
          <cell r="N451">
            <v>4</v>
          </cell>
          <cell r="O451">
            <v>0</v>
          </cell>
          <cell r="P451">
            <v>4</v>
          </cell>
          <cell r="Q451">
            <v>4</v>
          </cell>
        </row>
        <row r="452">
          <cell r="L452" t="str">
            <v>ESZE058-17</v>
          </cell>
          <cell r="M452" t="str">
            <v>Engenharia de Completação</v>
          </cell>
          <cell r="N452">
            <v>4</v>
          </cell>
          <cell r="O452">
            <v>0</v>
          </cell>
          <cell r="P452">
            <v>4</v>
          </cell>
          <cell r="Q452">
            <v>4</v>
          </cell>
        </row>
        <row r="453">
          <cell r="L453" t="str">
            <v>ESZE059-17</v>
          </cell>
          <cell r="M453" t="str">
            <v>Engenharia de Perfuração</v>
          </cell>
          <cell r="N453">
            <v>4</v>
          </cell>
          <cell r="O453">
            <v>0</v>
          </cell>
          <cell r="P453">
            <v>4</v>
          </cell>
          <cell r="Q453">
            <v>4</v>
          </cell>
        </row>
        <row r="454">
          <cell r="L454" t="str">
            <v>ESZE060-17</v>
          </cell>
          <cell r="M454" t="str">
            <v>Engenharia de Reservatórios I</v>
          </cell>
          <cell r="N454">
            <v>0</v>
          </cell>
          <cell r="O454">
            <v>4</v>
          </cell>
          <cell r="P454">
            <v>4</v>
          </cell>
          <cell r="Q454">
            <v>4</v>
          </cell>
        </row>
        <row r="455">
          <cell r="L455" t="str">
            <v>ESZE061-17</v>
          </cell>
          <cell r="M455" t="str">
            <v>Engenharia de Reservatórios II</v>
          </cell>
          <cell r="N455">
            <v>0</v>
          </cell>
          <cell r="O455">
            <v>4</v>
          </cell>
          <cell r="P455">
            <v>4</v>
          </cell>
          <cell r="Q455">
            <v>4</v>
          </cell>
        </row>
        <row r="456">
          <cell r="L456" t="str">
            <v>ESZE063-17</v>
          </cell>
          <cell r="M456" t="str">
            <v>Impacto Ambiental e Social Na Cadeia de Produção de Petróleo</v>
          </cell>
          <cell r="N456">
            <v>4</v>
          </cell>
          <cell r="O456">
            <v>0</v>
          </cell>
          <cell r="P456">
            <v>4</v>
          </cell>
          <cell r="Q456">
            <v>4</v>
          </cell>
        </row>
        <row r="457">
          <cell r="L457" t="str">
            <v>ESZE064-17</v>
          </cell>
          <cell r="M457" t="str">
            <v>Petrofísica</v>
          </cell>
          <cell r="N457">
            <v>4</v>
          </cell>
          <cell r="O457">
            <v>0</v>
          </cell>
          <cell r="P457">
            <v>4</v>
          </cell>
          <cell r="Q457">
            <v>4</v>
          </cell>
        </row>
        <row r="458">
          <cell r="L458" t="str">
            <v>ESZE065-17</v>
          </cell>
          <cell r="M458" t="str">
            <v>Transporte de Petróleo e Gás Natural</v>
          </cell>
          <cell r="N458">
            <v>4</v>
          </cell>
          <cell r="O458">
            <v>0</v>
          </cell>
          <cell r="P458">
            <v>4</v>
          </cell>
          <cell r="Q458">
            <v>4</v>
          </cell>
        </row>
        <row r="459">
          <cell r="L459" t="str">
            <v>ESZE066-17</v>
          </cell>
          <cell r="M459" t="str">
            <v>Química do Petróleo</v>
          </cell>
          <cell r="N459">
            <v>4</v>
          </cell>
          <cell r="O459">
            <v>0</v>
          </cell>
          <cell r="P459">
            <v>4</v>
          </cell>
          <cell r="Q459">
            <v>4</v>
          </cell>
        </row>
        <row r="460">
          <cell r="L460" t="str">
            <v>ESZE072-17</v>
          </cell>
          <cell r="M460" t="str">
            <v>Sistemas Termosolares</v>
          </cell>
          <cell r="N460">
            <v>2</v>
          </cell>
          <cell r="O460">
            <v>0</v>
          </cell>
          <cell r="P460">
            <v>2</v>
          </cell>
          <cell r="Q460">
            <v>2</v>
          </cell>
        </row>
        <row r="461">
          <cell r="L461" t="str">
            <v>ESZE073-17</v>
          </cell>
          <cell r="M461" t="str">
            <v>Qualidade da Energia Elétrica</v>
          </cell>
          <cell r="N461">
            <v>4</v>
          </cell>
          <cell r="O461">
            <v>0</v>
          </cell>
          <cell r="P461">
            <v>4</v>
          </cell>
          <cell r="Q461">
            <v>4</v>
          </cell>
        </row>
        <row r="462">
          <cell r="L462" t="str">
            <v>ESZE074-17</v>
          </cell>
          <cell r="M462" t="str">
            <v>Sistemas de Potência I</v>
          </cell>
          <cell r="N462">
            <v>4</v>
          </cell>
          <cell r="O462">
            <v>0</v>
          </cell>
          <cell r="P462">
            <v>4</v>
          </cell>
          <cell r="Q462">
            <v>4</v>
          </cell>
        </row>
        <row r="463">
          <cell r="L463" t="str">
            <v>ESZE075-17</v>
          </cell>
          <cell r="M463" t="str">
            <v>Análise Estática em Sistemas Elétricos de Potência</v>
          </cell>
          <cell r="N463">
            <v>4</v>
          </cell>
          <cell r="O463">
            <v>0</v>
          </cell>
          <cell r="P463">
            <v>4</v>
          </cell>
          <cell r="Q463">
            <v>4</v>
          </cell>
        </row>
        <row r="464">
          <cell r="L464" t="str">
            <v>ESZE076-17</v>
          </cell>
          <cell r="M464" t="str">
            <v>Proteção de Sistemas Elétricos de Potência</v>
          </cell>
          <cell r="N464">
            <v>4</v>
          </cell>
          <cell r="O464">
            <v>0</v>
          </cell>
          <cell r="P464">
            <v>4</v>
          </cell>
          <cell r="Q464">
            <v>4</v>
          </cell>
        </row>
        <row r="465">
          <cell r="L465" t="str">
            <v>ESZE077-17</v>
          </cell>
          <cell r="M465" t="str">
            <v>Redes de Distribuição de Energia Elétrica</v>
          </cell>
          <cell r="N465">
            <v>4</v>
          </cell>
          <cell r="O465">
            <v>0</v>
          </cell>
          <cell r="P465">
            <v>4</v>
          </cell>
          <cell r="Q465">
            <v>4</v>
          </cell>
        </row>
        <row r="466">
          <cell r="L466" t="str">
            <v>ESZE078-17</v>
          </cell>
          <cell r="M466" t="str">
            <v>Regulação e Mercado de Energia Elétrica</v>
          </cell>
          <cell r="N466">
            <v>2</v>
          </cell>
          <cell r="O466">
            <v>0</v>
          </cell>
          <cell r="P466">
            <v>4</v>
          </cell>
          <cell r="Q466">
            <v>2</v>
          </cell>
        </row>
        <row r="467">
          <cell r="L467" t="str">
            <v>ESZE079-17</v>
          </cell>
          <cell r="M467" t="str">
            <v>Tópicos de Otimização em Sistemas Elétricos de Potência e Aplicações</v>
          </cell>
          <cell r="N467">
            <v>0</v>
          </cell>
          <cell r="O467">
            <v>2</v>
          </cell>
          <cell r="P467">
            <v>4</v>
          </cell>
          <cell r="Q467">
            <v>2</v>
          </cell>
        </row>
        <row r="468">
          <cell r="L468" t="str">
            <v>ESZE080-17</v>
          </cell>
          <cell r="M468" t="str">
            <v>Planejamento da Operação de Sistemas Hidrotérmicos de Potência</v>
          </cell>
          <cell r="N468">
            <v>0</v>
          </cell>
          <cell r="O468">
            <v>2</v>
          </cell>
          <cell r="P468">
            <v>4</v>
          </cell>
          <cell r="Q468">
            <v>2</v>
          </cell>
        </row>
        <row r="469">
          <cell r="L469" t="str">
            <v>ESZE081-17</v>
          </cell>
          <cell r="M469" t="str">
            <v>Tecnologia da Combustão</v>
          </cell>
          <cell r="N469">
            <v>4</v>
          </cell>
          <cell r="O469">
            <v>0</v>
          </cell>
          <cell r="P469">
            <v>4</v>
          </cell>
          <cell r="Q469">
            <v>4</v>
          </cell>
        </row>
        <row r="470">
          <cell r="L470" t="str">
            <v>ESZE082-17</v>
          </cell>
          <cell r="M470" t="str">
            <v>Motores de Combustão Interna</v>
          </cell>
          <cell r="N470">
            <v>2</v>
          </cell>
          <cell r="O470">
            <v>0</v>
          </cell>
          <cell r="P470">
            <v>4</v>
          </cell>
          <cell r="Q470">
            <v>2</v>
          </cell>
        </row>
        <row r="471">
          <cell r="L471" t="str">
            <v>ESZE083-17</v>
          </cell>
          <cell r="M471" t="str">
            <v>Transferência de Calor Industrial</v>
          </cell>
          <cell r="N471">
            <v>4</v>
          </cell>
          <cell r="O471">
            <v>0</v>
          </cell>
          <cell r="P471">
            <v>4</v>
          </cell>
          <cell r="Q471">
            <v>4</v>
          </cell>
        </row>
        <row r="472">
          <cell r="L472" t="str">
            <v>ESZE084-17</v>
          </cell>
          <cell r="M472" t="str">
            <v>Geração de Vapor</v>
          </cell>
          <cell r="N472">
            <v>4</v>
          </cell>
          <cell r="O472">
            <v>0</v>
          </cell>
          <cell r="P472">
            <v>4</v>
          </cell>
          <cell r="Q472">
            <v>4</v>
          </cell>
        </row>
        <row r="473">
          <cell r="L473" t="str">
            <v>ESZE085-17</v>
          </cell>
          <cell r="M473" t="str">
            <v>Máquinas Térmicas de Fluxo</v>
          </cell>
          <cell r="N473">
            <v>4</v>
          </cell>
          <cell r="O473">
            <v>0</v>
          </cell>
          <cell r="P473">
            <v>4</v>
          </cell>
          <cell r="Q473">
            <v>4</v>
          </cell>
        </row>
        <row r="474">
          <cell r="L474" t="str">
            <v>ESZE086-17</v>
          </cell>
          <cell r="M474" t="str">
            <v>Cogeração</v>
          </cell>
          <cell r="N474">
            <v>2</v>
          </cell>
          <cell r="O474">
            <v>0</v>
          </cell>
          <cell r="P474">
            <v>3</v>
          </cell>
          <cell r="Q474">
            <v>2</v>
          </cell>
        </row>
        <row r="475">
          <cell r="L475" t="str">
            <v>ESZE087-17</v>
          </cell>
          <cell r="M475" t="str">
            <v>Turbinas Hidráulicas</v>
          </cell>
          <cell r="N475">
            <v>0</v>
          </cell>
          <cell r="O475">
            <v>4</v>
          </cell>
          <cell r="P475">
            <v>4</v>
          </cell>
          <cell r="Q475">
            <v>4</v>
          </cell>
        </row>
        <row r="476">
          <cell r="L476" t="str">
            <v>ESZE088-17</v>
          </cell>
          <cell r="M476" t="str">
            <v>Ventiladores Industriais</v>
          </cell>
          <cell r="N476">
            <v>0</v>
          </cell>
          <cell r="O476">
            <v>4</v>
          </cell>
          <cell r="P476">
            <v>4</v>
          </cell>
          <cell r="Q476">
            <v>4</v>
          </cell>
        </row>
        <row r="477">
          <cell r="L477" t="str">
            <v>ESZE089-17</v>
          </cell>
          <cell r="M477" t="str">
            <v>Bombas Hidráulicas</v>
          </cell>
          <cell r="N477">
            <v>0</v>
          </cell>
          <cell r="O477">
            <v>4</v>
          </cell>
          <cell r="P477">
            <v>4</v>
          </cell>
          <cell r="Q477">
            <v>4</v>
          </cell>
        </row>
        <row r="478">
          <cell r="L478" t="str">
            <v>ESZE090-17</v>
          </cell>
          <cell r="M478" t="str">
            <v>Refrigeração e Condicionamento de Ar</v>
          </cell>
          <cell r="N478">
            <v>4</v>
          </cell>
          <cell r="O478">
            <v>0</v>
          </cell>
          <cell r="P478">
            <v>4</v>
          </cell>
          <cell r="Q478">
            <v>4</v>
          </cell>
        </row>
        <row r="479">
          <cell r="L479" t="str">
            <v>ESZE091-17</v>
          </cell>
          <cell r="M479" t="str">
            <v>Transferência de Calor e Mecânica dos Fluidos Computacional I</v>
          </cell>
          <cell r="N479">
            <v>0</v>
          </cell>
          <cell r="O479">
            <v>4</v>
          </cell>
          <cell r="P479">
            <v>4</v>
          </cell>
          <cell r="Q479">
            <v>4</v>
          </cell>
        </row>
        <row r="480">
          <cell r="L480" t="str">
            <v>ESZE092-17</v>
          </cell>
          <cell r="M480" t="str">
            <v>Transferência de Calor e Mecânica dos Fluidos Computacional II</v>
          </cell>
          <cell r="N480">
            <v>0</v>
          </cell>
          <cell r="O480">
            <v>4</v>
          </cell>
          <cell r="P480">
            <v>4</v>
          </cell>
          <cell r="Q480">
            <v>4</v>
          </cell>
        </row>
        <row r="481">
          <cell r="L481" t="str">
            <v>ESZE093-17</v>
          </cell>
          <cell r="M481" t="str">
            <v>Engenharia do Biodiesel</v>
          </cell>
          <cell r="N481">
            <v>4</v>
          </cell>
          <cell r="O481">
            <v>0</v>
          </cell>
          <cell r="P481">
            <v>4</v>
          </cell>
          <cell r="Q481">
            <v>4</v>
          </cell>
        </row>
        <row r="482">
          <cell r="L482" t="str">
            <v>ESZE094-17</v>
          </cell>
          <cell r="M482" t="str">
            <v>Engenharia do Etanol</v>
          </cell>
          <cell r="N482">
            <v>4</v>
          </cell>
          <cell r="O482">
            <v>0</v>
          </cell>
          <cell r="P482">
            <v>4</v>
          </cell>
          <cell r="Q482">
            <v>4</v>
          </cell>
        </row>
        <row r="483">
          <cell r="L483" t="str">
            <v>ESZE095-17</v>
          </cell>
          <cell r="M483" t="str">
            <v>Operações e Equipamentos Industriais I</v>
          </cell>
          <cell r="N483">
            <v>4</v>
          </cell>
          <cell r="O483">
            <v>0</v>
          </cell>
          <cell r="P483">
            <v>4</v>
          </cell>
          <cell r="Q483">
            <v>4</v>
          </cell>
        </row>
        <row r="484">
          <cell r="L484" t="str">
            <v>ESZE096-17</v>
          </cell>
          <cell r="M484" t="str">
            <v>Operações e Equipamentos Industriais II</v>
          </cell>
          <cell r="N484">
            <v>4</v>
          </cell>
          <cell r="O484">
            <v>0</v>
          </cell>
          <cell r="P484">
            <v>4</v>
          </cell>
          <cell r="Q484">
            <v>4</v>
          </cell>
        </row>
        <row r="485">
          <cell r="L485" t="str">
            <v>ESZE097-17</v>
          </cell>
          <cell r="M485" t="str">
            <v>Armazenamento de Energia Elétrica</v>
          </cell>
          <cell r="N485">
            <v>4</v>
          </cell>
          <cell r="O485">
            <v>0</v>
          </cell>
          <cell r="P485">
            <v>5</v>
          </cell>
          <cell r="Q485">
            <v>4</v>
          </cell>
        </row>
        <row r="486">
          <cell r="L486" t="str">
            <v>ESZE098-17</v>
          </cell>
          <cell r="M486" t="str">
            <v>Física de Reatores Nucleares</v>
          </cell>
          <cell r="N486">
            <v>3</v>
          </cell>
          <cell r="O486">
            <v>0</v>
          </cell>
          <cell r="P486">
            <v>5</v>
          </cell>
          <cell r="Q486">
            <v>3</v>
          </cell>
        </row>
        <row r="487">
          <cell r="L487" t="str">
            <v>ESZE099-17</v>
          </cell>
          <cell r="M487" t="str">
            <v>Termo-Hidráulica de Reatores Nucleares</v>
          </cell>
          <cell r="N487">
            <v>4</v>
          </cell>
          <cell r="O487">
            <v>0</v>
          </cell>
          <cell r="P487">
            <v>6</v>
          </cell>
          <cell r="Q487">
            <v>4</v>
          </cell>
        </row>
        <row r="488">
          <cell r="L488" t="str">
            <v>ESZE100-17</v>
          </cell>
          <cell r="M488" t="str">
            <v>Refino do Petróleo</v>
          </cell>
          <cell r="N488">
            <v>4</v>
          </cell>
          <cell r="O488">
            <v>0</v>
          </cell>
          <cell r="P488">
            <v>4</v>
          </cell>
          <cell r="Q488">
            <v>4</v>
          </cell>
        </row>
        <row r="489">
          <cell r="L489" t="str">
            <v>ESZE101-17</v>
          </cell>
          <cell r="M489" t="str">
            <v>Escoamento Multifásico</v>
          </cell>
          <cell r="N489">
            <v>4</v>
          </cell>
          <cell r="O489">
            <v>0</v>
          </cell>
          <cell r="P489">
            <v>4</v>
          </cell>
          <cell r="Q489">
            <v>4</v>
          </cell>
        </row>
        <row r="490">
          <cell r="L490" t="str">
            <v>ESZE102-17</v>
          </cell>
          <cell r="M490" t="str">
            <v>Aproveitamento Energético de Resíduos</v>
          </cell>
          <cell r="N490">
            <v>4</v>
          </cell>
          <cell r="O490">
            <v>0</v>
          </cell>
          <cell r="P490">
            <v>4</v>
          </cell>
          <cell r="Q490">
            <v>4</v>
          </cell>
        </row>
        <row r="491">
          <cell r="L491" t="str">
            <v>ESZE103-17</v>
          </cell>
          <cell r="M491" t="str">
            <v>Iluminação Rural Fotovoltaica</v>
          </cell>
          <cell r="N491">
            <v>4</v>
          </cell>
          <cell r="O491">
            <v>0</v>
          </cell>
          <cell r="P491">
            <v>4</v>
          </cell>
          <cell r="Q491">
            <v>4</v>
          </cell>
        </row>
        <row r="492">
          <cell r="L492" t="str">
            <v>ESZE104-17</v>
          </cell>
          <cell r="M492" t="str">
            <v>Energia Geotérmica</v>
          </cell>
          <cell r="N492">
            <v>2</v>
          </cell>
          <cell r="O492">
            <v>0</v>
          </cell>
          <cell r="P492">
            <v>2</v>
          </cell>
          <cell r="Q492">
            <v>2</v>
          </cell>
        </row>
        <row r="493">
          <cell r="L493" t="str">
            <v>ESZE105-17</v>
          </cell>
          <cell r="M493" t="str">
            <v>Energia dos Oceanos</v>
          </cell>
          <cell r="N493">
            <v>4</v>
          </cell>
          <cell r="O493">
            <v>0</v>
          </cell>
          <cell r="P493">
            <v>2</v>
          </cell>
          <cell r="Q493">
            <v>4</v>
          </cell>
        </row>
        <row r="494">
          <cell r="L494" t="str">
            <v>ESZE106-17</v>
          </cell>
          <cell r="M494" t="str">
            <v>Sistemas Fotovoltaicos Conectados à Rede Elétrica</v>
          </cell>
          <cell r="N494">
            <v>4</v>
          </cell>
          <cell r="O494">
            <v>0</v>
          </cell>
          <cell r="P494">
            <v>4</v>
          </cell>
          <cell r="Q494">
            <v>4</v>
          </cell>
        </row>
        <row r="495">
          <cell r="L495" t="str">
            <v>ESZE107-17</v>
          </cell>
          <cell r="M495" t="str">
            <v>Sistemas Fotovoltaicos Isolados</v>
          </cell>
          <cell r="N495">
            <v>4</v>
          </cell>
          <cell r="O495">
            <v>0</v>
          </cell>
          <cell r="P495">
            <v>4</v>
          </cell>
          <cell r="Q495">
            <v>4</v>
          </cell>
        </row>
        <row r="496">
          <cell r="L496" t="str">
            <v>ESZE108-17</v>
          </cell>
          <cell r="M496" t="str">
            <v>Materiais e Tecnologias de Conversão Fotovoltaica</v>
          </cell>
          <cell r="N496">
            <v>2</v>
          </cell>
          <cell r="O496">
            <v>0</v>
          </cell>
          <cell r="P496">
            <v>2</v>
          </cell>
          <cell r="Q496">
            <v>2</v>
          </cell>
        </row>
        <row r="497">
          <cell r="L497" t="str">
            <v>ESZE109-17</v>
          </cell>
          <cell r="M497" t="str">
            <v>Impactos Econômicos e Socioambientais da Geração Fotovoltaica</v>
          </cell>
          <cell r="N497">
            <v>2</v>
          </cell>
          <cell r="O497">
            <v>0</v>
          </cell>
          <cell r="P497">
            <v>2</v>
          </cell>
          <cell r="Q497">
            <v>2</v>
          </cell>
        </row>
        <row r="498">
          <cell r="L498" t="str">
            <v>ESZE110-17</v>
          </cell>
          <cell r="M498" t="str">
            <v>Eletrificação Rural Com Recursos Energéticos Renováveis</v>
          </cell>
          <cell r="N498">
            <v>4</v>
          </cell>
          <cell r="O498">
            <v>0</v>
          </cell>
          <cell r="P498">
            <v>4</v>
          </cell>
          <cell r="Q498">
            <v>4</v>
          </cell>
        </row>
        <row r="499">
          <cell r="L499" t="str">
            <v>ESZE111-17</v>
          </cell>
          <cell r="M499" t="str">
            <v>Política Energética</v>
          </cell>
          <cell r="N499">
            <v>4</v>
          </cell>
          <cell r="O499">
            <v>0</v>
          </cell>
          <cell r="P499">
            <v>4</v>
          </cell>
          <cell r="Q499">
            <v>4</v>
          </cell>
        </row>
        <row r="500">
          <cell r="L500" t="str">
            <v>ESZE112-17</v>
          </cell>
          <cell r="M500" t="str">
            <v>Projeto de Microturbinas Eólicas</v>
          </cell>
          <cell r="N500">
            <v>2</v>
          </cell>
          <cell r="O500">
            <v>0</v>
          </cell>
          <cell r="P500">
            <v>2</v>
          </cell>
          <cell r="Q500">
            <v>2</v>
          </cell>
        </row>
        <row r="501">
          <cell r="L501" t="str">
            <v>ESZE113-17</v>
          </cell>
          <cell r="M501" t="str">
            <v>Projeto de Geradores Elétricos para Energia Eólica</v>
          </cell>
          <cell r="N501">
            <v>2</v>
          </cell>
          <cell r="O501">
            <v>0</v>
          </cell>
          <cell r="P501">
            <v>2</v>
          </cell>
          <cell r="Q501">
            <v>2</v>
          </cell>
        </row>
        <row r="502">
          <cell r="L502" t="str">
            <v>ESZG001-17</v>
          </cell>
          <cell r="M502" t="str">
            <v>Análise de Redes de Transporte e Distribuição</v>
          </cell>
          <cell r="N502">
            <v>2</v>
          </cell>
          <cell r="O502">
            <v>2</v>
          </cell>
          <cell r="P502">
            <v>5</v>
          </cell>
          <cell r="Q502">
            <v>4</v>
          </cell>
        </row>
        <row r="503">
          <cell r="L503" t="str">
            <v>ESZG002-17</v>
          </cell>
          <cell r="M503" t="str">
            <v>Confiabilidade Industrial em Sistemas de Gestão</v>
          </cell>
          <cell r="N503">
            <v>2</v>
          </cell>
          <cell r="O503">
            <v>2</v>
          </cell>
          <cell r="P503">
            <v>4</v>
          </cell>
          <cell r="Q503">
            <v>4</v>
          </cell>
        </row>
        <row r="504">
          <cell r="L504" t="str">
            <v>ESZG004-17</v>
          </cell>
          <cell r="M504" t="str">
            <v>Técnicas de Tomadas de Decisão Aplicáveis em Modelos de Dependência</v>
          </cell>
          <cell r="N504">
            <v>2</v>
          </cell>
          <cell r="O504">
            <v>2</v>
          </cell>
          <cell r="P504">
            <v>4</v>
          </cell>
          <cell r="Q504">
            <v>4</v>
          </cell>
        </row>
        <row r="505">
          <cell r="L505" t="str">
            <v>ESZG005-17</v>
          </cell>
          <cell r="M505" t="str">
            <v>Técnicas de Tomadas de Decisão Aplicáveis em Modelos de Interdependência</v>
          </cell>
          <cell r="N505">
            <v>2</v>
          </cell>
          <cell r="O505">
            <v>2</v>
          </cell>
          <cell r="P505">
            <v>4</v>
          </cell>
          <cell r="Q505">
            <v>4</v>
          </cell>
        </row>
        <row r="506">
          <cell r="L506" t="str">
            <v>ESZG006-17</v>
          </cell>
          <cell r="M506" t="str">
            <v>Pesquisa Operacional Aplicada</v>
          </cell>
          <cell r="N506">
            <v>4</v>
          </cell>
          <cell r="O506">
            <v>0</v>
          </cell>
          <cell r="P506">
            <v>5</v>
          </cell>
          <cell r="Q506">
            <v>4</v>
          </cell>
        </row>
        <row r="507">
          <cell r="L507" t="str">
            <v>ESZG007-17</v>
          </cell>
          <cell r="M507" t="str">
            <v>Simulação de Modelos de Gestão</v>
          </cell>
          <cell r="N507">
            <v>2</v>
          </cell>
          <cell r="O507">
            <v>2</v>
          </cell>
          <cell r="P507">
            <v>4</v>
          </cell>
          <cell r="Q507">
            <v>4</v>
          </cell>
        </row>
        <row r="508">
          <cell r="L508" t="str">
            <v>ESZG009-17</v>
          </cell>
          <cell r="M508" t="str">
            <v>Gestão da Qualidade, Segurança, Saúde e Ambiental Aplicada em Projetos</v>
          </cell>
          <cell r="N508">
            <v>2</v>
          </cell>
          <cell r="O508">
            <v>0</v>
          </cell>
          <cell r="P508">
            <v>4</v>
          </cell>
          <cell r="Q508">
            <v>2</v>
          </cell>
        </row>
        <row r="509">
          <cell r="L509" t="str">
            <v>ESZG010-17</v>
          </cell>
          <cell r="M509" t="str">
            <v>Planejamento e Controle de Projetos</v>
          </cell>
          <cell r="N509">
            <v>2</v>
          </cell>
          <cell r="O509">
            <v>2</v>
          </cell>
          <cell r="P509">
            <v>4</v>
          </cell>
          <cell r="Q509">
            <v>4</v>
          </cell>
        </row>
        <row r="510">
          <cell r="L510" t="str">
            <v>ESZG011-17</v>
          </cell>
          <cell r="M510" t="str">
            <v>Planejamento Estratégico em Gestão de Projetos</v>
          </cell>
          <cell r="N510">
            <v>2</v>
          </cell>
          <cell r="O510">
            <v>2</v>
          </cell>
          <cell r="P510">
            <v>4</v>
          </cell>
          <cell r="Q510">
            <v>4</v>
          </cell>
        </row>
        <row r="511">
          <cell r="L511" t="str">
            <v>ESZG012-17</v>
          </cell>
          <cell r="M511" t="str">
            <v>Projetos Industriais</v>
          </cell>
          <cell r="N511">
            <v>2</v>
          </cell>
          <cell r="O511">
            <v>2</v>
          </cell>
          <cell r="P511">
            <v>6</v>
          </cell>
          <cell r="Q511">
            <v>4</v>
          </cell>
        </row>
        <row r="512">
          <cell r="L512" t="str">
            <v>ESZG013-17</v>
          </cell>
          <cell r="M512" t="str">
            <v>Empreendedorismo</v>
          </cell>
          <cell r="N512">
            <v>2</v>
          </cell>
          <cell r="O512">
            <v>2</v>
          </cell>
          <cell r="P512">
            <v>4</v>
          </cell>
          <cell r="Q512">
            <v>4</v>
          </cell>
        </row>
        <row r="513">
          <cell r="L513" t="str">
            <v>ESZG017-17</v>
          </cell>
          <cell r="M513" t="str">
            <v>Clima e Cultura Organizacional</v>
          </cell>
          <cell r="N513">
            <v>2</v>
          </cell>
          <cell r="O513">
            <v>0</v>
          </cell>
          <cell r="P513">
            <v>3</v>
          </cell>
          <cell r="Q513">
            <v>2</v>
          </cell>
        </row>
        <row r="514">
          <cell r="L514" t="str">
            <v>ESZG018-17</v>
          </cell>
          <cell r="M514" t="str">
            <v>Estratégias de Comunicação Organizacional</v>
          </cell>
          <cell r="N514">
            <v>4</v>
          </cell>
          <cell r="O514">
            <v>0</v>
          </cell>
          <cell r="P514">
            <v>5</v>
          </cell>
          <cell r="Q514">
            <v>4</v>
          </cell>
        </row>
        <row r="515">
          <cell r="L515" t="str">
            <v>ESZG019-17</v>
          </cell>
          <cell r="M515" t="str">
            <v>Gestão Estratégica e Organizacional</v>
          </cell>
          <cell r="N515">
            <v>2</v>
          </cell>
          <cell r="O515">
            <v>0</v>
          </cell>
          <cell r="P515">
            <v>2</v>
          </cell>
          <cell r="Q515">
            <v>2</v>
          </cell>
        </row>
        <row r="516">
          <cell r="L516" t="str">
            <v>ESZG020-17</v>
          </cell>
          <cell r="M516" t="str">
            <v>Modelos de Comunicação Nas Organizações</v>
          </cell>
          <cell r="N516">
            <v>2</v>
          </cell>
          <cell r="O516">
            <v>0</v>
          </cell>
          <cell r="P516">
            <v>4</v>
          </cell>
          <cell r="Q516">
            <v>2</v>
          </cell>
        </row>
        <row r="517">
          <cell r="L517" t="str">
            <v>ESZG021-17</v>
          </cell>
          <cell r="M517" t="str">
            <v>Negociação e Solução de Conflitos Organizacionais</v>
          </cell>
          <cell r="N517">
            <v>4</v>
          </cell>
          <cell r="O517">
            <v>0</v>
          </cell>
          <cell r="P517">
            <v>2</v>
          </cell>
          <cell r="Q517">
            <v>4</v>
          </cell>
        </row>
        <row r="518">
          <cell r="L518" t="str">
            <v>ESZG023-17</v>
          </cell>
          <cell r="M518" t="str">
            <v>Contabilidade para Engenharia</v>
          </cell>
          <cell r="N518">
            <v>4</v>
          </cell>
          <cell r="O518">
            <v>0</v>
          </cell>
          <cell r="P518">
            <v>5</v>
          </cell>
          <cell r="Q518">
            <v>4</v>
          </cell>
        </row>
        <row r="519">
          <cell r="L519" t="str">
            <v>ESZG024-17</v>
          </cell>
          <cell r="M519" t="str">
            <v>Gestão de Custos Avançada</v>
          </cell>
          <cell r="N519">
            <v>4</v>
          </cell>
          <cell r="O519">
            <v>0</v>
          </cell>
          <cell r="P519">
            <v>5</v>
          </cell>
          <cell r="Q519">
            <v>4</v>
          </cell>
        </row>
        <row r="520">
          <cell r="L520" t="str">
            <v>ESZG025-17</v>
          </cell>
          <cell r="M520" t="str">
            <v>Finanças, Gestão e Administração Financeira</v>
          </cell>
          <cell r="N520">
            <v>4</v>
          </cell>
          <cell r="O520">
            <v>0</v>
          </cell>
          <cell r="P520">
            <v>5</v>
          </cell>
          <cell r="Q520">
            <v>4</v>
          </cell>
        </row>
        <row r="521">
          <cell r="L521" t="str">
            <v>ESZG028-17</v>
          </cell>
          <cell r="M521" t="str">
            <v>Automação em Sistemas de Manufatura</v>
          </cell>
          <cell r="N521">
            <v>2</v>
          </cell>
          <cell r="O521">
            <v>2</v>
          </cell>
          <cell r="P521">
            <v>4</v>
          </cell>
          <cell r="Q521">
            <v>4</v>
          </cell>
        </row>
        <row r="522">
          <cell r="L522" t="str">
            <v>ESZG030-17</v>
          </cell>
          <cell r="M522" t="str">
            <v>Metrologia</v>
          </cell>
          <cell r="N522">
            <v>2</v>
          </cell>
          <cell r="O522">
            <v>2</v>
          </cell>
          <cell r="P522">
            <v>4</v>
          </cell>
          <cell r="Q522">
            <v>4</v>
          </cell>
        </row>
        <row r="523">
          <cell r="L523" t="str">
            <v>ESZG031-17</v>
          </cell>
          <cell r="M523" t="str">
            <v>Engenharia Humana</v>
          </cell>
          <cell r="N523">
            <v>4</v>
          </cell>
          <cell r="O523">
            <v>0</v>
          </cell>
          <cell r="P523">
            <v>5</v>
          </cell>
          <cell r="Q523">
            <v>4</v>
          </cell>
        </row>
        <row r="524">
          <cell r="L524" t="str">
            <v>ESZG032-17</v>
          </cell>
          <cell r="M524" t="str">
            <v>Modelos e Ferramentas de Gestão Ambiental</v>
          </cell>
          <cell r="N524">
            <v>3</v>
          </cell>
          <cell r="O524">
            <v>0</v>
          </cell>
          <cell r="P524">
            <v>3</v>
          </cell>
          <cell r="Q524">
            <v>3</v>
          </cell>
        </row>
        <row r="525">
          <cell r="L525" t="str">
            <v>ESZG035-17</v>
          </cell>
          <cell r="M525" t="str">
            <v>Qualidade em Serviços</v>
          </cell>
          <cell r="N525">
            <v>2</v>
          </cell>
          <cell r="O525">
            <v>0</v>
          </cell>
          <cell r="P525">
            <v>3</v>
          </cell>
          <cell r="Q525">
            <v>2</v>
          </cell>
        </row>
        <row r="526">
          <cell r="L526" t="str">
            <v>ESZG036-17</v>
          </cell>
          <cell r="M526" t="str">
            <v>Conceitos de Marketing</v>
          </cell>
          <cell r="N526">
            <v>2</v>
          </cell>
          <cell r="O526">
            <v>0</v>
          </cell>
          <cell r="P526">
            <v>3</v>
          </cell>
          <cell r="Q526">
            <v>2</v>
          </cell>
        </row>
        <row r="527">
          <cell r="L527" t="str">
            <v>ESZG037-17</v>
          </cell>
          <cell r="M527" t="str">
            <v>Inovação Estratégica</v>
          </cell>
          <cell r="N527">
            <v>1</v>
          </cell>
          <cell r="O527">
            <v>1</v>
          </cell>
          <cell r="P527">
            <v>3</v>
          </cell>
          <cell r="Q527">
            <v>2</v>
          </cell>
        </row>
        <row r="528">
          <cell r="L528" t="str">
            <v>ESZG038-17</v>
          </cell>
          <cell r="M528" t="str">
            <v>Eficiência Energética Industrial</v>
          </cell>
          <cell r="N528">
            <v>4</v>
          </cell>
          <cell r="O528">
            <v>0</v>
          </cell>
          <cell r="P528">
            <v>4</v>
          </cell>
          <cell r="Q528">
            <v>4</v>
          </cell>
        </row>
        <row r="529">
          <cell r="L529" t="str">
            <v>ESZG039-17</v>
          </cell>
          <cell r="M529" t="str">
            <v>Lógica em Sistemas de Gestão</v>
          </cell>
          <cell r="N529">
            <v>2</v>
          </cell>
          <cell r="O529">
            <v>2</v>
          </cell>
          <cell r="P529">
            <v>5</v>
          </cell>
          <cell r="Q529">
            <v>4</v>
          </cell>
        </row>
        <row r="530">
          <cell r="L530" t="str">
            <v>ESZG040-17</v>
          </cell>
          <cell r="M530" t="str">
            <v>Modelos de Decisão Multicritério</v>
          </cell>
          <cell r="N530">
            <v>0</v>
          </cell>
          <cell r="O530">
            <v>2</v>
          </cell>
          <cell r="P530">
            <v>3</v>
          </cell>
          <cell r="Q530">
            <v>2</v>
          </cell>
        </row>
        <row r="531">
          <cell r="L531" t="str">
            <v>ESZG041-17</v>
          </cell>
          <cell r="M531" t="str">
            <v>Gestão da Inovação</v>
          </cell>
          <cell r="N531">
            <v>2</v>
          </cell>
          <cell r="O531">
            <v>2</v>
          </cell>
          <cell r="P531">
            <v>6</v>
          </cell>
          <cell r="Q531">
            <v>4</v>
          </cell>
        </row>
        <row r="532">
          <cell r="L532" t="str">
            <v>ESZG042-17</v>
          </cell>
          <cell r="M532" t="str">
            <v>Metodologia de Análise de Riscos</v>
          </cell>
          <cell r="N532">
            <v>0</v>
          </cell>
          <cell r="O532">
            <v>2</v>
          </cell>
          <cell r="P532">
            <v>3</v>
          </cell>
          <cell r="Q532">
            <v>2</v>
          </cell>
        </row>
        <row r="533">
          <cell r="L533" t="str">
            <v>ESZG043-17</v>
          </cell>
          <cell r="M533" t="str">
            <v>Projeto Virtual e Integrado de Manufatura</v>
          </cell>
          <cell r="N533">
            <v>2</v>
          </cell>
          <cell r="O533">
            <v>2</v>
          </cell>
          <cell r="P533">
            <v>4</v>
          </cell>
          <cell r="Q533">
            <v>4</v>
          </cell>
        </row>
        <row r="534">
          <cell r="L534" t="str">
            <v>ESZI002-17</v>
          </cell>
          <cell r="M534" t="str">
            <v>Filtragem Adaptativa</v>
          </cell>
          <cell r="N534">
            <v>3</v>
          </cell>
          <cell r="O534">
            <v>1</v>
          </cell>
          <cell r="P534">
            <v>4</v>
          </cell>
          <cell r="Q534">
            <v>4</v>
          </cell>
        </row>
        <row r="535">
          <cell r="L535" t="str">
            <v>ESZI003-17</v>
          </cell>
          <cell r="M535" t="str">
            <v>Processamento de Informação em Línguas Naturais</v>
          </cell>
          <cell r="N535">
            <v>3</v>
          </cell>
          <cell r="O535">
            <v>1</v>
          </cell>
          <cell r="P535">
            <v>4</v>
          </cell>
          <cell r="Q535">
            <v>4</v>
          </cell>
        </row>
        <row r="536">
          <cell r="L536" t="str">
            <v>ESZI010-17</v>
          </cell>
          <cell r="M536" t="str">
            <v>Simulação de Sistemas de Comunicação</v>
          </cell>
          <cell r="N536">
            <v>2</v>
          </cell>
          <cell r="O536">
            <v>2</v>
          </cell>
          <cell r="P536">
            <v>4</v>
          </cell>
          <cell r="Q536">
            <v>4</v>
          </cell>
        </row>
        <row r="537">
          <cell r="L537" t="str">
            <v>ESZI013-17</v>
          </cell>
          <cell r="M537" t="str">
            <v>Informática Industrial</v>
          </cell>
          <cell r="N537">
            <v>0</v>
          </cell>
          <cell r="O537">
            <v>4</v>
          </cell>
          <cell r="P537">
            <v>4</v>
          </cell>
          <cell r="Q537">
            <v>4</v>
          </cell>
        </row>
        <row r="538">
          <cell r="L538" t="str">
            <v>ESZI014-17</v>
          </cell>
          <cell r="M538" t="str">
            <v>Sistemas Inteligentes</v>
          </cell>
          <cell r="N538">
            <v>3</v>
          </cell>
          <cell r="O538">
            <v>1</v>
          </cell>
          <cell r="P538">
            <v>4</v>
          </cell>
          <cell r="Q538">
            <v>4</v>
          </cell>
        </row>
        <row r="539">
          <cell r="L539" t="str">
            <v>ESZI016-17</v>
          </cell>
          <cell r="M539" t="str">
            <v>Projeto de Filtros Digitais</v>
          </cell>
          <cell r="N539">
            <v>2</v>
          </cell>
          <cell r="O539">
            <v>2</v>
          </cell>
          <cell r="P539">
            <v>4</v>
          </cell>
          <cell r="Q539">
            <v>4</v>
          </cell>
        </row>
        <row r="540">
          <cell r="L540" t="str">
            <v>ESZI017-17</v>
          </cell>
          <cell r="M540" t="str">
            <v>Fundamentos de Processamento Gráfico</v>
          </cell>
          <cell r="N540">
            <v>3</v>
          </cell>
          <cell r="O540">
            <v>1</v>
          </cell>
          <cell r="P540">
            <v>4</v>
          </cell>
          <cell r="Q540">
            <v>4</v>
          </cell>
        </row>
        <row r="541">
          <cell r="L541" t="str">
            <v>ESZI018-17</v>
          </cell>
          <cell r="M541" t="str">
            <v>Tecnologia de Redes Ópticas</v>
          </cell>
          <cell r="N541">
            <v>4</v>
          </cell>
          <cell r="O541">
            <v>0</v>
          </cell>
          <cell r="P541">
            <v>4</v>
          </cell>
          <cell r="Q541">
            <v>4</v>
          </cell>
        </row>
        <row r="542">
          <cell r="L542" t="str">
            <v>ESZI019-17</v>
          </cell>
          <cell r="M542" t="str">
            <v>Sistemas de Micro-Ondas</v>
          </cell>
          <cell r="N542">
            <v>3</v>
          </cell>
          <cell r="O542">
            <v>1</v>
          </cell>
          <cell r="P542">
            <v>4</v>
          </cell>
          <cell r="Q542">
            <v>4</v>
          </cell>
        </row>
        <row r="543">
          <cell r="L543" t="str">
            <v>ESZI022-17</v>
          </cell>
          <cell r="M543" t="str">
            <v>Planejamento de Redes de Informação</v>
          </cell>
          <cell r="N543">
            <v>2</v>
          </cell>
          <cell r="O543">
            <v>2</v>
          </cell>
          <cell r="P543">
            <v>4</v>
          </cell>
          <cell r="Q543">
            <v>4</v>
          </cell>
        </row>
        <row r="544">
          <cell r="L544" t="str">
            <v>ESZI023-17</v>
          </cell>
          <cell r="M544" t="str">
            <v>Projeto de Sistemas de Comunicação</v>
          </cell>
          <cell r="N544">
            <v>0</v>
          </cell>
          <cell r="O544">
            <v>3</v>
          </cell>
          <cell r="P544">
            <v>3</v>
          </cell>
          <cell r="Q544">
            <v>3</v>
          </cell>
        </row>
        <row r="545">
          <cell r="L545" t="str">
            <v>ESZI025-17</v>
          </cell>
          <cell r="M545" t="str">
            <v>Aplicações de Microcontroladores</v>
          </cell>
          <cell r="N545">
            <v>0</v>
          </cell>
          <cell r="O545">
            <v>4</v>
          </cell>
          <cell r="P545">
            <v>4</v>
          </cell>
          <cell r="Q545">
            <v>4</v>
          </cell>
        </row>
        <row r="546">
          <cell r="L546" t="str">
            <v>ESZI026-17</v>
          </cell>
          <cell r="M546" t="str">
            <v>Engenharia de Sistemas de Comunicação e Missão Crítica</v>
          </cell>
          <cell r="N546">
            <v>2</v>
          </cell>
          <cell r="O546">
            <v>2</v>
          </cell>
          <cell r="P546">
            <v>4</v>
          </cell>
          <cell r="Q546">
            <v>4</v>
          </cell>
        </row>
        <row r="547">
          <cell r="L547" t="str">
            <v>ESZI027-17</v>
          </cell>
          <cell r="M547" t="str">
            <v>Informação e Sociedade</v>
          </cell>
          <cell r="N547">
            <v>2</v>
          </cell>
          <cell r="O547">
            <v>0</v>
          </cell>
          <cell r="P547">
            <v>3</v>
          </cell>
          <cell r="Q547">
            <v>2</v>
          </cell>
        </row>
        <row r="548">
          <cell r="L548" t="str">
            <v>ESZI028-17</v>
          </cell>
          <cell r="M548" t="str">
            <v>TV Digital</v>
          </cell>
          <cell r="N548">
            <v>3</v>
          </cell>
          <cell r="O548">
            <v>1</v>
          </cell>
          <cell r="P548">
            <v>4</v>
          </cell>
          <cell r="Q548">
            <v>4</v>
          </cell>
        </row>
        <row r="549">
          <cell r="L549" t="str">
            <v>ESZI029-17</v>
          </cell>
          <cell r="M549" t="str">
            <v>Redes WAN de Banda Larga</v>
          </cell>
          <cell r="N549">
            <v>3</v>
          </cell>
          <cell r="O549">
            <v>1</v>
          </cell>
          <cell r="P549">
            <v>4</v>
          </cell>
          <cell r="Q549">
            <v>4</v>
          </cell>
        </row>
        <row r="550">
          <cell r="L550" t="str">
            <v>ESZI030-17</v>
          </cell>
          <cell r="M550" t="str">
            <v>Gerenciamento e Interoperabilidade de Redes</v>
          </cell>
          <cell r="N550">
            <v>3</v>
          </cell>
          <cell r="O550">
            <v>1</v>
          </cell>
          <cell r="P550">
            <v>4</v>
          </cell>
          <cell r="Q550">
            <v>4</v>
          </cell>
        </row>
        <row r="551">
          <cell r="L551" t="str">
            <v>ESZI031-17</v>
          </cell>
          <cell r="M551" t="str">
            <v>Segurança de Redes</v>
          </cell>
          <cell r="N551">
            <v>3</v>
          </cell>
          <cell r="O551">
            <v>1</v>
          </cell>
          <cell r="P551">
            <v>4</v>
          </cell>
          <cell r="Q551">
            <v>4</v>
          </cell>
        </row>
        <row r="552">
          <cell r="L552" t="str">
            <v>ESZI032-17</v>
          </cell>
          <cell r="M552" t="str">
            <v>Processamento de Vídeo</v>
          </cell>
          <cell r="N552">
            <v>3</v>
          </cell>
          <cell r="O552">
            <v>1</v>
          </cell>
          <cell r="P552">
            <v>4</v>
          </cell>
          <cell r="Q552">
            <v>4</v>
          </cell>
        </row>
        <row r="553">
          <cell r="L553" t="str">
            <v>ESZI033-17</v>
          </cell>
          <cell r="M553" t="str">
            <v>Programação de Dispositivos Móveis</v>
          </cell>
          <cell r="N553">
            <v>0</v>
          </cell>
          <cell r="O553">
            <v>2</v>
          </cell>
          <cell r="P553">
            <v>4</v>
          </cell>
          <cell r="Q553">
            <v>2</v>
          </cell>
        </row>
        <row r="554">
          <cell r="L554" t="str">
            <v>ESZI034-17</v>
          </cell>
          <cell r="M554" t="str">
            <v>Jogos Digitais: Aspectos Técnicos e Aplicações</v>
          </cell>
          <cell r="N554">
            <v>1</v>
          </cell>
          <cell r="O554">
            <v>3</v>
          </cell>
          <cell r="P554">
            <v>4</v>
          </cell>
          <cell r="Q554">
            <v>4</v>
          </cell>
        </row>
        <row r="555">
          <cell r="L555" t="str">
            <v>ESZI035-17</v>
          </cell>
          <cell r="M555" t="str">
            <v>Introdução ao Processamento de Sinais de Voz e Áudio</v>
          </cell>
          <cell r="N555">
            <v>3</v>
          </cell>
          <cell r="O555">
            <v>1</v>
          </cell>
          <cell r="P555">
            <v>4</v>
          </cell>
          <cell r="Q555">
            <v>4</v>
          </cell>
        </row>
        <row r="556">
          <cell r="L556" t="str">
            <v>ESZI036-17</v>
          </cell>
          <cell r="M556" t="str">
            <v>Projeto de Alta Frequência</v>
          </cell>
          <cell r="N556">
            <v>2</v>
          </cell>
          <cell r="O556">
            <v>2</v>
          </cell>
          <cell r="P556">
            <v>4</v>
          </cell>
          <cell r="Q556">
            <v>4</v>
          </cell>
        </row>
        <row r="557">
          <cell r="L557" t="str">
            <v>ESZI037-17</v>
          </cell>
          <cell r="M557" t="str">
            <v>Aplicações em Voz, Áudio e Acústica</v>
          </cell>
          <cell r="N557">
            <v>3</v>
          </cell>
          <cell r="O557">
            <v>1</v>
          </cell>
          <cell r="P557">
            <v>4</v>
          </cell>
          <cell r="Q557">
            <v>4</v>
          </cell>
        </row>
        <row r="558">
          <cell r="L558" t="str">
            <v>ESZI038-17</v>
          </cell>
          <cell r="M558" t="str">
            <v>Projeto de Sistemas Multimídia</v>
          </cell>
          <cell r="N558">
            <v>0</v>
          </cell>
          <cell r="O558">
            <v>3</v>
          </cell>
          <cell r="P558">
            <v>3</v>
          </cell>
          <cell r="Q558">
            <v>3</v>
          </cell>
        </row>
        <row r="559">
          <cell r="L559" t="str">
            <v>ESZI039-17</v>
          </cell>
          <cell r="M559" t="str">
            <v>Propagação e Antenas</v>
          </cell>
          <cell r="N559">
            <v>3</v>
          </cell>
          <cell r="O559">
            <v>1</v>
          </cell>
          <cell r="P559">
            <v>4</v>
          </cell>
          <cell r="Q559">
            <v>4</v>
          </cell>
        </row>
        <row r="560">
          <cell r="L560" t="str">
            <v>ESZI040-17</v>
          </cell>
          <cell r="M560" t="str">
            <v>Telefonia Fixa e VoIP</v>
          </cell>
          <cell r="N560">
            <v>3</v>
          </cell>
          <cell r="O560">
            <v>1</v>
          </cell>
          <cell r="P560">
            <v>4</v>
          </cell>
          <cell r="Q560">
            <v>4</v>
          </cell>
        </row>
        <row r="561">
          <cell r="L561" t="str">
            <v>ESZI041-17</v>
          </cell>
          <cell r="M561" t="str">
            <v>Programação de Software Embarcado</v>
          </cell>
          <cell r="N561">
            <v>2</v>
          </cell>
          <cell r="O561">
            <v>2</v>
          </cell>
          <cell r="P561">
            <v>4</v>
          </cell>
          <cell r="Q561">
            <v>4</v>
          </cell>
        </row>
        <row r="562">
          <cell r="L562" t="str">
            <v>ESZI042-17</v>
          </cell>
          <cell r="M562" t="str">
            <v>Instrumentação em RF e Micro-Ondas</v>
          </cell>
          <cell r="N562">
            <v>2</v>
          </cell>
          <cell r="O562">
            <v>2</v>
          </cell>
          <cell r="P562">
            <v>4</v>
          </cell>
          <cell r="Q562">
            <v>4</v>
          </cell>
        </row>
        <row r="563">
          <cell r="L563" t="str">
            <v>ESZI043-17</v>
          </cell>
          <cell r="M563" t="str">
            <v>Programação Baseada em Componentes para Jogos</v>
          </cell>
          <cell r="N563">
            <v>2</v>
          </cell>
          <cell r="O563">
            <v>2</v>
          </cell>
          <cell r="P563">
            <v>4</v>
          </cell>
          <cell r="Q563">
            <v>4</v>
          </cell>
        </row>
        <row r="564">
          <cell r="L564" t="str">
            <v>ESZI044-17</v>
          </cell>
          <cell r="M564" t="str">
            <v>Fundamentos da Computação Semântica</v>
          </cell>
          <cell r="N564">
            <v>3</v>
          </cell>
          <cell r="O564">
            <v>1</v>
          </cell>
          <cell r="P564">
            <v>4</v>
          </cell>
          <cell r="Q564">
            <v>4</v>
          </cell>
        </row>
        <row r="565">
          <cell r="L565" t="str">
            <v>ESZI045-17</v>
          </cell>
          <cell r="M565" t="str">
            <v>Introdução à Linguística Computacional</v>
          </cell>
          <cell r="N565">
            <v>3</v>
          </cell>
          <cell r="O565">
            <v>1</v>
          </cell>
          <cell r="P565">
            <v>4</v>
          </cell>
          <cell r="Q565">
            <v>4</v>
          </cell>
        </row>
        <row r="566">
          <cell r="L566" t="str">
            <v>ESZM001-17</v>
          </cell>
          <cell r="M566" t="str">
            <v>Seminários em Materiais Avançados</v>
          </cell>
          <cell r="N566">
            <v>2</v>
          </cell>
          <cell r="O566">
            <v>0</v>
          </cell>
          <cell r="P566">
            <v>2</v>
          </cell>
          <cell r="Q566">
            <v>2</v>
          </cell>
        </row>
        <row r="567">
          <cell r="L567" t="str">
            <v>ESZM002-17</v>
          </cell>
          <cell r="M567" t="str">
            <v>Nanociência e Nanotecnologia</v>
          </cell>
          <cell r="N567">
            <v>2</v>
          </cell>
          <cell r="O567">
            <v>0</v>
          </cell>
          <cell r="P567">
            <v>2</v>
          </cell>
          <cell r="Q567">
            <v>2</v>
          </cell>
        </row>
        <row r="568">
          <cell r="L568" t="str">
            <v>ESZM007-17</v>
          </cell>
          <cell r="M568" t="str">
            <v>Elementos Finitos Aplicados em Materiais</v>
          </cell>
          <cell r="N568">
            <v>3</v>
          </cell>
          <cell r="O568">
            <v>1</v>
          </cell>
          <cell r="P568">
            <v>4</v>
          </cell>
          <cell r="Q568">
            <v>4</v>
          </cell>
        </row>
        <row r="569">
          <cell r="L569" t="str">
            <v>ESZM008-17</v>
          </cell>
          <cell r="M569" t="str">
            <v>Dinâmica Molecular e Monte Carlo</v>
          </cell>
          <cell r="N569">
            <v>3</v>
          </cell>
          <cell r="O569">
            <v>1</v>
          </cell>
          <cell r="P569">
            <v>4</v>
          </cell>
          <cell r="Q569">
            <v>4</v>
          </cell>
        </row>
        <row r="570">
          <cell r="L570" t="str">
            <v>ESZM009-17</v>
          </cell>
          <cell r="M570" t="str">
            <v>Diagramas de Fase</v>
          </cell>
          <cell r="N570">
            <v>4</v>
          </cell>
          <cell r="O570">
            <v>0</v>
          </cell>
          <cell r="P570">
            <v>4</v>
          </cell>
          <cell r="Q570">
            <v>4</v>
          </cell>
        </row>
        <row r="571">
          <cell r="L571" t="str">
            <v>ESZM012-17</v>
          </cell>
          <cell r="M571" t="str">
            <v>Tópicos Experimentais em Materiais II</v>
          </cell>
          <cell r="N571">
            <v>0</v>
          </cell>
          <cell r="O571">
            <v>4</v>
          </cell>
          <cell r="P571">
            <v>4</v>
          </cell>
          <cell r="Q571">
            <v>4</v>
          </cell>
        </row>
        <row r="572">
          <cell r="L572" t="str">
            <v>ESZM013-17</v>
          </cell>
          <cell r="M572" t="str">
            <v>Tecnologia de Elastômeros</v>
          </cell>
          <cell r="N572">
            <v>4</v>
          </cell>
          <cell r="O572">
            <v>0</v>
          </cell>
          <cell r="P572">
            <v>4</v>
          </cell>
          <cell r="Q572">
            <v>4</v>
          </cell>
        </row>
        <row r="573">
          <cell r="L573" t="str">
            <v>ESZM014-17</v>
          </cell>
          <cell r="M573" t="str">
            <v>Engenharia de Polímeros</v>
          </cell>
          <cell r="N573">
            <v>4</v>
          </cell>
          <cell r="O573">
            <v>0</v>
          </cell>
          <cell r="P573">
            <v>4</v>
          </cell>
          <cell r="Q573">
            <v>4</v>
          </cell>
        </row>
        <row r="574">
          <cell r="L574" t="str">
            <v>ESZM016-17</v>
          </cell>
          <cell r="M574" t="str">
            <v>Síntese de Polímeros</v>
          </cell>
          <cell r="N574">
            <v>3</v>
          </cell>
          <cell r="O574">
            <v>1</v>
          </cell>
          <cell r="P574">
            <v>4</v>
          </cell>
          <cell r="Q574">
            <v>4</v>
          </cell>
        </row>
        <row r="575">
          <cell r="L575" t="str">
            <v>ESZM021-17</v>
          </cell>
          <cell r="M575" t="str">
            <v>Matérias Primas Cerâmicas</v>
          </cell>
          <cell r="N575">
            <v>4</v>
          </cell>
          <cell r="O575">
            <v>0</v>
          </cell>
          <cell r="P575">
            <v>4</v>
          </cell>
          <cell r="Q575">
            <v>4</v>
          </cell>
        </row>
        <row r="576">
          <cell r="L576" t="str">
            <v>ESZM022-17</v>
          </cell>
          <cell r="M576" t="str">
            <v>Cerâmicas Especiais e Refratárias</v>
          </cell>
          <cell r="N576">
            <v>4</v>
          </cell>
          <cell r="O576">
            <v>0</v>
          </cell>
          <cell r="P576">
            <v>4</v>
          </cell>
          <cell r="Q576">
            <v>4</v>
          </cell>
        </row>
        <row r="577">
          <cell r="L577" t="str">
            <v>ESZM023-17</v>
          </cell>
          <cell r="M577" t="str">
            <v>Metalurgia Física</v>
          </cell>
          <cell r="N577">
            <v>4</v>
          </cell>
          <cell r="O577">
            <v>0</v>
          </cell>
          <cell r="P577">
            <v>4</v>
          </cell>
          <cell r="Q577">
            <v>4</v>
          </cell>
        </row>
        <row r="578">
          <cell r="L578" t="str">
            <v>ESZM024-17</v>
          </cell>
          <cell r="M578" t="str">
            <v>Engenharia de Metais</v>
          </cell>
          <cell r="N578">
            <v>3</v>
          </cell>
          <cell r="O578">
            <v>1</v>
          </cell>
          <cell r="P578">
            <v>4</v>
          </cell>
          <cell r="Q578">
            <v>4</v>
          </cell>
        </row>
        <row r="579">
          <cell r="L579" t="str">
            <v>ESZM025-17</v>
          </cell>
          <cell r="M579" t="str">
            <v>Siderurgia e Engenharia dos Aços</v>
          </cell>
          <cell r="N579">
            <v>4</v>
          </cell>
          <cell r="O579">
            <v>0</v>
          </cell>
          <cell r="P579">
            <v>4</v>
          </cell>
          <cell r="Q579">
            <v>4</v>
          </cell>
        </row>
        <row r="580">
          <cell r="L580" t="str">
            <v>ESZM027-17</v>
          </cell>
          <cell r="M580" t="str">
            <v>Materiais para Energia e Ambiente</v>
          </cell>
          <cell r="N580">
            <v>4</v>
          </cell>
          <cell r="O580">
            <v>0</v>
          </cell>
          <cell r="P580">
            <v>4</v>
          </cell>
          <cell r="Q580">
            <v>4</v>
          </cell>
        </row>
        <row r="581">
          <cell r="L581" t="str">
            <v>ESZM028-17</v>
          </cell>
          <cell r="M581" t="str">
            <v>Materiais para Tecnologia da Informação</v>
          </cell>
          <cell r="N581">
            <v>4</v>
          </cell>
          <cell r="O581">
            <v>0</v>
          </cell>
          <cell r="P581">
            <v>4</v>
          </cell>
          <cell r="Q581">
            <v>4</v>
          </cell>
        </row>
        <row r="582">
          <cell r="L582" t="str">
            <v>ESZM029-17</v>
          </cell>
          <cell r="M582" t="str">
            <v>Engenharia de Filmes Finos</v>
          </cell>
          <cell r="N582">
            <v>3</v>
          </cell>
          <cell r="O582">
            <v>1</v>
          </cell>
          <cell r="P582">
            <v>4</v>
          </cell>
          <cell r="Q582">
            <v>4</v>
          </cell>
        </row>
        <row r="583">
          <cell r="L583" t="str">
            <v>ESZM030-17</v>
          </cell>
          <cell r="M583" t="str">
            <v>Materiais Nanoestruturados</v>
          </cell>
          <cell r="N583">
            <v>4</v>
          </cell>
          <cell r="O583">
            <v>0</v>
          </cell>
          <cell r="P583">
            <v>4</v>
          </cell>
          <cell r="Q583">
            <v>4</v>
          </cell>
        </row>
        <row r="584">
          <cell r="L584" t="str">
            <v>ESZM031-17</v>
          </cell>
          <cell r="M584" t="str">
            <v>Nanocompósitos</v>
          </cell>
          <cell r="N584">
            <v>4</v>
          </cell>
          <cell r="O584">
            <v>0</v>
          </cell>
          <cell r="P584">
            <v>4</v>
          </cell>
          <cell r="Q584">
            <v>4</v>
          </cell>
        </row>
        <row r="585">
          <cell r="L585" t="str">
            <v>ESZM032-17</v>
          </cell>
          <cell r="M585" t="str">
            <v>Biomateriais</v>
          </cell>
          <cell r="N585">
            <v>3</v>
          </cell>
          <cell r="O585">
            <v>1</v>
          </cell>
          <cell r="P585">
            <v>4</v>
          </cell>
          <cell r="Q585">
            <v>4</v>
          </cell>
        </row>
        <row r="586">
          <cell r="L586" t="str">
            <v>ESZM033-17</v>
          </cell>
          <cell r="M586" t="str">
            <v>Reciclagem e Ambiente</v>
          </cell>
          <cell r="N586">
            <v>3</v>
          </cell>
          <cell r="O586">
            <v>1</v>
          </cell>
          <cell r="P586">
            <v>4</v>
          </cell>
          <cell r="Q586">
            <v>4</v>
          </cell>
        </row>
        <row r="587">
          <cell r="L587" t="str">
            <v>ESZM034-17</v>
          </cell>
          <cell r="M587" t="str">
            <v>Design de Dispositivos</v>
          </cell>
          <cell r="N587">
            <v>4</v>
          </cell>
          <cell r="O587">
            <v>0</v>
          </cell>
          <cell r="P587">
            <v>4</v>
          </cell>
          <cell r="Q587">
            <v>4</v>
          </cell>
        </row>
        <row r="588">
          <cell r="L588" t="str">
            <v>ESZM035-17</v>
          </cell>
          <cell r="M588" t="str">
            <v>Aditivação de Polímeros</v>
          </cell>
          <cell r="N588">
            <v>4</v>
          </cell>
          <cell r="O588">
            <v>0</v>
          </cell>
          <cell r="P588">
            <v>4</v>
          </cell>
          <cell r="Q588">
            <v>4</v>
          </cell>
        </row>
        <row r="589">
          <cell r="L589" t="str">
            <v>ESZM036-17</v>
          </cell>
          <cell r="M589" t="str">
            <v>Blendas Poliméricas</v>
          </cell>
          <cell r="N589">
            <v>3</v>
          </cell>
          <cell r="O589">
            <v>1</v>
          </cell>
          <cell r="P589">
            <v>4</v>
          </cell>
          <cell r="Q589">
            <v>4</v>
          </cell>
        </row>
        <row r="590">
          <cell r="L590" t="str">
            <v>ESZM037-17</v>
          </cell>
          <cell r="M590" t="str">
            <v>Processamento de Polímeros</v>
          </cell>
          <cell r="N590">
            <v>3</v>
          </cell>
          <cell r="O590">
            <v>1</v>
          </cell>
          <cell r="P590">
            <v>4</v>
          </cell>
          <cell r="Q590">
            <v>4</v>
          </cell>
        </row>
        <row r="591">
          <cell r="L591" t="str">
            <v>ESZM038-17</v>
          </cell>
          <cell r="M591" t="str">
            <v>Engenharia de Cerâmicas</v>
          </cell>
          <cell r="N591">
            <v>2</v>
          </cell>
          <cell r="O591">
            <v>2</v>
          </cell>
          <cell r="P591">
            <v>4</v>
          </cell>
          <cell r="Q591">
            <v>4</v>
          </cell>
        </row>
        <row r="592">
          <cell r="L592" t="str">
            <v>ESZM039-17</v>
          </cell>
          <cell r="M592" t="str">
            <v>Processamento de Materiais Cerâmicos</v>
          </cell>
          <cell r="N592">
            <v>3</v>
          </cell>
          <cell r="O592">
            <v>1</v>
          </cell>
          <cell r="P592">
            <v>4</v>
          </cell>
          <cell r="Q592">
            <v>4</v>
          </cell>
        </row>
        <row r="593">
          <cell r="L593" t="str">
            <v>ESZM040-17</v>
          </cell>
          <cell r="M593" t="str">
            <v>Processamento e Conformação de Metais I</v>
          </cell>
          <cell r="N593">
            <v>4</v>
          </cell>
          <cell r="O593">
            <v>0</v>
          </cell>
          <cell r="P593">
            <v>4</v>
          </cell>
          <cell r="Q593">
            <v>4</v>
          </cell>
        </row>
        <row r="594">
          <cell r="L594" t="str">
            <v>ESZM041-17</v>
          </cell>
          <cell r="M594" t="str">
            <v>Processamento e Conformação de Metais II</v>
          </cell>
          <cell r="N594">
            <v>4</v>
          </cell>
          <cell r="O594">
            <v>0</v>
          </cell>
          <cell r="P594">
            <v>4</v>
          </cell>
          <cell r="Q594">
            <v>4</v>
          </cell>
        </row>
        <row r="595">
          <cell r="L595" t="str">
            <v>ESZP001-13</v>
          </cell>
          <cell r="M595" t="str">
            <v>Desigualdades Regionais e Formação Socioespacial do Brasil</v>
          </cell>
          <cell r="N595">
            <v>4</v>
          </cell>
          <cell r="O595">
            <v>0</v>
          </cell>
          <cell r="P595">
            <v>4</v>
          </cell>
          <cell r="Q595">
            <v>4</v>
          </cell>
        </row>
        <row r="596">
          <cell r="L596" t="str">
            <v>ESZP002-13</v>
          </cell>
          <cell r="M596" t="str">
            <v>Instituições Judiciais e Políticas Públicas</v>
          </cell>
          <cell r="N596">
            <v>4</v>
          </cell>
          <cell r="O596">
            <v>0</v>
          </cell>
          <cell r="P596">
            <v>4</v>
          </cell>
          <cell r="Q596">
            <v>4</v>
          </cell>
        </row>
        <row r="597">
          <cell r="L597" t="str">
            <v>ESZP004-13</v>
          </cell>
          <cell r="M597" t="str">
            <v>Modelos e Práticas Colaborativas em CT&amp;I</v>
          </cell>
          <cell r="N597">
            <v>4</v>
          </cell>
          <cell r="O597">
            <v>0</v>
          </cell>
          <cell r="P597">
            <v>4</v>
          </cell>
          <cell r="Q597">
            <v>4</v>
          </cell>
        </row>
        <row r="598">
          <cell r="L598" t="str">
            <v>ESZP006-13</v>
          </cell>
          <cell r="M598" t="str">
            <v>Pensamento Latino-Americano e Políticas de CT&amp;I</v>
          </cell>
          <cell r="N598">
            <v>4</v>
          </cell>
          <cell r="O598">
            <v>0</v>
          </cell>
          <cell r="P598">
            <v>4</v>
          </cell>
          <cell r="Q598">
            <v>4</v>
          </cell>
        </row>
        <row r="599">
          <cell r="L599" t="str">
            <v>ESZP007-13</v>
          </cell>
          <cell r="M599" t="str">
            <v>Políticas Culturais</v>
          </cell>
          <cell r="N599">
            <v>4</v>
          </cell>
          <cell r="O599">
            <v>0</v>
          </cell>
          <cell r="P599">
            <v>4</v>
          </cell>
          <cell r="Q599">
            <v>4</v>
          </cell>
        </row>
        <row r="600">
          <cell r="L600" t="str">
            <v>ESZP008-13</v>
          </cell>
          <cell r="M600" t="str">
            <v>Políticas Públicas de Gênero, Etnia e Geração</v>
          </cell>
          <cell r="N600">
            <v>4</v>
          </cell>
          <cell r="O600">
            <v>0</v>
          </cell>
          <cell r="P600">
            <v>4</v>
          </cell>
          <cell r="Q600">
            <v>4</v>
          </cell>
        </row>
        <row r="601">
          <cell r="L601" t="str">
            <v>ESZP009-13</v>
          </cell>
          <cell r="M601" t="str">
            <v>Políticas Públicas de Intervenção Territorial no Brasil</v>
          </cell>
          <cell r="N601">
            <v>4</v>
          </cell>
          <cell r="O601">
            <v>0</v>
          </cell>
          <cell r="P601">
            <v>4</v>
          </cell>
          <cell r="Q601">
            <v>4</v>
          </cell>
        </row>
        <row r="602">
          <cell r="L602" t="str">
            <v>ESZP010-13</v>
          </cell>
          <cell r="M602" t="str">
            <v>Regulação e Agências Reguladoras no Contexto Brasileiro</v>
          </cell>
          <cell r="N602">
            <v>4</v>
          </cell>
          <cell r="O602">
            <v>0</v>
          </cell>
          <cell r="P602">
            <v>4</v>
          </cell>
          <cell r="Q602">
            <v>4</v>
          </cell>
        </row>
        <row r="603">
          <cell r="L603" t="str">
            <v>ESZP011-13</v>
          </cell>
          <cell r="M603" t="str">
            <v>Arte, Ciência, Tecnologia e Política</v>
          </cell>
          <cell r="N603">
            <v>4</v>
          </cell>
          <cell r="O603">
            <v>0</v>
          </cell>
          <cell r="P603">
            <v>4</v>
          </cell>
          <cell r="Q603">
            <v>4</v>
          </cell>
        </row>
        <row r="604">
          <cell r="L604" t="str">
            <v>ESZP012-13</v>
          </cell>
          <cell r="M604" t="str">
            <v>Ciência, Saúde, Educação e a Formação da Nacionalidade</v>
          </cell>
          <cell r="N604">
            <v>4</v>
          </cell>
          <cell r="O604">
            <v>0</v>
          </cell>
          <cell r="P604">
            <v>4</v>
          </cell>
          <cell r="Q604">
            <v>4</v>
          </cell>
        </row>
        <row r="605">
          <cell r="L605" t="str">
            <v>ESZP013-13</v>
          </cell>
          <cell r="M605" t="str">
            <v>Dinâmicas Socioespaciais do ABC Paulista</v>
          </cell>
          <cell r="N605">
            <v>4</v>
          </cell>
          <cell r="O605">
            <v>0</v>
          </cell>
          <cell r="P605">
            <v>4</v>
          </cell>
          <cell r="Q605">
            <v>4</v>
          </cell>
        </row>
        <row r="606">
          <cell r="L606" t="str">
            <v>ESZP014-13</v>
          </cell>
          <cell r="M606" t="str">
            <v>Diversidade Cultural, Conhecimento Local e Políticas Públicas</v>
          </cell>
          <cell r="N606">
            <v>4</v>
          </cell>
          <cell r="O606">
            <v>0</v>
          </cell>
          <cell r="P606">
            <v>4</v>
          </cell>
          <cell r="Q606">
            <v>4</v>
          </cell>
        </row>
        <row r="607">
          <cell r="L607" t="str">
            <v>ESZP015-13</v>
          </cell>
          <cell r="M607" t="str">
            <v>Economia da Inovação Tecnológica</v>
          </cell>
          <cell r="N607">
            <v>4</v>
          </cell>
          <cell r="O607">
            <v>0</v>
          </cell>
          <cell r="P607">
            <v>4</v>
          </cell>
          <cell r="Q607">
            <v>4</v>
          </cell>
        </row>
        <row r="608">
          <cell r="L608" t="str">
            <v>ESZP018-13</v>
          </cell>
          <cell r="M608" t="str">
            <v>Ensino Superior no Brasil: Trajetórias e Modelos Institucionais</v>
          </cell>
          <cell r="N608">
            <v>4</v>
          </cell>
          <cell r="O608">
            <v>0</v>
          </cell>
          <cell r="P608">
            <v>4</v>
          </cell>
          <cell r="Q608">
            <v>4</v>
          </cell>
        </row>
        <row r="609">
          <cell r="L609" t="str">
            <v>ESZP022-13</v>
          </cell>
          <cell r="M609" t="str">
            <v>Gestão de Projetos Culturais</v>
          </cell>
          <cell r="N609">
            <v>4</v>
          </cell>
          <cell r="O609">
            <v>0</v>
          </cell>
          <cell r="P609">
            <v>4</v>
          </cell>
          <cell r="Q609">
            <v>4</v>
          </cell>
        </row>
        <row r="610">
          <cell r="L610" t="str">
            <v>ESZP023-13</v>
          </cell>
          <cell r="M610" t="str">
            <v>Inovação e Desenvolvimento Agroindustrial</v>
          </cell>
          <cell r="N610">
            <v>4</v>
          </cell>
          <cell r="O610">
            <v>0</v>
          </cell>
          <cell r="P610">
            <v>4</v>
          </cell>
          <cell r="Q610">
            <v>4</v>
          </cell>
        </row>
        <row r="611">
          <cell r="L611" t="str">
            <v>ESZP025-13</v>
          </cell>
          <cell r="M611" t="str">
            <v>Introdução à Prospecção Tecnológica</v>
          </cell>
          <cell r="N611">
            <v>4</v>
          </cell>
          <cell r="O611">
            <v>0</v>
          </cell>
          <cell r="P611">
            <v>4</v>
          </cell>
          <cell r="Q611">
            <v>4</v>
          </cell>
        </row>
        <row r="612">
          <cell r="L612" t="str">
            <v>ESZP026-13</v>
          </cell>
          <cell r="M612" t="str">
            <v>Memória, Identidades Sociais e Cidadania nas Sociedades Complexas Contemporâneas</v>
          </cell>
          <cell r="N612">
            <v>4</v>
          </cell>
          <cell r="O612">
            <v>0</v>
          </cell>
          <cell r="P612">
            <v>4</v>
          </cell>
          <cell r="Q612">
            <v>4</v>
          </cell>
        </row>
        <row r="613">
          <cell r="L613" t="str">
            <v>ESZP027-13</v>
          </cell>
          <cell r="M613" t="str">
            <v>Métodos e Técnicas Aplicadas às Políticas Públicas Ambientais</v>
          </cell>
          <cell r="N613">
            <v>2</v>
          </cell>
          <cell r="O613">
            <v>2</v>
          </cell>
          <cell r="P613">
            <v>4</v>
          </cell>
          <cell r="Q613">
            <v>4</v>
          </cell>
        </row>
        <row r="614">
          <cell r="L614" t="str">
            <v>ESZP028-13</v>
          </cell>
          <cell r="M614" t="str">
            <v>Métodos e Técnicas Aplicadas às Políticas Públicas Urbanas</v>
          </cell>
          <cell r="N614">
            <v>2</v>
          </cell>
          <cell r="O614">
            <v>2</v>
          </cell>
          <cell r="P614">
            <v>4</v>
          </cell>
          <cell r="Q614">
            <v>4</v>
          </cell>
        </row>
        <row r="615">
          <cell r="L615" t="str">
            <v>ESZP029-13</v>
          </cell>
          <cell r="M615" t="str">
            <v>Movimentos Sindicais, Sociais e Culturais</v>
          </cell>
          <cell r="N615">
            <v>4</v>
          </cell>
          <cell r="O615">
            <v>0</v>
          </cell>
          <cell r="P615">
            <v>4</v>
          </cell>
          <cell r="Q615">
            <v>4</v>
          </cell>
        </row>
        <row r="616">
          <cell r="L616" t="str">
            <v>ESZP030-13</v>
          </cell>
          <cell r="M616" t="str">
            <v>Perspectiva de Análise do Estado e das Políticas Públicas</v>
          </cell>
          <cell r="N616">
            <v>4</v>
          </cell>
          <cell r="O616">
            <v>0</v>
          </cell>
          <cell r="P616">
            <v>4</v>
          </cell>
          <cell r="Q616">
            <v>4</v>
          </cell>
        </row>
        <row r="617">
          <cell r="L617" t="str">
            <v>ESZP031-13</v>
          </cell>
          <cell r="M617" t="str">
            <v>Tecnologias Sociais</v>
          </cell>
          <cell r="N617">
            <v>4</v>
          </cell>
          <cell r="O617">
            <v>0</v>
          </cell>
          <cell r="P617">
            <v>4</v>
          </cell>
          <cell r="Q617">
            <v>4</v>
          </cell>
        </row>
        <row r="618">
          <cell r="L618" t="str">
            <v>ESZP034-14</v>
          </cell>
          <cell r="M618" t="str">
            <v>Políticas Públicas de Esporte e Lazer</v>
          </cell>
          <cell r="N618">
            <v>2</v>
          </cell>
          <cell r="O618">
            <v>0</v>
          </cell>
          <cell r="P618">
            <v>4</v>
          </cell>
          <cell r="Q618">
            <v>2</v>
          </cell>
        </row>
        <row r="619">
          <cell r="L619" t="str">
            <v>ESZP035-14</v>
          </cell>
          <cell r="M619" t="str">
            <v>Atores e Instituições no Regime Militar: 1964-1985</v>
          </cell>
          <cell r="N619">
            <v>4</v>
          </cell>
          <cell r="O619">
            <v>0</v>
          </cell>
          <cell r="P619">
            <v>4</v>
          </cell>
          <cell r="Q619">
            <v>4</v>
          </cell>
        </row>
        <row r="620">
          <cell r="L620" t="str">
            <v>ESZP037-14</v>
          </cell>
          <cell r="M620" t="str">
            <v>Violência e Segurança Pública</v>
          </cell>
          <cell r="N620">
            <v>4</v>
          </cell>
          <cell r="O620">
            <v>0</v>
          </cell>
          <cell r="P620">
            <v>4</v>
          </cell>
          <cell r="Q620">
            <v>4</v>
          </cell>
        </row>
        <row r="621">
          <cell r="L621" t="str">
            <v>ESZP038-14</v>
          </cell>
          <cell r="M621" t="str">
            <v>Políticas de Saúde</v>
          </cell>
          <cell r="N621">
            <v>4</v>
          </cell>
          <cell r="O621">
            <v>0</v>
          </cell>
          <cell r="P621">
            <v>4</v>
          </cell>
          <cell r="Q621">
            <v>4</v>
          </cell>
        </row>
        <row r="622">
          <cell r="L622" t="str">
            <v>ESZP039-14</v>
          </cell>
          <cell r="M622" t="str">
            <v>Políticas de Educação</v>
          </cell>
          <cell r="N622">
            <v>4</v>
          </cell>
          <cell r="O622">
            <v>0</v>
          </cell>
          <cell r="P622">
            <v>4</v>
          </cell>
          <cell r="Q622">
            <v>4</v>
          </cell>
        </row>
        <row r="623">
          <cell r="L623" t="str">
            <v>ESZP040-14</v>
          </cell>
          <cell r="M623" t="str">
            <v>Perspectivas Analíticas Sobre a Burocracia</v>
          </cell>
          <cell r="N623">
            <v>4</v>
          </cell>
          <cell r="O623">
            <v>0</v>
          </cell>
          <cell r="P623">
            <v>4</v>
          </cell>
          <cell r="Q623">
            <v>4</v>
          </cell>
        </row>
        <row r="624">
          <cell r="L624" t="str">
            <v>ESZP041-14</v>
          </cell>
          <cell r="M624" t="str">
            <v>Administração Pública e Reforma do Estado em Perspectiva Comparada</v>
          </cell>
          <cell r="N624">
            <v>4</v>
          </cell>
          <cell r="O624">
            <v>0</v>
          </cell>
          <cell r="P624">
            <v>4</v>
          </cell>
          <cell r="Q624">
            <v>4</v>
          </cell>
        </row>
        <row r="625">
          <cell r="L625" t="str">
            <v>ESZP042-14</v>
          </cell>
          <cell r="M625" t="str">
            <v>Indicadores de Políticas Públicas</v>
          </cell>
          <cell r="N625">
            <v>0</v>
          </cell>
          <cell r="O625">
            <v>4</v>
          </cell>
          <cell r="P625">
            <v>6</v>
          </cell>
          <cell r="Q625">
            <v>4</v>
          </cell>
        </row>
        <row r="626">
          <cell r="L626" t="str">
            <v>ESZP043-14</v>
          </cell>
          <cell r="M626" t="str">
            <v>Inovação nos Serviços Públicos</v>
          </cell>
          <cell r="N626">
            <v>4</v>
          </cell>
          <cell r="O626">
            <v>0</v>
          </cell>
          <cell r="P626">
            <v>4</v>
          </cell>
          <cell r="Q626">
            <v>4</v>
          </cell>
        </row>
        <row r="627">
          <cell r="L627" t="str">
            <v>ESZP044-14</v>
          </cell>
          <cell r="M627" t="str">
            <v>Meio Ambiente e Políticas Públicas</v>
          </cell>
          <cell r="N627">
            <v>4</v>
          </cell>
          <cell r="O627">
            <v>0</v>
          </cell>
          <cell r="P627">
            <v>4</v>
          </cell>
          <cell r="Q627">
            <v>4</v>
          </cell>
        </row>
        <row r="628">
          <cell r="L628" t="str">
            <v>ESZP045-13</v>
          </cell>
          <cell r="M628" t="str">
            <v>Análise Social da Família e Implementação de Políticas Públicas</v>
          </cell>
          <cell r="N628">
            <v>4</v>
          </cell>
          <cell r="O628">
            <v>0</v>
          </cell>
          <cell r="P628">
            <v>4</v>
          </cell>
          <cell r="Q628">
            <v>4</v>
          </cell>
        </row>
        <row r="629">
          <cell r="L629" t="str">
            <v>ESZP046-14</v>
          </cell>
          <cell r="M629" t="str">
            <v>Economia Solidária, Associativismo e Cooperativismo</v>
          </cell>
          <cell r="N629">
            <v>4</v>
          </cell>
          <cell r="O629">
            <v>0</v>
          </cell>
          <cell r="P629">
            <v>4</v>
          </cell>
          <cell r="Q629">
            <v>4</v>
          </cell>
        </row>
        <row r="630">
          <cell r="L630" t="str">
            <v>ESZR001-13</v>
          </cell>
          <cell r="M630" t="str">
            <v>Conflitos no Ciberespaço: ativismo e guerra nas redes cibernéticas</v>
          </cell>
          <cell r="N630">
            <v>4</v>
          </cell>
          <cell r="O630">
            <v>0</v>
          </cell>
          <cell r="P630">
            <v>4</v>
          </cell>
          <cell r="Q630">
            <v>4</v>
          </cell>
        </row>
        <row r="631">
          <cell r="L631" t="str">
            <v>ESZR002-13</v>
          </cell>
          <cell r="M631" t="str">
            <v>Cultura, identidade e política na América Latina</v>
          </cell>
          <cell r="N631">
            <v>4</v>
          </cell>
          <cell r="O631">
            <v>0</v>
          </cell>
          <cell r="P631">
            <v>4</v>
          </cell>
          <cell r="Q631">
            <v>4</v>
          </cell>
        </row>
        <row r="632">
          <cell r="L632" t="str">
            <v>ESZR003-13</v>
          </cell>
          <cell r="M632" t="str">
            <v>De Mercosul , Unasul à Celac</v>
          </cell>
          <cell r="N632">
            <v>4</v>
          </cell>
          <cell r="O632">
            <v>0</v>
          </cell>
          <cell r="P632">
            <v>4</v>
          </cell>
          <cell r="Q632">
            <v>4</v>
          </cell>
        </row>
        <row r="633">
          <cell r="L633" t="str">
            <v>ESZR004-13</v>
          </cell>
          <cell r="M633" t="str">
            <v>Desafios do Pré-Sal e a Inserção Internacional do Brasil</v>
          </cell>
          <cell r="N633">
            <v>4</v>
          </cell>
          <cell r="O633">
            <v>0</v>
          </cell>
          <cell r="P633">
            <v>4</v>
          </cell>
          <cell r="Q633">
            <v>4</v>
          </cell>
        </row>
        <row r="634">
          <cell r="L634" t="str">
            <v>ESZR005-13</v>
          </cell>
          <cell r="M634" t="str">
            <v>Dinâmica dos Investimentos Produtivos Internacionais</v>
          </cell>
          <cell r="N634">
            <v>4</v>
          </cell>
          <cell r="O634">
            <v>0</v>
          </cell>
          <cell r="P634">
            <v>4</v>
          </cell>
          <cell r="Q634">
            <v>4</v>
          </cell>
        </row>
        <row r="635">
          <cell r="L635" t="str">
            <v>ESZR006-13</v>
          </cell>
          <cell r="M635" t="str">
            <v>Dinâmica e desafios dos processos migratórios</v>
          </cell>
          <cell r="N635">
            <v>4</v>
          </cell>
          <cell r="O635">
            <v>0</v>
          </cell>
          <cell r="P635">
            <v>4</v>
          </cell>
          <cell r="Q635">
            <v>4</v>
          </cell>
        </row>
        <row r="636">
          <cell r="L636" t="str">
            <v>ESZR007-13</v>
          </cell>
          <cell r="M636" t="str">
            <v>Energia nuclear e Relações Internacionais</v>
          </cell>
          <cell r="N636">
            <v>4</v>
          </cell>
          <cell r="O636">
            <v>0</v>
          </cell>
          <cell r="P636">
            <v>4</v>
          </cell>
          <cell r="Q636">
            <v>4</v>
          </cell>
        </row>
        <row r="637">
          <cell r="L637" t="str">
            <v>ESZR008-13</v>
          </cell>
          <cell r="M637" t="str">
            <v>História de atuação do Brasil nos processos de integração sul-americana</v>
          </cell>
          <cell r="N637">
            <v>4</v>
          </cell>
          <cell r="O637">
            <v>0</v>
          </cell>
          <cell r="P637">
            <v>4</v>
          </cell>
          <cell r="Q637">
            <v>4</v>
          </cell>
        </row>
        <row r="638">
          <cell r="L638" t="str">
            <v>ESZR009-13</v>
          </cell>
          <cell r="M638" t="str">
            <v>Negociações internacionais, propriedade intelectual e transferência tecnológica</v>
          </cell>
          <cell r="N638">
            <v>4</v>
          </cell>
          <cell r="O638">
            <v>0</v>
          </cell>
          <cell r="P638">
            <v>4</v>
          </cell>
          <cell r="Q638">
            <v>4</v>
          </cell>
        </row>
        <row r="639">
          <cell r="L639" t="str">
            <v>ESZR013-13</v>
          </cell>
          <cell r="M639" t="str">
            <v>Trajetória da OPEP e da Agência Internacional de Energia (IEA)</v>
          </cell>
          <cell r="N639">
            <v>4</v>
          </cell>
          <cell r="O639">
            <v>0</v>
          </cell>
          <cell r="P639">
            <v>4</v>
          </cell>
          <cell r="Q639">
            <v>4</v>
          </cell>
        </row>
        <row r="640">
          <cell r="L640" t="str">
            <v>ESZR014-13</v>
          </cell>
          <cell r="M640" t="str">
            <v>Trajetória de desenvolvimento de países exportadores de petróleo</v>
          </cell>
          <cell r="N640">
            <v>4</v>
          </cell>
          <cell r="O640">
            <v>0</v>
          </cell>
          <cell r="P640">
            <v>4</v>
          </cell>
          <cell r="Q640">
            <v>4</v>
          </cell>
        </row>
        <row r="641">
          <cell r="L641" t="str">
            <v>ESZR015-13</v>
          </cell>
          <cell r="M641" t="str">
            <v>Trajetória dos investimentos produtivos no Brasil e do Brasil</v>
          </cell>
          <cell r="N641">
            <v>4</v>
          </cell>
          <cell r="O641">
            <v>0</v>
          </cell>
          <cell r="P641">
            <v>4</v>
          </cell>
          <cell r="Q641">
            <v>4</v>
          </cell>
        </row>
        <row r="642">
          <cell r="L642" t="str">
            <v>ESZR016-14</v>
          </cell>
          <cell r="M642" t="str">
            <v>Políticas Públicas Sul-Americanas</v>
          </cell>
          <cell r="N642">
            <v>4</v>
          </cell>
          <cell r="O642">
            <v>0</v>
          </cell>
          <cell r="P642">
            <v>4</v>
          </cell>
          <cell r="Q642">
            <v>4</v>
          </cell>
        </row>
        <row r="643">
          <cell r="L643" t="str">
            <v>ESZR017-14</v>
          </cell>
          <cell r="M643" t="str">
            <v>Regimes de Negociação Ambiental Internacional e a Atuação Brasileira</v>
          </cell>
          <cell r="N643">
            <v>4</v>
          </cell>
          <cell r="O643">
            <v>0</v>
          </cell>
          <cell r="P643">
            <v>4</v>
          </cell>
          <cell r="Q643">
            <v>4</v>
          </cell>
        </row>
        <row r="644">
          <cell r="L644" t="str">
            <v>ESZR018-14</v>
          </cell>
          <cell r="M644" t="str">
            <v>Regimes de Negociação Comercial Internacional e a Atuação Brasileira</v>
          </cell>
          <cell r="N644">
            <v>4</v>
          </cell>
          <cell r="O644">
            <v>0</v>
          </cell>
          <cell r="P644">
            <v>4</v>
          </cell>
          <cell r="Q644">
            <v>4</v>
          </cell>
        </row>
        <row r="645">
          <cell r="L645" t="str">
            <v>ESZR019-14</v>
          </cell>
          <cell r="M645" t="str">
            <v>Regimes de Negociação Financeira Internacional e a Atuação Brasileira</v>
          </cell>
          <cell r="N645">
            <v>4</v>
          </cell>
          <cell r="O645">
            <v>0</v>
          </cell>
          <cell r="P645">
            <v>4</v>
          </cell>
          <cell r="Q645">
            <v>4</v>
          </cell>
        </row>
        <row r="646">
          <cell r="L646" t="str">
            <v>ESZR020-16</v>
          </cell>
          <cell r="M646" t="str">
            <v>Teoria e Prática da Cooperação Internacional e da Ajuda Humanitária</v>
          </cell>
          <cell r="N646">
            <v>4</v>
          </cell>
          <cell r="O646">
            <v>0</v>
          </cell>
          <cell r="P646">
            <v>4</v>
          </cell>
          <cell r="Q646">
            <v>4</v>
          </cell>
        </row>
        <row r="647">
          <cell r="L647" t="str">
            <v>ESZR021-16</v>
          </cell>
          <cell r="M647" t="str">
            <v>Oriente Médio nas Relações Internacionais</v>
          </cell>
          <cell r="N647">
            <v>4</v>
          </cell>
          <cell r="O647">
            <v>0</v>
          </cell>
          <cell r="P647">
            <v>4</v>
          </cell>
          <cell r="Q647">
            <v>4</v>
          </cell>
        </row>
        <row r="648">
          <cell r="L648" t="str">
            <v>ESZR022-16</v>
          </cell>
          <cell r="M648" t="str">
            <v>Refugiados: Direito e Política</v>
          </cell>
          <cell r="N648">
            <v>4</v>
          </cell>
          <cell r="O648">
            <v>0</v>
          </cell>
          <cell r="P648">
            <v>4</v>
          </cell>
          <cell r="Q648">
            <v>4</v>
          </cell>
        </row>
        <row r="649">
          <cell r="L649" t="str">
            <v>ESZS001-17</v>
          </cell>
          <cell r="M649" t="str">
            <v>Aeronáutica I-B</v>
          </cell>
          <cell r="N649">
            <v>4</v>
          </cell>
          <cell r="O649">
            <v>0</v>
          </cell>
          <cell r="P649">
            <v>4</v>
          </cell>
          <cell r="Q649">
            <v>4</v>
          </cell>
        </row>
        <row r="650">
          <cell r="L650" t="str">
            <v>ESZS002-17</v>
          </cell>
          <cell r="M650" t="str">
            <v>Aeronáutica II</v>
          </cell>
          <cell r="N650">
            <v>3</v>
          </cell>
          <cell r="O650">
            <v>1</v>
          </cell>
          <cell r="P650">
            <v>4</v>
          </cell>
          <cell r="Q650">
            <v>4</v>
          </cell>
        </row>
        <row r="651">
          <cell r="L651" t="str">
            <v>ESZS003-17</v>
          </cell>
          <cell r="M651" t="str">
            <v>Instrumentação e Sensores em Veículos Aeroespaciais</v>
          </cell>
          <cell r="N651">
            <v>3</v>
          </cell>
          <cell r="O651">
            <v>1</v>
          </cell>
          <cell r="P651">
            <v>4</v>
          </cell>
          <cell r="Q651">
            <v>4</v>
          </cell>
        </row>
        <row r="652">
          <cell r="L652" t="str">
            <v>ESZS004-17</v>
          </cell>
          <cell r="M652" t="str">
            <v>Aviônica</v>
          </cell>
          <cell r="N652">
            <v>4</v>
          </cell>
          <cell r="O652">
            <v>0</v>
          </cell>
          <cell r="P652">
            <v>4</v>
          </cell>
          <cell r="Q652">
            <v>4</v>
          </cell>
        </row>
        <row r="653">
          <cell r="L653" t="str">
            <v>ESZS006-17</v>
          </cell>
          <cell r="M653" t="str">
            <v>Dinâmica II</v>
          </cell>
          <cell r="N653">
            <v>4</v>
          </cell>
          <cell r="O653">
            <v>0</v>
          </cell>
          <cell r="P653">
            <v>4</v>
          </cell>
          <cell r="Q653">
            <v>4</v>
          </cell>
        </row>
        <row r="654">
          <cell r="L654" t="str">
            <v>ESZS008-17</v>
          </cell>
          <cell r="M654" t="str">
            <v>Navegação Inercial e GPS</v>
          </cell>
          <cell r="N654">
            <v>3</v>
          </cell>
          <cell r="O654">
            <v>1</v>
          </cell>
          <cell r="P654">
            <v>4</v>
          </cell>
          <cell r="Q654">
            <v>4</v>
          </cell>
        </row>
        <row r="655">
          <cell r="L655" t="str">
            <v>ESZS010-17</v>
          </cell>
          <cell r="M655" t="str">
            <v>Otimização em Projetos de Estruturas</v>
          </cell>
          <cell r="N655">
            <v>4</v>
          </cell>
          <cell r="O655">
            <v>0</v>
          </cell>
          <cell r="P655">
            <v>4</v>
          </cell>
          <cell r="Q655">
            <v>4</v>
          </cell>
        </row>
        <row r="656">
          <cell r="L656" t="str">
            <v>ESZS011-17</v>
          </cell>
          <cell r="M656" t="str">
            <v>Teoria da Elasticidade</v>
          </cell>
          <cell r="N656">
            <v>4</v>
          </cell>
          <cell r="O656">
            <v>0</v>
          </cell>
          <cell r="P656">
            <v>5</v>
          </cell>
          <cell r="Q656">
            <v>4</v>
          </cell>
        </row>
        <row r="657">
          <cell r="L657" t="str">
            <v>ESZS012-17</v>
          </cell>
          <cell r="M657" t="str">
            <v>Aplicações de Elementos Finitos para Engenharia</v>
          </cell>
          <cell r="N657">
            <v>3</v>
          </cell>
          <cell r="O657">
            <v>1</v>
          </cell>
          <cell r="P657">
            <v>4</v>
          </cell>
          <cell r="Q657">
            <v>4</v>
          </cell>
        </row>
        <row r="658">
          <cell r="L658" t="str">
            <v>ESZS014-17</v>
          </cell>
          <cell r="M658" t="str">
            <v>Introdução às Vibrações Não Lineares</v>
          </cell>
          <cell r="N658">
            <v>4</v>
          </cell>
          <cell r="O658">
            <v>0</v>
          </cell>
          <cell r="P658">
            <v>4</v>
          </cell>
          <cell r="Q658">
            <v>4</v>
          </cell>
        </row>
        <row r="659">
          <cell r="L659" t="str">
            <v>ESZS015-17</v>
          </cell>
          <cell r="M659" t="str">
            <v>Projeto de Elementos Estruturais de Aeronaves II</v>
          </cell>
          <cell r="N659">
            <v>3</v>
          </cell>
          <cell r="O659">
            <v>1</v>
          </cell>
          <cell r="P659">
            <v>5</v>
          </cell>
          <cell r="Q659">
            <v>4</v>
          </cell>
        </row>
        <row r="660">
          <cell r="L660" t="str">
            <v>ESZS016-17</v>
          </cell>
          <cell r="M660" t="str">
            <v>Análise Experimental de Estruturas</v>
          </cell>
          <cell r="N660">
            <v>1</v>
          </cell>
          <cell r="O660">
            <v>3</v>
          </cell>
          <cell r="P660">
            <v>3</v>
          </cell>
          <cell r="Q660">
            <v>4</v>
          </cell>
        </row>
        <row r="661">
          <cell r="L661" t="str">
            <v>ESZS018-17</v>
          </cell>
          <cell r="M661" t="str">
            <v>Mecânica dos Sólidos II</v>
          </cell>
          <cell r="N661">
            <v>4</v>
          </cell>
          <cell r="O661">
            <v>0</v>
          </cell>
          <cell r="P661">
            <v>5</v>
          </cell>
          <cell r="Q661">
            <v>4</v>
          </cell>
        </row>
        <row r="662">
          <cell r="L662" t="str">
            <v>ESZS019-17</v>
          </cell>
          <cell r="M662" t="str">
            <v>Aerodinâmica II</v>
          </cell>
          <cell r="N662">
            <v>4</v>
          </cell>
          <cell r="O662">
            <v>0</v>
          </cell>
          <cell r="P662">
            <v>5</v>
          </cell>
          <cell r="Q662">
            <v>4</v>
          </cell>
        </row>
        <row r="663">
          <cell r="L663" t="str">
            <v>ESZS021-17</v>
          </cell>
          <cell r="M663" t="str">
            <v>Sistemas de Propulsão II</v>
          </cell>
          <cell r="N663">
            <v>3</v>
          </cell>
          <cell r="O663">
            <v>1</v>
          </cell>
          <cell r="P663">
            <v>5</v>
          </cell>
          <cell r="Q663">
            <v>4</v>
          </cell>
        </row>
        <row r="664">
          <cell r="L664" t="str">
            <v>ESZS025-17</v>
          </cell>
          <cell r="M664" t="str">
            <v>Máquinas de Fluxo</v>
          </cell>
          <cell r="N664">
            <v>4</v>
          </cell>
          <cell r="O664">
            <v>0</v>
          </cell>
          <cell r="P664">
            <v>4</v>
          </cell>
          <cell r="Q664">
            <v>4</v>
          </cell>
        </row>
        <row r="665">
          <cell r="L665" t="str">
            <v>ESZS028-17</v>
          </cell>
          <cell r="M665" t="str">
            <v>Projeto de Aeronaves I</v>
          </cell>
          <cell r="N665">
            <v>4</v>
          </cell>
          <cell r="O665">
            <v>0</v>
          </cell>
          <cell r="P665">
            <v>6</v>
          </cell>
          <cell r="Q665">
            <v>4</v>
          </cell>
        </row>
        <row r="666">
          <cell r="L666" t="str">
            <v>ESZS029-17</v>
          </cell>
          <cell r="M666" t="str">
            <v>Dinâmica Orbital</v>
          </cell>
          <cell r="N666">
            <v>4</v>
          </cell>
          <cell r="O666">
            <v>0</v>
          </cell>
          <cell r="P666">
            <v>4</v>
          </cell>
          <cell r="Q666">
            <v>4</v>
          </cell>
        </row>
        <row r="667">
          <cell r="L667" t="str">
            <v>ESZS030-17</v>
          </cell>
          <cell r="M667" t="str">
            <v>Cinemática e Dinâmica de Mecanismos</v>
          </cell>
          <cell r="N667">
            <v>4</v>
          </cell>
          <cell r="O667">
            <v>0</v>
          </cell>
          <cell r="P667">
            <v>4</v>
          </cell>
          <cell r="Q667">
            <v>4</v>
          </cell>
        </row>
        <row r="668">
          <cell r="L668" t="str">
            <v>ESZS031-17</v>
          </cell>
          <cell r="M668" t="str">
            <v>Placas e Cascas</v>
          </cell>
          <cell r="N668">
            <v>4</v>
          </cell>
          <cell r="O668">
            <v>0</v>
          </cell>
          <cell r="P668">
            <v>4</v>
          </cell>
          <cell r="Q668">
            <v>4</v>
          </cell>
        </row>
        <row r="669">
          <cell r="L669" t="str">
            <v>ESZS032-17</v>
          </cell>
          <cell r="M669" t="str">
            <v>Interação Fluido-Estrutura</v>
          </cell>
          <cell r="N669">
            <v>4</v>
          </cell>
          <cell r="O669">
            <v>0</v>
          </cell>
          <cell r="P669">
            <v>4</v>
          </cell>
          <cell r="Q669">
            <v>4</v>
          </cell>
        </row>
        <row r="670">
          <cell r="L670" t="str">
            <v>ESZS033-17</v>
          </cell>
          <cell r="M670" t="str">
            <v>Propulsão Aeroespacial Não-Convencional</v>
          </cell>
          <cell r="N670">
            <v>4</v>
          </cell>
          <cell r="O670">
            <v>0</v>
          </cell>
          <cell r="P670">
            <v>4</v>
          </cell>
          <cell r="Q670">
            <v>4</v>
          </cell>
        </row>
        <row r="671">
          <cell r="L671" t="str">
            <v>ESZS034-17</v>
          </cell>
          <cell r="M671" t="str">
            <v>Combustão II</v>
          </cell>
          <cell r="N671">
            <v>3</v>
          </cell>
          <cell r="O671">
            <v>1</v>
          </cell>
          <cell r="P671">
            <v>4</v>
          </cell>
          <cell r="Q671">
            <v>4</v>
          </cell>
        </row>
        <row r="672">
          <cell r="L672" t="str">
            <v>ESZS035-17</v>
          </cell>
          <cell r="M672" t="str">
            <v>Dinâmica de Fluidos Computacional</v>
          </cell>
          <cell r="N672">
            <v>3</v>
          </cell>
          <cell r="O672">
            <v>1</v>
          </cell>
          <cell r="P672">
            <v>4</v>
          </cell>
          <cell r="Q672">
            <v>4</v>
          </cell>
        </row>
        <row r="673">
          <cell r="L673" t="str">
            <v>ESZT001-17</v>
          </cell>
          <cell r="M673" t="str">
            <v>Análise da Produção do Espaço e Políticas Públicas Urbanas</v>
          </cell>
          <cell r="N673">
            <v>4</v>
          </cell>
          <cell r="O673">
            <v>0</v>
          </cell>
          <cell r="P673">
            <v>4</v>
          </cell>
          <cell r="Q673">
            <v>4</v>
          </cell>
        </row>
        <row r="674">
          <cell r="L674" t="str">
            <v>ESZT002-17</v>
          </cell>
          <cell r="M674" t="str">
            <v>Desenvolvimento Humano e Pobreza Urbana</v>
          </cell>
          <cell r="N674">
            <v>4</v>
          </cell>
          <cell r="O674">
            <v>0</v>
          </cell>
          <cell r="P674">
            <v>4</v>
          </cell>
          <cell r="Q674">
            <v>4</v>
          </cell>
        </row>
        <row r="675">
          <cell r="L675" t="str">
            <v>ESZT003-17</v>
          </cell>
          <cell r="M675" t="str">
            <v>Energia e Abastecimento</v>
          </cell>
          <cell r="N675">
            <v>4</v>
          </cell>
          <cell r="O675">
            <v>0</v>
          </cell>
          <cell r="P675">
            <v>4</v>
          </cell>
          <cell r="Q675">
            <v>4</v>
          </cell>
        </row>
        <row r="676">
          <cell r="L676" t="str">
            <v>ESZT005-17</v>
          </cell>
          <cell r="M676" t="str">
            <v>Informática Aplicada ao Planejamento Territorial</v>
          </cell>
          <cell r="N676">
            <v>1</v>
          </cell>
          <cell r="O676">
            <v>3</v>
          </cell>
          <cell r="P676">
            <v>4</v>
          </cell>
          <cell r="Q676">
            <v>4</v>
          </cell>
        </row>
        <row r="677">
          <cell r="L677" t="str">
            <v>ESZT006-17</v>
          </cell>
          <cell r="M677" t="str">
            <v>Mercado Imobiliário</v>
          </cell>
          <cell r="N677">
            <v>4</v>
          </cell>
          <cell r="O677">
            <v>0</v>
          </cell>
          <cell r="P677">
            <v>4</v>
          </cell>
          <cell r="Q677">
            <v>4</v>
          </cell>
        </row>
        <row r="678">
          <cell r="L678" t="str">
            <v>ESZT007-17</v>
          </cell>
          <cell r="M678" t="str">
            <v>Oficina de Projeto Urbano</v>
          </cell>
          <cell r="N678">
            <v>0</v>
          </cell>
          <cell r="O678">
            <v>4</v>
          </cell>
          <cell r="P678">
            <v>4</v>
          </cell>
          <cell r="Q678">
            <v>4</v>
          </cell>
        </row>
        <row r="679">
          <cell r="L679" t="str">
            <v>ESZT008-17</v>
          </cell>
          <cell r="M679" t="str">
            <v>Patrimônio Cultural e Paisagem</v>
          </cell>
          <cell r="N679">
            <v>4</v>
          </cell>
          <cell r="O679">
            <v>0</v>
          </cell>
          <cell r="P679">
            <v>4</v>
          </cell>
          <cell r="Q679">
            <v>4</v>
          </cell>
        </row>
        <row r="680">
          <cell r="L680" t="str">
            <v>ESZT009-17</v>
          </cell>
          <cell r="M680" t="str">
            <v>Planejamento e Gestão de Redes Técnicas e Sistemas Territoriais</v>
          </cell>
          <cell r="N680">
            <v>4</v>
          </cell>
          <cell r="O680">
            <v>0</v>
          </cell>
          <cell r="P680">
            <v>4</v>
          </cell>
          <cell r="Q680">
            <v>4</v>
          </cell>
        </row>
        <row r="681">
          <cell r="L681" t="str">
            <v>ESZT010-17</v>
          </cell>
          <cell r="M681" t="str">
            <v>Políticas de Infraestrutura</v>
          </cell>
          <cell r="N681">
            <v>4</v>
          </cell>
          <cell r="O681">
            <v>0</v>
          </cell>
          <cell r="P681">
            <v>4</v>
          </cell>
          <cell r="Q681">
            <v>4</v>
          </cell>
        </row>
        <row r="682">
          <cell r="L682" t="str">
            <v>ESZT011-17</v>
          </cell>
          <cell r="M682" t="str">
            <v>Política Habitacional</v>
          </cell>
          <cell r="N682">
            <v>4</v>
          </cell>
          <cell r="O682">
            <v>0</v>
          </cell>
          <cell r="P682">
            <v>4</v>
          </cell>
          <cell r="Q682">
            <v>4</v>
          </cell>
        </row>
        <row r="683">
          <cell r="L683" t="str">
            <v>ESZT012-17</v>
          </cell>
          <cell r="M683" t="str">
            <v>Saneamento Ambiental</v>
          </cell>
          <cell r="N683">
            <v>4</v>
          </cell>
          <cell r="O683">
            <v>0</v>
          </cell>
          <cell r="P683">
            <v>4</v>
          </cell>
          <cell r="Q683">
            <v>4</v>
          </cell>
        </row>
        <row r="684">
          <cell r="L684" t="str">
            <v>ESZT013-17</v>
          </cell>
          <cell r="M684" t="str">
            <v>Segurança dos Territórios</v>
          </cell>
          <cell r="N684">
            <v>4</v>
          </cell>
          <cell r="O684">
            <v>0</v>
          </cell>
          <cell r="P684">
            <v>4</v>
          </cell>
          <cell r="Q684">
            <v>4</v>
          </cell>
        </row>
        <row r="685">
          <cell r="L685" t="str">
            <v>ESZT014-17</v>
          </cell>
          <cell r="M685" t="str">
            <v>Sustentabilidade e Indicadores</v>
          </cell>
          <cell r="N685">
            <v>4</v>
          </cell>
          <cell r="O685">
            <v>0</v>
          </cell>
          <cell r="P685">
            <v>4</v>
          </cell>
          <cell r="Q685">
            <v>4</v>
          </cell>
        </row>
        <row r="686">
          <cell r="L686" t="str">
            <v>ESZT015-17</v>
          </cell>
          <cell r="M686" t="str">
            <v>Território e Logística</v>
          </cell>
          <cell r="N686">
            <v>4</v>
          </cell>
          <cell r="O686">
            <v>0</v>
          </cell>
          <cell r="P686">
            <v>4</v>
          </cell>
          <cell r="Q686">
            <v>4</v>
          </cell>
        </row>
        <row r="687">
          <cell r="L687" t="str">
            <v>ESZT016-17</v>
          </cell>
          <cell r="M687" t="str">
            <v>Urbanização Brasileira</v>
          </cell>
          <cell r="N687">
            <v>4</v>
          </cell>
          <cell r="O687">
            <v>0</v>
          </cell>
          <cell r="P687">
            <v>4</v>
          </cell>
          <cell r="Q687">
            <v>4</v>
          </cell>
        </row>
        <row r="688">
          <cell r="L688" t="str">
            <v>ESZT017-17</v>
          </cell>
          <cell r="M688" t="str">
            <v>Dinâmicas Territoriais e Relações Étnico-Raciais No Brasil</v>
          </cell>
          <cell r="N688">
            <v>4</v>
          </cell>
          <cell r="O688">
            <v>0</v>
          </cell>
          <cell r="P688">
            <v>4</v>
          </cell>
          <cell r="Q688">
            <v>4</v>
          </cell>
        </row>
        <row r="689">
          <cell r="L689" t="str">
            <v>ESZT018-17</v>
          </cell>
          <cell r="M689" t="str">
            <v>Tópicos Especiais em Planejamento Territorial</v>
          </cell>
          <cell r="N689">
            <v>4</v>
          </cell>
          <cell r="O689">
            <v>0</v>
          </cell>
          <cell r="P689">
            <v>4</v>
          </cell>
          <cell r="Q689">
            <v>4</v>
          </cell>
        </row>
        <row r="690">
          <cell r="L690" t="str">
            <v>ESZT020-17</v>
          </cell>
          <cell r="M690" t="str">
            <v>Práticas Especiais do Planejamento Territorial</v>
          </cell>
          <cell r="N690">
            <v>0</v>
          </cell>
          <cell r="O690">
            <v>4</v>
          </cell>
          <cell r="P690">
            <v>4</v>
          </cell>
          <cell r="Q690">
            <v>4</v>
          </cell>
        </row>
        <row r="691">
          <cell r="L691" t="str">
            <v>ESZT022-17</v>
          </cell>
          <cell r="M691" t="str">
            <v>Modelos Econômicos e Análise das Dinâmicas Territoriais</v>
          </cell>
          <cell r="N691">
            <v>4</v>
          </cell>
          <cell r="O691">
            <v>0</v>
          </cell>
          <cell r="P691">
            <v>4</v>
          </cell>
          <cell r="Q691">
            <v>4</v>
          </cell>
        </row>
        <row r="692">
          <cell r="L692" t="str">
            <v>ESZU002-17</v>
          </cell>
          <cell r="M692" t="str">
            <v>Compostagem</v>
          </cell>
          <cell r="N692">
            <v>1</v>
          </cell>
          <cell r="O692">
            <v>1</v>
          </cell>
          <cell r="P692">
            <v>2</v>
          </cell>
          <cell r="Q692">
            <v>2</v>
          </cell>
        </row>
        <row r="693">
          <cell r="L693" t="str">
            <v>ESZU003-17</v>
          </cell>
          <cell r="M693" t="str">
            <v>Contaminação e Remediação de Solos</v>
          </cell>
          <cell r="N693">
            <v>3</v>
          </cell>
          <cell r="O693">
            <v>0</v>
          </cell>
          <cell r="P693">
            <v>1</v>
          </cell>
          <cell r="Q693">
            <v>3</v>
          </cell>
        </row>
        <row r="694">
          <cell r="L694" t="str">
            <v>ESZU006-17</v>
          </cell>
          <cell r="M694" t="str">
            <v>Economia, Sociedade e Meio Ambiente</v>
          </cell>
          <cell r="N694">
            <v>3</v>
          </cell>
          <cell r="O694">
            <v>0</v>
          </cell>
          <cell r="P694">
            <v>4</v>
          </cell>
          <cell r="Q694">
            <v>3</v>
          </cell>
        </row>
        <row r="695">
          <cell r="L695" t="str">
            <v>ESZU010-17</v>
          </cell>
          <cell r="M695" t="str">
            <v>Gestão Ambiental Na Indústria</v>
          </cell>
          <cell r="N695">
            <v>3</v>
          </cell>
          <cell r="O695">
            <v>0</v>
          </cell>
          <cell r="P695">
            <v>3</v>
          </cell>
          <cell r="Q695">
            <v>3</v>
          </cell>
        </row>
        <row r="696">
          <cell r="L696" t="str">
            <v>ESZU011-17</v>
          </cell>
          <cell r="M696" t="str">
            <v>Gestão Urbano-Ambiental</v>
          </cell>
          <cell r="N696">
            <v>3</v>
          </cell>
          <cell r="O696">
            <v>1</v>
          </cell>
          <cell r="P696">
            <v>4</v>
          </cell>
          <cell r="Q696">
            <v>4</v>
          </cell>
        </row>
        <row r="697">
          <cell r="L697" t="str">
            <v>ESZU013-17</v>
          </cell>
          <cell r="M697" t="str">
            <v>Logística e Meio Ambiente</v>
          </cell>
          <cell r="N697">
            <v>2</v>
          </cell>
          <cell r="O697">
            <v>0</v>
          </cell>
          <cell r="P697">
            <v>2</v>
          </cell>
          <cell r="Q697">
            <v>2</v>
          </cell>
        </row>
        <row r="698">
          <cell r="L698" t="str">
            <v>ESZU014-17</v>
          </cell>
          <cell r="M698" t="str">
            <v>Métodos de Tomada de Decisão Aplicados ao Planejamento Urbano-Ambiental</v>
          </cell>
          <cell r="N698">
            <v>1</v>
          </cell>
          <cell r="O698">
            <v>1</v>
          </cell>
          <cell r="P698">
            <v>4</v>
          </cell>
          <cell r="Q698">
            <v>2</v>
          </cell>
        </row>
        <row r="699">
          <cell r="L699" t="str">
            <v>ESZU015-17</v>
          </cell>
          <cell r="M699" t="str">
            <v>Métodos Quantitativos para Planejamento Estratégico</v>
          </cell>
          <cell r="N699">
            <v>1</v>
          </cell>
          <cell r="O699">
            <v>1</v>
          </cell>
          <cell r="P699">
            <v>4</v>
          </cell>
          <cell r="Q699">
            <v>2</v>
          </cell>
        </row>
        <row r="700">
          <cell r="L700" t="str">
            <v>ESZU016-17</v>
          </cell>
          <cell r="M700" t="str">
            <v>Questões Ambientais Globais</v>
          </cell>
          <cell r="N700">
            <v>2</v>
          </cell>
          <cell r="O700">
            <v>0</v>
          </cell>
          <cell r="P700">
            <v>4</v>
          </cell>
          <cell r="Q700">
            <v>2</v>
          </cell>
        </row>
        <row r="701">
          <cell r="L701" t="str">
            <v>ESZU017-17</v>
          </cell>
          <cell r="M701" t="str">
            <v>Sensoriamento Remoto</v>
          </cell>
          <cell r="N701">
            <v>1</v>
          </cell>
          <cell r="O701">
            <v>3</v>
          </cell>
          <cell r="P701">
            <v>2</v>
          </cell>
          <cell r="Q701">
            <v>4</v>
          </cell>
        </row>
        <row r="702">
          <cell r="L702" t="str">
            <v>ESZU018-17</v>
          </cell>
          <cell r="M702" t="str">
            <v>Tópicos Especiais em Engenharia Ambiental e Urbana</v>
          </cell>
          <cell r="N702">
            <v>3</v>
          </cell>
          <cell r="O702">
            <v>1</v>
          </cell>
          <cell r="P702">
            <v>4</v>
          </cell>
          <cell r="Q702">
            <v>4</v>
          </cell>
        </row>
        <row r="703">
          <cell r="L703" t="str">
            <v>ESZU019-17</v>
          </cell>
          <cell r="M703" t="str">
            <v>Transportes e Meio Ambiente</v>
          </cell>
          <cell r="N703">
            <v>0</v>
          </cell>
          <cell r="O703">
            <v>2</v>
          </cell>
          <cell r="P703">
            <v>4</v>
          </cell>
          <cell r="Q703">
            <v>2</v>
          </cell>
        </row>
        <row r="704">
          <cell r="L704" t="str">
            <v>ESZU020-17</v>
          </cell>
          <cell r="M704" t="str">
            <v>Transportes, Uso e Ocupação do Solo</v>
          </cell>
          <cell r="N704">
            <v>1</v>
          </cell>
          <cell r="O704">
            <v>1</v>
          </cell>
          <cell r="P704">
            <v>4</v>
          </cell>
          <cell r="Q704">
            <v>2</v>
          </cell>
        </row>
        <row r="705">
          <cell r="L705" t="str">
            <v>ESZU021-17</v>
          </cell>
          <cell r="M705" t="str">
            <v>Unidades de Conservação da Natureza</v>
          </cell>
          <cell r="N705">
            <v>3</v>
          </cell>
          <cell r="O705">
            <v>1</v>
          </cell>
          <cell r="P705">
            <v>2</v>
          </cell>
          <cell r="Q705">
            <v>4</v>
          </cell>
        </row>
        <row r="706">
          <cell r="L706" t="str">
            <v>ESZU022-17</v>
          </cell>
          <cell r="M706" t="str">
            <v>Ciências Atmosféricas</v>
          </cell>
          <cell r="N706">
            <v>4</v>
          </cell>
          <cell r="O706">
            <v>0</v>
          </cell>
          <cell r="P706">
            <v>4</v>
          </cell>
          <cell r="Q706">
            <v>4</v>
          </cell>
        </row>
        <row r="707">
          <cell r="L707" t="str">
            <v>ESZU023-17</v>
          </cell>
          <cell r="M707" t="str">
            <v>Recursos Hídricos</v>
          </cell>
          <cell r="N707">
            <v>3</v>
          </cell>
          <cell r="O707">
            <v>0</v>
          </cell>
          <cell r="P707">
            <v>4</v>
          </cell>
          <cell r="Q707">
            <v>3</v>
          </cell>
        </row>
        <row r="708">
          <cell r="L708" t="str">
            <v>ESZU024-17</v>
          </cell>
          <cell r="M708" t="str">
            <v>Clima Urbano</v>
          </cell>
          <cell r="N708">
            <v>3</v>
          </cell>
          <cell r="O708">
            <v>1</v>
          </cell>
          <cell r="P708">
            <v>4</v>
          </cell>
          <cell r="Q708">
            <v>4</v>
          </cell>
        </row>
        <row r="709">
          <cell r="L709" t="str">
            <v>ESZU025-17</v>
          </cell>
          <cell r="M709" t="str">
            <v>Educação Ambiental</v>
          </cell>
          <cell r="N709">
            <v>2</v>
          </cell>
          <cell r="O709">
            <v>2</v>
          </cell>
          <cell r="P709">
            <v>4</v>
          </cell>
          <cell r="Q709">
            <v>4</v>
          </cell>
        </row>
        <row r="710">
          <cell r="L710" t="str">
            <v>ESZU027-17</v>
          </cell>
          <cell r="M710" t="str">
            <v>Análise e Concepção Estrutural para a Engenharia</v>
          </cell>
          <cell r="N710">
            <v>2</v>
          </cell>
          <cell r="O710">
            <v>2</v>
          </cell>
          <cell r="P710">
            <v>4</v>
          </cell>
          <cell r="Q710">
            <v>4</v>
          </cell>
        </row>
        <row r="711">
          <cell r="L711" t="str">
            <v>ESZU028-17</v>
          </cell>
          <cell r="M711" t="str">
            <v>Geotecnia Aplicada ao Planejamento Urbano-Ambiental</v>
          </cell>
          <cell r="N711">
            <v>2</v>
          </cell>
          <cell r="O711">
            <v>1</v>
          </cell>
          <cell r="P711">
            <v>3</v>
          </cell>
          <cell r="Q711">
            <v>3</v>
          </cell>
        </row>
        <row r="712">
          <cell r="L712" t="str">
            <v>ESZU029-17</v>
          </cell>
          <cell r="M712" t="str">
            <v>História da Cidade e do Urbanismo</v>
          </cell>
          <cell r="N712">
            <v>4</v>
          </cell>
          <cell r="O712">
            <v>0</v>
          </cell>
          <cell r="P712">
            <v>4</v>
          </cell>
          <cell r="Q712">
            <v>4</v>
          </cell>
        </row>
        <row r="713">
          <cell r="L713" t="str">
            <v>ESZU030-17</v>
          </cell>
          <cell r="M713" t="str">
            <v>Riscos No Ambiente Urbano</v>
          </cell>
          <cell r="N713">
            <v>3</v>
          </cell>
          <cell r="O713">
            <v>1</v>
          </cell>
          <cell r="P713">
            <v>3</v>
          </cell>
          <cell r="Q713">
            <v>4</v>
          </cell>
        </row>
        <row r="714">
          <cell r="L714" t="str">
            <v>ESZU031-17</v>
          </cell>
          <cell r="M714" t="str">
            <v>Reúso de Água</v>
          </cell>
          <cell r="N714">
            <v>2</v>
          </cell>
          <cell r="O714">
            <v>1</v>
          </cell>
          <cell r="P714">
            <v>4</v>
          </cell>
          <cell r="Q714">
            <v>3</v>
          </cell>
        </row>
        <row r="715">
          <cell r="L715" t="str">
            <v>ESZU032-17</v>
          </cell>
          <cell r="M715" t="str">
            <v>Tratamento Avançado de Águas Residuárias</v>
          </cell>
          <cell r="N715">
            <v>2</v>
          </cell>
          <cell r="O715">
            <v>2</v>
          </cell>
          <cell r="P715">
            <v>4</v>
          </cell>
          <cell r="Q715">
            <v>4</v>
          </cell>
        </row>
        <row r="716">
          <cell r="L716" t="str">
            <v>ESZU033-17</v>
          </cell>
          <cell r="M716" t="str">
            <v>Tecnologias Alternativas de Tratamento de Água e Efluentes</v>
          </cell>
          <cell r="N716">
            <v>2</v>
          </cell>
          <cell r="O716">
            <v>1</v>
          </cell>
          <cell r="P716">
            <v>3</v>
          </cell>
          <cell r="Q716">
            <v>3</v>
          </cell>
        </row>
        <row r="717">
          <cell r="L717" t="str">
            <v>ESZU034-17</v>
          </cell>
          <cell r="M717" t="str">
            <v>Ecologia do Ambiente Urbano</v>
          </cell>
          <cell r="N717">
            <v>2</v>
          </cell>
          <cell r="O717">
            <v>0</v>
          </cell>
          <cell r="P717">
            <v>4</v>
          </cell>
          <cell r="Q717">
            <v>2</v>
          </cell>
        </row>
        <row r="718">
          <cell r="L718" t="str">
            <v>ESZU035-17</v>
          </cell>
          <cell r="M718" t="str">
            <v>Geomorfologia</v>
          </cell>
          <cell r="N718">
            <v>2</v>
          </cell>
          <cell r="O718">
            <v>1</v>
          </cell>
          <cell r="P718">
            <v>3</v>
          </cell>
          <cell r="Q718">
            <v>3</v>
          </cell>
        </row>
        <row r="719">
          <cell r="L719" t="str">
            <v>ESZU036-17</v>
          </cell>
          <cell r="M719" t="str">
            <v>Saúde, Determinantes Socioambientais e Equidade</v>
          </cell>
          <cell r="N719">
            <v>3</v>
          </cell>
          <cell r="O719">
            <v>0</v>
          </cell>
          <cell r="P719">
            <v>3</v>
          </cell>
          <cell r="Q719">
            <v>3</v>
          </cell>
        </row>
        <row r="720">
          <cell r="L720" t="str">
            <v>ESZU037-17</v>
          </cell>
          <cell r="M720" t="str">
            <v>Química Ambiental</v>
          </cell>
          <cell r="N720">
            <v>2</v>
          </cell>
          <cell r="O720">
            <v>0</v>
          </cell>
          <cell r="P720">
            <v>4</v>
          </cell>
          <cell r="Q720">
            <v>2</v>
          </cell>
        </row>
        <row r="721">
          <cell r="L721" t="str">
            <v>MCTA001-17</v>
          </cell>
          <cell r="M721" t="str">
            <v>Algoritmos e Estruturas de Dados I</v>
          </cell>
          <cell r="N721">
            <v>2</v>
          </cell>
          <cell r="O721">
            <v>2</v>
          </cell>
          <cell r="P721">
            <v>4</v>
          </cell>
          <cell r="Q721">
            <v>4</v>
          </cell>
        </row>
        <row r="722">
          <cell r="L722" t="str">
            <v>MCTA002-17</v>
          </cell>
          <cell r="M722" t="str">
            <v>Algoritmos e Estruturas de Dados II</v>
          </cell>
          <cell r="N722">
            <v>2</v>
          </cell>
          <cell r="O722">
            <v>2</v>
          </cell>
          <cell r="P722">
            <v>4</v>
          </cell>
          <cell r="Q722">
            <v>4</v>
          </cell>
        </row>
        <row r="723">
          <cell r="L723" t="str">
            <v>MCTA003-17</v>
          </cell>
          <cell r="M723" t="str">
            <v>Análise de Algoritmos</v>
          </cell>
          <cell r="N723">
            <v>4</v>
          </cell>
          <cell r="O723">
            <v>0</v>
          </cell>
          <cell r="P723">
            <v>4</v>
          </cell>
          <cell r="Q723">
            <v>4</v>
          </cell>
        </row>
        <row r="724">
          <cell r="L724" t="str">
            <v>MCTA004-17</v>
          </cell>
          <cell r="M724" t="str">
            <v>Arquitetura de Computadores</v>
          </cell>
          <cell r="N724">
            <v>4</v>
          </cell>
          <cell r="O724">
            <v>0</v>
          </cell>
          <cell r="P724">
            <v>4</v>
          </cell>
          <cell r="Q724">
            <v>4</v>
          </cell>
        </row>
        <row r="725">
          <cell r="L725" t="str">
            <v>MCTA006-17</v>
          </cell>
          <cell r="M725" t="str">
            <v>Circuitos Digitais</v>
          </cell>
          <cell r="N725">
            <v>3</v>
          </cell>
          <cell r="O725">
            <v>1</v>
          </cell>
          <cell r="P725">
            <v>4</v>
          </cell>
          <cell r="Q725">
            <v>4</v>
          </cell>
        </row>
        <row r="726">
          <cell r="L726" t="str">
            <v>MCTA007-17</v>
          </cell>
          <cell r="M726" t="str">
            <v>Compiladores</v>
          </cell>
          <cell r="N726">
            <v>3</v>
          </cell>
          <cell r="O726">
            <v>1</v>
          </cell>
          <cell r="P726">
            <v>4</v>
          </cell>
          <cell r="Q726">
            <v>4</v>
          </cell>
        </row>
        <row r="727">
          <cell r="L727" t="str">
            <v>MCTA008-17</v>
          </cell>
          <cell r="M727" t="str">
            <v>Computação Gráfica</v>
          </cell>
          <cell r="N727">
            <v>3</v>
          </cell>
          <cell r="O727">
            <v>1</v>
          </cell>
          <cell r="P727">
            <v>4</v>
          </cell>
          <cell r="Q727">
            <v>4</v>
          </cell>
        </row>
        <row r="728">
          <cell r="L728" t="str">
            <v>MCTA009-13</v>
          </cell>
          <cell r="M728" t="str">
            <v>Computadores, Ética e Sociedade</v>
          </cell>
          <cell r="N728">
            <v>2</v>
          </cell>
          <cell r="O728">
            <v>0</v>
          </cell>
          <cell r="P728">
            <v>4</v>
          </cell>
          <cell r="Q728">
            <v>2</v>
          </cell>
        </row>
        <row r="729">
          <cell r="L729" t="str">
            <v>MCTA014-15</v>
          </cell>
          <cell r="M729" t="str">
            <v>Inteligência Artificial</v>
          </cell>
          <cell r="N729">
            <v>3</v>
          </cell>
          <cell r="O729">
            <v>1</v>
          </cell>
          <cell r="P729">
            <v>4</v>
          </cell>
          <cell r="Q729">
            <v>4</v>
          </cell>
        </row>
        <row r="730">
          <cell r="L730" t="str">
            <v>MCTA015-13</v>
          </cell>
          <cell r="M730" t="str">
            <v>Linguagens Formais e Automata</v>
          </cell>
          <cell r="N730">
            <v>3</v>
          </cell>
          <cell r="O730">
            <v>1</v>
          </cell>
          <cell r="P730">
            <v>4</v>
          </cell>
          <cell r="Q730">
            <v>4</v>
          </cell>
        </row>
        <row r="731">
          <cell r="L731" t="str">
            <v>MCTA016-13</v>
          </cell>
          <cell r="M731" t="str">
            <v>Paradigmas de Programação</v>
          </cell>
          <cell r="N731">
            <v>2</v>
          </cell>
          <cell r="O731">
            <v>2</v>
          </cell>
          <cell r="P731">
            <v>4</v>
          </cell>
          <cell r="Q731">
            <v>4</v>
          </cell>
        </row>
        <row r="732">
          <cell r="L732" t="str">
            <v>MCTA017-17</v>
          </cell>
          <cell r="M732" t="str">
            <v>Programação Matemática</v>
          </cell>
          <cell r="N732">
            <v>3</v>
          </cell>
          <cell r="O732">
            <v>1</v>
          </cell>
          <cell r="P732">
            <v>4</v>
          </cell>
          <cell r="Q732">
            <v>4</v>
          </cell>
        </row>
        <row r="733">
          <cell r="L733" t="str">
            <v>MCTA018-13</v>
          </cell>
          <cell r="M733" t="str">
            <v>Programação Orientada a Objetos</v>
          </cell>
          <cell r="N733">
            <v>2</v>
          </cell>
          <cell r="O733">
            <v>2</v>
          </cell>
          <cell r="P733">
            <v>4</v>
          </cell>
          <cell r="Q733">
            <v>4</v>
          </cell>
        </row>
        <row r="734">
          <cell r="L734" t="str">
            <v>MCTA019-17</v>
          </cell>
          <cell r="M734" t="str">
            <v>Projeto de Graduação em Computação I</v>
          </cell>
          <cell r="N734">
            <v>0</v>
          </cell>
          <cell r="O734">
            <v>8</v>
          </cell>
          <cell r="P734">
            <v>8</v>
          </cell>
          <cell r="Q734">
            <v>8</v>
          </cell>
        </row>
        <row r="735">
          <cell r="L735" t="str">
            <v>MCTA020-17</v>
          </cell>
          <cell r="M735" t="str">
            <v>Projeto de Graduação em Computação II</v>
          </cell>
          <cell r="N735">
            <v>0</v>
          </cell>
          <cell r="O735">
            <v>8</v>
          </cell>
          <cell r="P735">
            <v>8</v>
          </cell>
          <cell r="Q735">
            <v>8</v>
          </cell>
        </row>
        <row r="736">
          <cell r="L736" t="str">
            <v>MCTA021-17</v>
          </cell>
          <cell r="M736" t="str">
            <v>Projeto de Graduação em Computação III</v>
          </cell>
          <cell r="N736">
            <v>0</v>
          </cell>
          <cell r="O736">
            <v>8</v>
          </cell>
          <cell r="P736">
            <v>8</v>
          </cell>
          <cell r="Q736">
            <v>8</v>
          </cell>
        </row>
        <row r="737">
          <cell r="L737" t="str">
            <v>MCTA022-17</v>
          </cell>
          <cell r="M737" t="str">
            <v>Redes de Computadores</v>
          </cell>
          <cell r="N737">
            <v>3</v>
          </cell>
          <cell r="O737">
            <v>1</v>
          </cell>
          <cell r="P737">
            <v>4</v>
          </cell>
          <cell r="Q737">
            <v>4</v>
          </cell>
        </row>
        <row r="738">
          <cell r="L738" t="str">
            <v>MCTA023-17</v>
          </cell>
          <cell r="M738" t="str">
            <v>Segurança de Dados</v>
          </cell>
          <cell r="N738">
            <v>3</v>
          </cell>
          <cell r="O738">
            <v>1</v>
          </cell>
          <cell r="P738">
            <v>4</v>
          </cell>
          <cell r="Q738">
            <v>4</v>
          </cell>
        </row>
        <row r="739">
          <cell r="L739" t="str">
            <v>MCTA024-13</v>
          </cell>
          <cell r="M739" t="str">
            <v>Sistemas Digitais</v>
          </cell>
          <cell r="N739">
            <v>2</v>
          </cell>
          <cell r="O739">
            <v>2</v>
          </cell>
          <cell r="P739">
            <v>4</v>
          </cell>
          <cell r="Q739">
            <v>4</v>
          </cell>
        </row>
        <row r="740">
          <cell r="L740" t="str">
            <v>MCTA025-13</v>
          </cell>
          <cell r="M740" t="str">
            <v>Sistemas Distribuídos</v>
          </cell>
          <cell r="N740">
            <v>3</v>
          </cell>
          <cell r="O740">
            <v>1</v>
          </cell>
          <cell r="P740">
            <v>4</v>
          </cell>
          <cell r="Q740">
            <v>4</v>
          </cell>
        </row>
        <row r="741">
          <cell r="L741" t="str">
            <v>MCTA026-13</v>
          </cell>
          <cell r="M741" t="str">
            <v>Sistemas Operacionais</v>
          </cell>
          <cell r="N741">
            <v>3</v>
          </cell>
          <cell r="O741">
            <v>1</v>
          </cell>
          <cell r="P741">
            <v>4</v>
          </cell>
          <cell r="Q741">
            <v>4</v>
          </cell>
        </row>
        <row r="742">
          <cell r="L742" t="str">
            <v>MCTA027-17</v>
          </cell>
          <cell r="M742" t="str">
            <v>Teoria dos Grafos</v>
          </cell>
          <cell r="N742">
            <v>3</v>
          </cell>
          <cell r="O742">
            <v>1</v>
          </cell>
          <cell r="P742">
            <v>4</v>
          </cell>
          <cell r="Q742">
            <v>4</v>
          </cell>
        </row>
        <row r="743">
          <cell r="L743" t="str">
            <v>MCTA028-15</v>
          </cell>
          <cell r="M743" t="str">
            <v>Programação Estruturada</v>
          </cell>
          <cell r="N743">
            <v>2</v>
          </cell>
          <cell r="O743">
            <v>2</v>
          </cell>
          <cell r="P743">
            <v>4</v>
          </cell>
          <cell r="Q743">
            <v>4</v>
          </cell>
        </row>
        <row r="744">
          <cell r="L744" t="str">
            <v>MCTA033-15</v>
          </cell>
          <cell r="M744" t="str">
            <v>Engenharia de Software</v>
          </cell>
          <cell r="N744">
            <v>4</v>
          </cell>
          <cell r="O744">
            <v>0</v>
          </cell>
          <cell r="P744">
            <v>4</v>
          </cell>
          <cell r="Q744">
            <v>4</v>
          </cell>
        </row>
        <row r="745">
          <cell r="L745" t="str">
            <v>MCTA037-17</v>
          </cell>
          <cell r="M745" t="str">
            <v>Banco de Dados</v>
          </cell>
          <cell r="N745">
            <v>3</v>
          </cell>
          <cell r="O745">
            <v>1</v>
          </cell>
          <cell r="P745">
            <v>4</v>
          </cell>
          <cell r="Q745">
            <v>4</v>
          </cell>
        </row>
        <row r="746">
          <cell r="L746" t="str">
            <v>MCTB001-17</v>
          </cell>
          <cell r="M746" t="str">
            <v>Álgebra Linear</v>
          </cell>
          <cell r="N746">
            <v>6</v>
          </cell>
          <cell r="O746">
            <v>0</v>
          </cell>
          <cell r="P746">
            <v>5</v>
          </cell>
          <cell r="Q746">
            <v>6</v>
          </cell>
        </row>
        <row r="747">
          <cell r="L747" t="str">
            <v>MCTB002-13</v>
          </cell>
          <cell r="M747" t="str">
            <v>Álgebra Linear Avançada I</v>
          </cell>
          <cell r="N747">
            <v>4</v>
          </cell>
          <cell r="O747">
            <v>0</v>
          </cell>
          <cell r="P747">
            <v>4</v>
          </cell>
          <cell r="Q747">
            <v>4</v>
          </cell>
        </row>
        <row r="748">
          <cell r="L748" t="str">
            <v>MCTB003-17</v>
          </cell>
          <cell r="M748" t="str">
            <v>Álgebra Linear Avançada II</v>
          </cell>
          <cell r="N748">
            <v>4</v>
          </cell>
          <cell r="O748">
            <v>0</v>
          </cell>
          <cell r="P748">
            <v>4</v>
          </cell>
          <cell r="Q748">
            <v>4</v>
          </cell>
        </row>
        <row r="749">
          <cell r="L749" t="str">
            <v>MCTB004-17</v>
          </cell>
          <cell r="M749" t="str">
            <v>Análise no Rn I</v>
          </cell>
          <cell r="N749">
            <v>4</v>
          </cell>
          <cell r="O749">
            <v>0</v>
          </cell>
          <cell r="P749">
            <v>4</v>
          </cell>
          <cell r="Q749">
            <v>4</v>
          </cell>
        </row>
        <row r="750">
          <cell r="L750" t="str">
            <v>MCTB005-13</v>
          </cell>
          <cell r="M750" t="str">
            <v>Análise Real I</v>
          </cell>
          <cell r="N750">
            <v>4</v>
          </cell>
          <cell r="O750">
            <v>0</v>
          </cell>
          <cell r="P750">
            <v>4</v>
          </cell>
          <cell r="Q750">
            <v>4</v>
          </cell>
        </row>
        <row r="751">
          <cell r="L751" t="str">
            <v>MCTB006-13</v>
          </cell>
          <cell r="M751" t="str">
            <v>Análise Real II</v>
          </cell>
          <cell r="N751">
            <v>4</v>
          </cell>
          <cell r="O751">
            <v>0</v>
          </cell>
          <cell r="P751">
            <v>4</v>
          </cell>
          <cell r="Q751">
            <v>4</v>
          </cell>
        </row>
        <row r="752">
          <cell r="L752" t="str">
            <v>MCTB007-17</v>
          </cell>
          <cell r="M752" t="str">
            <v>Anéis e Corpos</v>
          </cell>
          <cell r="N752">
            <v>4</v>
          </cell>
          <cell r="O752">
            <v>0</v>
          </cell>
          <cell r="P752">
            <v>4</v>
          </cell>
          <cell r="Q752">
            <v>4</v>
          </cell>
        </row>
        <row r="753">
          <cell r="L753" t="str">
            <v>MCTB008-17</v>
          </cell>
          <cell r="M753" t="str">
            <v>Cálculo de Probabilidade</v>
          </cell>
          <cell r="N753">
            <v>4</v>
          </cell>
          <cell r="O753">
            <v>0</v>
          </cell>
          <cell r="P753">
            <v>4</v>
          </cell>
          <cell r="Q753">
            <v>4</v>
          </cell>
        </row>
        <row r="754">
          <cell r="L754" t="str">
            <v>MCTB009-17</v>
          </cell>
          <cell r="M754" t="str">
            <v>Cálculo Numérico</v>
          </cell>
          <cell r="N754">
            <v>4</v>
          </cell>
          <cell r="O754">
            <v>0</v>
          </cell>
          <cell r="P754">
            <v>4</v>
          </cell>
          <cell r="Q754">
            <v>4</v>
          </cell>
        </row>
        <row r="755">
          <cell r="L755" t="str">
            <v>MCTB010-13</v>
          </cell>
          <cell r="M755" t="str">
            <v>Cálculo Vetorial e Tensorial</v>
          </cell>
          <cell r="N755">
            <v>4</v>
          </cell>
          <cell r="O755">
            <v>0</v>
          </cell>
          <cell r="P755">
            <v>4</v>
          </cell>
          <cell r="Q755">
            <v>4</v>
          </cell>
        </row>
        <row r="756">
          <cell r="L756" t="str">
            <v>MCTB011-17</v>
          </cell>
          <cell r="M756" t="str">
            <v>Equações Diferenciais Ordinárias</v>
          </cell>
          <cell r="N756">
            <v>4</v>
          </cell>
          <cell r="O756">
            <v>0</v>
          </cell>
          <cell r="P756">
            <v>4</v>
          </cell>
          <cell r="Q756">
            <v>4</v>
          </cell>
        </row>
        <row r="757">
          <cell r="L757" t="str">
            <v>MCTB012-13</v>
          </cell>
          <cell r="M757" t="str">
            <v>Equações Diferenciais Parciais</v>
          </cell>
          <cell r="N757">
            <v>4</v>
          </cell>
          <cell r="O757">
            <v>0</v>
          </cell>
          <cell r="P757">
            <v>4</v>
          </cell>
          <cell r="Q757">
            <v>4</v>
          </cell>
        </row>
        <row r="758">
          <cell r="L758" t="str">
            <v>MCTB014-17</v>
          </cell>
          <cell r="M758" t="str">
            <v>Extensões Algébricas</v>
          </cell>
          <cell r="N758">
            <v>4</v>
          </cell>
          <cell r="O758">
            <v>0</v>
          </cell>
          <cell r="P758">
            <v>4</v>
          </cell>
          <cell r="Q758">
            <v>4</v>
          </cell>
        </row>
        <row r="759">
          <cell r="L759" t="str">
            <v>MCTB015-17</v>
          </cell>
          <cell r="M759" t="str">
            <v>Funções de Variável Complexa</v>
          </cell>
          <cell r="N759">
            <v>6</v>
          </cell>
          <cell r="O759">
            <v>0</v>
          </cell>
          <cell r="P759">
            <v>5</v>
          </cell>
          <cell r="Q759">
            <v>6</v>
          </cell>
        </row>
        <row r="760">
          <cell r="L760" t="str">
            <v>MCTB016-13</v>
          </cell>
          <cell r="M760" t="str">
            <v>Geometria Diferencial I</v>
          </cell>
          <cell r="N760">
            <v>4</v>
          </cell>
          <cell r="O760">
            <v>0</v>
          </cell>
          <cell r="P760">
            <v>4</v>
          </cell>
          <cell r="Q760">
            <v>4</v>
          </cell>
        </row>
        <row r="761">
          <cell r="L761" t="str">
            <v>MCTB017-13</v>
          </cell>
          <cell r="M761" t="str">
            <v>Geometria Diferencial II</v>
          </cell>
          <cell r="N761">
            <v>4</v>
          </cell>
          <cell r="O761">
            <v>0</v>
          </cell>
          <cell r="P761">
            <v>4</v>
          </cell>
          <cell r="Q761">
            <v>4</v>
          </cell>
        </row>
        <row r="762">
          <cell r="L762" t="str">
            <v>MCTB018-17</v>
          </cell>
          <cell r="M762" t="str">
            <v>Grupos</v>
          </cell>
          <cell r="N762">
            <v>4</v>
          </cell>
          <cell r="O762">
            <v>0</v>
          </cell>
          <cell r="P762">
            <v>4</v>
          </cell>
          <cell r="Q762">
            <v>4</v>
          </cell>
        </row>
        <row r="763">
          <cell r="L763" t="str">
            <v>MCTB019-17</v>
          </cell>
          <cell r="M763" t="str">
            <v>Matemática Discreta</v>
          </cell>
          <cell r="N763">
            <v>4</v>
          </cell>
          <cell r="O763">
            <v>0</v>
          </cell>
          <cell r="P763">
            <v>4</v>
          </cell>
          <cell r="Q763">
            <v>4</v>
          </cell>
        </row>
        <row r="764">
          <cell r="L764" t="str">
            <v>MCTB020-17</v>
          </cell>
          <cell r="M764" t="str">
            <v>Teoria da Medida e Integração</v>
          </cell>
          <cell r="N764">
            <v>4</v>
          </cell>
          <cell r="O764">
            <v>0</v>
          </cell>
          <cell r="P764">
            <v>4</v>
          </cell>
          <cell r="Q764">
            <v>4</v>
          </cell>
        </row>
        <row r="765">
          <cell r="L765" t="str">
            <v>MCTB021-17</v>
          </cell>
          <cell r="M765" t="str">
            <v>Probabilidade</v>
          </cell>
          <cell r="N765">
            <v>4</v>
          </cell>
          <cell r="O765">
            <v>0</v>
          </cell>
          <cell r="P765">
            <v>4</v>
          </cell>
          <cell r="Q765">
            <v>4</v>
          </cell>
        </row>
        <row r="766">
          <cell r="L766" t="str">
            <v>MCTB022-17</v>
          </cell>
          <cell r="M766" t="str">
            <v>Sequências e Séries</v>
          </cell>
          <cell r="N766">
            <v>4</v>
          </cell>
          <cell r="O766">
            <v>0</v>
          </cell>
          <cell r="P766">
            <v>4</v>
          </cell>
          <cell r="Q766">
            <v>4</v>
          </cell>
        </row>
        <row r="767">
          <cell r="L767" t="str">
            <v>MCTB023-17</v>
          </cell>
          <cell r="M767" t="str">
            <v>Teoria Aritmética dos Números</v>
          </cell>
          <cell r="N767">
            <v>4</v>
          </cell>
          <cell r="O767">
            <v>0</v>
          </cell>
          <cell r="P767">
            <v>4</v>
          </cell>
          <cell r="Q767">
            <v>4</v>
          </cell>
        </row>
        <row r="768">
          <cell r="L768" t="str">
            <v>MCTB024-13</v>
          </cell>
          <cell r="M768" t="str">
            <v>Trabalho de Conclusão de Curso em Matemática I</v>
          </cell>
          <cell r="N768">
            <v>0</v>
          </cell>
          <cell r="O768">
            <v>2</v>
          </cell>
          <cell r="P768">
            <v>4</v>
          </cell>
          <cell r="Q768">
            <v>2</v>
          </cell>
        </row>
        <row r="769">
          <cell r="L769" t="str">
            <v>MCTB025-13</v>
          </cell>
          <cell r="M769" t="str">
            <v>Trabalho de Conclusão de Curso em Matemática II</v>
          </cell>
          <cell r="N769">
            <v>0</v>
          </cell>
          <cell r="O769">
            <v>2</v>
          </cell>
          <cell r="P769">
            <v>4</v>
          </cell>
          <cell r="Q769">
            <v>2</v>
          </cell>
        </row>
        <row r="770">
          <cell r="L770" t="str">
            <v>MCTB026-17</v>
          </cell>
          <cell r="M770" t="str">
            <v>Topologia</v>
          </cell>
          <cell r="N770">
            <v>4</v>
          </cell>
          <cell r="O770">
            <v>0</v>
          </cell>
          <cell r="P770">
            <v>4</v>
          </cell>
          <cell r="Q770">
            <v>4</v>
          </cell>
        </row>
        <row r="771">
          <cell r="L771" t="str">
            <v>MCTB027-13</v>
          </cell>
          <cell r="M771" t="str">
            <v>Trabalho de Conclusão de Curso em Matemática III</v>
          </cell>
          <cell r="N771">
            <v>0</v>
          </cell>
          <cell r="O771">
            <v>2</v>
          </cell>
          <cell r="P771">
            <v>4</v>
          </cell>
          <cell r="Q771">
            <v>2</v>
          </cell>
        </row>
        <row r="772">
          <cell r="L772" t="str">
            <v>MCTC001-15</v>
          </cell>
          <cell r="M772" t="str">
            <v>Introdução à Filosofia da Mente</v>
          </cell>
          <cell r="N772">
            <v>2</v>
          </cell>
          <cell r="O772">
            <v>0</v>
          </cell>
          <cell r="P772">
            <v>2</v>
          </cell>
          <cell r="Q772">
            <v>2</v>
          </cell>
        </row>
        <row r="773">
          <cell r="L773" t="str">
            <v>MCTC002-15</v>
          </cell>
          <cell r="M773" t="str">
            <v>Introdução à Neurociência</v>
          </cell>
          <cell r="N773">
            <v>4</v>
          </cell>
          <cell r="O773">
            <v>0</v>
          </cell>
          <cell r="P773">
            <v>5</v>
          </cell>
          <cell r="Q773">
            <v>4</v>
          </cell>
        </row>
        <row r="774">
          <cell r="L774" t="str">
            <v>MCTC007-15</v>
          </cell>
          <cell r="M774" t="str">
            <v>Pesquisa e Comunicação Científica</v>
          </cell>
          <cell r="N774">
            <v>2</v>
          </cell>
          <cell r="O774">
            <v>0</v>
          </cell>
          <cell r="P774">
            <v>2</v>
          </cell>
          <cell r="Q774">
            <v>2</v>
          </cell>
        </row>
        <row r="775">
          <cell r="L775" t="str">
            <v>MCTC009-15</v>
          </cell>
          <cell r="M775" t="str">
            <v>Progressos e Métodos em Neurociência</v>
          </cell>
          <cell r="N775">
            <v>3</v>
          </cell>
          <cell r="O775">
            <v>1</v>
          </cell>
          <cell r="P775">
            <v>4</v>
          </cell>
          <cell r="Q775">
            <v>4</v>
          </cell>
        </row>
        <row r="776">
          <cell r="L776" t="str">
            <v>MCTC011-15</v>
          </cell>
          <cell r="M776" t="str">
            <v>Psicologia Cognitiva</v>
          </cell>
          <cell r="N776">
            <v>4</v>
          </cell>
          <cell r="O776">
            <v>0</v>
          </cell>
          <cell r="P776">
            <v>4</v>
          </cell>
          <cell r="Q776">
            <v>4</v>
          </cell>
        </row>
        <row r="777">
          <cell r="L777" t="str">
            <v>MCTC014-13</v>
          </cell>
          <cell r="M777" t="str">
            <v>Introdução à Inferência Estatística</v>
          </cell>
          <cell r="N777">
            <v>3</v>
          </cell>
          <cell r="O777">
            <v>1</v>
          </cell>
          <cell r="P777">
            <v>4</v>
          </cell>
          <cell r="Q777">
            <v>4</v>
          </cell>
        </row>
        <row r="778">
          <cell r="L778" t="str">
            <v>MCTC015-13</v>
          </cell>
          <cell r="M778" t="str">
            <v>Estágio Supervisionado em Neurociência I</v>
          </cell>
          <cell r="N778">
            <v>0</v>
          </cell>
          <cell r="O778">
            <v>10</v>
          </cell>
          <cell r="P778">
            <v>2</v>
          </cell>
          <cell r="Q778">
            <v>10</v>
          </cell>
        </row>
        <row r="779">
          <cell r="L779" t="str">
            <v>MCTC016-13</v>
          </cell>
          <cell r="M779" t="str">
            <v>Estágio Supervisionado em Neurociência II</v>
          </cell>
          <cell r="N779">
            <v>0</v>
          </cell>
          <cell r="O779">
            <v>10</v>
          </cell>
          <cell r="P779">
            <v>2</v>
          </cell>
          <cell r="Q779">
            <v>10</v>
          </cell>
        </row>
        <row r="780">
          <cell r="L780" t="str">
            <v>MCTC017-13</v>
          </cell>
          <cell r="M780" t="str">
            <v>Estágio Supervisionado em Neurociência III</v>
          </cell>
          <cell r="N780">
            <v>0</v>
          </cell>
          <cell r="O780">
            <v>10</v>
          </cell>
          <cell r="P780">
            <v>2</v>
          </cell>
          <cell r="Q780">
            <v>10</v>
          </cell>
        </row>
        <row r="781">
          <cell r="L781" t="str">
            <v>MCTC018-15</v>
          </cell>
          <cell r="M781" t="str">
            <v>Neuropsicofarmacologia</v>
          </cell>
          <cell r="N781">
            <v>3</v>
          </cell>
          <cell r="O781">
            <v>1</v>
          </cell>
          <cell r="P781">
            <v>4</v>
          </cell>
          <cell r="Q781">
            <v>4</v>
          </cell>
        </row>
        <row r="782">
          <cell r="L782" t="str">
            <v>MCTC019-15</v>
          </cell>
          <cell r="M782" t="str">
            <v>Neurobiologia Molecular e Celular</v>
          </cell>
          <cell r="N782">
            <v>4</v>
          </cell>
          <cell r="O782">
            <v>2</v>
          </cell>
          <cell r="P782">
            <v>4</v>
          </cell>
          <cell r="Q782">
            <v>6</v>
          </cell>
        </row>
        <row r="783">
          <cell r="L783" t="str">
            <v>MCTC020-15</v>
          </cell>
          <cell r="M783" t="str">
            <v>Psicologia Experimental</v>
          </cell>
          <cell r="N783">
            <v>2</v>
          </cell>
          <cell r="O783">
            <v>4</v>
          </cell>
          <cell r="P783">
            <v>4</v>
          </cell>
          <cell r="Q783">
            <v>6</v>
          </cell>
        </row>
        <row r="784">
          <cell r="L784" t="str">
            <v>MCTC021-15</v>
          </cell>
          <cell r="M784" t="str">
            <v>Introdução à Neurociência Computacional</v>
          </cell>
          <cell r="N784">
            <v>2</v>
          </cell>
          <cell r="O784">
            <v>2</v>
          </cell>
          <cell r="P784">
            <v>4</v>
          </cell>
          <cell r="Q784">
            <v>4</v>
          </cell>
        </row>
        <row r="785">
          <cell r="L785" t="str">
            <v>MCTC022-15</v>
          </cell>
          <cell r="M785" t="str">
            <v>Processamento de Sinais Neurais</v>
          </cell>
          <cell r="N785">
            <v>1</v>
          </cell>
          <cell r="O785">
            <v>3</v>
          </cell>
          <cell r="P785">
            <v>4</v>
          </cell>
          <cell r="Q785">
            <v>4</v>
          </cell>
        </row>
        <row r="786">
          <cell r="L786" t="str">
            <v>MCTC023-15</v>
          </cell>
          <cell r="M786" t="str">
            <v>Neuroanatomia</v>
          </cell>
          <cell r="N786">
            <v>3</v>
          </cell>
          <cell r="O786">
            <v>1</v>
          </cell>
          <cell r="P786">
            <v>4</v>
          </cell>
          <cell r="Q786">
            <v>4</v>
          </cell>
        </row>
        <row r="787">
          <cell r="L787" t="str">
            <v>MCTC024-15</v>
          </cell>
          <cell r="M787" t="str">
            <v>Neuroetologia</v>
          </cell>
          <cell r="N787">
            <v>4</v>
          </cell>
          <cell r="O787">
            <v>0</v>
          </cell>
          <cell r="P787">
            <v>4</v>
          </cell>
          <cell r="Q787">
            <v>4</v>
          </cell>
        </row>
        <row r="788">
          <cell r="L788" t="str">
            <v>MCTD005-13</v>
          </cell>
          <cell r="M788" t="str">
            <v>Fundamentos de Álgebra</v>
          </cell>
          <cell r="N788">
            <v>4</v>
          </cell>
          <cell r="O788">
            <v>0</v>
          </cell>
          <cell r="P788">
            <v>4</v>
          </cell>
          <cell r="Q788">
            <v>4</v>
          </cell>
        </row>
        <row r="789">
          <cell r="L789" t="str">
            <v>MCTD006-13</v>
          </cell>
          <cell r="M789" t="str">
            <v>Fundamentos de Análise</v>
          </cell>
          <cell r="N789">
            <v>4</v>
          </cell>
          <cell r="O789">
            <v>0</v>
          </cell>
          <cell r="P789">
            <v>4</v>
          </cell>
          <cell r="Q789">
            <v>4</v>
          </cell>
        </row>
        <row r="790">
          <cell r="L790" t="str">
            <v>MCTD007-13</v>
          </cell>
          <cell r="M790" t="str">
            <v>Fundamentos de Geometria</v>
          </cell>
          <cell r="N790">
            <v>4</v>
          </cell>
          <cell r="O790">
            <v>0</v>
          </cell>
          <cell r="P790">
            <v>4</v>
          </cell>
          <cell r="Q790">
            <v>4</v>
          </cell>
        </row>
        <row r="791">
          <cell r="L791" t="str">
            <v>MCTD009-13</v>
          </cell>
          <cell r="M791" t="str">
            <v>Geometria Plana e Construções Geométricas</v>
          </cell>
          <cell r="N791">
            <v>4</v>
          </cell>
          <cell r="O791">
            <v>0</v>
          </cell>
          <cell r="P791">
            <v>4</v>
          </cell>
          <cell r="Q791">
            <v>4</v>
          </cell>
        </row>
        <row r="792">
          <cell r="L792" t="str">
            <v>MCTD010-13</v>
          </cell>
          <cell r="M792" t="str">
            <v>História da Matemática</v>
          </cell>
          <cell r="N792">
            <v>4</v>
          </cell>
          <cell r="O792">
            <v>0</v>
          </cell>
          <cell r="P792">
            <v>4</v>
          </cell>
          <cell r="Q792">
            <v>4</v>
          </cell>
        </row>
        <row r="793">
          <cell r="L793" t="str">
            <v>MCTD011-13</v>
          </cell>
          <cell r="M793" t="str">
            <v>Práticas de Ensino de Matemática no Ensino Fundamental</v>
          </cell>
          <cell r="N793">
            <v>4</v>
          </cell>
          <cell r="O793">
            <v>0</v>
          </cell>
          <cell r="P793">
            <v>4</v>
          </cell>
          <cell r="Q793">
            <v>4</v>
          </cell>
        </row>
        <row r="794">
          <cell r="L794" t="str">
            <v>MCTD012-13</v>
          </cell>
          <cell r="M794" t="str">
            <v>Práticas de Ensino de Matemática II</v>
          </cell>
          <cell r="N794">
            <v>3</v>
          </cell>
          <cell r="O794">
            <v>0</v>
          </cell>
          <cell r="P794">
            <v>4</v>
          </cell>
          <cell r="Q794">
            <v>3</v>
          </cell>
        </row>
        <row r="795">
          <cell r="L795" t="str">
            <v>MCTD013-13</v>
          </cell>
          <cell r="M795" t="str">
            <v>Práticas de Ensino de Matemática III</v>
          </cell>
          <cell r="N795">
            <v>3</v>
          </cell>
          <cell r="O795">
            <v>0</v>
          </cell>
          <cell r="P795">
            <v>4</v>
          </cell>
          <cell r="Q795">
            <v>3</v>
          </cell>
        </row>
        <row r="796">
          <cell r="L796" t="str">
            <v>MCTD014-13</v>
          </cell>
          <cell r="M796" t="str">
            <v>Práticas de Ensino de Matemática I</v>
          </cell>
          <cell r="N796">
            <v>3</v>
          </cell>
          <cell r="O796">
            <v>0</v>
          </cell>
          <cell r="P796">
            <v>4</v>
          </cell>
          <cell r="Q796">
            <v>3</v>
          </cell>
        </row>
        <row r="797">
          <cell r="L797" t="str">
            <v>MCTD015-13</v>
          </cell>
          <cell r="M797" t="str">
            <v>Tendências em Educação Matemática</v>
          </cell>
          <cell r="N797">
            <v>4</v>
          </cell>
          <cell r="O797">
            <v>0</v>
          </cell>
          <cell r="P797">
            <v>4</v>
          </cell>
          <cell r="Q797">
            <v>4</v>
          </cell>
        </row>
        <row r="798">
          <cell r="L798" t="str">
            <v>MCZA001-13</v>
          </cell>
          <cell r="M798" t="str">
            <v>Análise de Projetos</v>
          </cell>
          <cell r="N798">
            <v>2</v>
          </cell>
          <cell r="O798">
            <v>0</v>
          </cell>
          <cell r="P798">
            <v>2</v>
          </cell>
          <cell r="Q798">
            <v>2</v>
          </cell>
        </row>
        <row r="799">
          <cell r="L799" t="str">
            <v>MCZA002-17</v>
          </cell>
          <cell r="M799" t="str">
            <v>Aprendizado de Máquina</v>
          </cell>
          <cell r="N799">
            <v>4</v>
          </cell>
          <cell r="O799">
            <v>0</v>
          </cell>
          <cell r="P799">
            <v>4</v>
          </cell>
          <cell r="Q799">
            <v>4</v>
          </cell>
        </row>
        <row r="800">
          <cell r="L800" t="str">
            <v>MCZA003-17</v>
          </cell>
          <cell r="M800" t="str">
            <v>Arquitetura de Computadores de Alto Desempenho</v>
          </cell>
          <cell r="N800">
            <v>4</v>
          </cell>
          <cell r="O800">
            <v>0</v>
          </cell>
          <cell r="P800">
            <v>4</v>
          </cell>
          <cell r="Q800">
            <v>4</v>
          </cell>
        </row>
        <row r="801">
          <cell r="L801" t="str">
            <v>MCZA004-13</v>
          </cell>
          <cell r="M801" t="str">
            <v>Avaliação de Desempenho de Redes</v>
          </cell>
          <cell r="N801">
            <v>3</v>
          </cell>
          <cell r="O801">
            <v>1</v>
          </cell>
          <cell r="P801">
            <v>4</v>
          </cell>
          <cell r="Q801">
            <v>4</v>
          </cell>
        </row>
        <row r="802">
          <cell r="L802" t="str">
            <v>MCZA005-17</v>
          </cell>
          <cell r="M802" t="str">
            <v>Banco de Dados de Apoio à Tomada de Decisão</v>
          </cell>
          <cell r="N802">
            <v>3</v>
          </cell>
          <cell r="O802">
            <v>1</v>
          </cell>
          <cell r="P802">
            <v>4</v>
          </cell>
          <cell r="Q802">
            <v>4</v>
          </cell>
        </row>
        <row r="803">
          <cell r="L803" t="str">
            <v>MCZA006-17</v>
          </cell>
          <cell r="M803" t="str">
            <v>Computação Evolutiva e Conexionista</v>
          </cell>
          <cell r="N803">
            <v>4</v>
          </cell>
          <cell r="O803">
            <v>0</v>
          </cell>
          <cell r="P803">
            <v>4</v>
          </cell>
          <cell r="Q803">
            <v>4</v>
          </cell>
        </row>
        <row r="804">
          <cell r="L804" t="str">
            <v>MCZA007-13</v>
          </cell>
          <cell r="M804" t="str">
            <v>Empreendedorismo e Desenvolvimento de Negócios</v>
          </cell>
          <cell r="N804">
            <v>4</v>
          </cell>
          <cell r="O804">
            <v>0</v>
          </cell>
          <cell r="P804">
            <v>4</v>
          </cell>
          <cell r="Q804">
            <v>4</v>
          </cell>
        </row>
        <row r="805">
          <cell r="L805" t="str">
            <v>MCZA008-17</v>
          </cell>
          <cell r="M805" t="str">
            <v>Interação Humano-Computador</v>
          </cell>
          <cell r="N805">
            <v>4</v>
          </cell>
          <cell r="O805">
            <v>0</v>
          </cell>
          <cell r="P805">
            <v>4</v>
          </cell>
          <cell r="Q805">
            <v>4</v>
          </cell>
        </row>
        <row r="806">
          <cell r="L806" t="str">
            <v>MCZA010-13</v>
          </cell>
          <cell r="M806" t="str">
            <v>Laboratório de Engenharia de Software</v>
          </cell>
          <cell r="N806">
            <v>0</v>
          </cell>
          <cell r="O806">
            <v>4</v>
          </cell>
          <cell r="P806">
            <v>4</v>
          </cell>
          <cell r="Q806">
            <v>4</v>
          </cell>
        </row>
        <row r="807">
          <cell r="L807" t="str">
            <v>MCZA011-17</v>
          </cell>
          <cell r="M807" t="str">
            <v>Laboratório de Redes</v>
          </cell>
          <cell r="N807">
            <v>0</v>
          </cell>
          <cell r="O807">
            <v>4</v>
          </cell>
          <cell r="P807">
            <v>4</v>
          </cell>
          <cell r="Q807">
            <v>4</v>
          </cell>
        </row>
        <row r="808">
          <cell r="L808" t="str">
            <v>MCZA012-13</v>
          </cell>
          <cell r="M808" t="str">
            <v>Laboratório de Sistemas Operacionais</v>
          </cell>
          <cell r="N808">
            <v>0</v>
          </cell>
          <cell r="O808">
            <v>4</v>
          </cell>
          <cell r="P808">
            <v>4</v>
          </cell>
          <cell r="Q808">
            <v>4</v>
          </cell>
        </row>
        <row r="809">
          <cell r="L809" t="str">
            <v>MCZA013-13</v>
          </cell>
          <cell r="M809" t="str">
            <v>Lógicas Não Clássicas</v>
          </cell>
          <cell r="N809">
            <v>4</v>
          </cell>
          <cell r="O809">
            <v>0</v>
          </cell>
          <cell r="P809">
            <v>4</v>
          </cell>
          <cell r="Q809">
            <v>4</v>
          </cell>
        </row>
        <row r="810">
          <cell r="L810" t="str">
            <v>MCZA014-17</v>
          </cell>
          <cell r="M810" t="str">
            <v>Métodos de Otimização</v>
          </cell>
          <cell r="N810">
            <v>4</v>
          </cell>
          <cell r="O810">
            <v>0</v>
          </cell>
          <cell r="P810">
            <v>4</v>
          </cell>
          <cell r="Q810">
            <v>4</v>
          </cell>
        </row>
        <row r="811">
          <cell r="L811" t="str">
            <v>MCZA015-13</v>
          </cell>
          <cell r="M811" t="str">
            <v>Mineração de Dados</v>
          </cell>
          <cell r="N811">
            <v>3</v>
          </cell>
          <cell r="O811">
            <v>1</v>
          </cell>
          <cell r="P811">
            <v>4</v>
          </cell>
          <cell r="Q811">
            <v>4</v>
          </cell>
        </row>
        <row r="812">
          <cell r="L812" t="str">
            <v>MCZA016-15</v>
          </cell>
          <cell r="M812" t="str">
            <v>Gestão de Projetos de Software</v>
          </cell>
          <cell r="N812">
            <v>4</v>
          </cell>
          <cell r="O812">
            <v>0</v>
          </cell>
          <cell r="P812">
            <v>4</v>
          </cell>
          <cell r="Q812">
            <v>4</v>
          </cell>
        </row>
        <row r="813">
          <cell r="L813" t="str">
            <v>MCZA017-13</v>
          </cell>
          <cell r="M813" t="str">
            <v>Processamento de Linguagem Natural</v>
          </cell>
          <cell r="N813">
            <v>4</v>
          </cell>
          <cell r="O813">
            <v>0</v>
          </cell>
          <cell r="P813">
            <v>4</v>
          </cell>
          <cell r="Q813">
            <v>4</v>
          </cell>
        </row>
        <row r="814">
          <cell r="L814" t="str">
            <v>MCZA018-17</v>
          </cell>
          <cell r="M814" t="str">
            <v>Processamento Digital de Imagens</v>
          </cell>
          <cell r="N814">
            <v>3</v>
          </cell>
          <cell r="O814">
            <v>1</v>
          </cell>
          <cell r="P814">
            <v>4</v>
          </cell>
          <cell r="Q814">
            <v>4</v>
          </cell>
        </row>
        <row r="815">
          <cell r="L815" t="str">
            <v>MCZA019-17</v>
          </cell>
          <cell r="M815" t="str">
            <v>Programação para Web</v>
          </cell>
          <cell r="N815">
            <v>2</v>
          </cell>
          <cell r="O815">
            <v>2</v>
          </cell>
          <cell r="P815">
            <v>4</v>
          </cell>
          <cell r="Q815">
            <v>4</v>
          </cell>
        </row>
        <row r="816">
          <cell r="L816" t="str">
            <v>MCZA020-13</v>
          </cell>
          <cell r="M816" t="str">
            <v>Programação Paralela</v>
          </cell>
          <cell r="N816">
            <v>4</v>
          </cell>
          <cell r="O816">
            <v>0</v>
          </cell>
          <cell r="P816">
            <v>4</v>
          </cell>
          <cell r="Q816">
            <v>4</v>
          </cell>
        </row>
        <row r="817">
          <cell r="L817" t="str">
            <v>MCZA021-17</v>
          </cell>
          <cell r="M817" t="str">
            <v>Projeto de Redes</v>
          </cell>
          <cell r="N817">
            <v>4</v>
          </cell>
          <cell r="O817">
            <v>0</v>
          </cell>
          <cell r="P817">
            <v>4</v>
          </cell>
          <cell r="Q817">
            <v>4</v>
          </cell>
        </row>
        <row r="818">
          <cell r="L818" t="str">
            <v>MCZA022-17</v>
          </cell>
          <cell r="M818" t="str">
            <v>Projeto Interdisciplinar</v>
          </cell>
          <cell r="N818">
            <v>0</v>
          </cell>
          <cell r="O818">
            <v>4</v>
          </cell>
          <cell r="P818">
            <v>4</v>
          </cell>
          <cell r="Q818">
            <v>4</v>
          </cell>
        </row>
        <row r="819">
          <cell r="L819" t="str">
            <v>MCZA023-17</v>
          </cell>
          <cell r="M819" t="str">
            <v>Redes Convergentes</v>
          </cell>
          <cell r="N819">
            <v>4</v>
          </cell>
          <cell r="O819">
            <v>0</v>
          </cell>
          <cell r="P819">
            <v>4</v>
          </cell>
          <cell r="Q819">
            <v>4</v>
          </cell>
        </row>
        <row r="820">
          <cell r="L820" t="str">
            <v>MCZA024-17</v>
          </cell>
          <cell r="M820" t="str">
            <v>Redes sem Fio</v>
          </cell>
          <cell r="N820">
            <v>3</v>
          </cell>
          <cell r="O820">
            <v>1</v>
          </cell>
          <cell r="P820">
            <v>4</v>
          </cell>
          <cell r="Q820">
            <v>4</v>
          </cell>
        </row>
        <row r="821">
          <cell r="L821" t="str">
            <v>MCZA025-13</v>
          </cell>
          <cell r="M821" t="str">
            <v>Segurança em Redes</v>
          </cell>
          <cell r="N821">
            <v>2</v>
          </cell>
          <cell r="O821">
            <v>2</v>
          </cell>
          <cell r="P821">
            <v>4</v>
          </cell>
          <cell r="Q821">
            <v>4</v>
          </cell>
        </row>
        <row r="822">
          <cell r="L822" t="str">
            <v>MCZA026-17</v>
          </cell>
          <cell r="M822" t="str">
            <v>Sistema de Gerenciamento de Banco de Dados</v>
          </cell>
          <cell r="N822">
            <v>2</v>
          </cell>
          <cell r="O822">
            <v>2</v>
          </cell>
          <cell r="P822">
            <v>4</v>
          </cell>
          <cell r="Q822">
            <v>4</v>
          </cell>
        </row>
        <row r="823">
          <cell r="L823" t="str">
            <v>MCZA027-15</v>
          </cell>
          <cell r="M823" t="str">
            <v>Sistemas de Informação</v>
          </cell>
          <cell r="N823">
            <v>4</v>
          </cell>
          <cell r="O823">
            <v>0</v>
          </cell>
          <cell r="P823">
            <v>4</v>
          </cell>
          <cell r="Q823">
            <v>4</v>
          </cell>
        </row>
        <row r="824">
          <cell r="L824" t="str">
            <v>MCZA028-13</v>
          </cell>
          <cell r="M824" t="str">
            <v>Sistemas Multiagentes</v>
          </cell>
          <cell r="N824">
            <v>3</v>
          </cell>
          <cell r="O824">
            <v>1</v>
          </cell>
          <cell r="P824">
            <v>4</v>
          </cell>
          <cell r="Q824">
            <v>4</v>
          </cell>
        </row>
        <row r="825">
          <cell r="L825" t="str">
            <v>MCZA029-13</v>
          </cell>
          <cell r="M825" t="str">
            <v>Sistemas Multimídia</v>
          </cell>
          <cell r="N825">
            <v>2</v>
          </cell>
          <cell r="O825">
            <v>2</v>
          </cell>
          <cell r="P825">
            <v>4</v>
          </cell>
          <cell r="Q825">
            <v>4</v>
          </cell>
        </row>
        <row r="826">
          <cell r="L826" t="str">
            <v>MCZA030-17</v>
          </cell>
          <cell r="M826" t="str">
            <v>Vida Artificial na Computação</v>
          </cell>
          <cell r="N826">
            <v>2</v>
          </cell>
          <cell r="O826">
            <v>0</v>
          </cell>
          <cell r="P826">
            <v>4</v>
          </cell>
          <cell r="Q826">
            <v>2</v>
          </cell>
        </row>
        <row r="827">
          <cell r="L827" t="str">
            <v>MCZA031-13</v>
          </cell>
          <cell r="M827" t="str">
            <v>Web Semântica</v>
          </cell>
          <cell r="N827">
            <v>4</v>
          </cell>
          <cell r="O827">
            <v>0</v>
          </cell>
          <cell r="P827">
            <v>4</v>
          </cell>
          <cell r="Q827">
            <v>4</v>
          </cell>
        </row>
        <row r="828">
          <cell r="L828" t="str">
            <v>MCZA032-14</v>
          </cell>
          <cell r="M828" t="str">
            <v>Introdução à Programação de Jogos</v>
          </cell>
          <cell r="N828">
            <v>2</v>
          </cell>
          <cell r="O828">
            <v>2</v>
          </cell>
          <cell r="P828">
            <v>4</v>
          </cell>
          <cell r="Q828">
            <v>4</v>
          </cell>
        </row>
        <row r="829">
          <cell r="L829" t="str">
            <v>MCZA033-14</v>
          </cell>
          <cell r="M829" t="str">
            <v>Programação Avançada para Dispositivos Móveis</v>
          </cell>
          <cell r="N829">
            <v>0</v>
          </cell>
          <cell r="O829">
            <v>4</v>
          </cell>
          <cell r="P829">
            <v>4</v>
          </cell>
          <cell r="Q829">
            <v>4</v>
          </cell>
        </row>
        <row r="830">
          <cell r="L830" t="str">
            <v>MCZA034-14</v>
          </cell>
          <cell r="M830" t="str">
            <v>Programação Segura</v>
          </cell>
          <cell r="N830">
            <v>2</v>
          </cell>
          <cell r="O830">
            <v>2</v>
          </cell>
          <cell r="P830">
            <v>4</v>
          </cell>
          <cell r="Q830">
            <v>4</v>
          </cell>
        </row>
        <row r="831">
          <cell r="L831" t="str">
            <v>MCZA035-14</v>
          </cell>
          <cell r="M831" t="str">
            <v>Algoritmos Probabilísticos</v>
          </cell>
          <cell r="N831">
            <v>4</v>
          </cell>
          <cell r="O831">
            <v>0</v>
          </cell>
          <cell r="P831">
            <v>4</v>
          </cell>
          <cell r="Q831">
            <v>4</v>
          </cell>
        </row>
        <row r="832">
          <cell r="L832" t="str">
            <v>MCZA036-17</v>
          </cell>
          <cell r="M832" t="str">
            <v>Análise de Algoritmos II</v>
          </cell>
          <cell r="N832">
            <v>4</v>
          </cell>
          <cell r="O832">
            <v>0</v>
          </cell>
          <cell r="P832">
            <v>4</v>
          </cell>
          <cell r="Q832">
            <v>4</v>
          </cell>
        </row>
        <row r="833">
          <cell r="L833" t="str">
            <v>MCZA037-14</v>
          </cell>
          <cell r="M833" t="str">
            <v>Combinatória Extremal</v>
          </cell>
          <cell r="N833">
            <v>4</v>
          </cell>
          <cell r="O833">
            <v>0</v>
          </cell>
          <cell r="P833">
            <v>4</v>
          </cell>
          <cell r="Q833">
            <v>4</v>
          </cell>
        </row>
        <row r="834">
          <cell r="L834" t="str">
            <v>MCZA038-17</v>
          </cell>
          <cell r="M834" t="str">
            <v>Prática Avançada de Programação A</v>
          </cell>
          <cell r="N834">
            <v>0</v>
          </cell>
          <cell r="O834">
            <v>4</v>
          </cell>
          <cell r="P834">
            <v>4</v>
          </cell>
          <cell r="Q834">
            <v>4</v>
          </cell>
        </row>
        <row r="835">
          <cell r="L835" t="str">
            <v>MCZA039-17</v>
          </cell>
          <cell r="M835" t="str">
            <v>Prática Avançada de Programação B</v>
          </cell>
          <cell r="N835">
            <v>0</v>
          </cell>
          <cell r="O835">
            <v>4</v>
          </cell>
          <cell r="P835">
            <v>4</v>
          </cell>
          <cell r="Q835">
            <v>4</v>
          </cell>
        </row>
        <row r="836">
          <cell r="L836" t="str">
            <v>MCZA040-17</v>
          </cell>
          <cell r="M836" t="str">
            <v>Prática Avançada de Programação C</v>
          </cell>
          <cell r="N836">
            <v>0</v>
          </cell>
          <cell r="O836">
            <v>4</v>
          </cell>
          <cell r="P836">
            <v>4</v>
          </cell>
          <cell r="Q836">
            <v>4</v>
          </cell>
        </row>
        <row r="837">
          <cell r="L837" t="str">
            <v>MCZA041-14</v>
          </cell>
          <cell r="M837" t="str">
            <v>Processamento de Imagens Utilizando GPU</v>
          </cell>
          <cell r="N837">
            <v>4</v>
          </cell>
          <cell r="O837">
            <v>0</v>
          </cell>
          <cell r="P837">
            <v>4</v>
          </cell>
          <cell r="Q837">
            <v>4</v>
          </cell>
        </row>
        <row r="838">
          <cell r="L838" t="str">
            <v>MCZA042-14</v>
          </cell>
          <cell r="M838" t="str">
            <v>Processo e Desenvolvimento de Softwares Educacionais</v>
          </cell>
          <cell r="N838">
            <v>0</v>
          </cell>
          <cell r="O838">
            <v>4</v>
          </cell>
          <cell r="P838">
            <v>4</v>
          </cell>
          <cell r="Q838">
            <v>4</v>
          </cell>
        </row>
        <row r="839">
          <cell r="L839" t="str">
            <v>MCZA044-14</v>
          </cell>
          <cell r="M839" t="str">
            <v>Robótica e Sistemas Inteligentes</v>
          </cell>
          <cell r="N839">
            <v>2</v>
          </cell>
          <cell r="O839">
            <v>2</v>
          </cell>
          <cell r="P839">
            <v>4</v>
          </cell>
          <cell r="Q839">
            <v>4</v>
          </cell>
        </row>
        <row r="840">
          <cell r="L840" t="str">
            <v>MCZA045-14</v>
          </cell>
          <cell r="M840" t="str">
            <v>Robótica Educacional</v>
          </cell>
          <cell r="N840">
            <v>2</v>
          </cell>
          <cell r="O840">
            <v>2</v>
          </cell>
          <cell r="P840">
            <v>4</v>
          </cell>
          <cell r="Q840">
            <v>4</v>
          </cell>
        </row>
        <row r="841">
          <cell r="L841" t="str">
            <v>MCZA046-14</v>
          </cell>
          <cell r="M841" t="str">
            <v>Semântica de Linguagem de Programação</v>
          </cell>
          <cell r="N841">
            <v>4</v>
          </cell>
          <cell r="O841">
            <v>0</v>
          </cell>
          <cell r="P841">
            <v>4</v>
          </cell>
          <cell r="Q841">
            <v>4</v>
          </cell>
        </row>
        <row r="842">
          <cell r="L842" t="str">
            <v>MCZA047-14</v>
          </cell>
          <cell r="M842" t="str">
            <v>Sistemas Multi-Robôs Sociais</v>
          </cell>
          <cell r="N842">
            <v>2</v>
          </cell>
          <cell r="O842">
            <v>2</v>
          </cell>
          <cell r="P842">
            <v>4</v>
          </cell>
          <cell r="Q842">
            <v>4</v>
          </cell>
        </row>
        <row r="843">
          <cell r="L843" t="str">
            <v>MCZA048-17</v>
          </cell>
          <cell r="M843" t="str">
            <v>Teoria Espectral de Grafos</v>
          </cell>
          <cell r="N843">
            <v>4</v>
          </cell>
          <cell r="O843">
            <v>0</v>
          </cell>
          <cell r="P843">
            <v>4</v>
          </cell>
          <cell r="Q843">
            <v>4</v>
          </cell>
        </row>
        <row r="844">
          <cell r="L844" t="str">
            <v>MCZA049-14</v>
          </cell>
          <cell r="M844" t="str">
            <v>Tópicos Emergentes em Banco de Dados</v>
          </cell>
          <cell r="N844">
            <v>4</v>
          </cell>
          <cell r="O844">
            <v>0</v>
          </cell>
          <cell r="P844">
            <v>4</v>
          </cell>
          <cell r="Q844">
            <v>4</v>
          </cell>
        </row>
        <row r="845">
          <cell r="L845" t="str">
            <v>MCZA050-15</v>
          </cell>
          <cell r="M845" t="str">
            <v>Técnicas Avançadas de Programação</v>
          </cell>
          <cell r="N845">
            <v>2</v>
          </cell>
          <cell r="O845">
            <v>2</v>
          </cell>
          <cell r="P845">
            <v>4</v>
          </cell>
          <cell r="Q845">
            <v>4</v>
          </cell>
        </row>
        <row r="846">
          <cell r="L846" t="str">
            <v>MCZA051-17</v>
          </cell>
          <cell r="M846" t="str">
            <v>Estágio Supervisionado em Computação</v>
          </cell>
          <cell r="N846">
            <v>4</v>
          </cell>
          <cell r="O846">
            <v>0</v>
          </cell>
          <cell r="P846">
            <v>8</v>
          </cell>
          <cell r="Q846">
            <v>4</v>
          </cell>
        </row>
        <row r="847">
          <cell r="L847" t="str">
            <v>MCZB001-13</v>
          </cell>
          <cell r="M847" t="str">
            <v>Análise Complexa</v>
          </cell>
          <cell r="N847">
            <v>4</v>
          </cell>
          <cell r="O847">
            <v>0</v>
          </cell>
          <cell r="P847">
            <v>4</v>
          </cell>
          <cell r="Q847">
            <v>4</v>
          </cell>
        </row>
        <row r="848">
          <cell r="L848" t="str">
            <v>MCZB002-13</v>
          </cell>
          <cell r="M848" t="str">
            <v>Análise de Regressão</v>
          </cell>
          <cell r="N848">
            <v>3</v>
          </cell>
          <cell r="O848">
            <v>1</v>
          </cell>
          <cell r="P848">
            <v>4</v>
          </cell>
          <cell r="Q848">
            <v>4</v>
          </cell>
        </row>
        <row r="849">
          <cell r="L849" t="str">
            <v>MCZB003-17</v>
          </cell>
          <cell r="M849" t="str">
            <v>Análise Multivariada</v>
          </cell>
          <cell r="N849">
            <v>4</v>
          </cell>
          <cell r="O849">
            <v>0</v>
          </cell>
          <cell r="P849">
            <v>4</v>
          </cell>
          <cell r="Q849">
            <v>4</v>
          </cell>
        </row>
        <row r="850">
          <cell r="L850" t="str">
            <v>MCZB004-17</v>
          </cell>
          <cell r="M850" t="str">
            <v>Análise no Rn II</v>
          </cell>
          <cell r="N850">
            <v>4</v>
          </cell>
          <cell r="O850">
            <v>0</v>
          </cell>
          <cell r="P850">
            <v>4</v>
          </cell>
          <cell r="Q850">
            <v>4</v>
          </cell>
        </row>
        <row r="851">
          <cell r="L851" t="str">
            <v>MCZB005-17</v>
          </cell>
          <cell r="M851" t="str">
            <v>Análise Numérica</v>
          </cell>
          <cell r="N851">
            <v>4</v>
          </cell>
          <cell r="O851">
            <v>0</v>
          </cell>
          <cell r="P851">
            <v>4</v>
          </cell>
          <cell r="Q851">
            <v>4</v>
          </cell>
        </row>
        <row r="852">
          <cell r="L852" t="str">
            <v>MCZB006-17</v>
          </cell>
          <cell r="M852" t="str">
            <v>Conexões e Fibrados</v>
          </cell>
          <cell r="N852">
            <v>4</v>
          </cell>
          <cell r="O852">
            <v>0</v>
          </cell>
          <cell r="P852">
            <v>4</v>
          </cell>
          <cell r="Q852">
            <v>4</v>
          </cell>
        </row>
        <row r="853">
          <cell r="L853" t="str">
            <v>MCZB007-13</v>
          </cell>
          <cell r="M853" t="str">
            <v>Elementos Finitos</v>
          </cell>
          <cell r="N853">
            <v>4</v>
          </cell>
          <cell r="O853">
            <v>0</v>
          </cell>
          <cell r="P853">
            <v>4</v>
          </cell>
          <cell r="Q853">
            <v>4</v>
          </cell>
        </row>
        <row r="854">
          <cell r="L854" t="str">
            <v>MCZB008-13</v>
          </cell>
          <cell r="M854" t="str">
            <v>Formas Diferenciais</v>
          </cell>
          <cell r="N854">
            <v>4</v>
          </cell>
          <cell r="O854">
            <v>0</v>
          </cell>
          <cell r="P854">
            <v>4</v>
          </cell>
          <cell r="Q854">
            <v>4</v>
          </cell>
        </row>
        <row r="855">
          <cell r="L855" t="str">
            <v>MCZB009-13</v>
          </cell>
          <cell r="M855" t="str">
            <v>Geometria Não Euclidiana</v>
          </cell>
          <cell r="N855">
            <v>4</v>
          </cell>
          <cell r="O855">
            <v>0</v>
          </cell>
          <cell r="P855">
            <v>4</v>
          </cell>
          <cell r="Q855">
            <v>4</v>
          </cell>
        </row>
        <row r="856">
          <cell r="L856" t="str">
            <v>MCZB010-13</v>
          </cell>
          <cell r="M856" t="str">
            <v>Grupo Fundamental e Espaço de Recobrimento</v>
          </cell>
          <cell r="N856">
            <v>4</v>
          </cell>
          <cell r="O856">
            <v>0</v>
          </cell>
          <cell r="P856">
            <v>4</v>
          </cell>
          <cell r="Q856">
            <v>4</v>
          </cell>
        </row>
        <row r="857">
          <cell r="L857" t="str">
            <v>MCZB012-13</v>
          </cell>
          <cell r="M857" t="str">
            <v>Inferência Estatística</v>
          </cell>
          <cell r="N857">
            <v>4</v>
          </cell>
          <cell r="O857">
            <v>0</v>
          </cell>
          <cell r="P857">
            <v>4</v>
          </cell>
          <cell r="Q857">
            <v>4</v>
          </cell>
        </row>
        <row r="858">
          <cell r="L858" t="str">
            <v>MCZB013-13</v>
          </cell>
          <cell r="M858" t="str">
            <v>Introdução à Análise Estocástica em Finanças</v>
          </cell>
          <cell r="N858">
            <v>3</v>
          </cell>
          <cell r="O858">
            <v>1</v>
          </cell>
          <cell r="P858">
            <v>4</v>
          </cell>
          <cell r="Q858">
            <v>4</v>
          </cell>
        </row>
        <row r="859">
          <cell r="L859" t="str">
            <v>MCZB014-17</v>
          </cell>
          <cell r="M859" t="str">
            <v>Introdução à Análise Funcional</v>
          </cell>
          <cell r="N859">
            <v>4</v>
          </cell>
          <cell r="O859">
            <v>0</v>
          </cell>
          <cell r="P859">
            <v>4</v>
          </cell>
          <cell r="Q859">
            <v>4</v>
          </cell>
        </row>
        <row r="860">
          <cell r="L860" t="str">
            <v>MCZB015-13</v>
          </cell>
          <cell r="M860" t="str">
            <v>Introdução à Criptografia</v>
          </cell>
          <cell r="N860">
            <v>4</v>
          </cell>
          <cell r="O860">
            <v>0</v>
          </cell>
          <cell r="P860">
            <v>4</v>
          </cell>
          <cell r="Q860">
            <v>4</v>
          </cell>
        </row>
        <row r="861">
          <cell r="L861" t="str">
            <v>MCZB016-13</v>
          </cell>
          <cell r="M861" t="str">
            <v>Introdução à Estatística Bayesiana</v>
          </cell>
          <cell r="N861">
            <v>3</v>
          </cell>
          <cell r="O861">
            <v>1</v>
          </cell>
          <cell r="P861">
            <v>4</v>
          </cell>
          <cell r="Q861">
            <v>4</v>
          </cell>
        </row>
        <row r="862">
          <cell r="L862" t="str">
            <v>MCZB017-17</v>
          </cell>
          <cell r="M862" t="str">
            <v>Métodos Numéricos em EDP’s</v>
          </cell>
          <cell r="N862">
            <v>2</v>
          </cell>
          <cell r="O862">
            <v>2</v>
          </cell>
          <cell r="P862">
            <v>4</v>
          </cell>
          <cell r="Q862">
            <v>4</v>
          </cell>
        </row>
        <row r="863">
          <cell r="L863" t="str">
            <v>MCZB018-13</v>
          </cell>
          <cell r="M863" t="str">
            <v>Introdução à Modelagem e Processos Estocásticos</v>
          </cell>
          <cell r="N863">
            <v>3</v>
          </cell>
          <cell r="O863">
            <v>1</v>
          </cell>
          <cell r="P863">
            <v>4</v>
          </cell>
          <cell r="Q863">
            <v>4</v>
          </cell>
        </row>
        <row r="864">
          <cell r="L864" t="str">
            <v>MCZB019-13</v>
          </cell>
          <cell r="M864" t="str">
            <v>Introdução aos Processos Pontuais</v>
          </cell>
          <cell r="N864">
            <v>4</v>
          </cell>
          <cell r="O864">
            <v>0</v>
          </cell>
          <cell r="P864">
            <v>4</v>
          </cell>
          <cell r="Q864">
            <v>4</v>
          </cell>
        </row>
        <row r="865">
          <cell r="L865" t="str">
            <v>MCZB020-13</v>
          </cell>
          <cell r="M865" t="str">
            <v>Introdução aos Sistemas Dinâmicos</v>
          </cell>
          <cell r="N865">
            <v>4</v>
          </cell>
          <cell r="O865">
            <v>0</v>
          </cell>
          <cell r="P865">
            <v>4</v>
          </cell>
          <cell r="Q865">
            <v>4</v>
          </cell>
        </row>
        <row r="866">
          <cell r="L866" t="str">
            <v>MCZB021-13</v>
          </cell>
          <cell r="M866" t="str">
            <v>Introdução às Curvas Algébricas</v>
          </cell>
          <cell r="N866">
            <v>4</v>
          </cell>
          <cell r="O866">
            <v>0</v>
          </cell>
          <cell r="P866">
            <v>4</v>
          </cell>
          <cell r="Q866">
            <v>4</v>
          </cell>
        </row>
        <row r="867">
          <cell r="L867" t="str">
            <v>MCZB022-17</v>
          </cell>
          <cell r="M867" t="str">
            <v>Metateoremas da Lógica Clássica</v>
          </cell>
          <cell r="N867">
            <v>4</v>
          </cell>
          <cell r="O867">
            <v>0</v>
          </cell>
          <cell r="P867">
            <v>4</v>
          </cell>
          <cell r="Q867">
            <v>4</v>
          </cell>
        </row>
        <row r="868">
          <cell r="L868" t="str">
            <v>MCZB023-17</v>
          </cell>
          <cell r="M868" t="str">
            <v>Métodos Numéricos em EDO’s</v>
          </cell>
          <cell r="N868">
            <v>2</v>
          </cell>
          <cell r="O868">
            <v>2</v>
          </cell>
          <cell r="P868">
            <v>4</v>
          </cell>
          <cell r="Q868">
            <v>4</v>
          </cell>
        </row>
        <row r="869">
          <cell r="L869" t="str">
            <v>MCZB024-13</v>
          </cell>
          <cell r="M869" t="str">
            <v>Métodos Variacionais</v>
          </cell>
          <cell r="N869">
            <v>4</v>
          </cell>
          <cell r="O869">
            <v>0</v>
          </cell>
          <cell r="P869">
            <v>4</v>
          </cell>
          <cell r="Q869">
            <v>4</v>
          </cell>
        </row>
        <row r="870">
          <cell r="L870" t="str">
            <v>MCZB025-13</v>
          </cell>
          <cell r="M870" t="str">
            <v>Módulos</v>
          </cell>
          <cell r="N870">
            <v>4</v>
          </cell>
          <cell r="O870">
            <v>0</v>
          </cell>
          <cell r="P870">
            <v>4</v>
          </cell>
          <cell r="Q870">
            <v>4</v>
          </cell>
        </row>
        <row r="871">
          <cell r="L871" t="str">
            <v>MCZB026-13</v>
          </cell>
          <cell r="M871" t="str">
            <v>Percolação</v>
          </cell>
          <cell r="N871">
            <v>4</v>
          </cell>
          <cell r="O871">
            <v>0</v>
          </cell>
          <cell r="P871">
            <v>4</v>
          </cell>
          <cell r="Q871">
            <v>4</v>
          </cell>
        </row>
        <row r="872">
          <cell r="L872" t="str">
            <v>MCZB028-13</v>
          </cell>
          <cell r="M872" t="str">
            <v>Processos Estocásticos</v>
          </cell>
          <cell r="N872">
            <v>4</v>
          </cell>
          <cell r="O872">
            <v>0</v>
          </cell>
          <cell r="P872">
            <v>4</v>
          </cell>
          <cell r="Q872">
            <v>4</v>
          </cell>
        </row>
        <row r="873">
          <cell r="L873" t="str">
            <v>MCZB029-17</v>
          </cell>
          <cell r="M873" t="str">
            <v>Teoria Aritmética dos Números II</v>
          </cell>
          <cell r="N873">
            <v>4</v>
          </cell>
          <cell r="O873">
            <v>0</v>
          </cell>
          <cell r="P873">
            <v>4</v>
          </cell>
          <cell r="Q873">
            <v>4</v>
          </cell>
        </row>
        <row r="874">
          <cell r="L874" t="str">
            <v>MCZB030-17</v>
          </cell>
          <cell r="M874" t="str">
            <v>Teoria Axiomática de Conjuntos</v>
          </cell>
          <cell r="N874">
            <v>4</v>
          </cell>
          <cell r="O874">
            <v>0</v>
          </cell>
          <cell r="P874">
            <v>4</v>
          </cell>
          <cell r="Q874">
            <v>4</v>
          </cell>
        </row>
        <row r="875">
          <cell r="L875" t="str">
            <v>MCZB031-17</v>
          </cell>
          <cell r="M875" t="str">
            <v>Teoria dos Jogos</v>
          </cell>
          <cell r="N875">
            <v>4</v>
          </cell>
          <cell r="O875">
            <v>0</v>
          </cell>
          <cell r="P875">
            <v>4</v>
          </cell>
          <cell r="Q875">
            <v>4</v>
          </cell>
        </row>
        <row r="876">
          <cell r="L876" t="str">
            <v>MCZB032-13</v>
          </cell>
          <cell r="M876" t="str">
            <v>Teoria das Filas</v>
          </cell>
          <cell r="N876">
            <v>4</v>
          </cell>
          <cell r="O876">
            <v>0</v>
          </cell>
          <cell r="P876">
            <v>4</v>
          </cell>
          <cell r="Q876">
            <v>4</v>
          </cell>
        </row>
        <row r="877">
          <cell r="L877" t="str">
            <v>MCZB033-17</v>
          </cell>
          <cell r="M877" t="str">
            <v>Teoria da Recursão e Computabilidade</v>
          </cell>
          <cell r="N877">
            <v>4</v>
          </cell>
          <cell r="O877">
            <v>0</v>
          </cell>
          <cell r="P877">
            <v>4</v>
          </cell>
          <cell r="Q877">
            <v>4</v>
          </cell>
        </row>
        <row r="878">
          <cell r="L878" t="str">
            <v>MCZB034-17</v>
          </cell>
          <cell r="M878" t="str">
            <v>Teoria das Distribuições</v>
          </cell>
          <cell r="N878">
            <v>4</v>
          </cell>
          <cell r="O878">
            <v>0</v>
          </cell>
          <cell r="P878">
            <v>4</v>
          </cell>
          <cell r="Q878">
            <v>4</v>
          </cell>
        </row>
        <row r="879">
          <cell r="L879" t="str">
            <v>MCZB035-17</v>
          </cell>
          <cell r="M879" t="str">
            <v>Evolução dos Conceitos Matemáticos</v>
          </cell>
          <cell r="N879">
            <v>4</v>
          </cell>
          <cell r="O879">
            <v>0</v>
          </cell>
          <cell r="P879">
            <v>4</v>
          </cell>
          <cell r="Q879">
            <v>4</v>
          </cell>
        </row>
        <row r="880">
          <cell r="L880" t="str">
            <v>MCZB036-17</v>
          </cell>
          <cell r="M880" t="str">
            <v>Filosofia da Matemática</v>
          </cell>
          <cell r="N880">
            <v>4</v>
          </cell>
          <cell r="O880">
            <v>0</v>
          </cell>
          <cell r="P880">
            <v>4</v>
          </cell>
          <cell r="Q880">
            <v>4</v>
          </cell>
        </row>
        <row r="881">
          <cell r="L881" t="str">
            <v>MCZB037-17</v>
          </cell>
          <cell r="M881" t="str">
            <v>Funções Especiais e Teoria de Representações de Grupos</v>
          </cell>
          <cell r="N881">
            <v>4</v>
          </cell>
          <cell r="O881">
            <v>0</v>
          </cell>
          <cell r="P881">
            <v>4</v>
          </cell>
          <cell r="Q881">
            <v>4</v>
          </cell>
        </row>
        <row r="882">
          <cell r="L882" t="str">
            <v>MCZB038-17</v>
          </cell>
          <cell r="M882" t="str">
            <v>Teoria Básica de Categorias</v>
          </cell>
          <cell r="N882">
            <v>4</v>
          </cell>
          <cell r="O882">
            <v>0</v>
          </cell>
          <cell r="P882">
            <v>4</v>
          </cell>
          <cell r="Q882">
            <v>4</v>
          </cell>
        </row>
        <row r="883">
          <cell r="L883" t="str">
            <v>MCZB039-17</v>
          </cell>
          <cell r="M883" t="str">
            <v>Teoria Básica de Modelos</v>
          </cell>
          <cell r="N883">
            <v>4</v>
          </cell>
          <cell r="O883">
            <v>0</v>
          </cell>
          <cell r="P883">
            <v>4</v>
          </cell>
          <cell r="Q883">
            <v>4</v>
          </cell>
        </row>
        <row r="884">
          <cell r="L884" t="str">
            <v>MCZB040-17</v>
          </cell>
          <cell r="M884" t="str">
            <v>Tópicos de Análise de Fourier</v>
          </cell>
          <cell r="N884">
            <v>4</v>
          </cell>
          <cell r="O884">
            <v>0</v>
          </cell>
          <cell r="P884">
            <v>4</v>
          </cell>
          <cell r="Q884">
            <v>4</v>
          </cell>
        </row>
        <row r="885">
          <cell r="L885" t="str">
            <v>MCZB041-17</v>
          </cell>
          <cell r="M885" t="str">
            <v>Teoria de Conjuntos</v>
          </cell>
          <cell r="N885">
            <v>4</v>
          </cell>
          <cell r="O885">
            <v>0</v>
          </cell>
          <cell r="P885">
            <v>4</v>
          </cell>
          <cell r="Q885">
            <v>4</v>
          </cell>
        </row>
        <row r="886">
          <cell r="L886" t="str">
            <v>MCZC001-15</v>
          </cell>
          <cell r="M886" t="str">
            <v>Patologias do Sistema Nervoso Central</v>
          </cell>
          <cell r="N886">
            <v>4</v>
          </cell>
          <cell r="O886">
            <v>0</v>
          </cell>
          <cell r="P886">
            <v>4</v>
          </cell>
          <cell r="Q886">
            <v>4</v>
          </cell>
        </row>
        <row r="887">
          <cell r="L887" t="str">
            <v>MCZC002-15</v>
          </cell>
          <cell r="M887" t="str">
            <v>Bases Neurais da Motricidade</v>
          </cell>
          <cell r="N887">
            <v>4</v>
          </cell>
          <cell r="O887">
            <v>0</v>
          </cell>
          <cell r="P887">
            <v>4</v>
          </cell>
          <cell r="Q887">
            <v>4</v>
          </cell>
        </row>
        <row r="888">
          <cell r="L888" t="str">
            <v>MCZC003-15</v>
          </cell>
          <cell r="M888" t="str">
            <v>Introdução à Psicolinguística e Neurociência da Linguagem</v>
          </cell>
          <cell r="N888">
            <v>4</v>
          </cell>
          <cell r="O888">
            <v>0</v>
          </cell>
          <cell r="P888">
            <v>4</v>
          </cell>
          <cell r="Q888">
            <v>4</v>
          </cell>
        </row>
        <row r="889">
          <cell r="L889" t="str">
            <v>MCZC004-15</v>
          </cell>
          <cell r="M889" t="str">
            <v>Desenvolvimento e Degeneração do Sistema Nervoso</v>
          </cell>
          <cell r="N889">
            <v>4</v>
          </cell>
          <cell r="O889">
            <v>0</v>
          </cell>
          <cell r="P889">
            <v>4</v>
          </cell>
          <cell r="Q889">
            <v>4</v>
          </cell>
        </row>
        <row r="890">
          <cell r="L890" t="str">
            <v>MCZC007-15</v>
          </cell>
          <cell r="M890" t="str">
            <v>Ergonomia Cognitiva</v>
          </cell>
          <cell r="N890">
            <v>4</v>
          </cell>
          <cell r="O890">
            <v>0</v>
          </cell>
          <cell r="P890">
            <v>4</v>
          </cell>
          <cell r="Q890">
            <v>4</v>
          </cell>
        </row>
        <row r="891">
          <cell r="L891" t="str">
            <v>MCZC008-13</v>
          </cell>
          <cell r="M891" t="str">
            <v>Neuroarte</v>
          </cell>
          <cell r="N891">
            <v>2</v>
          </cell>
          <cell r="O891">
            <v>0</v>
          </cell>
          <cell r="P891">
            <v>2</v>
          </cell>
          <cell r="Q891">
            <v>2</v>
          </cell>
        </row>
        <row r="892">
          <cell r="L892" t="str">
            <v>MCZC010-15</v>
          </cell>
          <cell r="M892" t="str">
            <v>Atenção e Estados de Consciência</v>
          </cell>
          <cell r="N892">
            <v>4</v>
          </cell>
          <cell r="O892">
            <v>0</v>
          </cell>
          <cell r="P892">
            <v>4</v>
          </cell>
          <cell r="Q892">
            <v>4</v>
          </cell>
        </row>
        <row r="893">
          <cell r="L893" t="str">
            <v>MCZC011-15</v>
          </cell>
          <cell r="M893" t="str">
            <v>Tomada de Decisões e Neuroeconomia</v>
          </cell>
          <cell r="N893">
            <v>4</v>
          </cell>
          <cell r="O893">
            <v>0</v>
          </cell>
          <cell r="P893">
            <v>4</v>
          </cell>
          <cell r="Q893">
            <v>4</v>
          </cell>
        </row>
        <row r="894">
          <cell r="L894" t="str">
            <v>MCZC012-15</v>
          </cell>
          <cell r="M894" t="str">
            <v>Sensação e Percepção</v>
          </cell>
          <cell r="N894">
            <v>4</v>
          </cell>
          <cell r="O894">
            <v>0</v>
          </cell>
          <cell r="P894">
            <v>4</v>
          </cell>
          <cell r="Q894">
            <v>4</v>
          </cell>
        </row>
        <row r="895">
          <cell r="L895" t="str">
            <v>MCZC013-15</v>
          </cell>
          <cell r="M895" t="str">
            <v>Memória e Aprendizagem</v>
          </cell>
          <cell r="N895">
            <v>4</v>
          </cell>
          <cell r="O895">
            <v>0</v>
          </cell>
          <cell r="P895">
            <v>4</v>
          </cell>
          <cell r="Q895">
            <v>4</v>
          </cell>
        </row>
        <row r="896">
          <cell r="L896" t="str">
            <v>MCZC014-15</v>
          </cell>
          <cell r="M896" t="str">
            <v>Introdução à Bioestatística</v>
          </cell>
          <cell r="N896">
            <v>3</v>
          </cell>
          <cell r="O896">
            <v>1</v>
          </cell>
          <cell r="P896">
            <v>4</v>
          </cell>
          <cell r="Q896">
            <v>4</v>
          </cell>
        </row>
        <row r="897">
          <cell r="L897" t="str">
            <v>MCZC015-15</v>
          </cell>
          <cell r="M897" t="str">
            <v>Neuroarte Prática e Estética Experimental</v>
          </cell>
          <cell r="N897">
            <v>1</v>
          </cell>
          <cell r="O897">
            <v>3</v>
          </cell>
          <cell r="P897">
            <v>2</v>
          </cell>
          <cell r="Q897">
            <v>4</v>
          </cell>
        </row>
        <row r="898">
          <cell r="L898" t="str">
            <v>MCZC016-15</v>
          </cell>
          <cell r="M898" t="str">
            <v>Neurociência da Cognição Musical</v>
          </cell>
          <cell r="N898">
            <v>2</v>
          </cell>
          <cell r="O898">
            <v>0</v>
          </cell>
          <cell r="P898">
            <v>2</v>
          </cell>
          <cell r="Q898">
            <v>2</v>
          </cell>
        </row>
        <row r="899">
          <cell r="L899" t="str">
            <v>NHH2007-13</v>
          </cell>
          <cell r="M899" t="str">
            <v>Estética</v>
          </cell>
          <cell r="N899">
            <v>4</v>
          </cell>
          <cell r="O899">
            <v>0</v>
          </cell>
          <cell r="P899">
            <v>4</v>
          </cell>
          <cell r="Q899">
            <v>4</v>
          </cell>
        </row>
        <row r="900">
          <cell r="L900" t="str">
            <v>NHH2008-13</v>
          </cell>
          <cell r="M900" t="str">
            <v>Estética: Perspectivas Contemporâneas</v>
          </cell>
          <cell r="N900">
            <v>4</v>
          </cell>
          <cell r="O900">
            <v>0</v>
          </cell>
          <cell r="P900">
            <v>4</v>
          </cell>
          <cell r="Q900">
            <v>4</v>
          </cell>
        </row>
        <row r="901">
          <cell r="L901" t="str">
            <v>NHH2009-13</v>
          </cell>
          <cell r="M901" t="str">
            <v>Ética</v>
          </cell>
          <cell r="N901">
            <v>4</v>
          </cell>
          <cell r="O901">
            <v>0</v>
          </cell>
          <cell r="P901">
            <v>4</v>
          </cell>
          <cell r="Q901">
            <v>4</v>
          </cell>
        </row>
        <row r="902">
          <cell r="L902" t="str">
            <v>NHH2010-13</v>
          </cell>
          <cell r="M902" t="str">
            <v>Ética: Perspectivas Contemporâneas</v>
          </cell>
          <cell r="N902">
            <v>4</v>
          </cell>
          <cell r="O902">
            <v>0</v>
          </cell>
          <cell r="P902">
            <v>4</v>
          </cell>
          <cell r="Q902">
            <v>4</v>
          </cell>
        </row>
        <row r="903">
          <cell r="L903" t="str">
            <v>NHH2012-13</v>
          </cell>
          <cell r="M903" t="str">
            <v>Fenomenologia e Filosofia Hermenêutica</v>
          </cell>
          <cell r="N903">
            <v>4</v>
          </cell>
          <cell r="O903">
            <v>0</v>
          </cell>
          <cell r="P903">
            <v>4</v>
          </cell>
          <cell r="Q903">
            <v>4</v>
          </cell>
        </row>
        <row r="904">
          <cell r="L904" t="str">
            <v>NHH2015-13</v>
          </cell>
          <cell r="M904" t="str">
            <v>Filosofia da Ciência: em torno à concepção ortodoxa</v>
          </cell>
          <cell r="N904">
            <v>4</v>
          </cell>
          <cell r="O904">
            <v>0</v>
          </cell>
          <cell r="P904">
            <v>4</v>
          </cell>
          <cell r="Q904">
            <v>4</v>
          </cell>
        </row>
        <row r="905">
          <cell r="L905" t="str">
            <v>NHH2016-13</v>
          </cell>
          <cell r="M905" t="str">
            <v>Filosofia da Ciência: o debate Popper-Kuhn e seus desdobramentos</v>
          </cell>
          <cell r="N905">
            <v>4</v>
          </cell>
          <cell r="O905">
            <v>0</v>
          </cell>
          <cell r="P905">
            <v>4</v>
          </cell>
          <cell r="Q905">
            <v>4</v>
          </cell>
        </row>
        <row r="906">
          <cell r="L906" t="str">
            <v>NHH2017-16</v>
          </cell>
          <cell r="M906" t="str">
            <v>Filosofia da Educação</v>
          </cell>
          <cell r="N906">
            <v>4</v>
          </cell>
          <cell r="O906">
            <v>0</v>
          </cell>
          <cell r="P906">
            <v>4</v>
          </cell>
          <cell r="Q906">
            <v>4</v>
          </cell>
        </row>
        <row r="907">
          <cell r="L907" t="str">
            <v>NHH2019-13</v>
          </cell>
          <cell r="M907" t="str">
            <v>Filosofia da Linguagem</v>
          </cell>
          <cell r="N907">
            <v>4</v>
          </cell>
          <cell r="O907">
            <v>0</v>
          </cell>
          <cell r="P907">
            <v>4</v>
          </cell>
          <cell r="Q907">
            <v>4</v>
          </cell>
        </row>
        <row r="908">
          <cell r="L908" t="str">
            <v>NHH2020-13</v>
          </cell>
          <cell r="M908" t="str">
            <v>Filosofia da Lógica</v>
          </cell>
          <cell r="N908">
            <v>4</v>
          </cell>
          <cell r="O908">
            <v>0</v>
          </cell>
          <cell r="P908">
            <v>4</v>
          </cell>
          <cell r="Q908">
            <v>4</v>
          </cell>
        </row>
        <row r="909">
          <cell r="L909" t="str">
            <v>NHH2023-16</v>
          </cell>
          <cell r="M909" t="str">
            <v>Filosofia do Ensino de Filosofia</v>
          </cell>
          <cell r="N909">
            <v>4</v>
          </cell>
          <cell r="O909">
            <v>0</v>
          </cell>
          <cell r="P909">
            <v>4</v>
          </cell>
          <cell r="Q909">
            <v>4</v>
          </cell>
        </row>
        <row r="910">
          <cell r="L910" t="str">
            <v>NHH2026-13</v>
          </cell>
          <cell r="M910" t="str">
            <v>Filosofia no Brasil e na América Latina</v>
          </cell>
          <cell r="N910">
            <v>4</v>
          </cell>
          <cell r="O910">
            <v>0</v>
          </cell>
          <cell r="P910">
            <v>4</v>
          </cell>
          <cell r="Q910">
            <v>4</v>
          </cell>
        </row>
        <row r="911">
          <cell r="L911" t="str">
            <v>NHH2028-13</v>
          </cell>
          <cell r="M911" t="str">
            <v>Filosofia Política</v>
          </cell>
          <cell r="N911">
            <v>4</v>
          </cell>
          <cell r="O911">
            <v>0</v>
          </cell>
          <cell r="P911">
            <v>4</v>
          </cell>
          <cell r="Q911">
            <v>4</v>
          </cell>
        </row>
        <row r="912">
          <cell r="L912" t="str">
            <v>NHH2029-13</v>
          </cell>
          <cell r="M912" t="str">
            <v>Filosofia Política: Perspectivas Contemporâneas</v>
          </cell>
          <cell r="N912">
            <v>4</v>
          </cell>
          <cell r="O912">
            <v>0</v>
          </cell>
          <cell r="P912">
            <v>4</v>
          </cell>
          <cell r="Q912">
            <v>4</v>
          </cell>
        </row>
        <row r="913">
          <cell r="L913" t="str">
            <v>NHH2032-13</v>
          </cell>
          <cell r="M913" t="str">
            <v>História da Filosofia Antiga: Aristóteles e o Aristotelismo</v>
          </cell>
          <cell r="N913">
            <v>4</v>
          </cell>
          <cell r="O913">
            <v>0</v>
          </cell>
          <cell r="P913">
            <v>4</v>
          </cell>
          <cell r="Q913">
            <v>4</v>
          </cell>
        </row>
        <row r="914">
          <cell r="L914" t="str">
            <v>NHH2033-13</v>
          </cell>
          <cell r="M914" t="str">
            <v>História da Filosofia Antiga: Platão e o Platonismo</v>
          </cell>
          <cell r="N914">
            <v>4</v>
          </cell>
          <cell r="O914">
            <v>0</v>
          </cell>
          <cell r="P914">
            <v>4</v>
          </cell>
          <cell r="Q914">
            <v>4</v>
          </cell>
        </row>
        <row r="915">
          <cell r="L915" t="str">
            <v>NHH2034-13</v>
          </cell>
          <cell r="M915" t="str">
            <v>História da Filosofia Contemporânea: o século XIX</v>
          </cell>
          <cell r="N915">
            <v>4</v>
          </cell>
          <cell r="O915">
            <v>0</v>
          </cell>
          <cell r="P915">
            <v>4</v>
          </cell>
          <cell r="Q915">
            <v>4</v>
          </cell>
        </row>
        <row r="916">
          <cell r="L916" t="str">
            <v>NHH2035-13</v>
          </cell>
          <cell r="M916" t="str">
            <v>História da Filosofia Contemporânea: o Século XX</v>
          </cell>
          <cell r="N916">
            <v>4</v>
          </cell>
          <cell r="O916">
            <v>0</v>
          </cell>
          <cell r="P916">
            <v>4</v>
          </cell>
          <cell r="Q916">
            <v>4</v>
          </cell>
        </row>
        <row r="917">
          <cell r="L917" t="str">
            <v>NHH2038-13</v>
          </cell>
          <cell r="M917" t="str">
            <v>História da Filosofia Medieval: Patrística e Escolástica</v>
          </cell>
          <cell r="N917">
            <v>4</v>
          </cell>
          <cell r="O917">
            <v>0</v>
          </cell>
          <cell r="P917">
            <v>4</v>
          </cell>
          <cell r="Q917">
            <v>4</v>
          </cell>
        </row>
        <row r="918">
          <cell r="L918" t="str">
            <v>NHH2040-13</v>
          </cell>
          <cell r="M918" t="str">
            <v>História da Filosofia Moderna: o Iluminismo e seus desdobramentos</v>
          </cell>
          <cell r="N918">
            <v>4</v>
          </cell>
          <cell r="O918">
            <v>0</v>
          </cell>
          <cell r="P918">
            <v>4</v>
          </cell>
          <cell r="Q918">
            <v>4</v>
          </cell>
        </row>
        <row r="919">
          <cell r="L919" t="str">
            <v>NHH2041-13</v>
          </cell>
          <cell r="M919" t="str">
            <v>História da Filosofia Moderna: perspectivas racionalistas</v>
          </cell>
          <cell r="N919">
            <v>4</v>
          </cell>
          <cell r="O919">
            <v>0</v>
          </cell>
          <cell r="P919">
            <v>4</v>
          </cell>
          <cell r="Q919">
            <v>4</v>
          </cell>
        </row>
        <row r="920">
          <cell r="L920" t="str">
            <v>NHH2047-13</v>
          </cell>
          <cell r="M920" t="str">
            <v>Historiografia e História das Ciências</v>
          </cell>
          <cell r="N920">
            <v>4</v>
          </cell>
          <cell r="O920">
            <v>0</v>
          </cell>
          <cell r="P920">
            <v>4</v>
          </cell>
          <cell r="Q920">
            <v>4</v>
          </cell>
        </row>
        <row r="921">
          <cell r="L921" t="str">
            <v>NHH2064-13</v>
          </cell>
          <cell r="M921" t="str">
            <v>Problemas Metafísicos: Perspectivas Contemporâneas</v>
          </cell>
          <cell r="N921">
            <v>4</v>
          </cell>
          <cell r="O921">
            <v>0</v>
          </cell>
          <cell r="P921">
            <v>4</v>
          </cell>
          <cell r="Q921">
            <v>4</v>
          </cell>
        </row>
        <row r="922">
          <cell r="L922" t="str">
            <v>NHH2065-13</v>
          </cell>
          <cell r="M922" t="str">
            <v>Problemas Metafísicos: Perspectivas Modernas</v>
          </cell>
          <cell r="N922">
            <v>4</v>
          </cell>
          <cell r="O922">
            <v>0</v>
          </cell>
          <cell r="P922">
            <v>4</v>
          </cell>
          <cell r="Q922">
            <v>4</v>
          </cell>
        </row>
        <row r="923">
          <cell r="L923" t="str">
            <v>NHH2072-13</v>
          </cell>
          <cell r="M923" t="str">
            <v>Teoria do conhecimento: a epistemologia contemporânea</v>
          </cell>
          <cell r="N923">
            <v>4</v>
          </cell>
          <cell r="O923">
            <v>0</v>
          </cell>
          <cell r="P923">
            <v>4</v>
          </cell>
          <cell r="Q923">
            <v>4</v>
          </cell>
        </row>
        <row r="924">
          <cell r="L924" t="str">
            <v>NHH2073-13</v>
          </cell>
          <cell r="M924" t="str">
            <v>Teoria do Conhecimento: Empirismo versus Racionalismo</v>
          </cell>
          <cell r="N924">
            <v>4</v>
          </cell>
          <cell r="O924">
            <v>0</v>
          </cell>
          <cell r="P924">
            <v>4</v>
          </cell>
          <cell r="Q924">
            <v>4</v>
          </cell>
        </row>
        <row r="925">
          <cell r="L925" t="str">
            <v>NHH2085-16</v>
          </cell>
          <cell r="M925" t="str">
            <v>Filosofia da Arte</v>
          </cell>
          <cell r="N925">
            <v>4</v>
          </cell>
          <cell r="O925">
            <v>0</v>
          </cell>
          <cell r="P925">
            <v>4</v>
          </cell>
          <cell r="Q925">
            <v>4</v>
          </cell>
        </row>
        <row r="926">
          <cell r="L926" t="str">
            <v>NHH2086-16</v>
          </cell>
          <cell r="M926" t="str">
            <v>História da Filosofia Medieval: do Século IV ao X</v>
          </cell>
          <cell r="N926">
            <v>4</v>
          </cell>
          <cell r="O926">
            <v>0</v>
          </cell>
          <cell r="P926">
            <v>4</v>
          </cell>
          <cell r="Q926">
            <v>4</v>
          </cell>
        </row>
        <row r="927">
          <cell r="L927" t="str">
            <v>NHH2087-16</v>
          </cell>
          <cell r="M927" t="str">
            <v>História da Filosofia Medieval: do Século XI ao XIV</v>
          </cell>
          <cell r="N927">
            <v>4</v>
          </cell>
          <cell r="O927">
            <v>0</v>
          </cell>
          <cell r="P927">
            <v>4</v>
          </cell>
          <cell r="Q927">
            <v>4</v>
          </cell>
        </row>
        <row r="928">
          <cell r="L928" t="str">
            <v>NHH2088-16</v>
          </cell>
          <cell r="M928" t="str">
            <v>Prática de Ensino de Filosofia: Currículos</v>
          </cell>
          <cell r="N928">
            <v>4</v>
          </cell>
          <cell r="O928">
            <v>0</v>
          </cell>
          <cell r="P928">
            <v>4</v>
          </cell>
          <cell r="Q928">
            <v>4</v>
          </cell>
        </row>
        <row r="929">
          <cell r="L929" t="str">
            <v>NHH2089-16</v>
          </cell>
          <cell r="M929" t="str">
            <v>Prática de Ensino de Filosofia: Metodologias</v>
          </cell>
          <cell r="N929">
            <v>4</v>
          </cell>
          <cell r="O929">
            <v>0</v>
          </cell>
          <cell r="P929">
            <v>4</v>
          </cell>
          <cell r="Q929">
            <v>4</v>
          </cell>
        </row>
        <row r="930">
          <cell r="L930" t="str">
            <v>NHH2090-16</v>
          </cell>
          <cell r="M930" t="str">
            <v>Prática de Ensino de Filosofia: Programas de Ensino</v>
          </cell>
          <cell r="N930">
            <v>4</v>
          </cell>
          <cell r="O930">
            <v>0</v>
          </cell>
          <cell r="P930">
            <v>4</v>
          </cell>
          <cell r="Q930">
            <v>4</v>
          </cell>
        </row>
        <row r="931">
          <cell r="L931" t="str">
            <v>NHI2049-13</v>
          </cell>
          <cell r="M931" t="str">
            <v>Lógica Básica</v>
          </cell>
          <cell r="N931">
            <v>4</v>
          </cell>
          <cell r="O931">
            <v>0</v>
          </cell>
          <cell r="P931">
            <v>4</v>
          </cell>
          <cell r="Q931">
            <v>4</v>
          </cell>
        </row>
        <row r="932">
          <cell r="L932" t="str">
            <v>NHI5001-15</v>
          </cell>
          <cell r="M932" t="str">
            <v>Desenvolvimento e Aprendizagem</v>
          </cell>
          <cell r="N932">
            <v>4</v>
          </cell>
          <cell r="O932">
            <v>0</v>
          </cell>
          <cell r="P932">
            <v>4</v>
          </cell>
          <cell r="Q932">
            <v>4</v>
          </cell>
        </row>
        <row r="933">
          <cell r="L933" t="str">
            <v>NHI5002-15</v>
          </cell>
          <cell r="M933" t="str">
            <v>Didática</v>
          </cell>
          <cell r="N933">
            <v>4</v>
          </cell>
          <cell r="O933">
            <v>0</v>
          </cell>
          <cell r="P933">
            <v>4</v>
          </cell>
          <cell r="Q933">
            <v>4</v>
          </cell>
        </row>
        <row r="934">
          <cell r="L934" t="str">
            <v>NHI5011-13</v>
          </cell>
          <cell r="M934" t="str">
            <v>Políticas Educacionais</v>
          </cell>
          <cell r="N934">
            <v>3</v>
          </cell>
          <cell r="O934">
            <v>0</v>
          </cell>
          <cell r="P934">
            <v>3</v>
          </cell>
          <cell r="Q934">
            <v>3</v>
          </cell>
        </row>
        <row r="935">
          <cell r="L935" t="str">
            <v>NHI5015-15</v>
          </cell>
          <cell r="M935" t="str">
            <v>LIBRAS</v>
          </cell>
          <cell r="N935">
            <v>4</v>
          </cell>
          <cell r="O935">
            <v>0</v>
          </cell>
          <cell r="P935">
            <v>2</v>
          </cell>
          <cell r="Q935">
            <v>4</v>
          </cell>
        </row>
        <row r="936">
          <cell r="L936" t="str">
            <v>NHT1002-15</v>
          </cell>
          <cell r="M936" t="str">
            <v>Bioética</v>
          </cell>
          <cell r="N936">
            <v>2</v>
          </cell>
          <cell r="O936">
            <v>0</v>
          </cell>
          <cell r="P936">
            <v>2</v>
          </cell>
          <cell r="Q936">
            <v>2</v>
          </cell>
        </row>
        <row r="937">
          <cell r="L937" t="str">
            <v>NHT1013-15</v>
          </cell>
          <cell r="M937" t="str">
            <v>Bioquímica Funcional</v>
          </cell>
          <cell r="N937">
            <v>4</v>
          </cell>
          <cell r="O937">
            <v>2</v>
          </cell>
          <cell r="P937">
            <v>4</v>
          </cell>
          <cell r="Q937">
            <v>6</v>
          </cell>
        </row>
        <row r="938">
          <cell r="L938" t="str">
            <v>NHT1030-15</v>
          </cell>
          <cell r="M938" t="str">
            <v>Geologia e Paleontologia</v>
          </cell>
          <cell r="N938">
            <v>2</v>
          </cell>
          <cell r="O938">
            <v>2</v>
          </cell>
          <cell r="P938">
            <v>4</v>
          </cell>
          <cell r="Q938">
            <v>4</v>
          </cell>
        </row>
        <row r="939">
          <cell r="L939" t="str">
            <v>NHT1048-15</v>
          </cell>
          <cell r="M939" t="str">
            <v>Sistemática e Biogeografia</v>
          </cell>
          <cell r="N939">
            <v>2</v>
          </cell>
          <cell r="O939">
            <v>2</v>
          </cell>
          <cell r="P939">
            <v>4</v>
          </cell>
          <cell r="Q939">
            <v>4</v>
          </cell>
        </row>
        <row r="940">
          <cell r="L940" t="str">
            <v>NHT1049-15</v>
          </cell>
          <cell r="M940" t="str">
            <v>Trabalho de Conclusão de Curso em Biologia</v>
          </cell>
          <cell r="N940">
            <v>2</v>
          </cell>
          <cell r="O940">
            <v>0</v>
          </cell>
          <cell r="P940">
            <v>2</v>
          </cell>
          <cell r="Q940">
            <v>2</v>
          </cell>
        </row>
        <row r="941">
          <cell r="L941" t="str">
            <v>NHT1053-15</v>
          </cell>
          <cell r="M941" t="str">
            <v>Biologia Celular</v>
          </cell>
          <cell r="N941">
            <v>4</v>
          </cell>
          <cell r="O941">
            <v>2</v>
          </cell>
          <cell r="P941">
            <v>4</v>
          </cell>
          <cell r="Q941">
            <v>6</v>
          </cell>
        </row>
        <row r="942">
          <cell r="L942" t="str">
            <v>NHT1054-15</v>
          </cell>
          <cell r="M942" t="str">
            <v>Histologia e Embriologia</v>
          </cell>
          <cell r="N942">
            <v>4</v>
          </cell>
          <cell r="O942">
            <v>2</v>
          </cell>
          <cell r="P942">
            <v>4</v>
          </cell>
          <cell r="Q942">
            <v>6</v>
          </cell>
        </row>
        <row r="943">
          <cell r="L943" t="str">
            <v>NHT1055-15</v>
          </cell>
          <cell r="M943" t="str">
            <v>Fundamentos de Imunologia</v>
          </cell>
          <cell r="N943">
            <v>2</v>
          </cell>
          <cell r="O943">
            <v>2</v>
          </cell>
          <cell r="P943">
            <v>4</v>
          </cell>
          <cell r="Q943">
            <v>4</v>
          </cell>
        </row>
        <row r="944">
          <cell r="L944" t="str">
            <v>NHT1056-15</v>
          </cell>
          <cell r="M944" t="str">
            <v>Microbiologia</v>
          </cell>
          <cell r="N944">
            <v>4</v>
          </cell>
          <cell r="O944">
            <v>2</v>
          </cell>
          <cell r="P944">
            <v>4</v>
          </cell>
          <cell r="Q944">
            <v>6</v>
          </cell>
        </row>
        <row r="945">
          <cell r="L945" t="str">
            <v>NHT1057-15</v>
          </cell>
          <cell r="M945" t="str">
            <v>Genética II</v>
          </cell>
          <cell r="N945">
            <v>2</v>
          </cell>
          <cell r="O945">
            <v>2</v>
          </cell>
          <cell r="P945">
            <v>4</v>
          </cell>
          <cell r="Q945">
            <v>4</v>
          </cell>
        </row>
        <row r="946">
          <cell r="L946" t="str">
            <v>NHT1058-15</v>
          </cell>
          <cell r="M946" t="str">
            <v>Morfofisiologia Humana I</v>
          </cell>
          <cell r="N946">
            <v>4</v>
          </cell>
          <cell r="O946">
            <v>2</v>
          </cell>
          <cell r="P946">
            <v>4</v>
          </cell>
          <cell r="Q946">
            <v>6</v>
          </cell>
        </row>
        <row r="947">
          <cell r="L947" t="str">
            <v>NHT1059-15</v>
          </cell>
          <cell r="M947" t="str">
            <v>Morfofisiologia Humana II</v>
          </cell>
          <cell r="N947">
            <v>4</v>
          </cell>
          <cell r="O947">
            <v>2</v>
          </cell>
          <cell r="P947">
            <v>4</v>
          </cell>
          <cell r="Q947">
            <v>6</v>
          </cell>
        </row>
        <row r="948">
          <cell r="L948" t="str">
            <v>NHT1060-15</v>
          </cell>
          <cell r="M948" t="str">
            <v>Morfofisiologia Humana III</v>
          </cell>
          <cell r="N948">
            <v>4</v>
          </cell>
          <cell r="O948">
            <v>2</v>
          </cell>
          <cell r="P948">
            <v>4</v>
          </cell>
          <cell r="Q948">
            <v>6</v>
          </cell>
        </row>
        <row r="949">
          <cell r="L949" t="str">
            <v>NHT1061-15</v>
          </cell>
          <cell r="M949" t="str">
            <v>Genética I</v>
          </cell>
          <cell r="N949">
            <v>4</v>
          </cell>
          <cell r="O949">
            <v>2</v>
          </cell>
          <cell r="P949">
            <v>4</v>
          </cell>
          <cell r="Q949">
            <v>6</v>
          </cell>
        </row>
        <row r="950">
          <cell r="L950" t="str">
            <v>NHT1062-15</v>
          </cell>
          <cell r="M950" t="str">
            <v>Evolução</v>
          </cell>
          <cell r="N950">
            <v>4</v>
          </cell>
          <cell r="O950">
            <v>0</v>
          </cell>
          <cell r="P950">
            <v>4</v>
          </cell>
          <cell r="Q950">
            <v>4</v>
          </cell>
        </row>
        <row r="951">
          <cell r="L951" t="str">
            <v>NHT1063-15</v>
          </cell>
          <cell r="M951" t="str">
            <v>Zoologia de Invertebrados I</v>
          </cell>
          <cell r="N951">
            <v>2</v>
          </cell>
          <cell r="O951">
            <v>4</v>
          </cell>
          <cell r="P951">
            <v>3</v>
          </cell>
          <cell r="Q951">
            <v>6</v>
          </cell>
        </row>
        <row r="952">
          <cell r="L952" t="str">
            <v>NHT1064-15</v>
          </cell>
          <cell r="M952" t="str">
            <v>Zoologia de Invertebrados II</v>
          </cell>
          <cell r="N952">
            <v>2</v>
          </cell>
          <cell r="O952">
            <v>4</v>
          </cell>
          <cell r="P952">
            <v>3</v>
          </cell>
          <cell r="Q952">
            <v>6</v>
          </cell>
        </row>
        <row r="953">
          <cell r="L953" t="str">
            <v>NHT1065-15</v>
          </cell>
          <cell r="M953" t="str">
            <v>Zoologia de Vertebrados</v>
          </cell>
          <cell r="N953">
            <v>4</v>
          </cell>
          <cell r="O953">
            <v>2</v>
          </cell>
          <cell r="P953">
            <v>3</v>
          </cell>
          <cell r="Q953">
            <v>6</v>
          </cell>
        </row>
        <row r="954">
          <cell r="L954" t="str">
            <v>NHT1066-15</v>
          </cell>
          <cell r="M954" t="str">
            <v>Morfofisiologia Animal Comparada</v>
          </cell>
          <cell r="N954">
            <v>4</v>
          </cell>
          <cell r="O954">
            <v>0</v>
          </cell>
          <cell r="P954">
            <v>4</v>
          </cell>
          <cell r="Q954">
            <v>4</v>
          </cell>
        </row>
        <row r="955">
          <cell r="L955" t="str">
            <v>NHT1067-15</v>
          </cell>
          <cell r="M955" t="str">
            <v>Evolução e Diversidade de Plantas I</v>
          </cell>
          <cell r="N955">
            <v>2</v>
          </cell>
          <cell r="O955">
            <v>2</v>
          </cell>
          <cell r="P955">
            <v>2</v>
          </cell>
          <cell r="Q955">
            <v>4</v>
          </cell>
        </row>
        <row r="956">
          <cell r="L956" t="str">
            <v>NHT1068-15</v>
          </cell>
          <cell r="M956" t="str">
            <v>Evolução e Diversidade de Plantas II</v>
          </cell>
          <cell r="N956">
            <v>2</v>
          </cell>
          <cell r="O956">
            <v>4</v>
          </cell>
          <cell r="P956">
            <v>4</v>
          </cell>
          <cell r="Q956">
            <v>6</v>
          </cell>
        </row>
        <row r="957">
          <cell r="L957" t="str">
            <v>NHT1069-15</v>
          </cell>
          <cell r="M957" t="str">
            <v>Fisiologia Vegetal I</v>
          </cell>
          <cell r="N957">
            <v>4</v>
          </cell>
          <cell r="O957">
            <v>2</v>
          </cell>
          <cell r="P957">
            <v>3</v>
          </cell>
          <cell r="Q957">
            <v>6</v>
          </cell>
        </row>
        <row r="958">
          <cell r="L958" t="str">
            <v>NHT1070-15</v>
          </cell>
          <cell r="M958" t="str">
            <v>Fisiologia Vegetal II</v>
          </cell>
          <cell r="N958">
            <v>2</v>
          </cell>
          <cell r="O958">
            <v>2</v>
          </cell>
          <cell r="P958">
            <v>2</v>
          </cell>
          <cell r="Q958">
            <v>4</v>
          </cell>
        </row>
        <row r="959">
          <cell r="L959" t="str">
            <v>NHT1071-15</v>
          </cell>
          <cell r="M959" t="str">
            <v>Práticas de Ecologia</v>
          </cell>
          <cell r="N959">
            <v>1</v>
          </cell>
          <cell r="O959">
            <v>3</v>
          </cell>
          <cell r="P959">
            <v>4</v>
          </cell>
          <cell r="Q959">
            <v>4</v>
          </cell>
        </row>
        <row r="960">
          <cell r="L960" t="str">
            <v>NHT1072-15</v>
          </cell>
          <cell r="M960" t="str">
            <v>Ecologia Comportamental</v>
          </cell>
          <cell r="N960">
            <v>2</v>
          </cell>
          <cell r="O960">
            <v>2</v>
          </cell>
          <cell r="P960">
            <v>4</v>
          </cell>
          <cell r="Q960">
            <v>4</v>
          </cell>
        </row>
        <row r="961">
          <cell r="L961" t="str">
            <v>NHT1073-15</v>
          </cell>
          <cell r="M961" t="str">
            <v>Ecologia Vegetal</v>
          </cell>
          <cell r="N961">
            <v>2</v>
          </cell>
          <cell r="O961">
            <v>2</v>
          </cell>
          <cell r="P961">
            <v>4</v>
          </cell>
          <cell r="Q961">
            <v>4</v>
          </cell>
        </row>
        <row r="962">
          <cell r="L962" t="str">
            <v>NHT1083-16</v>
          </cell>
          <cell r="M962" t="str">
            <v>Práticas de Ensino de Biologia I</v>
          </cell>
          <cell r="N962">
            <v>2</v>
          </cell>
          <cell r="O962">
            <v>1</v>
          </cell>
          <cell r="P962">
            <v>4</v>
          </cell>
          <cell r="Q962">
            <v>3</v>
          </cell>
        </row>
        <row r="963">
          <cell r="L963" t="str">
            <v>NHT1084-16</v>
          </cell>
          <cell r="M963" t="str">
            <v>Práticas de Ensino de Biologia II</v>
          </cell>
          <cell r="N963">
            <v>2</v>
          </cell>
          <cell r="O963">
            <v>1</v>
          </cell>
          <cell r="P963">
            <v>4</v>
          </cell>
          <cell r="Q963">
            <v>3</v>
          </cell>
        </row>
        <row r="964">
          <cell r="L964" t="str">
            <v>NHT1085-16</v>
          </cell>
          <cell r="M964" t="str">
            <v>Práticas de Ensino de Biologia III</v>
          </cell>
          <cell r="N964">
            <v>2</v>
          </cell>
          <cell r="O964">
            <v>1</v>
          </cell>
          <cell r="P964">
            <v>4</v>
          </cell>
          <cell r="Q964">
            <v>3</v>
          </cell>
        </row>
        <row r="965">
          <cell r="L965" t="str">
            <v>NHT1086-16</v>
          </cell>
          <cell r="M965" t="str">
            <v>Instrumentação para o Ensino de Ciências e Biologia</v>
          </cell>
          <cell r="N965">
            <v>0</v>
          </cell>
          <cell r="O965">
            <v>4</v>
          </cell>
          <cell r="P965">
            <v>4</v>
          </cell>
          <cell r="Q965">
            <v>4</v>
          </cell>
        </row>
        <row r="966">
          <cell r="L966" t="str">
            <v>NHT1087-15</v>
          </cell>
          <cell r="M966" t="str">
            <v>Biologia Vegetal</v>
          </cell>
          <cell r="N966">
            <v>3</v>
          </cell>
          <cell r="O966">
            <v>3</v>
          </cell>
          <cell r="P966">
            <v>3</v>
          </cell>
          <cell r="Q966">
            <v>6</v>
          </cell>
        </row>
        <row r="967">
          <cell r="L967" t="str">
            <v>NHT1088-15</v>
          </cell>
          <cell r="M967" t="str">
            <v>Ensino de Morfofisiologia Humana</v>
          </cell>
          <cell r="N967">
            <v>4</v>
          </cell>
          <cell r="O967">
            <v>0</v>
          </cell>
          <cell r="P967">
            <v>4</v>
          </cell>
          <cell r="Q967">
            <v>4</v>
          </cell>
        </row>
        <row r="968">
          <cell r="L968" t="str">
            <v>NHT1089-15</v>
          </cell>
          <cell r="M968" t="str">
            <v>Zoologia Geral dos Invertebrados</v>
          </cell>
          <cell r="N968">
            <v>4</v>
          </cell>
          <cell r="O968">
            <v>2</v>
          </cell>
          <cell r="P968">
            <v>3</v>
          </cell>
          <cell r="Q968">
            <v>6</v>
          </cell>
        </row>
        <row r="969">
          <cell r="L969" t="str">
            <v>NHT1091-16</v>
          </cell>
          <cell r="M969" t="str">
            <v>Fundamentos de Morfofisiologia Humana</v>
          </cell>
          <cell r="N969">
            <v>4</v>
          </cell>
          <cell r="O969">
            <v>2</v>
          </cell>
          <cell r="P969">
            <v>6</v>
          </cell>
          <cell r="Q969">
            <v>6</v>
          </cell>
        </row>
        <row r="970">
          <cell r="L970" t="str">
            <v>NHT1092-16</v>
          </cell>
          <cell r="M970" t="str">
            <v>Fundamentos de Sistemática Vegetal</v>
          </cell>
          <cell r="N970">
            <v>3</v>
          </cell>
          <cell r="O970">
            <v>3</v>
          </cell>
          <cell r="P970">
            <v>3</v>
          </cell>
          <cell r="Q970">
            <v>6</v>
          </cell>
        </row>
        <row r="971">
          <cell r="L971" t="str">
            <v>NHT1093-16</v>
          </cell>
          <cell r="M971" t="str">
            <v>Fundamentos de Zoologia dos Invertebrados</v>
          </cell>
          <cell r="N971">
            <v>4</v>
          </cell>
          <cell r="O971">
            <v>2</v>
          </cell>
          <cell r="P971">
            <v>3</v>
          </cell>
          <cell r="Q971">
            <v>6</v>
          </cell>
        </row>
        <row r="972">
          <cell r="L972" t="str">
            <v>NHT3012-15</v>
          </cell>
          <cell r="M972" t="str">
            <v>Física do Contínuo</v>
          </cell>
          <cell r="N972">
            <v>3</v>
          </cell>
          <cell r="O972">
            <v>1</v>
          </cell>
          <cell r="P972">
            <v>4</v>
          </cell>
          <cell r="Q972">
            <v>4</v>
          </cell>
        </row>
        <row r="973">
          <cell r="L973" t="str">
            <v>NHT3013-13</v>
          </cell>
          <cell r="M973" t="str">
            <v>Física Térmica</v>
          </cell>
          <cell r="N973">
            <v>4</v>
          </cell>
          <cell r="O973">
            <v>0</v>
          </cell>
          <cell r="P973">
            <v>4</v>
          </cell>
          <cell r="Q973">
            <v>4</v>
          </cell>
        </row>
        <row r="974">
          <cell r="L974" t="str">
            <v>NHT3027-15</v>
          </cell>
          <cell r="M974" t="str">
            <v>Laboratório de Física I</v>
          </cell>
          <cell r="N974">
            <v>0</v>
          </cell>
          <cell r="O974">
            <v>3</v>
          </cell>
          <cell r="P974">
            <v>5</v>
          </cell>
          <cell r="Q974">
            <v>3</v>
          </cell>
        </row>
        <row r="975">
          <cell r="L975" t="str">
            <v>NHT3028-15</v>
          </cell>
          <cell r="M975" t="str">
            <v>Laboratório de Física II</v>
          </cell>
          <cell r="N975">
            <v>0</v>
          </cell>
          <cell r="O975">
            <v>3</v>
          </cell>
          <cell r="P975">
            <v>5</v>
          </cell>
          <cell r="Q975">
            <v>3</v>
          </cell>
        </row>
        <row r="976">
          <cell r="L976" t="str">
            <v>NHT3036-15</v>
          </cell>
          <cell r="M976" t="str">
            <v>Mecânica Estatística</v>
          </cell>
          <cell r="N976">
            <v>6</v>
          </cell>
          <cell r="O976">
            <v>0</v>
          </cell>
          <cell r="P976">
            <v>6</v>
          </cell>
          <cell r="Q976">
            <v>6</v>
          </cell>
        </row>
        <row r="977">
          <cell r="L977" t="str">
            <v>NHT3037-13</v>
          </cell>
          <cell r="M977" t="str">
            <v>Mecânica Geral</v>
          </cell>
          <cell r="N977">
            <v>4</v>
          </cell>
          <cell r="O977">
            <v>0</v>
          </cell>
          <cell r="P977">
            <v>4</v>
          </cell>
          <cell r="Q977">
            <v>4</v>
          </cell>
        </row>
        <row r="978">
          <cell r="L978" t="str">
            <v>NHT3044-15</v>
          </cell>
          <cell r="M978" t="str">
            <v>Óptica</v>
          </cell>
          <cell r="N978">
            <v>3</v>
          </cell>
          <cell r="O978">
            <v>1</v>
          </cell>
          <cell r="P978">
            <v>4</v>
          </cell>
          <cell r="Q978">
            <v>4</v>
          </cell>
        </row>
        <row r="979">
          <cell r="L979" t="str">
            <v>NHT3048-15</v>
          </cell>
          <cell r="M979" t="str">
            <v>Princípios de Mecânica Quântica</v>
          </cell>
          <cell r="N979">
            <v>4</v>
          </cell>
          <cell r="O979">
            <v>0</v>
          </cell>
          <cell r="P979">
            <v>4</v>
          </cell>
          <cell r="Q979">
            <v>4</v>
          </cell>
        </row>
        <row r="980">
          <cell r="L980" t="str">
            <v>NHT3049-15</v>
          </cell>
          <cell r="M980" t="str">
            <v>Princípios de Termodinâmica</v>
          </cell>
          <cell r="N980">
            <v>4</v>
          </cell>
          <cell r="O980">
            <v>0</v>
          </cell>
          <cell r="P980">
            <v>6</v>
          </cell>
          <cell r="Q980">
            <v>4</v>
          </cell>
        </row>
        <row r="981">
          <cell r="L981" t="str">
            <v>NHT3054-15</v>
          </cell>
          <cell r="M981" t="str">
            <v>Teoria da Relatividade</v>
          </cell>
          <cell r="N981">
            <v>4</v>
          </cell>
          <cell r="O981">
            <v>0</v>
          </cell>
          <cell r="P981">
            <v>4</v>
          </cell>
          <cell r="Q981">
            <v>4</v>
          </cell>
        </row>
        <row r="982">
          <cell r="L982" t="str">
            <v>NHT3055-13</v>
          </cell>
          <cell r="M982" t="str">
            <v>Teoria Eletromagnética</v>
          </cell>
          <cell r="N982">
            <v>4</v>
          </cell>
          <cell r="O982">
            <v>2</v>
          </cell>
          <cell r="P982">
            <v>6</v>
          </cell>
          <cell r="Q982">
            <v>6</v>
          </cell>
        </row>
        <row r="983">
          <cell r="L983" t="str">
            <v>NHT3064-15</v>
          </cell>
          <cell r="M983" t="str">
            <v>Física Ondulatória</v>
          </cell>
          <cell r="N983">
            <v>3</v>
          </cell>
          <cell r="O983">
            <v>1</v>
          </cell>
          <cell r="P983">
            <v>4</v>
          </cell>
          <cell r="Q983">
            <v>4</v>
          </cell>
        </row>
        <row r="984">
          <cell r="L984" t="str">
            <v>NHT3065-15</v>
          </cell>
          <cell r="M984" t="str">
            <v>Laboratório de Física III</v>
          </cell>
          <cell r="N984">
            <v>0</v>
          </cell>
          <cell r="O984">
            <v>3</v>
          </cell>
          <cell r="P984">
            <v>5</v>
          </cell>
          <cell r="Q984">
            <v>3</v>
          </cell>
        </row>
        <row r="985">
          <cell r="L985" t="str">
            <v>NHT3066-15</v>
          </cell>
          <cell r="M985" t="str">
            <v>Variáveis Complexas e Aplicações</v>
          </cell>
          <cell r="N985">
            <v>4</v>
          </cell>
          <cell r="O985">
            <v>0</v>
          </cell>
          <cell r="P985">
            <v>4</v>
          </cell>
          <cell r="Q985">
            <v>4</v>
          </cell>
        </row>
        <row r="986">
          <cell r="L986" t="str">
            <v>NHT3067-15</v>
          </cell>
          <cell r="M986" t="str">
            <v>Análise de Fourier e Aplicações</v>
          </cell>
          <cell r="N986">
            <v>4</v>
          </cell>
          <cell r="O986">
            <v>0</v>
          </cell>
          <cell r="P986">
            <v>4</v>
          </cell>
          <cell r="Q986">
            <v>4</v>
          </cell>
        </row>
        <row r="987">
          <cell r="L987" t="str">
            <v>NHT3068-15</v>
          </cell>
          <cell r="M987" t="str">
            <v>Mecânica Clássica I</v>
          </cell>
          <cell r="N987">
            <v>4</v>
          </cell>
          <cell r="O987">
            <v>0</v>
          </cell>
          <cell r="P987">
            <v>4</v>
          </cell>
          <cell r="Q987">
            <v>4</v>
          </cell>
        </row>
        <row r="988">
          <cell r="L988" t="str">
            <v>NHT3069-15</v>
          </cell>
          <cell r="M988" t="str">
            <v>Mecânica Clássica II</v>
          </cell>
          <cell r="N988">
            <v>4</v>
          </cell>
          <cell r="O988">
            <v>0</v>
          </cell>
          <cell r="P988">
            <v>4</v>
          </cell>
          <cell r="Q988">
            <v>4</v>
          </cell>
        </row>
        <row r="989">
          <cell r="L989" t="str">
            <v>NHT3070-15</v>
          </cell>
          <cell r="M989" t="str">
            <v>Eletromagnetismo I</v>
          </cell>
          <cell r="N989">
            <v>4</v>
          </cell>
          <cell r="O989">
            <v>0</v>
          </cell>
          <cell r="P989">
            <v>4</v>
          </cell>
          <cell r="Q989">
            <v>4</v>
          </cell>
        </row>
        <row r="990">
          <cell r="L990" t="str">
            <v>NHT3071-15</v>
          </cell>
          <cell r="M990" t="str">
            <v>Eletromagnetismo II</v>
          </cell>
          <cell r="N990">
            <v>4</v>
          </cell>
          <cell r="O990">
            <v>0</v>
          </cell>
          <cell r="P990">
            <v>4</v>
          </cell>
          <cell r="Q990">
            <v>4</v>
          </cell>
        </row>
        <row r="991">
          <cell r="L991" t="str">
            <v>NHT3072-15</v>
          </cell>
          <cell r="M991" t="str">
            <v>Mecânica Quântica I</v>
          </cell>
          <cell r="N991">
            <v>6</v>
          </cell>
          <cell r="O991">
            <v>0</v>
          </cell>
          <cell r="P991">
            <v>10</v>
          </cell>
          <cell r="Q991">
            <v>6</v>
          </cell>
        </row>
        <row r="992">
          <cell r="L992" t="str">
            <v>NHT3073-15</v>
          </cell>
          <cell r="M992" t="str">
            <v>Mecânica Quântica II</v>
          </cell>
          <cell r="N992">
            <v>4</v>
          </cell>
          <cell r="O992">
            <v>0</v>
          </cell>
          <cell r="P992">
            <v>4</v>
          </cell>
          <cell r="Q992">
            <v>4</v>
          </cell>
        </row>
        <row r="993">
          <cell r="L993" t="str">
            <v>NHT3089-15</v>
          </cell>
          <cell r="M993" t="str">
            <v>Trabalho de Conclusão de Curso em Física</v>
          </cell>
          <cell r="N993">
            <v>2</v>
          </cell>
          <cell r="O993">
            <v>0</v>
          </cell>
          <cell r="P993">
            <v>10</v>
          </cell>
          <cell r="Q993">
            <v>2</v>
          </cell>
        </row>
        <row r="994">
          <cell r="L994" t="str">
            <v>NHT3090-15</v>
          </cell>
          <cell r="M994" t="str">
            <v>Práticas de Ensino de Física II</v>
          </cell>
          <cell r="N994">
            <v>2</v>
          </cell>
          <cell r="O994">
            <v>2</v>
          </cell>
          <cell r="P994">
            <v>4</v>
          </cell>
          <cell r="Q994">
            <v>4</v>
          </cell>
        </row>
        <row r="995">
          <cell r="L995" t="str">
            <v>NHT3091-15</v>
          </cell>
          <cell r="M995" t="str">
            <v>Práticas de Ensino de Física III</v>
          </cell>
          <cell r="N995">
            <v>2</v>
          </cell>
          <cell r="O995">
            <v>2</v>
          </cell>
          <cell r="P995">
            <v>4</v>
          </cell>
          <cell r="Q995">
            <v>4</v>
          </cell>
        </row>
        <row r="996">
          <cell r="L996" t="str">
            <v>NHT3095-15</v>
          </cell>
          <cell r="M996" t="str">
            <v>Práticas de Ensino de Física I</v>
          </cell>
          <cell r="N996">
            <v>2</v>
          </cell>
          <cell r="O996">
            <v>2</v>
          </cell>
          <cell r="P996">
            <v>4</v>
          </cell>
          <cell r="Q996">
            <v>4</v>
          </cell>
        </row>
        <row r="997">
          <cell r="L997" t="str">
            <v>NHT4001-15</v>
          </cell>
          <cell r="M997" t="str">
            <v>Análise Química Instrumental</v>
          </cell>
          <cell r="N997">
            <v>2</v>
          </cell>
          <cell r="O997">
            <v>4</v>
          </cell>
          <cell r="P997">
            <v>6</v>
          </cell>
          <cell r="Q997">
            <v>6</v>
          </cell>
        </row>
        <row r="998">
          <cell r="L998" t="str">
            <v>NHT4002-13</v>
          </cell>
          <cell r="M998" t="str">
            <v>Bioquímica Experimental</v>
          </cell>
          <cell r="N998">
            <v>2</v>
          </cell>
          <cell r="O998">
            <v>4</v>
          </cell>
          <cell r="P998">
            <v>6</v>
          </cell>
          <cell r="Q998">
            <v>6</v>
          </cell>
        </row>
        <row r="999">
          <cell r="L999" t="str">
            <v>NHT4005-15</v>
          </cell>
          <cell r="M999" t="str">
            <v>Eletroanalítica e Técnicas de Separação</v>
          </cell>
          <cell r="N999">
            <v>2</v>
          </cell>
          <cell r="O999">
            <v>4</v>
          </cell>
          <cell r="P999">
            <v>8</v>
          </cell>
          <cell r="Q999">
            <v>6</v>
          </cell>
        </row>
        <row r="1000">
          <cell r="L1000" t="str">
            <v>NHT4006-15</v>
          </cell>
          <cell r="M1000" t="str">
            <v>Eletroquímica e Cinética Química</v>
          </cell>
          <cell r="N1000">
            <v>6</v>
          </cell>
          <cell r="O1000">
            <v>0</v>
          </cell>
          <cell r="P1000">
            <v>6</v>
          </cell>
          <cell r="Q1000">
            <v>6</v>
          </cell>
        </row>
        <row r="1001">
          <cell r="L1001" t="str">
            <v>NHT4007-15</v>
          </cell>
          <cell r="M1001" t="str">
            <v>Espectroscopia</v>
          </cell>
          <cell r="N1001">
            <v>4</v>
          </cell>
          <cell r="O1001">
            <v>2</v>
          </cell>
          <cell r="P1001">
            <v>6</v>
          </cell>
          <cell r="Q1001">
            <v>6</v>
          </cell>
        </row>
        <row r="1002">
          <cell r="L1002" t="str">
            <v>NHT4015-15</v>
          </cell>
          <cell r="M1002" t="str">
            <v>Experimentação e Ensino de Química</v>
          </cell>
          <cell r="N1002">
            <v>0</v>
          </cell>
          <cell r="O1002">
            <v>3</v>
          </cell>
          <cell r="P1002">
            <v>4</v>
          </cell>
          <cell r="Q1002">
            <v>3</v>
          </cell>
        </row>
        <row r="1003">
          <cell r="L1003" t="str">
            <v>NHT4017-15</v>
          </cell>
          <cell r="M1003" t="str">
            <v>Funções e Reações Orgânicas</v>
          </cell>
          <cell r="N1003">
            <v>4</v>
          </cell>
          <cell r="O1003">
            <v>0</v>
          </cell>
          <cell r="P1003">
            <v>6</v>
          </cell>
          <cell r="Q1003">
            <v>4</v>
          </cell>
        </row>
        <row r="1004">
          <cell r="L1004" t="str">
            <v>NHT4023-15</v>
          </cell>
          <cell r="M1004" t="str">
            <v>Ligações Químicas</v>
          </cell>
          <cell r="N1004">
            <v>4</v>
          </cell>
          <cell r="O1004">
            <v>0</v>
          </cell>
          <cell r="P1004">
            <v>6</v>
          </cell>
          <cell r="Q1004">
            <v>4</v>
          </cell>
        </row>
        <row r="1005">
          <cell r="L1005" t="str">
            <v>NHT4024-15</v>
          </cell>
          <cell r="M1005" t="str">
            <v>Mecanismos de Reações Orgânicas</v>
          </cell>
          <cell r="N1005">
            <v>4</v>
          </cell>
          <cell r="O1005">
            <v>0</v>
          </cell>
          <cell r="P1005">
            <v>6</v>
          </cell>
          <cell r="Q1005">
            <v>4</v>
          </cell>
        </row>
        <row r="1006">
          <cell r="L1006" t="str">
            <v>NHT4025-15</v>
          </cell>
          <cell r="M1006" t="str">
            <v>Métodos de Análise em Química Orgânica</v>
          </cell>
          <cell r="N1006">
            <v>4</v>
          </cell>
          <cell r="O1006">
            <v>0</v>
          </cell>
          <cell r="P1006">
            <v>4</v>
          </cell>
          <cell r="Q1006">
            <v>4</v>
          </cell>
        </row>
        <row r="1007">
          <cell r="L1007" t="str">
            <v>NHT4030-15</v>
          </cell>
          <cell r="M1007" t="str">
            <v>Práticas de Ensino de Química I</v>
          </cell>
          <cell r="N1007">
            <v>3</v>
          </cell>
          <cell r="O1007">
            <v>0</v>
          </cell>
          <cell r="P1007">
            <v>4</v>
          </cell>
          <cell r="Q1007">
            <v>3</v>
          </cell>
        </row>
        <row r="1008">
          <cell r="L1008" t="str">
            <v>NHT4032-15</v>
          </cell>
          <cell r="M1008" t="str">
            <v>Práticas de Ensino de Química III</v>
          </cell>
          <cell r="N1008">
            <v>3</v>
          </cell>
          <cell r="O1008">
            <v>0</v>
          </cell>
          <cell r="P1008">
            <v>4</v>
          </cell>
          <cell r="Q1008">
            <v>3</v>
          </cell>
        </row>
        <row r="1009">
          <cell r="L1009" t="str">
            <v>NHT4033-15</v>
          </cell>
          <cell r="M1009" t="str">
            <v>Práticas em Química Verde</v>
          </cell>
          <cell r="N1009">
            <v>0</v>
          </cell>
          <cell r="O1009">
            <v>4</v>
          </cell>
          <cell r="P1009">
            <v>4</v>
          </cell>
          <cell r="Q1009">
            <v>4</v>
          </cell>
        </row>
        <row r="1010">
          <cell r="L1010" t="str">
            <v>NHT4040-15</v>
          </cell>
          <cell r="M1010" t="str">
            <v>Química Orgânica Aplicada</v>
          </cell>
          <cell r="N1010">
            <v>0</v>
          </cell>
          <cell r="O1010">
            <v>4</v>
          </cell>
          <cell r="P1010">
            <v>6</v>
          </cell>
          <cell r="Q1010">
            <v>4</v>
          </cell>
        </row>
        <row r="1011">
          <cell r="L1011" t="str">
            <v>NHT4041-15</v>
          </cell>
          <cell r="M1011" t="str">
            <v>Química Orgânica Experimental</v>
          </cell>
          <cell r="N1011">
            <v>0</v>
          </cell>
          <cell r="O1011">
            <v>4</v>
          </cell>
          <cell r="P1011">
            <v>6</v>
          </cell>
          <cell r="Q1011">
            <v>4</v>
          </cell>
        </row>
        <row r="1012">
          <cell r="L1012" t="str">
            <v>NHT4046-15</v>
          </cell>
          <cell r="M1012" t="str">
            <v>Trabalho de Conclusão de Curso em Química</v>
          </cell>
          <cell r="N1012">
            <v>2</v>
          </cell>
          <cell r="O1012">
            <v>0</v>
          </cell>
          <cell r="P1012">
            <v>2</v>
          </cell>
          <cell r="Q1012">
            <v>2</v>
          </cell>
        </row>
        <row r="1013">
          <cell r="L1013" t="str">
            <v>NHT4049-15</v>
          </cell>
          <cell r="M1013" t="str">
            <v>Estrutura da Matéria Avançada</v>
          </cell>
          <cell r="N1013">
            <v>2</v>
          </cell>
          <cell r="O1013">
            <v>4</v>
          </cell>
          <cell r="P1013">
            <v>8</v>
          </cell>
          <cell r="Q1013">
            <v>6</v>
          </cell>
        </row>
        <row r="1014">
          <cell r="L1014" t="str">
            <v>NHT4050-15</v>
          </cell>
          <cell r="M1014" t="str">
            <v>Química Analítica Clássica II</v>
          </cell>
          <cell r="N1014">
            <v>3</v>
          </cell>
          <cell r="O1014">
            <v>3</v>
          </cell>
          <cell r="P1014">
            <v>6</v>
          </cell>
          <cell r="Q1014">
            <v>6</v>
          </cell>
        </row>
        <row r="1015">
          <cell r="L1015" t="str">
            <v>NHT4051-15</v>
          </cell>
          <cell r="M1015" t="str">
            <v>Química Analítica Clássica I</v>
          </cell>
          <cell r="N1015">
            <v>3</v>
          </cell>
          <cell r="O1015">
            <v>3</v>
          </cell>
          <cell r="P1015">
            <v>6</v>
          </cell>
          <cell r="Q1015">
            <v>6</v>
          </cell>
        </row>
        <row r="1016">
          <cell r="L1016" t="str">
            <v>NHT4052-15</v>
          </cell>
          <cell r="M1016" t="str">
            <v>Química de Coordenação</v>
          </cell>
          <cell r="N1016">
            <v>4</v>
          </cell>
          <cell r="O1016">
            <v>4</v>
          </cell>
          <cell r="P1016">
            <v>8</v>
          </cell>
          <cell r="Q1016">
            <v>8</v>
          </cell>
        </row>
        <row r="1017">
          <cell r="L1017" t="str">
            <v>NHT4053-15</v>
          </cell>
          <cell r="M1017" t="str">
            <v>Química dos Elementos</v>
          </cell>
          <cell r="N1017">
            <v>4</v>
          </cell>
          <cell r="O1017">
            <v>4</v>
          </cell>
          <cell r="P1017">
            <v>6</v>
          </cell>
          <cell r="Q1017">
            <v>8</v>
          </cell>
        </row>
        <row r="1018">
          <cell r="L1018" t="str">
            <v>NHT4055-15</v>
          </cell>
          <cell r="M1018" t="str">
            <v>Tópicos Avançados em Química Orgânica</v>
          </cell>
          <cell r="N1018">
            <v>2</v>
          </cell>
          <cell r="O1018">
            <v>0</v>
          </cell>
          <cell r="P1018">
            <v>2</v>
          </cell>
          <cell r="Q1018">
            <v>2</v>
          </cell>
        </row>
        <row r="1019">
          <cell r="L1019" t="str">
            <v>NHT4056-15</v>
          </cell>
          <cell r="M1019" t="str">
            <v>Química Inorgânica Experimental</v>
          </cell>
          <cell r="N1019">
            <v>0</v>
          </cell>
          <cell r="O1019">
            <v>4</v>
          </cell>
          <cell r="P1019">
            <v>4</v>
          </cell>
          <cell r="Q1019">
            <v>4</v>
          </cell>
        </row>
        <row r="1020">
          <cell r="L1020" t="str">
            <v>NHT4057-15</v>
          </cell>
          <cell r="M1020" t="str">
            <v>Termodinâmica Química</v>
          </cell>
          <cell r="N1020">
            <v>4</v>
          </cell>
          <cell r="O1020">
            <v>0</v>
          </cell>
          <cell r="P1020">
            <v>6</v>
          </cell>
          <cell r="Q1020">
            <v>4</v>
          </cell>
        </row>
        <row r="1021">
          <cell r="L1021" t="str">
            <v>NHT4058-15</v>
          </cell>
          <cell r="M1021" t="str">
            <v>Química Analítica e Bioanalítica Avançada</v>
          </cell>
          <cell r="N1021">
            <v>4</v>
          </cell>
          <cell r="O1021">
            <v>2</v>
          </cell>
          <cell r="P1021">
            <v>8</v>
          </cell>
          <cell r="Q1021">
            <v>6</v>
          </cell>
        </row>
        <row r="1022">
          <cell r="L1022" t="str">
            <v>NHT4071-15</v>
          </cell>
          <cell r="M1022" t="str">
            <v>Práticas de Ensino de Química II</v>
          </cell>
          <cell r="N1022">
            <v>0</v>
          </cell>
          <cell r="O1022">
            <v>3</v>
          </cell>
          <cell r="P1022">
            <v>4</v>
          </cell>
          <cell r="Q1022">
            <v>3</v>
          </cell>
        </row>
        <row r="1023">
          <cell r="L1023" t="str">
            <v>NHT4072-15</v>
          </cell>
          <cell r="M1023" t="str">
            <v>Avaliação no Ensino de Química</v>
          </cell>
          <cell r="N1023">
            <v>3</v>
          </cell>
          <cell r="O1023">
            <v>0</v>
          </cell>
          <cell r="P1023">
            <v>4</v>
          </cell>
          <cell r="Q1023">
            <v>3</v>
          </cell>
        </row>
        <row r="1024">
          <cell r="L1024" t="str">
            <v>NHT4073-15</v>
          </cell>
          <cell r="M1024" t="str">
            <v>Livros Didáticos no Ensino de Química</v>
          </cell>
          <cell r="N1024">
            <v>4</v>
          </cell>
          <cell r="O1024">
            <v>0</v>
          </cell>
          <cell r="P1024">
            <v>4</v>
          </cell>
          <cell r="Q1024">
            <v>4</v>
          </cell>
        </row>
        <row r="1025">
          <cell r="L1025" t="str">
            <v>NHT4075-15</v>
          </cell>
          <cell r="M1025" t="str">
            <v>Físico-Química Experimental</v>
          </cell>
          <cell r="N1025">
            <v>0</v>
          </cell>
          <cell r="O1025">
            <v>4</v>
          </cell>
          <cell r="P1025">
            <v>6</v>
          </cell>
          <cell r="Q1025">
            <v>4</v>
          </cell>
        </row>
        <row r="1026">
          <cell r="L1026" t="str">
            <v>NHT5004-15</v>
          </cell>
          <cell r="M1026" t="str">
            <v>Educação Científica, Sociedade e Cultura</v>
          </cell>
          <cell r="N1026">
            <v>4</v>
          </cell>
          <cell r="O1026">
            <v>0</v>
          </cell>
          <cell r="P1026">
            <v>4</v>
          </cell>
          <cell r="Q1026">
            <v>4</v>
          </cell>
        </row>
        <row r="1027">
          <cell r="L1027" t="str">
            <v>NHT5012-15</v>
          </cell>
          <cell r="M1027" t="str">
            <v>Práticas de Ciências no Ensino Fundamental</v>
          </cell>
          <cell r="N1027">
            <v>4</v>
          </cell>
          <cell r="O1027">
            <v>0</v>
          </cell>
          <cell r="P1027">
            <v>4</v>
          </cell>
          <cell r="Q1027">
            <v>4</v>
          </cell>
        </row>
        <row r="1028">
          <cell r="L1028" t="str">
            <v>NHT5013-15</v>
          </cell>
          <cell r="M1028" t="str">
            <v>Práticas de Ensino de Ciências e Matemática no Ensino Fundamental</v>
          </cell>
          <cell r="N1028">
            <v>4</v>
          </cell>
          <cell r="O1028">
            <v>0</v>
          </cell>
          <cell r="P1028">
            <v>4</v>
          </cell>
          <cell r="Q1028">
            <v>4</v>
          </cell>
        </row>
        <row r="1029">
          <cell r="L1029" t="str">
            <v>NHZ1003-15</v>
          </cell>
          <cell r="M1029" t="str">
            <v>Biofísica</v>
          </cell>
          <cell r="N1029">
            <v>4</v>
          </cell>
          <cell r="O1029">
            <v>0</v>
          </cell>
          <cell r="P1029">
            <v>4</v>
          </cell>
          <cell r="Q1029">
            <v>4</v>
          </cell>
        </row>
        <row r="1030">
          <cell r="L1030" t="str">
            <v>NHZ1008-15</v>
          </cell>
          <cell r="M1030" t="str">
            <v>Biologia do Desenvolvimento em Vertebrados</v>
          </cell>
          <cell r="N1030">
            <v>2</v>
          </cell>
          <cell r="O1030">
            <v>2</v>
          </cell>
          <cell r="P1030">
            <v>4</v>
          </cell>
          <cell r="Q1030">
            <v>4</v>
          </cell>
        </row>
        <row r="1031">
          <cell r="L1031" t="str">
            <v>NHZ1009-15</v>
          </cell>
          <cell r="M1031" t="str">
            <v>Biologia Molecular e Biotecnologia</v>
          </cell>
          <cell r="N1031">
            <v>3</v>
          </cell>
          <cell r="O1031">
            <v>0</v>
          </cell>
          <cell r="P1031">
            <v>3</v>
          </cell>
          <cell r="Q1031">
            <v>3</v>
          </cell>
        </row>
        <row r="1032">
          <cell r="L1032" t="str">
            <v>NHZ1014-15</v>
          </cell>
          <cell r="M1032" t="str">
            <v>Botânica Econômica</v>
          </cell>
          <cell r="N1032">
            <v>2</v>
          </cell>
          <cell r="O1032">
            <v>2</v>
          </cell>
          <cell r="P1032">
            <v>2</v>
          </cell>
          <cell r="Q1032">
            <v>4</v>
          </cell>
        </row>
        <row r="1033">
          <cell r="L1033" t="str">
            <v>NHZ1015-15</v>
          </cell>
          <cell r="M1033" t="str">
            <v>Citogenética Básica</v>
          </cell>
          <cell r="N1033">
            <v>3</v>
          </cell>
          <cell r="O1033">
            <v>2</v>
          </cell>
          <cell r="P1033">
            <v>2</v>
          </cell>
          <cell r="Q1033">
            <v>5</v>
          </cell>
        </row>
        <row r="1034">
          <cell r="L1034" t="str">
            <v>NHZ1016-15</v>
          </cell>
          <cell r="M1034" t="str">
            <v>Conservação da Biodiversidade</v>
          </cell>
          <cell r="N1034">
            <v>4</v>
          </cell>
          <cell r="O1034">
            <v>0</v>
          </cell>
          <cell r="P1034">
            <v>4</v>
          </cell>
          <cell r="Q1034">
            <v>4</v>
          </cell>
        </row>
        <row r="1035">
          <cell r="L1035" t="str">
            <v>NHZ1024-15</v>
          </cell>
          <cell r="M1035" t="str">
            <v>Etnofarmacologia</v>
          </cell>
          <cell r="N1035">
            <v>2</v>
          </cell>
          <cell r="O1035">
            <v>1</v>
          </cell>
          <cell r="P1035">
            <v>2</v>
          </cell>
          <cell r="Q1035">
            <v>3</v>
          </cell>
        </row>
        <row r="1036">
          <cell r="L1036" t="str">
            <v>NHZ1026-15</v>
          </cell>
          <cell r="M1036" t="str">
            <v>Evolução Molecular</v>
          </cell>
          <cell r="N1036">
            <v>3</v>
          </cell>
          <cell r="O1036">
            <v>0</v>
          </cell>
          <cell r="P1036">
            <v>3</v>
          </cell>
          <cell r="Q1036">
            <v>3</v>
          </cell>
        </row>
        <row r="1037">
          <cell r="L1037" t="str">
            <v>NHZ1027-15</v>
          </cell>
          <cell r="M1037" t="str">
            <v>Farmacologia</v>
          </cell>
          <cell r="N1037">
            <v>4</v>
          </cell>
          <cell r="O1037">
            <v>2</v>
          </cell>
          <cell r="P1037">
            <v>4</v>
          </cell>
          <cell r="Q1037">
            <v>6</v>
          </cell>
        </row>
        <row r="1038">
          <cell r="L1038" t="str">
            <v>NHZ1031-15</v>
          </cell>
          <cell r="M1038" t="str">
            <v>História das Ideias Biológicas</v>
          </cell>
          <cell r="N1038">
            <v>2</v>
          </cell>
          <cell r="O1038">
            <v>0</v>
          </cell>
          <cell r="P1038">
            <v>4</v>
          </cell>
          <cell r="Q1038">
            <v>2</v>
          </cell>
        </row>
        <row r="1039">
          <cell r="L1039" t="str">
            <v>NHZ1037-15</v>
          </cell>
          <cell r="M1039" t="str">
            <v>Parasitologia</v>
          </cell>
          <cell r="N1039">
            <v>3</v>
          </cell>
          <cell r="O1039">
            <v>0</v>
          </cell>
          <cell r="P1039">
            <v>3</v>
          </cell>
          <cell r="Q1039">
            <v>3</v>
          </cell>
        </row>
        <row r="1040">
          <cell r="L1040" t="str">
            <v>NHZ1042-15</v>
          </cell>
          <cell r="M1040" t="str">
            <v>Seminários em Biologia I</v>
          </cell>
          <cell r="N1040">
            <v>1</v>
          </cell>
          <cell r="O1040">
            <v>0</v>
          </cell>
          <cell r="P1040">
            <v>2</v>
          </cell>
          <cell r="Q1040">
            <v>1</v>
          </cell>
        </row>
        <row r="1041">
          <cell r="L1041" t="str">
            <v>NHZ1043-15</v>
          </cell>
          <cell r="M1041" t="str">
            <v>Seminários em Biologia II</v>
          </cell>
          <cell r="N1041">
            <v>1</v>
          </cell>
          <cell r="O1041">
            <v>0</v>
          </cell>
          <cell r="P1041">
            <v>2</v>
          </cell>
          <cell r="Q1041">
            <v>1</v>
          </cell>
        </row>
        <row r="1042">
          <cell r="L1042" t="str">
            <v>NHZ1050-15</v>
          </cell>
          <cell r="M1042" t="str">
            <v>Toxicologia</v>
          </cell>
          <cell r="N1042">
            <v>4</v>
          </cell>
          <cell r="O1042">
            <v>2</v>
          </cell>
          <cell r="P1042">
            <v>4</v>
          </cell>
          <cell r="Q1042">
            <v>6</v>
          </cell>
        </row>
        <row r="1043">
          <cell r="L1043" t="str">
            <v>NHZ1051-13</v>
          </cell>
          <cell r="M1043" t="str">
            <v>Virologia</v>
          </cell>
          <cell r="N1043">
            <v>4</v>
          </cell>
          <cell r="O1043">
            <v>0</v>
          </cell>
          <cell r="P1043">
            <v>4</v>
          </cell>
          <cell r="Q1043">
            <v>4</v>
          </cell>
        </row>
        <row r="1044">
          <cell r="L1044" t="str">
            <v>NHZ1074-15</v>
          </cell>
          <cell r="M1044" t="str">
            <v>Astrobiologia</v>
          </cell>
          <cell r="N1044">
            <v>4</v>
          </cell>
          <cell r="O1044">
            <v>0</v>
          </cell>
          <cell r="P1044">
            <v>6</v>
          </cell>
          <cell r="Q1044">
            <v>4</v>
          </cell>
        </row>
        <row r="1045">
          <cell r="L1045" t="str">
            <v>NHZ1076-15</v>
          </cell>
          <cell r="M1045" t="str">
            <v>Biologia Reprodutiva de Plantas</v>
          </cell>
          <cell r="N1045">
            <v>2</v>
          </cell>
          <cell r="O1045">
            <v>2</v>
          </cell>
          <cell r="P1045">
            <v>2</v>
          </cell>
          <cell r="Q1045">
            <v>4</v>
          </cell>
        </row>
        <row r="1046">
          <cell r="L1046" t="str">
            <v>NHZ1077-15</v>
          </cell>
          <cell r="M1046" t="str">
            <v>Bioquímica Clínica</v>
          </cell>
          <cell r="N1046">
            <v>4</v>
          </cell>
          <cell r="O1046">
            <v>2</v>
          </cell>
          <cell r="P1046">
            <v>4</v>
          </cell>
          <cell r="Q1046">
            <v>6</v>
          </cell>
        </row>
        <row r="1047">
          <cell r="L1047" t="str">
            <v>NHZ1078-15</v>
          </cell>
          <cell r="M1047" t="str">
            <v>Biotecnologia de Plantas</v>
          </cell>
          <cell r="N1047">
            <v>0</v>
          </cell>
          <cell r="O1047">
            <v>4</v>
          </cell>
          <cell r="P1047">
            <v>2</v>
          </cell>
          <cell r="Q1047">
            <v>4</v>
          </cell>
        </row>
        <row r="1048">
          <cell r="L1048" t="str">
            <v>NHZ1079-15</v>
          </cell>
          <cell r="M1048" t="str">
            <v>Modelagem Molecular de Sistemas Biológicos</v>
          </cell>
          <cell r="N1048">
            <v>3</v>
          </cell>
          <cell r="O1048">
            <v>1</v>
          </cell>
          <cell r="P1048">
            <v>4</v>
          </cell>
          <cell r="Q1048">
            <v>4</v>
          </cell>
        </row>
        <row r="1049">
          <cell r="L1049" t="str">
            <v>NHZ1080-15</v>
          </cell>
          <cell r="M1049" t="str">
            <v>Reprodução Assistida em Mamíferos</v>
          </cell>
          <cell r="N1049">
            <v>2</v>
          </cell>
          <cell r="O1049">
            <v>2</v>
          </cell>
          <cell r="P1049">
            <v>2</v>
          </cell>
          <cell r="Q1049">
            <v>4</v>
          </cell>
        </row>
        <row r="1050">
          <cell r="L1050" t="str">
            <v>NHZ1081-13</v>
          </cell>
          <cell r="M1050" t="str">
            <v>Técnicas Aplicadas a Processos Biotecnológicos</v>
          </cell>
          <cell r="N1050">
            <v>4</v>
          </cell>
          <cell r="O1050">
            <v>2</v>
          </cell>
          <cell r="P1050">
            <v>4</v>
          </cell>
          <cell r="Q1050">
            <v>6</v>
          </cell>
        </row>
        <row r="1051">
          <cell r="L1051" t="str">
            <v>NHZ1082-15</v>
          </cell>
          <cell r="M1051" t="str">
            <v>Trabalhos de Campo, Coleta e Preservação de Organismos</v>
          </cell>
          <cell r="N1051">
            <v>0</v>
          </cell>
          <cell r="O1051">
            <v>4</v>
          </cell>
          <cell r="P1051">
            <v>2</v>
          </cell>
          <cell r="Q1051">
            <v>4</v>
          </cell>
        </row>
        <row r="1052">
          <cell r="L1052" t="str">
            <v>NHZ1090-15</v>
          </cell>
          <cell r="M1052" t="str">
            <v>Imunologia Aplicada</v>
          </cell>
          <cell r="N1052">
            <v>4</v>
          </cell>
          <cell r="O1052">
            <v>0</v>
          </cell>
          <cell r="P1052">
            <v>5</v>
          </cell>
          <cell r="Q1052">
            <v>4</v>
          </cell>
        </row>
        <row r="1053">
          <cell r="L1053" t="str">
            <v>NHZ2001-11</v>
          </cell>
          <cell r="M1053" t="str">
            <v>Antropologia Filosófica</v>
          </cell>
          <cell r="N1053">
            <v>4</v>
          </cell>
          <cell r="O1053">
            <v>0</v>
          </cell>
          <cell r="P1053">
            <v>4</v>
          </cell>
          <cell r="Q1053">
            <v>4</v>
          </cell>
        </row>
        <row r="1054">
          <cell r="L1054" t="str">
            <v>NHZ2002-11</v>
          </cell>
          <cell r="M1054" t="str">
            <v>Ceticismo</v>
          </cell>
          <cell r="N1054">
            <v>4</v>
          </cell>
          <cell r="O1054">
            <v>0</v>
          </cell>
          <cell r="P1054">
            <v>4</v>
          </cell>
          <cell r="Q1054">
            <v>4</v>
          </cell>
        </row>
        <row r="1055">
          <cell r="L1055" t="str">
            <v>NHZ2011-11</v>
          </cell>
          <cell r="M1055" t="str">
            <v>Existencialismo</v>
          </cell>
          <cell r="N1055">
            <v>4</v>
          </cell>
          <cell r="O1055">
            <v>0</v>
          </cell>
          <cell r="P1055">
            <v>4</v>
          </cell>
          <cell r="Q1055">
            <v>4</v>
          </cell>
        </row>
        <row r="1056">
          <cell r="L1056" t="str">
            <v>NHZ2013-11</v>
          </cell>
          <cell r="M1056" t="str">
            <v>Filosofia Brasileira: História e Problemas</v>
          </cell>
          <cell r="N1056">
            <v>4</v>
          </cell>
          <cell r="O1056">
            <v>0</v>
          </cell>
          <cell r="P1056">
            <v>4</v>
          </cell>
          <cell r="Q1056">
            <v>4</v>
          </cell>
        </row>
        <row r="1057">
          <cell r="L1057" t="str">
            <v>NHZ2014-11</v>
          </cell>
          <cell r="M1057" t="str">
            <v>Filosofia da Ciência Pós-kuhniana</v>
          </cell>
          <cell r="N1057">
            <v>4</v>
          </cell>
          <cell r="O1057">
            <v>0</v>
          </cell>
          <cell r="P1057">
            <v>4</v>
          </cell>
          <cell r="Q1057">
            <v>4</v>
          </cell>
        </row>
        <row r="1058">
          <cell r="L1058" t="str">
            <v>NHZ2018-11</v>
          </cell>
          <cell r="M1058" t="str">
            <v>Filosofia da Educação: perspectivas contemporâneas</v>
          </cell>
          <cell r="N1058">
            <v>4</v>
          </cell>
          <cell r="O1058">
            <v>0</v>
          </cell>
          <cell r="P1058">
            <v>4</v>
          </cell>
          <cell r="Q1058">
            <v>4</v>
          </cell>
        </row>
        <row r="1059">
          <cell r="L1059" t="str">
            <v>NHZ2021-11</v>
          </cell>
          <cell r="M1059" t="str">
            <v>Filosofia da Mente</v>
          </cell>
          <cell r="N1059">
            <v>4</v>
          </cell>
          <cell r="O1059">
            <v>0</v>
          </cell>
          <cell r="P1059">
            <v>4</v>
          </cell>
          <cell r="Q1059">
            <v>4</v>
          </cell>
        </row>
        <row r="1060">
          <cell r="L1060" t="str">
            <v>NHZ2022-11</v>
          </cell>
          <cell r="M1060" t="str">
            <v>Filosofia da Natureza, Mecanicismo e Cosmologia</v>
          </cell>
          <cell r="N1060">
            <v>4</v>
          </cell>
          <cell r="O1060">
            <v>0</v>
          </cell>
          <cell r="P1060">
            <v>4</v>
          </cell>
          <cell r="Q1060">
            <v>4</v>
          </cell>
        </row>
        <row r="1061">
          <cell r="L1061" t="str">
            <v>NHZ2024-11</v>
          </cell>
          <cell r="M1061" t="str">
            <v>Filosofia Experimental e Mecanicismo</v>
          </cell>
          <cell r="N1061">
            <v>4</v>
          </cell>
          <cell r="O1061">
            <v>0</v>
          </cell>
          <cell r="P1061">
            <v>4</v>
          </cell>
          <cell r="Q1061">
            <v>4</v>
          </cell>
        </row>
        <row r="1062">
          <cell r="L1062" t="str">
            <v>NHZ2025-11</v>
          </cell>
          <cell r="M1062" t="str">
            <v>Filosofia Latino-Americana: História e Problemas</v>
          </cell>
          <cell r="N1062">
            <v>4</v>
          </cell>
          <cell r="O1062">
            <v>0</v>
          </cell>
          <cell r="P1062">
            <v>4</v>
          </cell>
          <cell r="Q1062">
            <v>4</v>
          </cell>
        </row>
        <row r="1063">
          <cell r="L1063" t="str">
            <v>NHZ2027-16</v>
          </cell>
          <cell r="M1063" t="str">
            <v>Filosofia no Ensino Fundamental</v>
          </cell>
          <cell r="N1063">
            <v>4</v>
          </cell>
          <cell r="O1063">
            <v>0</v>
          </cell>
          <cell r="P1063">
            <v>4</v>
          </cell>
          <cell r="Q1063">
            <v>4</v>
          </cell>
        </row>
        <row r="1064">
          <cell r="L1064" t="str">
            <v>NHZ2030-11</v>
          </cell>
          <cell r="M1064" t="str">
            <v>Fundamentos da Lógica Modal</v>
          </cell>
          <cell r="N1064">
            <v>4</v>
          </cell>
          <cell r="O1064">
            <v>0</v>
          </cell>
          <cell r="P1064">
            <v>4</v>
          </cell>
          <cell r="Q1064">
            <v>4</v>
          </cell>
        </row>
        <row r="1065">
          <cell r="L1065" t="str">
            <v>NHZ2031-11</v>
          </cell>
          <cell r="M1065" t="str">
            <v>História da Astronomia</v>
          </cell>
          <cell r="N1065">
            <v>4</v>
          </cell>
          <cell r="O1065">
            <v>0</v>
          </cell>
          <cell r="P1065">
            <v>4</v>
          </cell>
          <cell r="Q1065">
            <v>4</v>
          </cell>
        </row>
        <row r="1066">
          <cell r="L1066" t="str">
            <v>NHZ2036-11</v>
          </cell>
          <cell r="M1066" t="str">
            <v>História da Filosofia da Antiguidade Tardia</v>
          </cell>
          <cell r="N1066">
            <v>4</v>
          </cell>
          <cell r="O1066">
            <v>0</v>
          </cell>
          <cell r="P1066">
            <v>4</v>
          </cell>
          <cell r="Q1066">
            <v>4</v>
          </cell>
        </row>
        <row r="1067">
          <cell r="L1067" t="str">
            <v>NHZ2037-11</v>
          </cell>
          <cell r="M1067" t="str">
            <v>História da Filosofia Medieval: Escolas Franciscanas e Nominalismo</v>
          </cell>
          <cell r="N1067">
            <v>4</v>
          </cell>
          <cell r="O1067">
            <v>0</v>
          </cell>
          <cell r="P1067">
            <v>4</v>
          </cell>
          <cell r="Q1067">
            <v>4</v>
          </cell>
        </row>
        <row r="1068">
          <cell r="L1068" t="str">
            <v>NHZ2039-11</v>
          </cell>
          <cell r="M1068" t="str">
            <v>História da Filosofia Moderna: o Idealismo alemão</v>
          </cell>
          <cell r="N1068">
            <v>4</v>
          </cell>
          <cell r="O1068">
            <v>0</v>
          </cell>
          <cell r="P1068">
            <v>4</v>
          </cell>
          <cell r="Q1068">
            <v>4</v>
          </cell>
        </row>
        <row r="1069">
          <cell r="L1069" t="str">
            <v>NHZ2042-11</v>
          </cell>
          <cell r="M1069" t="str">
            <v xml:space="preserve">História da Linguagem </v>
          </cell>
          <cell r="N1069">
            <v>4</v>
          </cell>
          <cell r="O1069">
            <v>0</v>
          </cell>
          <cell r="P1069">
            <v>4</v>
          </cell>
          <cell r="Q1069">
            <v>4</v>
          </cell>
        </row>
        <row r="1070">
          <cell r="L1070" t="str">
            <v>NHZ2043-11</v>
          </cell>
          <cell r="M1070" t="str">
            <v xml:space="preserve">História da Sociedade Contemporânea </v>
          </cell>
          <cell r="N1070">
            <v>4</v>
          </cell>
          <cell r="O1070">
            <v>0</v>
          </cell>
          <cell r="P1070">
            <v>4</v>
          </cell>
          <cell r="Q1070">
            <v>4</v>
          </cell>
        </row>
        <row r="1071">
          <cell r="L1071" t="str">
            <v>NHZ2044-11</v>
          </cell>
          <cell r="M1071" t="str">
            <v>História das Ciências no Brasil</v>
          </cell>
          <cell r="N1071">
            <v>4</v>
          </cell>
          <cell r="O1071">
            <v>0</v>
          </cell>
          <cell r="P1071">
            <v>4</v>
          </cell>
          <cell r="Q1071">
            <v>4</v>
          </cell>
        </row>
        <row r="1072">
          <cell r="L1072" t="str">
            <v>NHZ2045-11</v>
          </cell>
          <cell r="M1072" t="str">
            <v>História e Filosofia da Ciência</v>
          </cell>
          <cell r="N1072">
            <v>4</v>
          </cell>
          <cell r="O1072">
            <v>0</v>
          </cell>
          <cell r="P1072">
            <v>4</v>
          </cell>
          <cell r="Q1072">
            <v>4</v>
          </cell>
        </row>
        <row r="1073">
          <cell r="L1073" t="str">
            <v>NHZ2046-11</v>
          </cell>
          <cell r="M1073" t="str">
            <v>História Social da Tecnologia na América Latina</v>
          </cell>
          <cell r="N1073">
            <v>4</v>
          </cell>
          <cell r="O1073">
            <v>0</v>
          </cell>
          <cell r="P1073">
            <v>4</v>
          </cell>
          <cell r="Q1073">
            <v>4</v>
          </cell>
        </row>
        <row r="1074">
          <cell r="L1074" t="str">
            <v>NHZ2048-11</v>
          </cell>
          <cell r="M1074" t="str">
            <v>Interposições da Linguagem à Filosofia Contemporânea</v>
          </cell>
          <cell r="N1074">
            <v>4</v>
          </cell>
          <cell r="O1074">
            <v>0</v>
          </cell>
          <cell r="P1074">
            <v>4</v>
          </cell>
          <cell r="Q1074">
            <v>4</v>
          </cell>
        </row>
        <row r="1075">
          <cell r="L1075" t="str">
            <v>NHZ2050-11</v>
          </cell>
          <cell r="M1075" t="str">
            <v>Lógica e os Fundamentos da Matemática</v>
          </cell>
          <cell r="N1075">
            <v>4</v>
          </cell>
          <cell r="O1075">
            <v>0</v>
          </cell>
          <cell r="P1075">
            <v>4</v>
          </cell>
          <cell r="Q1075">
            <v>4</v>
          </cell>
        </row>
        <row r="1076">
          <cell r="L1076" t="str">
            <v>NHZ2051-11</v>
          </cell>
          <cell r="M1076" t="str">
            <v>Pensamento Hegeliano e seus Desdobramentos Contemporâneos</v>
          </cell>
          <cell r="N1076">
            <v>4</v>
          </cell>
          <cell r="O1076">
            <v>0</v>
          </cell>
          <cell r="P1076">
            <v>4</v>
          </cell>
          <cell r="Q1076">
            <v>4</v>
          </cell>
        </row>
        <row r="1077">
          <cell r="L1077" t="str">
            <v>NHZ2052-11</v>
          </cell>
          <cell r="M1077" t="str">
            <v>Pensamento Kantiano e seus Desdobramentos Contemporâneos</v>
          </cell>
          <cell r="N1077">
            <v>4</v>
          </cell>
          <cell r="O1077">
            <v>0</v>
          </cell>
          <cell r="P1077">
            <v>4</v>
          </cell>
          <cell r="Q1077">
            <v>4</v>
          </cell>
        </row>
        <row r="1078">
          <cell r="L1078" t="str">
            <v>NHZ2053-11</v>
          </cell>
          <cell r="M1078" t="str">
            <v>Pensamento Marxista e seus Desdobramentos Contemporâneos</v>
          </cell>
          <cell r="N1078">
            <v>4</v>
          </cell>
          <cell r="O1078">
            <v>0</v>
          </cell>
          <cell r="P1078">
            <v>4</v>
          </cell>
          <cell r="Q1078">
            <v>4</v>
          </cell>
        </row>
        <row r="1079">
          <cell r="L1079" t="str">
            <v>NHZ2054-11</v>
          </cell>
          <cell r="M1079" t="str">
            <v>Pensamento Nietzcheano e seus Desdobramentos Contemporâneos</v>
          </cell>
          <cell r="N1079">
            <v>4</v>
          </cell>
          <cell r="O1079">
            <v>0</v>
          </cell>
          <cell r="P1079">
            <v>4</v>
          </cell>
          <cell r="Q1079">
            <v>4</v>
          </cell>
        </row>
        <row r="1080">
          <cell r="L1080" t="str">
            <v>NHZ2055-11</v>
          </cell>
          <cell r="M1080" t="str">
            <v>Perspectivas Críticas da Filosofia Contemporânea</v>
          </cell>
          <cell r="N1080">
            <v>4</v>
          </cell>
          <cell r="O1080">
            <v>0</v>
          </cell>
          <cell r="P1080">
            <v>4</v>
          </cell>
          <cell r="Q1080">
            <v>4</v>
          </cell>
        </row>
        <row r="1081">
          <cell r="L1081" t="str">
            <v>NHZ2056-11</v>
          </cell>
          <cell r="M1081" t="str">
            <v>Pesquisa em Filosofia</v>
          </cell>
          <cell r="N1081">
            <v>4</v>
          </cell>
          <cell r="O1081">
            <v>0</v>
          </cell>
          <cell r="P1081">
            <v>4</v>
          </cell>
          <cell r="Q1081">
            <v>4</v>
          </cell>
        </row>
        <row r="1082">
          <cell r="L1082" t="str">
            <v>NHZ2057-11</v>
          </cell>
          <cell r="M1082" t="str">
            <v>Poder e Cultura na Sociedade da Informação</v>
          </cell>
          <cell r="N1082">
            <v>4</v>
          </cell>
          <cell r="O1082">
            <v>0</v>
          </cell>
          <cell r="P1082">
            <v>4</v>
          </cell>
          <cell r="Q1082">
            <v>4</v>
          </cell>
        </row>
        <row r="1083">
          <cell r="L1083" t="str">
            <v>NHZ2058-11</v>
          </cell>
          <cell r="M1083" t="str">
            <v>Pragmatismo</v>
          </cell>
          <cell r="N1083">
            <v>4</v>
          </cell>
          <cell r="O1083">
            <v>0</v>
          </cell>
          <cell r="P1083">
            <v>4</v>
          </cell>
          <cell r="Q1083">
            <v>4</v>
          </cell>
        </row>
        <row r="1084">
          <cell r="L1084" t="str">
            <v>NHZ2066-11</v>
          </cell>
          <cell r="M1084" t="str">
            <v>Temas da Filosofia Antiga</v>
          </cell>
          <cell r="N1084">
            <v>4</v>
          </cell>
          <cell r="O1084">
            <v>0</v>
          </cell>
          <cell r="P1084">
            <v>4</v>
          </cell>
          <cell r="Q1084">
            <v>4</v>
          </cell>
        </row>
        <row r="1085">
          <cell r="L1085" t="str">
            <v>NHZ2067-11</v>
          </cell>
          <cell r="M1085" t="str">
            <v>Temas da Filosofia Contemporânea</v>
          </cell>
          <cell r="N1085">
            <v>4</v>
          </cell>
          <cell r="O1085">
            <v>0</v>
          </cell>
          <cell r="P1085">
            <v>4</v>
          </cell>
          <cell r="Q1085">
            <v>4</v>
          </cell>
        </row>
        <row r="1086">
          <cell r="L1086" t="str">
            <v>NHZ2068-11</v>
          </cell>
          <cell r="M1086" t="str">
            <v>Temas da Filosofia Medieval</v>
          </cell>
          <cell r="N1086">
            <v>4</v>
          </cell>
          <cell r="O1086">
            <v>0</v>
          </cell>
          <cell r="P1086">
            <v>4</v>
          </cell>
          <cell r="Q1086">
            <v>4</v>
          </cell>
        </row>
        <row r="1087">
          <cell r="L1087" t="str">
            <v>NHZ2069-11</v>
          </cell>
          <cell r="M1087" t="str">
            <v>Temas da Filosofia Moderna</v>
          </cell>
          <cell r="N1087">
            <v>4</v>
          </cell>
          <cell r="O1087">
            <v>0</v>
          </cell>
          <cell r="P1087">
            <v>4</v>
          </cell>
          <cell r="Q1087">
            <v>4</v>
          </cell>
        </row>
        <row r="1088">
          <cell r="L1088" t="str">
            <v>NHZ2070-11</v>
          </cell>
          <cell r="M1088" t="str">
            <v>Temas de Lógica</v>
          </cell>
          <cell r="N1088">
            <v>4</v>
          </cell>
          <cell r="O1088">
            <v>0</v>
          </cell>
          <cell r="P1088">
            <v>4</v>
          </cell>
          <cell r="Q1088">
            <v>4</v>
          </cell>
        </row>
        <row r="1089">
          <cell r="L1089" t="str">
            <v>NHZ2071-11</v>
          </cell>
          <cell r="M1089" t="str">
            <v>Teoria Crítica e Escola de Frankfurt</v>
          </cell>
          <cell r="N1089">
            <v>4</v>
          </cell>
          <cell r="O1089">
            <v>0</v>
          </cell>
          <cell r="P1089">
            <v>4</v>
          </cell>
          <cell r="Q1089">
            <v>4</v>
          </cell>
        </row>
        <row r="1090">
          <cell r="L1090" t="str">
            <v>NHZ2074-11</v>
          </cell>
          <cell r="M1090" t="str">
            <v>Tópicos Avançados em Modalidades: Lógica Deôntica e Lógica Epistêmica</v>
          </cell>
          <cell r="N1090">
            <v>2</v>
          </cell>
          <cell r="O1090">
            <v>0</v>
          </cell>
          <cell r="P1090">
            <v>2</v>
          </cell>
          <cell r="Q1090">
            <v>2</v>
          </cell>
        </row>
        <row r="1091">
          <cell r="L1091" t="str">
            <v>NHZ2075-11</v>
          </cell>
          <cell r="M1091" t="str">
            <v>Tópicos de História da Ciência</v>
          </cell>
          <cell r="N1091">
            <v>4</v>
          </cell>
          <cell r="O1091">
            <v>0</v>
          </cell>
          <cell r="P1091">
            <v>4</v>
          </cell>
          <cell r="Q1091">
            <v>4</v>
          </cell>
        </row>
        <row r="1092">
          <cell r="L1092" t="str">
            <v>NHZ2076-11</v>
          </cell>
          <cell r="M1092" t="str">
            <v>Tópicos de Lógicas Não-Clássicas</v>
          </cell>
          <cell r="N1092">
            <v>4</v>
          </cell>
          <cell r="O1092">
            <v>0</v>
          </cell>
          <cell r="P1092">
            <v>4</v>
          </cell>
          <cell r="Q1092">
            <v>4</v>
          </cell>
        </row>
        <row r="1093">
          <cell r="L1093" t="str">
            <v>NHZ2077-11</v>
          </cell>
          <cell r="M1093" t="str">
            <v>Tópicos em Teoria do Conhecimento</v>
          </cell>
          <cell r="N1093">
            <v>4</v>
          </cell>
          <cell r="O1093">
            <v>0</v>
          </cell>
          <cell r="P1093">
            <v>4</v>
          </cell>
          <cell r="Q1093">
            <v>4</v>
          </cell>
        </row>
        <row r="1094">
          <cell r="L1094" t="str">
            <v>NHZ2078-08</v>
          </cell>
          <cell r="M1094" t="str">
            <v>Tópicos de Metodologia da Ciência</v>
          </cell>
          <cell r="N1094">
            <v>3</v>
          </cell>
          <cell r="O1094">
            <v>0</v>
          </cell>
          <cell r="P1094">
            <v>4</v>
          </cell>
          <cell r="Q1094">
            <v>3</v>
          </cell>
        </row>
        <row r="1095">
          <cell r="L1095" t="str">
            <v>NHZ2079-08</v>
          </cell>
          <cell r="M1095" t="str">
            <v>Introdução à Lógica</v>
          </cell>
          <cell r="N1095">
            <v>3</v>
          </cell>
          <cell r="O1095">
            <v>0</v>
          </cell>
          <cell r="P1095">
            <v>4</v>
          </cell>
          <cell r="Q1095">
            <v>3</v>
          </cell>
        </row>
        <row r="1096">
          <cell r="L1096" t="str">
            <v>NHZ2091-16</v>
          </cell>
          <cell r="M1096" t="str">
            <v>Argumentação e Ensino</v>
          </cell>
          <cell r="N1096">
            <v>4</v>
          </cell>
          <cell r="O1096">
            <v>0</v>
          </cell>
          <cell r="P1096">
            <v>4</v>
          </cell>
          <cell r="Q1096">
            <v>4</v>
          </cell>
        </row>
        <row r="1097">
          <cell r="L1097" t="str">
            <v>NHZ2092-16</v>
          </cell>
          <cell r="M1097" t="str">
            <v>Arte e Ensino</v>
          </cell>
          <cell r="N1097">
            <v>4</v>
          </cell>
          <cell r="O1097">
            <v>0</v>
          </cell>
          <cell r="P1097">
            <v>4</v>
          </cell>
          <cell r="Q1097">
            <v>4</v>
          </cell>
        </row>
        <row r="1098">
          <cell r="L1098" t="str">
            <v>NHZ2093-16</v>
          </cell>
          <cell r="M1098" t="str">
            <v>Corpo, Sexualidade e Questões de Gênero</v>
          </cell>
          <cell r="N1098">
            <v>4</v>
          </cell>
          <cell r="O1098">
            <v>0</v>
          </cell>
          <cell r="P1098">
            <v>4</v>
          </cell>
          <cell r="Q1098">
            <v>4</v>
          </cell>
        </row>
        <row r="1099">
          <cell r="L1099" t="str">
            <v>NHZ2094-16</v>
          </cell>
          <cell r="M1099" t="str">
            <v>Filosofia Africana</v>
          </cell>
          <cell r="N1099">
            <v>4</v>
          </cell>
          <cell r="O1099">
            <v>0</v>
          </cell>
          <cell r="P1099">
            <v>4</v>
          </cell>
          <cell r="Q1099">
            <v>4</v>
          </cell>
        </row>
        <row r="1100">
          <cell r="L1100" t="str">
            <v>NHZ2095-16</v>
          </cell>
          <cell r="M1100" t="str">
            <v>Filosofia da Escola: Modelos Institucionais e Questões Filosóficas</v>
          </cell>
          <cell r="N1100">
            <v>4</v>
          </cell>
          <cell r="O1100">
            <v>0</v>
          </cell>
          <cell r="P1100">
            <v>4</v>
          </cell>
          <cell r="Q1100">
            <v>4</v>
          </cell>
        </row>
        <row r="1101">
          <cell r="L1101" t="str">
            <v>NHZ2096-16</v>
          </cell>
          <cell r="M1101" t="str">
            <v>Filosofia, Ensino e Universidade</v>
          </cell>
          <cell r="N1101">
            <v>4</v>
          </cell>
          <cell r="O1101">
            <v>0</v>
          </cell>
          <cell r="P1101">
            <v>4</v>
          </cell>
          <cell r="Q1101">
            <v>4</v>
          </cell>
        </row>
        <row r="1102">
          <cell r="L1102" t="str">
            <v>NHZ2097-16</v>
          </cell>
          <cell r="M1102" t="str">
            <v>Métodos para Produção de Filosofia</v>
          </cell>
          <cell r="N1102">
            <v>4</v>
          </cell>
          <cell r="O1102">
            <v>0</v>
          </cell>
          <cell r="P1102">
            <v>4</v>
          </cell>
          <cell r="Q1102">
            <v>4</v>
          </cell>
        </row>
        <row r="1103">
          <cell r="L1103" t="str">
            <v>NHZ2098-16</v>
          </cell>
          <cell r="M1103" t="str">
            <v>Pensamento e Cinema</v>
          </cell>
          <cell r="N1103">
            <v>4</v>
          </cell>
          <cell r="O1103">
            <v>0</v>
          </cell>
          <cell r="P1103">
            <v>4</v>
          </cell>
          <cell r="Q1103">
            <v>4</v>
          </cell>
        </row>
        <row r="1104">
          <cell r="L1104" t="str">
            <v>NHZ2099-16</v>
          </cell>
          <cell r="M1104" t="str">
            <v>Tópicos Contemporâneos em Educação e Filosofia</v>
          </cell>
          <cell r="N1104">
            <v>4</v>
          </cell>
          <cell r="O1104">
            <v>0</v>
          </cell>
          <cell r="P1104">
            <v>4</v>
          </cell>
          <cell r="Q1104">
            <v>4</v>
          </cell>
        </row>
        <row r="1105">
          <cell r="L1105" t="str">
            <v>NHZ2100-16</v>
          </cell>
          <cell r="M1105" t="str">
            <v>Tópicos de Filosofia e Práticas de Ensino</v>
          </cell>
          <cell r="N1105">
            <v>4</v>
          </cell>
          <cell r="O1105">
            <v>0</v>
          </cell>
          <cell r="P1105">
            <v>4</v>
          </cell>
          <cell r="Q1105">
            <v>4</v>
          </cell>
        </row>
        <row r="1106">
          <cell r="L1106" t="str">
            <v>NHZ3001-15</v>
          </cell>
          <cell r="M1106" t="str">
            <v>Conhecimento e Técnica: Perspectivas da Antiguidade e Período Medieval</v>
          </cell>
          <cell r="N1106">
            <v>4</v>
          </cell>
          <cell r="O1106">
            <v>0</v>
          </cell>
          <cell r="P1106">
            <v>4</v>
          </cell>
          <cell r="Q1106">
            <v>4</v>
          </cell>
        </row>
        <row r="1107">
          <cell r="L1107" t="str">
            <v>NHZ3002-15</v>
          </cell>
          <cell r="M1107" t="str">
            <v>Dinâmica Não Linear e Caos</v>
          </cell>
          <cell r="N1107">
            <v>4</v>
          </cell>
          <cell r="O1107">
            <v>0</v>
          </cell>
          <cell r="P1107">
            <v>4</v>
          </cell>
          <cell r="Q1107">
            <v>4</v>
          </cell>
        </row>
        <row r="1108">
          <cell r="L1108" t="str">
            <v>NHZ3003-15</v>
          </cell>
          <cell r="M1108" t="str">
            <v>Efeitos Biológicos das Radiações</v>
          </cell>
          <cell r="N1108">
            <v>4</v>
          </cell>
          <cell r="O1108">
            <v>0</v>
          </cell>
          <cell r="P1108">
            <v>4</v>
          </cell>
          <cell r="Q1108">
            <v>4</v>
          </cell>
        </row>
        <row r="1109">
          <cell r="L1109" t="str">
            <v>NHZ3007-15</v>
          </cell>
          <cell r="M1109" t="str">
            <v>Estrutura Atômica e Molecular</v>
          </cell>
          <cell r="N1109">
            <v>4</v>
          </cell>
          <cell r="O1109">
            <v>0</v>
          </cell>
          <cell r="P1109">
            <v>4</v>
          </cell>
          <cell r="Q1109">
            <v>4</v>
          </cell>
        </row>
        <row r="1110">
          <cell r="L1110" t="str">
            <v>NHZ3008-15</v>
          </cell>
          <cell r="M1110" t="str">
            <v>Evolução da Física</v>
          </cell>
          <cell r="N1110">
            <v>4</v>
          </cell>
          <cell r="O1110">
            <v>0</v>
          </cell>
          <cell r="P1110">
            <v>4</v>
          </cell>
          <cell r="Q1110">
            <v>4</v>
          </cell>
        </row>
        <row r="1111">
          <cell r="L1111" t="str">
            <v>NHZ3010-15</v>
          </cell>
          <cell r="M1111" t="str">
            <v>Física Computacional</v>
          </cell>
          <cell r="N1111">
            <v>3</v>
          </cell>
          <cell r="O1111">
            <v>1</v>
          </cell>
          <cell r="P1111">
            <v>4</v>
          </cell>
          <cell r="Q1111">
            <v>4</v>
          </cell>
        </row>
        <row r="1112">
          <cell r="L1112" t="str">
            <v>NHZ3011-15</v>
          </cell>
          <cell r="M1112" t="str">
            <v>Física de Semicondutores</v>
          </cell>
          <cell r="N1112">
            <v>3</v>
          </cell>
          <cell r="O1112">
            <v>1</v>
          </cell>
          <cell r="P1112">
            <v>4</v>
          </cell>
          <cell r="Q1112">
            <v>4</v>
          </cell>
        </row>
        <row r="1113">
          <cell r="L1113" t="str">
            <v>NHZ3014-15</v>
          </cell>
          <cell r="M1113" t="str">
            <v>Fluidos Quânticos</v>
          </cell>
          <cell r="N1113">
            <v>4</v>
          </cell>
          <cell r="O1113">
            <v>0</v>
          </cell>
          <cell r="P1113">
            <v>4</v>
          </cell>
          <cell r="Q1113">
            <v>4</v>
          </cell>
        </row>
        <row r="1114">
          <cell r="L1114" t="str">
            <v>NHZ3019-15</v>
          </cell>
          <cell r="M1114" t="str">
            <v>Fundamentos da Mecânica dos Fluidos</v>
          </cell>
          <cell r="N1114">
            <v>4</v>
          </cell>
          <cell r="O1114">
            <v>0</v>
          </cell>
          <cell r="P1114">
            <v>4</v>
          </cell>
          <cell r="Q1114">
            <v>4</v>
          </cell>
        </row>
        <row r="1115">
          <cell r="L1115" t="str">
            <v>NHZ3020-15</v>
          </cell>
          <cell r="M1115" t="str">
            <v>Fundamentos da Relatividade Geral</v>
          </cell>
          <cell r="N1115">
            <v>4</v>
          </cell>
          <cell r="O1115">
            <v>0</v>
          </cell>
          <cell r="P1115">
            <v>4</v>
          </cell>
          <cell r="Q1115">
            <v>4</v>
          </cell>
        </row>
        <row r="1116">
          <cell r="L1116" t="str">
            <v>NHZ3021-15</v>
          </cell>
          <cell r="M1116" t="str">
            <v>Interações da Radiação com a Matéria</v>
          </cell>
          <cell r="N1116">
            <v>4</v>
          </cell>
          <cell r="O1116">
            <v>0</v>
          </cell>
          <cell r="P1116">
            <v>4</v>
          </cell>
          <cell r="Q1116">
            <v>4</v>
          </cell>
        </row>
        <row r="1117">
          <cell r="L1117" t="str">
            <v>NHZ3023-15</v>
          </cell>
          <cell r="M1117" t="str">
            <v>Introdução à Cosmologia</v>
          </cell>
          <cell r="N1117">
            <v>4</v>
          </cell>
          <cell r="O1117">
            <v>0</v>
          </cell>
          <cell r="P1117">
            <v>4</v>
          </cell>
          <cell r="Q1117">
            <v>4</v>
          </cell>
        </row>
        <row r="1118">
          <cell r="L1118" t="str">
            <v>NHZ3024-15</v>
          </cell>
          <cell r="M1118" t="str">
            <v>Introdução à Física de Partículas Elementares</v>
          </cell>
          <cell r="N1118">
            <v>4</v>
          </cell>
          <cell r="O1118">
            <v>0</v>
          </cell>
          <cell r="P1118">
            <v>4</v>
          </cell>
          <cell r="Q1118">
            <v>4</v>
          </cell>
        </row>
        <row r="1119">
          <cell r="L1119" t="str">
            <v>NHZ3026-15</v>
          </cell>
          <cell r="M1119" t="str">
            <v>Introdução à Física Nuclear</v>
          </cell>
          <cell r="N1119">
            <v>4</v>
          </cell>
          <cell r="O1119">
            <v>0</v>
          </cell>
          <cell r="P1119">
            <v>4</v>
          </cell>
          <cell r="Q1119">
            <v>4</v>
          </cell>
        </row>
        <row r="1120">
          <cell r="L1120" t="str">
            <v>NHZ3031-15</v>
          </cell>
          <cell r="M1120" t="str">
            <v>Laboratório de Propriedades Físicas de Materiais</v>
          </cell>
          <cell r="N1120">
            <v>2</v>
          </cell>
          <cell r="O1120">
            <v>2</v>
          </cell>
          <cell r="P1120">
            <v>4</v>
          </cell>
          <cell r="Q1120">
            <v>4</v>
          </cell>
        </row>
        <row r="1121">
          <cell r="L1121" t="str">
            <v>NHZ3041-15</v>
          </cell>
          <cell r="M1121" t="str">
            <v>Métodos de Formação de Imagem e de Inspeção Nuclear</v>
          </cell>
          <cell r="N1121">
            <v>2</v>
          </cell>
          <cell r="O1121">
            <v>2</v>
          </cell>
          <cell r="P1121">
            <v>5</v>
          </cell>
          <cell r="Q1121">
            <v>4</v>
          </cell>
        </row>
        <row r="1122">
          <cell r="L1122" t="str">
            <v>NHZ3042-15</v>
          </cell>
          <cell r="M1122" t="str">
            <v>Microscopia Eletrônica</v>
          </cell>
          <cell r="N1122">
            <v>2</v>
          </cell>
          <cell r="O1122">
            <v>2</v>
          </cell>
          <cell r="P1122">
            <v>4</v>
          </cell>
          <cell r="Q1122">
            <v>4</v>
          </cell>
        </row>
        <row r="1123">
          <cell r="L1123" t="str">
            <v>NHZ3043-15</v>
          </cell>
          <cell r="M1123" t="str">
            <v>Noções de Astronomia e Cosmologia</v>
          </cell>
          <cell r="N1123">
            <v>4</v>
          </cell>
          <cell r="O1123">
            <v>0</v>
          </cell>
          <cell r="P1123">
            <v>4</v>
          </cell>
          <cell r="Q1123">
            <v>4</v>
          </cell>
        </row>
        <row r="1124">
          <cell r="L1124" t="str">
            <v>NHZ3052-15</v>
          </cell>
          <cell r="M1124" t="str">
            <v>Tecnologia do Vácuo e Criogenia</v>
          </cell>
          <cell r="N1124">
            <v>2</v>
          </cell>
          <cell r="O1124">
            <v>2</v>
          </cell>
          <cell r="P1124">
            <v>4</v>
          </cell>
          <cell r="Q1124">
            <v>4</v>
          </cell>
        </row>
        <row r="1125">
          <cell r="L1125" t="str">
            <v>NHZ3053-15</v>
          </cell>
          <cell r="M1125" t="str">
            <v>Teoria Clássica dos Campos</v>
          </cell>
          <cell r="N1125">
            <v>4</v>
          </cell>
          <cell r="O1125">
            <v>0</v>
          </cell>
          <cell r="P1125">
            <v>4</v>
          </cell>
          <cell r="Q1125">
            <v>4</v>
          </cell>
        </row>
        <row r="1126">
          <cell r="L1126" t="str">
            <v>NHZ3056-15</v>
          </cell>
          <cell r="M1126" t="str">
            <v>Teoria de Grupos em Física</v>
          </cell>
          <cell r="N1126">
            <v>4</v>
          </cell>
          <cell r="O1126">
            <v>0</v>
          </cell>
          <cell r="P1126">
            <v>4</v>
          </cell>
          <cell r="Q1126">
            <v>4</v>
          </cell>
        </row>
        <row r="1127">
          <cell r="L1127" t="str">
            <v>NHZ3057-15</v>
          </cell>
          <cell r="M1127" t="str">
            <v>Tópicos em Física Teórica</v>
          </cell>
          <cell r="N1127">
            <v>4</v>
          </cell>
          <cell r="O1127">
            <v>0</v>
          </cell>
          <cell r="P1127">
            <v>4</v>
          </cell>
          <cell r="Q1127">
            <v>4</v>
          </cell>
        </row>
        <row r="1128">
          <cell r="L1128" t="str">
            <v>NHZ3058-15</v>
          </cell>
          <cell r="M1128" t="str">
            <v>Tópicos em Física Experimental</v>
          </cell>
          <cell r="N1128">
            <v>1</v>
          </cell>
          <cell r="O1128">
            <v>3</v>
          </cell>
          <cell r="P1128">
            <v>4</v>
          </cell>
          <cell r="Q1128">
            <v>4</v>
          </cell>
        </row>
        <row r="1129">
          <cell r="L1129" t="str">
            <v>NHZ3060-09</v>
          </cell>
          <cell r="M1129" t="str">
            <v>Nascimento e Desenvolvimento da Ciência Moderna</v>
          </cell>
          <cell r="N1129">
            <v>4</v>
          </cell>
          <cell r="O1129">
            <v>0</v>
          </cell>
          <cell r="P1129">
            <v>4</v>
          </cell>
          <cell r="Q1129">
            <v>4</v>
          </cell>
        </row>
        <row r="1130">
          <cell r="L1130" t="str">
            <v>NHZ3075-15</v>
          </cell>
          <cell r="M1130" t="str">
            <v>Mecânica Clássica III</v>
          </cell>
          <cell r="N1130">
            <v>4</v>
          </cell>
          <cell r="O1130">
            <v>0</v>
          </cell>
          <cell r="P1130">
            <v>4</v>
          </cell>
          <cell r="Q1130">
            <v>4</v>
          </cell>
        </row>
        <row r="1131">
          <cell r="L1131" t="str">
            <v>NHZ3076-15</v>
          </cell>
          <cell r="M1131" t="str">
            <v>Eletromagnetismo III</v>
          </cell>
          <cell r="N1131">
            <v>4</v>
          </cell>
          <cell r="O1131">
            <v>0</v>
          </cell>
          <cell r="P1131">
            <v>4</v>
          </cell>
          <cell r="Q1131">
            <v>4</v>
          </cell>
        </row>
        <row r="1132">
          <cell r="L1132" t="str">
            <v>NHZ3077-15</v>
          </cell>
          <cell r="M1132" t="str">
            <v>Mecânica Quântica III</v>
          </cell>
          <cell r="N1132">
            <v>4</v>
          </cell>
          <cell r="O1132">
            <v>0</v>
          </cell>
          <cell r="P1132">
            <v>4</v>
          </cell>
          <cell r="Q1132">
            <v>4</v>
          </cell>
        </row>
        <row r="1133">
          <cell r="L1133" t="str">
            <v>NHZ3078-15</v>
          </cell>
          <cell r="M1133" t="str">
            <v>Equações Diferenciais Parciais Aplicadas</v>
          </cell>
          <cell r="N1133">
            <v>4</v>
          </cell>
          <cell r="O1133">
            <v>0</v>
          </cell>
          <cell r="P1133">
            <v>4</v>
          </cell>
          <cell r="Q1133">
            <v>4</v>
          </cell>
        </row>
        <row r="1134">
          <cell r="L1134" t="str">
            <v>NHZ3080-15</v>
          </cell>
          <cell r="M1134" t="str">
            <v>Laboratório de Física Médica</v>
          </cell>
          <cell r="N1134">
            <v>0</v>
          </cell>
          <cell r="O1134">
            <v>3</v>
          </cell>
          <cell r="P1134">
            <v>5</v>
          </cell>
          <cell r="Q1134">
            <v>3</v>
          </cell>
        </row>
        <row r="1135">
          <cell r="L1135" t="str">
            <v>NHZ3081-15</v>
          </cell>
          <cell r="M1135" t="str">
            <v>Lasers e Óptica Moderna</v>
          </cell>
          <cell r="N1135">
            <v>3</v>
          </cell>
          <cell r="O1135">
            <v>1</v>
          </cell>
          <cell r="P1135">
            <v>4</v>
          </cell>
          <cell r="Q1135">
            <v>4</v>
          </cell>
        </row>
        <row r="1136">
          <cell r="L1136" t="str">
            <v>NHZ3082-15</v>
          </cell>
          <cell r="M1136" t="str">
            <v>Cristalografia e Difração De Raios X</v>
          </cell>
          <cell r="N1136">
            <v>3</v>
          </cell>
          <cell r="O1136">
            <v>1</v>
          </cell>
          <cell r="P1136">
            <v>4</v>
          </cell>
          <cell r="Q1136">
            <v>4</v>
          </cell>
        </row>
        <row r="1137">
          <cell r="L1137" t="str">
            <v>NHZ3083-15</v>
          </cell>
          <cell r="M1137" t="str">
            <v>Introdução à Física Estelar</v>
          </cell>
          <cell r="N1137">
            <v>4</v>
          </cell>
          <cell r="O1137">
            <v>0</v>
          </cell>
          <cell r="P1137">
            <v>4</v>
          </cell>
          <cell r="Q1137">
            <v>4</v>
          </cell>
        </row>
        <row r="1138">
          <cell r="L1138" t="str">
            <v>NHZ3084-15</v>
          </cell>
          <cell r="M1138" t="str">
            <v>Física do Meio Ambiente</v>
          </cell>
          <cell r="N1138">
            <v>4</v>
          </cell>
          <cell r="O1138">
            <v>0</v>
          </cell>
          <cell r="P1138">
            <v>4</v>
          </cell>
          <cell r="Q1138">
            <v>4</v>
          </cell>
        </row>
        <row r="1139">
          <cell r="L1139" t="str">
            <v>NHZ3085-15</v>
          </cell>
          <cell r="M1139" t="str">
            <v>Propriedades Magnéticas e Eletrônicas</v>
          </cell>
          <cell r="N1139">
            <v>2</v>
          </cell>
          <cell r="O1139">
            <v>2</v>
          </cell>
          <cell r="P1139">
            <v>4</v>
          </cell>
          <cell r="Q1139">
            <v>4</v>
          </cell>
        </row>
        <row r="1140">
          <cell r="L1140" t="str">
            <v>NHZ4004-15</v>
          </cell>
          <cell r="M1140" t="str">
            <v>Desenho e Projeto em Química</v>
          </cell>
          <cell r="N1140">
            <v>3</v>
          </cell>
          <cell r="O1140">
            <v>0</v>
          </cell>
          <cell r="P1140">
            <v>4</v>
          </cell>
          <cell r="Q1140">
            <v>3</v>
          </cell>
        </row>
        <row r="1141">
          <cell r="L1141" t="str">
            <v>NHZ4028-15</v>
          </cell>
          <cell r="M1141" t="str">
            <v>Operações Unitárias I</v>
          </cell>
          <cell r="N1141">
            <v>4</v>
          </cell>
          <cell r="O1141">
            <v>0</v>
          </cell>
          <cell r="P1141">
            <v>4</v>
          </cell>
          <cell r="Q1141">
            <v>4</v>
          </cell>
        </row>
        <row r="1142">
          <cell r="L1142" t="str">
            <v>NHZ4029-15</v>
          </cell>
          <cell r="M1142" t="str">
            <v>Operações Unitárias II</v>
          </cell>
          <cell r="N1142">
            <v>4</v>
          </cell>
          <cell r="O1142">
            <v>0</v>
          </cell>
          <cell r="P1142">
            <v>4</v>
          </cell>
          <cell r="Q1142">
            <v>4</v>
          </cell>
        </row>
        <row r="1143">
          <cell r="L1143" t="str">
            <v>NHZ4035-15</v>
          </cell>
          <cell r="M1143" t="str">
            <v>Processos Industriais Orgânicos e Inorgânicos</v>
          </cell>
          <cell r="N1143">
            <v>4</v>
          </cell>
          <cell r="O1143">
            <v>0</v>
          </cell>
          <cell r="P1143">
            <v>4</v>
          </cell>
          <cell r="Q1143">
            <v>4</v>
          </cell>
        </row>
        <row r="1144">
          <cell r="L1144" t="str">
            <v>NHZ4038-15</v>
          </cell>
          <cell r="M1144" t="str">
            <v>Química dos Materiais</v>
          </cell>
          <cell r="N1144">
            <v>4</v>
          </cell>
          <cell r="O1144">
            <v>2</v>
          </cell>
          <cell r="P1144">
            <v>4</v>
          </cell>
          <cell r="Q1144">
            <v>6</v>
          </cell>
        </row>
        <row r="1145">
          <cell r="L1145" t="str">
            <v>NHZ4042-09</v>
          </cell>
          <cell r="M1145" t="str">
            <v>Seminários em Química I</v>
          </cell>
          <cell r="N1145">
            <v>2</v>
          </cell>
          <cell r="O1145">
            <v>0</v>
          </cell>
          <cell r="P1145">
            <v>2</v>
          </cell>
          <cell r="Q1145">
            <v>2</v>
          </cell>
        </row>
        <row r="1146">
          <cell r="L1146" t="str">
            <v>NHZ4043-15</v>
          </cell>
          <cell r="M1146" t="str">
            <v>Seminários em Química II</v>
          </cell>
          <cell r="N1146">
            <v>2</v>
          </cell>
          <cell r="O1146">
            <v>0</v>
          </cell>
          <cell r="P1146">
            <v>2</v>
          </cell>
          <cell r="Q1146">
            <v>2</v>
          </cell>
        </row>
        <row r="1147">
          <cell r="L1147" t="str">
            <v>NHZ4059-15</v>
          </cell>
          <cell r="M1147" t="str">
            <v>Indústria de Polímeros</v>
          </cell>
          <cell r="N1147">
            <v>4</v>
          </cell>
          <cell r="O1147">
            <v>0</v>
          </cell>
          <cell r="P1147">
            <v>4</v>
          </cell>
          <cell r="Q1147">
            <v>4</v>
          </cell>
        </row>
        <row r="1148">
          <cell r="L1148" t="str">
            <v>NHZ4060-15</v>
          </cell>
          <cell r="M1148" t="str">
            <v>Biocombustíveis e Biorrefinarias</v>
          </cell>
          <cell r="N1148">
            <v>4</v>
          </cell>
          <cell r="O1148">
            <v>0</v>
          </cell>
          <cell r="P1148">
            <v>4</v>
          </cell>
          <cell r="Q1148">
            <v>4</v>
          </cell>
        </row>
        <row r="1149">
          <cell r="L1149" t="str">
            <v>NHZ4061-15</v>
          </cell>
          <cell r="M1149" t="str">
            <v>Introdução a Troca de Calor, Massa e Movimentação de Fluidos</v>
          </cell>
          <cell r="N1149">
            <v>4</v>
          </cell>
          <cell r="O1149">
            <v>0</v>
          </cell>
          <cell r="P1149">
            <v>4</v>
          </cell>
          <cell r="Q1149">
            <v>4</v>
          </cell>
        </row>
        <row r="1150">
          <cell r="L1150" t="str">
            <v>NHZ4062-15</v>
          </cell>
          <cell r="M1150" t="str">
            <v>Meio Ambiente e Indústria</v>
          </cell>
          <cell r="N1150">
            <v>2</v>
          </cell>
          <cell r="O1150">
            <v>0</v>
          </cell>
          <cell r="P1150">
            <v>2</v>
          </cell>
          <cell r="Q1150">
            <v>2</v>
          </cell>
        </row>
        <row r="1151">
          <cell r="L1151" t="str">
            <v>NHZ4063-15</v>
          </cell>
          <cell r="M1151" t="str">
            <v>Polímeros: Síntese, Caracterização e Processos</v>
          </cell>
          <cell r="N1151">
            <v>4</v>
          </cell>
          <cell r="O1151">
            <v>2</v>
          </cell>
          <cell r="P1151">
            <v>4</v>
          </cell>
          <cell r="Q1151">
            <v>6</v>
          </cell>
        </row>
        <row r="1152">
          <cell r="L1152" t="str">
            <v>NHZ4064-15</v>
          </cell>
          <cell r="M1152" t="str">
            <v>Processos Industriais Cerâmicos</v>
          </cell>
          <cell r="N1152">
            <v>4</v>
          </cell>
          <cell r="O1152">
            <v>0</v>
          </cell>
          <cell r="P1152">
            <v>4</v>
          </cell>
          <cell r="Q1152">
            <v>4</v>
          </cell>
        </row>
        <row r="1153">
          <cell r="L1153" t="str">
            <v>NHZ4065-15</v>
          </cell>
          <cell r="M1153" t="str">
            <v>Tecnologia de Alimentos</v>
          </cell>
          <cell r="N1153">
            <v>2</v>
          </cell>
          <cell r="O1153">
            <v>2</v>
          </cell>
          <cell r="P1153">
            <v>2</v>
          </cell>
          <cell r="Q1153">
            <v>4</v>
          </cell>
        </row>
        <row r="1154">
          <cell r="L1154" t="str">
            <v>NHZ4066-15</v>
          </cell>
          <cell r="M1154" t="str">
            <v>Química Inorgânica Avançada</v>
          </cell>
          <cell r="N1154">
            <v>4</v>
          </cell>
          <cell r="O1154">
            <v>0</v>
          </cell>
          <cell r="P1154">
            <v>4</v>
          </cell>
          <cell r="Q1154">
            <v>4</v>
          </cell>
        </row>
        <row r="1155">
          <cell r="L1155" t="str">
            <v>NHZ4067-15</v>
          </cell>
          <cell r="M1155" t="str">
            <v>Teoria de Grupos: Moléculas e Sólidos</v>
          </cell>
          <cell r="N1155">
            <v>2</v>
          </cell>
          <cell r="O1155">
            <v>0</v>
          </cell>
          <cell r="P1155">
            <v>2</v>
          </cell>
          <cell r="Q1155">
            <v>2</v>
          </cell>
        </row>
        <row r="1156">
          <cell r="L1156" t="str">
            <v>NHZ4068-15</v>
          </cell>
          <cell r="M1156" t="str">
            <v>Fermentação Industrial</v>
          </cell>
          <cell r="N1156">
            <v>2</v>
          </cell>
          <cell r="O1156">
            <v>2</v>
          </cell>
          <cell r="P1156">
            <v>2</v>
          </cell>
          <cell r="Q1156">
            <v>4</v>
          </cell>
        </row>
        <row r="1157">
          <cell r="L1157" t="str">
            <v>NHZ4069-15</v>
          </cell>
          <cell r="M1157" t="str">
            <v>Química de Alimentos</v>
          </cell>
          <cell r="N1157">
            <v>2</v>
          </cell>
          <cell r="O1157">
            <v>2</v>
          </cell>
          <cell r="P1157">
            <v>2</v>
          </cell>
          <cell r="Q1157">
            <v>4</v>
          </cell>
        </row>
        <row r="1158">
          <cell r="L1158" t="str">
            <v>NHZ4070-15</v>
          </cell>
          <cell r="M1158" t="str">
            <v>Tecnologia de Biomateriais</v>
          </cell>
          <cell r="N1158">
            <v>3</v>
          </cell>
          <cell r="O1158">
            <v>1</v>
          </cell>
          <cell r="P1158">
            <v>4</v>
          </cell>
          <cell r="Q1158">
            <v>4</v>
          </cell>
        </row>
        <row r="1159">
          <cell r="L1159" t="str">
            <v>NHZ4074-15</v>
          </cell>
          <cell r="M1159" t="str">
            <v>Recursos Didáticos para o Ensino de Química</v>
          </cell>
          <cell r="N1159">
            <v>4</v>
          </cell>
          <cell r="O1159">
            <v>0</v>
          </cell>
          <cell r="P1159">
            <v>4</v>
          </cell>
          <cell r="Q1159">
            <v>4</v>
          </cell>
        </row>
        <row r="1160">
          <cell r="L1160" t="str">
            <v>NHZ5005-09</v>
          </cell>
          <cell r="M1160" t="str">
            <v>Energia e Meio Ambiente</v>
          </cell>
          <cell r="N1160">
            <v>2</v>
          </cell>
          <cell r="O1160">
            <v>1</v>
          </cell>
          <cell r="P1160">
            <v>3</v>
          </cell>
          <cell r="Q1160">
            <v>3</v>
          </cell>
        </row>
        <row r="1161">
          <cell r="L1161" t="str">
            <v>NHZ5014-15</v>
          </cell>
          <cell r="M1161" t="str">
            <v>Questões Atuais no Ensino de Ciências</v>
          </cell>
          <cell r="N1161">
            <v>2</v>
          </cell>
          <cell r="O1161">
            <v>0</v>
          </cell>
          <cell r="P1161">
            <v>2</v>
          </cell>
          <cell r="Q1161">
            <v>2</v>
          </cell>
        </row>
        <row r="1162">
          <cell r="L1162" t="str">
            <v>NHZ5015-09</v>
          </cell>
          <cell r="M1162" t="str">
            <v>Teoria do Conhecimento Científico</v>
          </cell>
          <cell r="N1162">
            <v>4</v>
          </cell>
          <cell r="O1162">
            <v>0</v>
          </cell>
          <cell r="P1162">
            <v>4</v>
          </cell>
          <cell r="Q1162">
            <v>4</v>
          </cell>
        </row>
        <row r="1163">
          <cell r="L1163" t="str">
            <v>NHZ5016-15</v>
          </cell>
          <cell r="M1163" t="str">
            <v>História da Educação</v>
          </cell>
          <cell r="N1163">
            <v>4</v>
          </cell>
          <cell r="O1163">
            <v>0</v>
          </cell>
          <cell r="P1163">
            <v>4</v>
          </cell>
          <cell r="Q1163">
            <v>4</v>
          </cell>
        </row>
        <row r="1164">
          <cell r="L1164" t="str">
            <v>NHZ5017-15</v>
          </cell>
          <cell r="M1164" t="str">
            <v>História e Filosofia das Ciências e o Ensino de Ciências</v>
          </cell>
          <cell r="N1164">
            <v>4</v>
          </cell>
          <cell r="O1164">
            <v>0</v>
          </cell>
          <cell r="P1164">
            <v>2</v>
          </cell>
          <cell r="Q1164">
            <v>4</v>
          </cell>
        </row>
        <row r="1165">
          <cell r="L1165" t="str">
            <v>NHZ5019-15</v>
          </cell>
          <cell r="M1165" t="str">
            <v>Tecnologias da Informação e Comunicação na Educação</v>
          </cell>
          <cell r="N1165">
            <v>3</v>
          </cell>
          <cell r="O1165">
            <v>0</v>
          </cell>
          <cell r="P1165">
            <v>3</v>
          </cell>
          <cell r="Q1165">
            <v>3</v>
          </cell>
        </row>
        <row r="1166">
          <cell r="L1166" t="str">
            <v>NHZ5020-15</v>
          </cell>
          <cell r="M1166" t="str">
            <v>Educação Inclusiva</v>
          </cell>
          <cell r="N1166">
            <v>2</v>
          </cell>
          <cell r="O1166">
            <v>0</v>
          </cell>
          <cell r="P1166">
            <v>2</v>
          </cell>
          <cell r="Q1166">
            <v>2</v>
          </cell>
        </row>
        <row r="1167">
          <cell r="L1167" t="str">
            <v>NHZ5021-16</v>
          </cell>
          <cell r="M1167" t="str">
            <v>Educação em Saúde e Sexualidade</v>
          </cell>
          <cell r="N1167">
            <v>3</v>
          </cell>
          <cell r="O1167">
            <v>0</v>
          </cell>
          <cell r="P1167">
            <v>3</v>
          </cell>
          <cell r="Q1167">
            <v>3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NHq1"/>
      <sheetName val="CCNHq2"/>
      <sheetName val="CCNHq3"/>
      <sheetName val="originalq2"/>
      <sheetName val="originalq3"/>
      <sheetName val="Pesquisa Codigo Disciplina"/>
    </sheetNames>
    <sheetDataSet>
      <sheetData sheetId="0"/>
      <sheetData sheetId="1"/>
      <sheetData sheetId="2"/>
      <sheetData sheetId="3"/>
      <sheetData sheetId="4"/>
      <sheetData sheetId="5">
        <row r="2">
          <cell r="I2" t="str">
            <v>BCJ0203-15</v>
          </cell>
          <cell r="J2" t="str">
            <v>Fenômenos Eletromagnéticos</v>
          </cell>
        </row>
        <row r="3">
          <cell r="I3" t="str">
            <v>BCJ0204-15</v>
          </cell>
          <cell r="J3" t="str">
            <v>Fenômenos Mecânicos</v>
          </cell>
        </row>
        <row r="4">
          <cell r="I4" t="str">
            <v>BCJ0205-15</v>
          </cell>
          <cell r="J4" t="str">
            <v>Fenômenos Térmicos</v>
          </cell>
        </row>
        <row r="5">
          <cell r="I5" t="str">
            <v>BCK0103-15</v>
          </cell>
          <cell r="J5" t="str">
            <v>Física Quântica</v>
          </cell>
        </row>
        <row r="6">
          <cell r="I6" t="str">
            <v>BCK0104-15</v>
          </cell>
          <cell r="J6" t="str">
            <v>Interações Atômicas e Moleculares</v>
          </cell>
        </row>
        <row r="7">
          <cell r="I7" t="str">
            <v>BCL0306-15</v>
          </cell>
          <cell r="J7" t="str">
            <v>Biodiversidade: Interações entre organismos e ambiente</v>
          </cell>
        </row>
        <row r="8">
          <cell r="I8" t="str">
            <v>BCL0307-15</v>
          </cell>
          <cell r="J8" t="str">
            <v>Transformações Químicas</v>
          </cell>
        </row>
        <row r="9">
          <cell r="I9" t="str">
            <v>BCL0308-15</v>
          </cell>
          <cell r="J9" t="str">
            <v>Bioquímica: estrutura, propriedade e funções de biomoléculas</v>
          </cell>
        </row>
        <row r="10">
          <cell r="I10" t="str">
            <v>BCM0504-15</v>
          </cell>
          <cell r="J10" t="str">
            <v>Natureza da Informação</v>
          </cell>
        </row>
        <row r="11">
          <cell r="I11" t="str">
            <v>BCM0505-15</v>
          </cell>
          <cell r="J11" t="str">
            <v>Processamento da Informação</v>
          </cell>
        </row>
        <row r="12">
          <cell r="I12" t="str">
            <v>BCM0506-15</v>
          </cell>
          <cell r="J12" t="str">
            <v>Comunicação e Redes</v>
          </cell>
        </row>
        <row r="13">
          <cell r="I13" t="str">
            <v>BCN0402-15</v>
          </cell>
          <cell r="J13" t="str">
            <v>Funções de uma Variável</v>
          </cell>
        </row>
        <row r="14">
          <cell r="I14" t="str">
            <v>BCN0404-15</v>
          </cell>
          <cell r="J14" t="str">
            <v>Geometria Analítica</v>
          </cell>
        </row>
        <row r="15">
          <cell r="I15" t="str">
            <v>BCN0405-15</v>
          </cell>
          <cell r="J15" t="str">
            <v>Introdução às Equações Diferenciais Ordinárias</v>
          </cell>
        </row>
        <row r="16">
          <cell r="I16" t="str">
            <v>BCN0407-15</v>
          </cell>
          <cell r="J16" t="str">
            <v>Funções de Várias Variáveis</v>
          </cell>
        </row>
        <row r="17">
          <cell r="I17" t="str">
            <v>BCS0001-15</v>
          </cell>
          <cell r="J17" t="str">
            <v>Base Experimental das Ciências Naturais</v>
          </cell>
        </row>
        <row r="18">
          <cell r="I18" t="str">
            <v>BCS0002-15</v>
          </cell>
          <cell r="J18" t="str">
            <v>Projeto Dirigido</v>
          </cell>
        </row>
        <row r="19">
          <cell r="I19" t="str">
            <v>BHO0001-15</v>
          </cell>
          <cell r="J19" t="str">
            <v>Introdução às Humanidades e Ciências Sociais</v>
          </cell>
        </row>
        <row r="20">
          <cell r="I20" t="str">
            <v>BHO0002-15</v>
          </cell>
          <cell r="J20" t="str">
            <v>Pensamento Econômico</v>
          </cell>
        </row>
        <row r="21">
          <cell r="I21" t="str">
            <v>BHO0101-15</v>
          </cell>
          <cell r="J21" t="str">
            <v>Estado e Relações de Poder</v>
          </cell>
        </row>
        <row r="22">
          <cell r="I22" t="str">
            <v>BHO0102-15</v>
          </cell>
          <cell r="J22" t="str">
            <v>Desenvolvimento e Sustentabilidade</v>
          </cell>
        </row>
        <row r="23">
          <cell r="I23" t="str">
            <v>BHO1101-15</v>
          </cell>
          <cell r="J23" t="str">
            <v>Introdução à Economia</v>
          </cell>
        </row>
        <row r="24">
          <cell r="I24" t="str">
            <v>BHO1335-15</v>
          </cell>
          <cell r="J24" t="str">
            <v>Formação do Sistema Internacional</v>
          </cell>
        </row>
        <row r="25">
          <cell r="I25" t="str">
            <v>BHP0001-15</v>
          </cell>
          <cell r="J25" t="str">
            <v>Ética e Justiça</v>
          </cell>
        </row>
        <row r="26">
          <cell r="I26" t="str">
            <v>BHP0201-15</v>
          </cell>
          <cell r="J26" t="str">
            <v>Temas e Problemas em Filosofia</v>
          </cell>
        </row>
        <row r="27">
          <cell r="I27" t="str">
            <v>BHP0202-15</v>
          </cell>
          <cell r="J27" t="str">
            <v>Pensamento Crítico</v>
          </cell>
        </row>
        <row r="28">
          <cell r="I28" t="str">
            <v>BHQ0001-15</v>
          </cell>
          <cell r="J28" t="str">
            <v>Identidade e Cultura</v>
          </cell>
        </row>
        <row r="29">
          <cell r="I29" t="str">
            <v>BHQ0002-15</v>
          </cell>
          <cell r="J29" t="str">
            <v>Estudos Étnico-Raciais</v>
          </cell>
        </row>
        <row r="30">
          <cell r="I30" t="str">
            <v>BHQ0003-15</v>
          </cell>
          <cell r="J30" t="str">
            <v>Interpretações do Brasil</v>
          </cell>
        </row>
        <row r="31">
          <cell r="I31" t="str">
            <v>BHQ0301-15</v>
          </cell>
          <cell r="J31" t="str">
            <v>Território e Sociedade</v>
          </cell>
        </row>
        <row r="32">
          <cell r="I32" t="str">
            <v>BHS0001-15</v>
          </cell>
          <cell r="J32" t="str">
            <v>Práticas em Ciências e Humanidades</v>
          </cell>
        </row>
        <row r="33">
          <cell r="I33" t="str">
            <v>BIJ0207-15</v>
          </cell>
          <cell r="J33" t="str">
            <v>Bases Conceituais da Energia</v>
          </cell>
        </row>
        <row r="34">
          <cell r="I34" t="str">
            <v>BIK0102-15</v>
          </cell>
          <cell r="J34" t="str">
            <v>Estrutura da Matéria</v>
          </cell>
        </row>
        <row r="35">
          <cell r="I35" t="str">
            <v>BIL0304-15</v>
          </cell>
          <cell r="J35" t="str">
            <v>Evolução e Diversificação da Vida na Terra</v>
          </cell>
        </row>
        <row r="36">
          <cell r="I36" t="str">
            <v>BIN0406-15</v>
          </cell>
          <cell r="J36" t="str">
            <v>Introdução à Probabilidade e à Estatística</v>
          </cell>
        </row>
        <row r="37">
          <cell r="I37" t="str">
            <v>BIQ0602-15</v>
          </cell>
          <cell r="J37" t="str">
            <v>Estrutura e Dinâmica Social</v>
          </cell>
        </row>
        <row r="38">
          <cell r="I38" t="str">
            <v>BIR0004-15</v>
          </cell>
          <cell r="J38" t="str">
            <v>Bases Epistemológicas da Ciência Moderna</v>
          </cell>
        </row>
        <row r="39">
          <cell r="I39" t="str">
            <v>BIR0603-15</v>
          </cell>
          <cell r="J39" t="str">
            <v>Ciência, Tecnologia e Sociedade</v>
          </cell>
        </row>
        <row r="40">
          <cell r="I40" t="str">
            <v>BIS0003-15</v>
          </cell>
          <cell r="J40" t="str">
            <v>Bases Matemáticas</v>
          </cell>
        </row>
        <row r="41">
          <cell r="I41" t="str">
            <v>BIS0005-15</v>
          </cell>
          <cell r="J41" t="str">
            <v>Bases Computacionais da Ciência</v>
          </cell>
        </row>
        <row r="42">
          <cell r="I42" t="str">
            <v>ESHC002-17</v>
          </cell>
          <cell r="J42" t="str">
            <v>Contabilidade Básica</v>
          </cell>
        </row>
        <row r="43">
          <cell r="I43" t="str">
            <v>ESHC003-17</v>
          </cell>
          <cell r="J43" t="str">
            <v>Desenvolvimento Socioeconômico</v>
          </cell>
        </row>
        <row r="44">
          <cell r="I44" t="str">
            <v>ESHC007-17</v>
          </cell>
          <cell r="J44" t="str">
            <v>Economia Brasileira Contemporânea I</v>
          </cell>
        </row>
        <row r="45">
          <cell r="I45" t="str">
            <v>ESHC008-17</v>
          </cell>
          <cell r="J45" t="str">
            <v>Economia Brasileira Contemporânea II</v>
          </cell>
        </row>
        <row r="46">
          <cell r="I46" t="str">
            <v>ESHC012-17</v>
          </cell>
          <cell r="J46" t="str">
            <v>Economia Institucional I</v>
          </cell>
        </row>
        <row r="47">
          <cell r="I47" t="str">
            <v>ESHC013-17</v>
          </cell>
          <cell r="J47" t="str">
            <v>Economia Internacional I</v>
          </cell>
        </row>
        <row r="48">
          <cell r="I48" t="str">
            <v>ESHC014-17</v>
          </cell>
          <cell r="J48" t="str">
            <v>Economia Internacional II</v>
          </cell>
        </row>
        <row r="49">
          <cell r="I49" t="str">
            <v>ESHC016-17</v>
          </cell>
          <cell r="J49" t="str">
            <v>Finanças Corporativas</v>
          </cell>
        </row>
        <row r="50">
          <cell r="I50" t="str">
            <v>ESHC017-17</v>
          </cell>
          <cell r="J50" t="str">
            <v>Finanças Públicas</v>
          </cell>
        </row>
        <row r="51">
          <cell r="I51" t="str">
            <v>ESHC018-17</v>
          </cell>
          <cell r="J51" t="str">
            <v xml:space="preserve">Formação Econômica do Brasil </v>
          </cell>
        </row>
        <row r="52">
          <cell r="I52" t="str">
            <v>ESHC019-17</v>
          </cell>
          <cell r="J52" t="str">
            <v>História do Pensamento Econômico</v>
          </cell>
        </row>
        <row r="53">
          <cell r="I53" t="str">
            <v>ESHC020-17</v>
          </cell>
          <cell r="J53" t="str">
            <v>História Econômica Geral</v>
          </cell>
        </row>
        <row r="54">
          <cell r="I54" t="str">
            <v>ESHC022-17</v>
          </cell>
          <cell r="J54" t="str">
            <v>Macroeconomia I</v>
          </cell>
        </row>
        <row r="55">
          <cell r="I55" t="str">
            <v>ESHC024-17</v>
          </cell>
          <cell r="J55" t="str">
            <v>Macroeconomia III</v>
          </cell>
        </row>
        <row r="56">
          <cell r="I56" t="str">
            <v>ESHC025-17</v>
          </cell>
          <cell r="J56" t="str">
            <v>Microeconomia I</v>
          </cell>
        </row>
        <row r="57">
          <cell r="I57" t="str">
            <v>ESHC026-17</v>
          </cell>
          <cell r="J57" t="str">
            <v>Microeconomia II</v>
          </cell>
        </row>
        <row r="58">
          <cell r="I58" t="str">
            <v>ESHC027-17</v>
          </cell>
          <cell r="J58" t="str">
            <v>Economia Matemática</v>
          </cell>
        </row>
        <row r="59">
          <cell r="I59" t="str">
            <v>ESHC028-17</v>
          </cell>
          <cell r="J59" t="str">
            <v>Economia Política</v>
          </cell>
        </row>
        <row r="60">
          <cell r="I60" t="str">
            <v>ESHC029-17</v>
          </cell>
          <cell r="J60" t="str">
            <v>Microeconomia III</v>
          </cell>
        </row>
        <row r="61">
          <cell r="I61" t="str">
            <v>ESHC030-17</v>
          </cell>
          <cell r="J61" t="str">
            <v>Desigualdades de Raça, Gênero e Renda</v>
          </cell>
        </row>
        <row r="62">
          <cell r="I62" t="str">
            <v>ESHC031-17</v>
          </cell>
          <cell r="J62" t="str">
            <v>Macroeconomia Pós-Keynesiana</v>
          </cell>
        </row>
        <row r="63">
          <cell r="I63" t="str">
            <v>ESHC032-17</v>
          </cell>
          <cell r="J63" t="str">
            <v>Macroeconomia II</v>
          </cell>
        </row>
        <row r="64">
          <cell r="I64" t="str">
            <v>ESHC033-17</v>
          </cell>
          <cell r="J64" t="str">
            <v>Economia Brasileira Contemporânea III</v>
          </cell>
        </row>
        <row r="65">
          <cell r="I65" t="str">
            <v>ESHC034-17</v>
          </cell>
          <cell r="J65" t="str">
            <v>Economia e Meio Ambiente</v>
          </cell>
        </row>
        <row r="66">
          <cell r="I66" t="str">
            <v>ESHC035-17</v>
          </cell>
          <cell r="J66" t="str">
            <v>Econometria I</v>
          </cell>
        </row>
        <row r="67">
          <cell r="I67" t="str">
            <v>ESHC036-17</v>
          </cell>
          <cell r="J67" t="str">
            <v>Econometria II</v>
          </cell>
        </row>
        <row r="68">
          <cell r="I68" t="str">
            <v>ESHC037-17</v>
          </cell>
          <cell r="J68" t="str">
            <v>Econometria III</v>
          </cell>
        </row>
        <row r="69">
          <cell r="I69" t="str">
            <v>ESHC038-17</v>
          </cell>
          <cell r="J69" t="str">
            <v>Economia Monetária</v>
          </cell>
        </row>
        <row r="70">
          <cell r="I70" t="str">
            <v>ESHC039-17</v>
          </cell>
          <cell r="J70" t="str">
            <v>Questões Metodológicas em Economia</v>
          </cell>
        </row>
        <row r="71">
          <cell r="I71" t="str">
            <v>ESHC904-17</v>
          </cell>
          <cell r="J71" t="str">
            <v>Técnicas de Pesquisa em Economia</v>
          </cell>
        </row>
        <row r="72">
          <cell r="I72" t="str">
            <v>ESHC905-17</v>
          </cell>
          <cell r="J72" t="str">
            <v>Trabalho de Graduação I em Ciências Econômicas</v>
          </cell>
        </row>
        <row r="73">
          <cell r="I73" t="str">
            <v>ESHC906-17</v>
          </cell>
          <cell r="J73" t="str">
            <v>Trabalho de Graduação II em Ciências Econômicas</v>
          </cell>
        </row>
        <row r="74">
          <cell r="I74" t="str">
            <v>ESHP004-13</v>
          </cell>
          <cell r="J74" t="str">
            <v>Cidadania, Direitos e Desigualdades</v>
          </cell>
        </row>
        <row r="75">
          <cell r="I75" t="str">
            <v>ESHP005-13</v>
          </cell>
          <cell r="J75" t="str">
            <v>Conflitos Sociais</v>
          </cell>
        </row>
        <row r="76">
          <cell r="I76" t="str">
            <v>ESHP007-13</v>
          </cell>
          <cell r="J76" t="str">
            <v>Federalismo e Políticas Públicas</v>
          </cell>
        </row>
        <row r="77">
          <cell r="I77" t="str">
            <v>ESHP009-13</v>
          </cell>
          <cell r="J77" t="str">
            <v>Governo, Burocracia e Administração Pública</v>
          </cell>
        </row>
        <row r="78">
          <cell r="I78" t="str">
            <v>ESHP012-13</v>
          </cell>
          <cell r="J78" t="str">
            <v>Introdução ao Direito Administrativo</v>
          </cell>
        </row>
        <row r="79">
          <cell r="I79" t="str">
            <v>ESHP013-13</v>
          </cell>
          <cell r="J79" t="str">
            <v>Introdução ao Direito Constitucional</v>
          </cell>
        </row>
        <row r="80">
          <cell r="I80" t="str">
            <v>ESHP014-13</v>
          </cell>
          <cell r="J80" t="str">
            <v>Introdução às Políticas Públicas</v>
          </cell>
        </row>
        <row r="81">
          <cell r="I81" t="str">
            <v>ESHP016-13</v>
          </cell>
          <cell r="J81" t="str">
            <v>Métodos Quantitativos para Ciências Sociais</v>
          </cell>
        </row>
        <row r="82">
          <cell r="I82" t="str">
            <v>ESHP018-14</v>
          </cell>
          <cell r="J82" t="str">
            <v>Políticas Sociais</v>
          </cell>
        </row>
        <row r="83">
          <cell r="I83" t="str">
            <v>ESHP019-13</v>
          </cell>
          <cell r="J83" t="str">
            <v>Regimes e Formas De Governo</v>
          </cell>
        </row>
        <row r="84">
          <cell r="I84" t="str">
            <v>ESHP020-13</v>
          </cell>
          <cell r="J84" t="str">
            <v>Temas Contemporâneos</v>
          </cell>
        </row>
        <row r="85">
          <cell r="I85" t="str">
            <v>ESHP021-13</v>
          </cell>
          <cell r="J85" t="str">
            <v>Trajetórias das Políticas de CT&amp;I no Brasil</v>
          </cell>
        </row>
        <row r="86">
          <cell r="I86" t="str">
            <v>ESHP022-14</v>
          </cell>
          <cell r="J86" t="str">
            <v>Cultura Política</v>
          </cell>
        </row>
        <row r="87">
          <cell r="I87" t="str">
            <v>ESHP023-14</v>
          </cell>
          <cell r="J87" t="str">
            <v>Formação Histórica do Brasil Contemporâneo</v>
          </cell>
        </row>
        <row r="88">
          <cell r="I88" t="str">
            <v>ESHP024-14</v>
          </cell>
          <cell r="J88" t="str">
            <v>Métodos de Pesquisa em Políticas Públicas</v>
          </cell>
        </row>
        <row r="89">
          <cell r="I89" t="str">
            <v>ESHP025-14</v>
          </cell>
          <cell r="J89" t="str">
            <v>Observatório de Políticas Públicas</v>
          </cell>
        </row>
        <row r="90">
          <cell r="I90" t="str">
            <v>ESHP026-14</v>
          </cell>
          <cell r="J90" t="str">
            <v>Participação, Movimentos Sociais e Políticas Públicas</v>
          </cell>
        </row>
        <row r="91">
          <cell r="I91" t="str">
            <v>ESHP027-14</v>
          </cell>
          <cell r="J91" t="str">
            <v>Poder Local</v>
          </cell>
        </row>
        <row r="92">
          <cell r="I92" t="str">
            <v>ESHP028-14</v>
          </cell>
          <cell r="J92" t="str">
            <v>Políticas Públicas para A Sociedade da Informação</v>
          </cell>
        </row>
        <row r="93">
          <cell r="I93" t="str">
            <v>ESHP029-14</v>
          </cell>
          <cell r="J93" t="str">
            <v>Teoria e Gestão de Organizações Públicas</v>
          </cell>
        </row>
        <row r="94">
          <cell r="I94" t="str">
            <v>ESHP030-14</v>
          </cell>
          <cell r="J94" t="str">
            <v>Planejamento Orçamentário</v>
          </cell>
        </row>
        <row r="95">
          <cell r="I95" t="str">
            <v>ESHP031-14</v>
          </cell>
          <cell r="J95" t="str">
            <v>Avaliação e Monitoramento de Políticas Públicas</v>
          </cell>
        </row>
        <row r="96">
          <cell r="I96" t="str">
            <v>ESHP902-14</v>
          </cell>
          <cell r="J96" t="str">
            <v>Trabalho de Conclusão de Curso de Políticas Públicas I</v>
          </cell>
        </row>
        <row r="97">
          <cell r="I97" t="str">
            <v>ESHP903-14</v>
          </cell>
          <cell r="J97" t="str">
            <v>Trabalho de Conclusão de Curso de Políticas Públicas II</v>
          </cell>
        </row>
        <row r="98">
          <cell r="I98" t="str">
            <v>ESHR001-13</v>
          </cell>
          <cell r="J98" t="str">
            <v>Análise da Conjuntura Internacional Contemporânea</v>
          </cell>
        </row>
        <row r="99">
          <cell r="I99" t="str">
            <v>ESHR002-13</v>
          </cell>
          <cell r="J99" t="str">
            <v>Direito Internacional Público</v>
          </cell>
        </row>
        <row r="100">
          <cell r="I100" t="str">
            <v>ESHR003-13</v>
          </cell>
          <cell r="J100" t="str">
            <v>Economia Política da Segurança Alimentar Global</v>
          </cell>
        </row>
        <row r="101">
          <cell r="I101" t="str">
            <v>ESHR004-13</v>
          </cell>
          <cell r="J101" t="str">
            <v>Economia Política Internacional da Energia</v>
          </cell>
        </row>
        <row r="102">
          <cell r="I102" t="str">
            <v>ESHR005-13</v>
          </cell>
          <cell r="J102" t="str">
            <v>Estado e Desenvolvimento Econômico no Brasil Contemporâneo</v>
          </cell>
        </row>
        <row r="103">
          <cell r="I103" t="str">
            <v>ESHR006-13</v>
          </cell>
          <cell r="J103" t="str">
            <v>Formação Histórica da America Latina</v>
          </cell>
        </row>
        <row r="104">
          <cell r="I104" t="str">
            <v>ESHR007-14</v>
          </cell>
          <cell r="J104" t="str">
            <v>Geografia Política</v>
          </cell>
        </row>
        <row r="105">
          <cell r="I105" t="str">
            <v>ESHR008-13</v>
          </cell>
          <cell r="J105" t="str">
            <v>Globalização e os processos de Integração Regional</v>
          </cell>
        </row>
        <row r="106">
          <cell r="I106" t="str">
            <v>ESHR011-13</v>
          </cell>
          <cell r="J106" t="str">
            <v>Introdução ao Estudo do Direito</v>
          </cell>
        </row>
        <row r="107">
          <cell r="I107" t="str">
            <v>ESHR012-13</v>
          </cell>
          <cell r="J107" t="str">
            <v>Política Internacional dos EUA e da União Europeia</v>
          </cell>
        </row>
        <row r="108">
          <cell r="I108" t="str">
            <v>ESHR014-13</v>
          </cell>
          <cell r="J108" t="str">
            <v>Relações Internacionais e Globalização</v>
          </cell>
        </row>
        <row r="109">
          <cell r="I109" t="str">
            <v>ESHR015-13</v>
          </cell>
          <cell r="J109" t="str">
            <v>Segurança Internacional in perspectiva histórica e desafios contemporâneos</v>
          </cell>
        </row>
        <row r="110">
          <cell r="I110" t="str">
            <v>ESHR016-13</v>
          </cell>
          <cell r="J110" t="str">
            <v>Sistema Financeiro Internacional: de Bretton Woods ao non-sistema</v>
          </cell>
        </row>
        <row r="111">
          <cell r="I111" t="str">
            <v>ESHR017-13</v>
          </cell>
          <cell r="J111" t="str">
            <v>Sistema ONU e os desafios do multilateralismo</v>
          </cell>
        </row>
        <row r="112">
          <cell r="I112" t="str">
            <v>ESHR018-13</v>
          </cell>
          <cell r="J112" t="str">
            <v>Sociedade Civil Organizada Global</v>
          </cell>
        </row>
        <row r="113">
          <cell r="I113" t="str">
            <v>ESHR019-13</v>
          </cell>
          <cell r="J113" t="str">
            <v>Surgimento da China como Potência Mundial</v>
          </cell>
        </row>
        <row r="114">
          <cell r="I114" t="str">
            <v>ESHR022-14</v>
          </cell>
          <cell r="J114" t="str">
            <v>Abordagens Tradicionais das Relações Internacionais</v>
          </cell>
        </row>
        <row r="115">
          <cell r="I115" t="str">
            <v>ESHR023-14</v>
          </cell>
          <cell r="J115" t="str">
            <v>Pensamento crítico das Relações Internacionais</v>
          </cell>
        </row>
        <row r="116">
          <cell r="I116" t="str">
            <v>ESHR024-14</v>
          </cell>
          <cell r="J116" t="str">
            <v>História da Política Externa Brasileira</v>
          </cell>
        </row>
        <row r="117">
          <cell r="I117" t="str">
            <v>ESHR025-14</v>
          </cell>
          <cell r="J117" t="str">
            <v>Política Externa Brasileira Contemporânea</v>
          </cell>
        </row>
        <row r="118">
          <cell r="I118" t="str">
            <v>ESHR026-14</v>
          </cell>
          <cell r="J118" t="str">
            <v>História do Terceiro Mundo</v>
          </cell>
        </row>
        <row r="119">
          <cell r="I119" t="str">
            <v>ESHR027-14</v>
          </cell>
          <cell r="J119" t="str">
            <v>Trajetórias Internacionais do Continente Africano</v>
          </cell>
        </row>
        <row r="120">
          <cell r="I120" t="str">
            <v>ESHR028-14</v>
          </cell>
          <cell r="J120" t="str">
            <v>Regime Internacional dos Direitos Humanos e a Atuação Brasileira</v>
          </cell>
        </row>
        <row r="121">
          <cell r="I121" t="str">
            <v>ESHR900-13</v>
          </cell>
          <cell r="J121" t="str">
            <v>Metodologia de pesquisa em RI</v>
          </cell>
        </row>
        <row r="122">
          <cell r="I122" t="str">
            <v>ESHR901-13</v>
          </cell>
          <cell r="J122" t="str">
            <v>TCC de Relações Internacionais I</v>
          </cell>
        </row>
        <row r="123">
          <cell r="I123" t="str">
            <v>ESHR902-13</v>
          </cell>
          <cell r="J123" t="str">
            <v>TCC de Relações Internacionais II</v>
          </cell>
        </row>
        <row r="124">
          <cell r="I124" t="str">
            <v>ESHT001-17</v>
          </cell>
          <cell r="J124" t="str">
            <v>Arranjos Institucionais e Marco Regulatório do Território</v>
          </cell>
        </row>
        <row r="125">
          <cell r="I125" t="str">
            <v>ESHT002-17</v>
          </cell>
          <cell r="J125" t="str">
            <v>Cartografia e Geoprocessamento para o Planejamento Territorial</v>
          </cell>
        </row>
        <row r="126">
          <cell r="I126" t="str">
            <v>ESHT003-17</v>
          </cell>
          <cell r="J126" t="str">
            <v>Demografia</v>
          </cell>
        </row>
        <row r="127">
          <cell r="I127" t="str">
            <v>ESHT005-17</v>
          </cell>
          <cell r="J127" t="str">
            <v>Economia do Território</v>
          </cell>
        </row>
        <row r="128">
          <cell r="I128" t="str">
            <v>ESHT006-17</v>
          </cell>
          <cell r="J128" t="str">
            <v>Economia Urbana</v>
          </cell>
        </row>
        <row r="129">
          <cell r="I129" t="str">
            <v>ESHT007-17</v>
          </cell>
          <cell r="J129" t="str">
            <v>Estudos do Meio Físico</v>
          </cell>
        </row>
        <row r="130">
          <cell r="I130" t="str">
            <v>ESHT008-17</v>
          </cell>
          <cell r="J130" t="str">
            <v>Governança Pública, Democracia e Políticas No Território</v>
          </cell>
        </row>
        <row r="131">
          <cell r="I131" t="str">
            <v>ESHT009-17</v>
          </cell>
          <cell r="J131" t="str">
            <v>História da Cidade e do Urbanismo</v>
          </cell>
        </row>
        <row r="132">
          <cell r="I132" t="str">
            <v>ESHT010-17</v>
          </cell>
          <cell r="J132" t="str">
            <v>Métodos de Planejamento</v>
          </cell>
        </row>
        <row r="133">
          <cell r="I133" t="str">
            <v>ESHT011-17</v>
          </cell>
          <cell r="J133" t="str">
            <v>Métodos e Técnicas de Análise de Informação para o Planejamento</v>
          </cell>
        </row>
        <row r="134">
          <cell r="I134" t="str">
            <v>ESHT012-17</v>
          </cell>
          <cell r="J134" t="str">
            <v>Mobilização Produtiva dos Territórios e Desenvolvimento Local</v>
          </cell>
        </row>
        <row r="135">
          <cell r="I135" t="str">
            <v>ESHT013-17</v>
          </cell>
          <cell r="J135" t="str">
            <v>Oficina de Planejamento Macro e Meso Regional</v>
          </cell>
        </row>
        <row r="136">
          <cell r="I136" t="str">
            <v>ESHT014-17</v>
          </cell>
          <cell r="J136" t="str">
            <v>Oficina de Planejamento de Áreas Periurbanas, Interioranas e Rurais</v>
          </cell>
        </row>
        <row r="137">
          <cell r="I137" t="str">
            <v>ESHT015-17</v>
          </cell>
          <cell r="J137" t="str">
            <v>Oficina de Planejamento Urbano</v>
          </cell>
        </row>
        <row r="138">
          <cell r="I138" t="str">
            <v>ESHT016-17</v>
          </cell>
          <cell r="J138" t="str">
            <v>Oficina de Planejamento e Governança Metropolitana</v>
          </cell>
        </row>
        <row r="139">
          <cell r="I139" t="str">
            <v>ESHT017-17</v>
          </cell>
          <cell r="J139" t="str">
            <v>Planejamento e Política Ambiental</v>
          </cell>
        </row>
        <row r="140">
          <cell r="I140" t="str">
            <v>ESHT018-17</v>
          </cell>
          <cell r="J140" t="str">
            <v>Planejamento e Política Regional</v>
          </cell>
        </row>
        <row r="141">
          <cell r="I141" t="str">
            <v>ESHT019-17</v>
          </cell>
          <cell r="J141" t="str">
            <v>Planejamento e Política Rural</v>
          </cell>
        </row>
        <row r="142">
          <cell r="I142" t="str">
            <v>ESHT020-17</v>
          </cell>
          <cell r="J142" t="str">
            <v>Política Metropolitana</v>
          </cell>
        </row>
        <row r="143">
          <cell r="I143" t="str">
            <v>ESHT021-17</v>
          </cell>
          <cell r="J143" t="str">
            <v>Política Urbana</v>
          </cell>
        </row>
        <row r="144">
          <cell r="I144" t="str">
            <v>ESHT023-17</v>
          </cell>
          <cell r="J144" t="str">
            <v>Sociologia dos Territórios</v>
          </cell>
        </row>
        <row r="145">
          <cell r="I145" t="str">
            <v>ESHT024-17</v>
          </cell>
          <cell r="J145" t="str">
            <v>Uso do Solo Urbano</v>
          </cell>
        </row>
        <row r="146">
          <cell r="I146" t="str">
            <v>ESHT025-17</v>
          </cell>
          <cell r="J146" t="str">
            <v>Desenvolvimento Econômico e Social No Brasil</v>
          </cell>
        </row>
        <row r="147">
          <cell r="I147" t="str">
            <v>ESHT900-17</v>
          </cell>
          <cell r="J147" t="str">
            <v>Trabalho de Conclusão de Curso I</v>
          </cell>
        </row>
        <row r="148">
          <cell r="I148" t="str">
            <v>ESHT901-17</v>
          </cell>
          <cell r="J148" t="str">
            <v>Trabalho de Conclusão de Curso II</v>
          </cell>
        </row>
        <row r="149">
          <cell r="I149" t="str">
            <v>ESTA001-17</v>
          </cell>
          <cell r="J149" t="str">
            <v>Dispositivos Eletrônicos</v>
          </cell>
        </row>
        <row r="150">
          <cell r="I150" t="str">
            <v>ESTA002-17</v>
          </cell>
          <cell r="J150" t="str">
            <v>Circuitos Elétricos I</v>
          </cell>
        </row>
        <row r="151">
          <cell r="I151" t="str">
            <v>ESTA003-17</v>
          </cell>
          <cell r="J151" t="str">
            <v>Sistemas de Controle I</v>
          </cell>
        </row>
        <row r="152">
          <cell r="I152" t="str">
            <v>ESTA004-17</v>
          </cell>
          <cell r="J152" t="str">
            <v>Circuitos Elétricos II</v>
          </cell>
        </row>
        <row r="153">
          <cell r="I153" t="str">
            <v>ESTA005-17</v>
          </cell>
          <cell r="J153" t="str">
            <v>Análise de Sistemas Dinâmicos Lineares</v>
          </cell>
        </row>
        <row r="154">
          <cell r="I154" t="str">
            <v>ESTA006-17</v>
          </cell>
          <cell r="J154" t="str">
            <v>Fotônica</v>
          </cell>
        </row>
        <row r="155">
          <cell r="I155" t="str">
            <v>ESTA007-17</v>
          </cell>
          <cell r="J155" t="str">
            <v>Eletrônica Analógica Aplicada</v>
          </cell>
        </row>
        <row r="156">
          <cell r="I156" t="str">
            <v>ESTA008-17</v>
          </cell>
          <cell r="J156" t="str">
            <v>Sistemas de Controle II</v>
          </cell>
        </row>
        <row r="157">
          <cell r="I157" t="str">
            <v>ESTA010-17</v>
          </cell>
          <cell r="J157" t="str">
            <v>Sensores e Transdutores</v>
          </cell>
        </row>
        <row r="158">
          <cell r="I158" t="str">
            <v>ESTA011-17</v>
          </cell>
          <cell r="J158" t="str">
            <v>Automação de Sistemas Industriais</v>
          </cell>
        </row>
        <row r="159">
          <cell r="I159" t="str">
            <v>ESTA013-17</v>
          </cell>
          <cell r="J159" t="str">
            <v>Fundamentos de Robótica</v>
          </cell>
        </row>
        <row r="160">
          <cell r="I160" t="str">
            <v>ESTA014-17</v>
          </cell>
          <cell r="J160" t="str">
            <v>Sistemas CAD/CAM</v>
          </cell>
        </row>
        <row r="161">
          <cell r="I161" t="str">
            <v>ESTA016-17</v>
          </cell>
          <cell r="J161" t="str">
            <v>Máquinas Elétricas</v>
          </cell>
        </row>
        <row r="162">
          <cell r="I162" t="str">
            <v>ESTA017-17</v>
          </cell>
          <cell r="J162" t="str">
            <v>Laboratório de Máquinas Elétricas</v>
          </cell>
        </row>
        <row r="163">
          <cell r="I163" t="str">
            <v>ESTA018-17</v>
          </cell>
          <cell r="J163" t="str">
            <v>Eletromagnetismo Aplicado</v>
          </cell>
        </row>
        <row r="164">
          <cell r="I164" t="str">
            <v>ESTA019-17</v>
          </cell>
          <cell r="J164" t="str">
            <v>Projeto Assistido por Computador</v>
          </cell>
        </row>
        <row r="165">
          <cell r="I165" t="str">
            <v>ESTA020-17</v>
          </cell>
          <cell r="J165" t="str">
            <v>Modelagem e Controle</v>
          </cell>
        </row>
        <row r="166">
          <cell r="I166" t="str">
            <v>ESTA021-17</v>
          </cell>
          <cell r="J166" t="str">
            <v>Introdução ao Controle Discreto</v>
          </cell>
        </row>
        <row r="167">
          <cell r="I167" t="str">
            <v>ESTA022-17</v>
          </cell>
          <cell r="J167" t="str">
            <v>Teoria de Acionamentos Elétricos</v>
          </cell>
        </row>
        <row r="168">
          <cell r="I168" t="str">
            <v>ESTA023-17</v>
          </cell>
          <cell r="J168" t="str">
            <v>Introdução aos Processos de Fabricação</v>
          </cell>
        </row>
        <row r="169">
          <cell r="I169" t="str">
            <v>ESTA902-17</v>
          </cell>
          <cell r="J169" t="str">
            <v>Trabalho de Graduação I em Engenharia de Instrumentação, Automação e Robótica</v>
          </cell>
        </row>
        <row r="170">
          <cell r="I170" t="str">
            <v>ESTA903-17</v>
          </cell>
          <cell r="J170" t="str">
            <v>Trabalho de Graduação II em Engenharia de Instrumentação, Automação e Robótica</v>
          </cell>
        </row>
        <row r="171">
          <cell r="I171" t="str">
            <v>ESTA904-17</v>
          </cell>
          <cell r="J171" t="str">
            <v>Trabalho de Graduação III em Engenharia de Instrumentação, Automação e Robótica</v>
          </cell>
        </row>
        <row r="172">
          <cell r="I172" t="str">
            <v>ESTA905-17</v>
          </cell>
          <cell r="J172" t="str">
            <v>Estágio Curricular em Engenharia de Instrumentação, Automação e Robótica</v>
          </cell>
        </row>
        <row r="173">
          <cell r="I173" t="str">
            <v>ESTB001-17</v>
          </cell>
          <cell r="J173" t="str">
            <v>Métodos Matemáticos Aplicados a Sistemas Biomédicos</v>
          </cell>
        </row>
        <row r="174">
          <cell r="I174" t="str">
            <v>ESTB002-17</v>
          </cell>
          <cell r="J174" t="str">
            <v>Bases Biológicas para Engenharia I</v>
          </cell>
        </row>
        <row r="175">
          <cell r="I175" t="str">
            <v>ESTB004-17</v>
          </cell>
          <cell r="J175" t="str">
            <v>Bases Biológicas para Engenharia II</v>
          </cell>
        </row>
        <row r="176">
          <cell r="I176" t="str">
            <v>ESTB005-17</v>
          </cell>
          <cell r="J176" t="str">
            <v>Ciência dos Materiais Biocompatíveis</v>
          </cell>
        </row>
        <row r="177">
          <cell r="I177" t="str">
            <v>ESTB009-17</v>
          </cell>
          <cell r="J177" t="str">
            <v>Princípios de Imagens Médicas</v>
          </cell>
        </row>
        <row r="178">
          <cell r="I178" t="str">
            <v>ESTB010-17</v>
          </cell>
          <cell r="J178" t="str">
            <v>Legislação Relacionada à Saúde</v>
          </cell>
        </row>
        <row r="179">
          <cell r="I179" t="str">
            <v>ESTB013-17</v>
          </cell>
          <cell r="J179" t="str">
            <v>Biossegurança</v>
          </cell>
        </row>
        <row r="180">
          <cell r="I180" t="str">
            <v>ESTB015-17</v>
          </cell>
          <cell r="J180" t="str">
            <v>Princípios de Ética em Serviços de Saúde</v>
          </cell>
        </row>
        <row r="181">
          <cell r="I181" t="str">
            <v>ESTB018-17</v>
          </cell>
          <cell r="J181" t="str">
            <v>Computação Científica Aplicada a Problemas Biológicos</v>
          </cell>
        </row>
        <row r="182">
          <cell r="I182" t="str">
            <v>ESTB019-17</v>
          </cell>
          <cell r="J182" t="str">
            <v>Bioestatística</v>
          </cell>
        </row>
        <row r="183">
          <cell r="I183" t="str">
            <v>ESTB020-17</v>
          </cell>
          <cell r="J183" t="str">
            <v>Modelagem de Sistemas Dinâmicos I</v>
          </cell>
        </row>
        <row r="184">
          <cell r="I184" t="str">
            <v>ESTB021-17</v>
          </cell>
          <cell r="J184" t="str">
            <v>Sensores Biomédicos</v>
          </cell>
        </row>
        <row r="185">
          <cell r="I185" t="str">
            <v>ESTB022-17</v>
          </cell>
          <cell r="J185" t="str">
            <v>Fundamentos de Eletrônica Analógica e Digital</v>
          </cell>
        </row>
        <row r="186">
          <cell r="I186" t="str">
            <v>ESTB023-17</v>
          </cell>
          <cell r="J186" t="str">
            <v>Física Médica I</v>
          </cell>
        </row>
        <row r="187">
          <cell r="I187" t="str">
            <v>ESTB024-17</v>
          </cell>
          <cell r="J187" t="str">
            <v>Modelagem de Sistemas Dinâmicos II</v>
          </cell>
        </row>
        <row r="188">
          <cell r="I188" t="str">
            <v>ESTB025-17</v>
          </cell>
          <cell r="J188" t="str">
            <v>Instrumentação Biomédica I</v>
          </cell>
        </row>
        <row r="189">
          <cell r="I189" t="str">
            <v>ESTB026-17</v>
          </cell>
          <cell r="J189" t="str">
            <v>Biomecânica I</v>
          </cell>
        </row>
        <row r="190">
          <cell r="I190" t="str">
            <v>ESTB027-17</v>
          </cell>
          <cell r="J190" t="str">
            <v>Biomecânica II</v>
          </cell>
        </row>
        <row r="191">
          <cell r="I191" t="str">
            <v>ESTB028-17</v>
          </cell>
          <cell r="J191" t="str">
            <v>Equipamentos Médico-Hospitalares</v>
          </cell>
        </row>
        <row r="192">
          <cell r="I192" t="str">
            <v>ESTB029-17</v>
          </cell>
          <cell r="J192" t="str">
            <v>Análise e Controle de Sistemas Mecânicos</v>
          </cell>
        </row>
        <row r="193">
          <cell r="I193" t="str">
            <v>ESTB030-17</v>
          </cell>
          <cell r="J193" t="str">
            <v>Física Médica II</v>
          </cell>
        </row>
        <row r="194">
          <cell r="I194" t="str">
            <v>ESTB902-17</v>
          </cell>
          <cell r="J194" t="str">
            <v>Trabalho de Graduação I em Engenharia Biomédica</v>
          </cell>
        </row>
        <row r="195">
          <cell r="I195" t="str">
            <v>ESTB903-17</v>
          </cell>
          <cell r="J195" t="str">
            <v>Trabalho de Graduação II em Engenharia Biomédica</v>
          </cell>
        </row>
        <row r="196">
          <cell r="I196" t="str">
            <v>ESTB904-17</v>
          </cell>
          <cell r="J196" t="str">
            <v>Trabalho de Graduação III em Engenharia Biomédica</v>
          </cell>
        </row>
        <row r="197">
          <cell r="I197" t="str">
            <v>ESTB905-17</v>
          </cell>
          <cell r="J197" t="str">
            <v>Estágio Curricular em Engenharia Biomédica</v>
          </cell>
        </row>
        <row r="198">
          <cell r="I198" t="str">
            <v>ESTE004-17</v>
          </cell>
          <cell r="J198" t="str">
            <v>Energia, Meio Ambiente e Sociedade</v>
          </cell>
        </row>
        <row r="199">
          <cell r="I199" t="str">
            <v>ESTE014-17</v>
          </cell>
          <cell r="J199" t="str">
            <v>Sistemas Térmicos</v>
          </cell>
        </row>
        <row r="200">
          <cell r="I200" t="str">
            <v>ESTE015-17</v>
          </cell>
          <cell r="J200" t="str">
            <v>Fundamentos de Conversão de Energia Elétrica</v>
          </cell>
        </row>
        <row r="201">
          <cell r="I201" t="str">
            <v>ESTE016-17</v>
          </cell>
          <cell r="J201" t="str">
            <v>Introdução aos Sistemas Elétricos de Potência</v>
          </cell>
        </row>
        <row r="202">
          <cell r="I202" t="str">
            <v>ESTE017-17</v>
          </cell>
          <cell r="J202" t="str">
            <v>Operação de Sistemas Elétricos de Potência</v>
          </cell>
        </row>
        <row r="203">
          <cell r="I203" t="str">
            <v>ESTE018-17</v>
          </cell>
          <cell r="J203" t="str">
            <v>Fundamentos de Sistemas Dinâmicos</v>
          </cell>
        </row>
        <row r="204">
          <cell r="I204" t="str">
            <v>ESTE019-17</v>
          </cell>
          <cell r="J204" t="str">
            <v>Instalações Elétricas I</v>
          </cell>
        </row>
        <row r="205">
          <cell r="I205" t="str">
            <v>ESTE020-17</v>
          </cell>
          <cell r="J205" t="str">
            <v>Instalações Elétricas II</v>
          </cell>
        </row>
        <row r="206">
          <cell r="I206" t="str">
            <v>ESTE021-17</v>
          </cell>
          <cell r="J206" t="str">
            <v>Termodinâmica Aplicada II</v>
          </cell>
        </row>
        <row r="207">
          <cell r="I207" t="str">
            <v>ESTE022-17</v>
          </cell>
          <cell r="J207" t="str">
            <v>Transferência de Calor I</v>
          </cell>
        </row>
        <row r="208">
          <cell r="I208" t="str">
            <v>ESTE023-17</v>
          </cell>
          <cell r="J208" t="str">
            <v>Transferência de Calor II</v>
          </cell>
        </row>
        <row r="209">
          <cell r="I209" t="str">
            <v>ESTE024-17</v>
          </cell>
          <cell r="J209" t="str">
            <v>Mecânica dos Fluidos II</v>
          </cell>
        </row>
        <row r="210">
          <cell r="I210" t="str">
            <v>ESTE025-17</v>
          </cell>
          <cell r="J210" t="str">
            <v>Fundamentos de Máquinas Térmicas</v>
          </cell>
        </row>
        <row r="211">
          <cell r="I211" t="str">
            <v>ESTE026-17</v>
          </cell>
          <cell r="J211" t="str">
            <v>Laboratório de Máquinas Térmicas e Hidráulicas</v>
          </cell>
        </row>
        <row r="212">
          <cell r="I212" t="str">
            <v>ESTE027-17</v>
          </cell>
          <cell r="J212" t="str">
            <v>Laboratório de Calor e Fluidos</v>
          </cell>
        </row>
        <row r="213">
          <cell r="I213" t="str">
            <v>ESTE028-17</v>
          </cell>
          <cell r="J213" t="str">
            <v>Engenharia Nuclear</v>
          </cell>
        </row>
        <row r="214">
          <cell r="I214" t="str">
            <v>ESTE029-17</v>
          </cell>
          <cell r="J214" t="str">
            <v>Engenharia de Combustíveis Fósseis</v>
          </cell>
        </row>
        <row r="215">
          <cell r="I215" t="str">
            <v>ESTE030-17</v>
          </cell>
          <cell r="J215" t="str">
            <v>Engenharia de Petróleo e Gás</v>
          </cell>
        </row>
        <row r="216">
          <cell r="I216" t="str">
            <v>ESTE031-17</v>
          </cell>
          <cell r="J216" t="str">
            <v>Engenharia de Recursos Hídricos</v>
          </cell>
        </row>
        <row r="217">
          <cell r="I217" t="str">
            <v>ESTE032-17</v>
          </cell>
          <cell r="J217" t="str">
            <v>Engenharia Solar Térmica</v>
          </cell>
        </row>
        <row r="218">
          <cell r="I218" t="str">
            <v>ESTE033-17</v>
          </cell>
          <cell r="J218" t="str">
            <v>Engenharia Solar Fotovoltaica</v>
          </cell>
        </row>
        <row r="219">
          <cell r="I219" t="str">
            <v>ESTE034-17</v>
          </cell>
          <cell r="J219" t="str">
            <v>Engenharia de Biocombustíveis</v>
          </cell>
        </row>
        <row r="220">
          <cell r="I220" t="str">
            <v>ESTE035-17</v>
          </cell>
          <cell r="J220" t="str">
            <v>Engenharia Eólica</v>
          </cell>
        </row>
        <row r="221">
          <cell r="I221" t="str">
            <v>ESTE036-17</v>
          </cell>
          <cell r="J221" t="str">
            <v>Economia da Energia</v>
          </cell>
        </row>
        <row r="222">
          <cell r="I222" t="str">
            <v>ESTE037-17</v>
          </cell>
          <cell r="J222" t="str">
            <v>Análise Econômica de Projetos Energéticos</v>
          </cell>
        </row>
        <row r="223">
          <cell r="I223" t="str">
            <v>ESTE902-17</v>
          </cell>
          <cell r="J223" t="str">
            <v>Trabalho de Graduação I em Engenharia de Energia</v>
          </cell>
        </row>
        <row r="224">
          <cell r="I224" t="str">
            <v>ESTE903-17</v>
          </cell>
          <cell r="J224" t="str">
            <v>Trabalho de Graduação II em Engenharia de Energia</v>
          </cell>
        </row>
        <row r="225">
          <cell r="I225" t="str">
            <v>ESTE904-17</v>
          </cell>
          <cell r="J225" t="str">
            <v>Trabalho de Graduação III em Engenharia de Energia</v>
          </cell>
        </row>
        <row r="226">
          <cell r="I226" t="str">
            <v>ESTE905-17</v>
          </cell>
          <cell r="J226" t="str">
            <v>Estágio Curricular em Engenharia de Energia</v>
          </cell>
        </row>
        <row r="227">
          <cell r="I227" t="str">
            <v>ESTG001-17</v>
          </cell>
          <cell r="J227" t="str">
            <v>Custos</v>
          </cell>
        </row>
        <row r="228">
          <cell r="I228" t="str">
            <v>ESTG002-17</v>
          </cell>
          <cell r="J228" t="str">
            <v>Desenvolvimento Integrado do Produto</v>
          </cell>
        </row>
        <row r="229">
          <cell r="I229" t="str">
            <v>ESTG003-17</v>
          </cell>
          <cell r="J229" t="str">
            <v>Economia de Empresas</v>
          </cell>
        </row>
        <row r="230">
          <cell r="I230" t="str">
            <v>ESTG004-17</v>
          </cell>
          <cell r="J230" t="str">
            <v>Elaboração, Análise e Avaliação de Projetos</v>
          </cell>
        </row>
        <row r="231">
          <cell r="I231" t="str">
            <v>ESTG005-17</v>
          </cell>
          <cell r="J231" t="str">
            <v>Engenharia Econômica Aplicada a Sistemas de Gestão</v>
          </cell>
        </row>
        <row r="232">
          <cell r="I232" t="str">
            <v>ESTG006-17</v>
          </cell>
          <cell r="J232" t="str">
            <v>Engenharia Laboral</v>
          </cell>
        </row>
        <row r="233">
          <cell r="I233" t="str">
            <v>ESTG007-17</v>
          </cell>
          <cell r="J233" t="str">
            <v>Engenharia Logística</v>
          </cell>
        </row>
        <row r="234">
          <cell r="I234" t="str">
            <v>ESTG008-17</v>
          </cell>
          <cell r="J234" t="str">
            <v>Gerência de Ativos</v>
          </cell>
        </row>
        <row r="235">
          <cell r="I235" t="str">
            <v>ESTG009-17</v>
          </cell>
          <cell r="J235" t="str">
            <v>Gestão de Operações</v>
          </cell>
        </row>
        <row r="236">
          <cell r="I236" t="str">
            <v>ESTG010-17</v>
          </cell>
          <cell r="J236" t="str">
            <v>Inovação Tecnológica</v>
          </cell>
        </row>
        <row r="237">
          <cell r="I237" t="str">
            <v>ESTG011-17</v>
          </cell>
          <cell r="J237" t="str">
            <v>Estatística Aplicada a Sistemas de Gestão</v>
          </cell>
        </row>
        <row r="238">
          <cell r="I238" t="str">
            <v>ESTG013-17</v>
          </cell>
          <cell r="J238" t="str">
            <v>Pesquisa Operacional</v>
          </cell>
        </row>
        <row r="239">
          <cell r="I239" t="str">
            <v>ESTG014-17</v>
          </cell>
          <cell r="J239" t="str">
            <v>Planejamento e Controle da Produção</v>
          </cell>
        </row>
        <row r="240">
          <cell r="I240" t="str">
            <v>ESTG016-17</v>
          </cell>
          <cell r="J240" t="str">
            <v>Qualidade em Sistemas</v>
          </cell>
        </row>
        <row r="241">
          <cell r="I241" t="str">
            <v>ESTG017-17</v>
          </cell>
          <cell r="J241" t="str">
            <v>Introdução aos Processos de Fabricação Metal - Mecânico</v>
          </cell>
        </row>
        <row r="242">
          <cell r="I242" t="str">
            <v>ESTG019-17</v>
          </cell>
          <cell r="J242" t="str">
            <v>Tempos, Métodos e Arranjos Físicos</v>
          </cell>
        </row>
        <row r="243">
          <cell r="I243" t="str">
            <v>ESTG020-17</v>
          </cell>
          <cell r="J243" t="str">
            <v>Sistemas e Processos de Produção</v>
          </cell>
        </row>
        <row r="244">
          <cell r="I244" t="str">
            <v>ESTG021-17</v>
          </cell>
          <cell r="J244" t="str">
            <v>Sistemas CAD/CAE</v>
          </cell>
        </row>
        <row r="245">
          <cell r="I245" t="str">
            <v>ESTG022-17</v>
          </cell>
          <cell r="J245" t="str">
            <v>Sistemas CAM</v>
          </cell>
        </row>
        <row r="246">
          <cell r="I246" t="str">
            <v>ESTG023-17</v>
          </cell>
          <cell r="J246" t="str">
            <v>Organização do Trabalho</v>
          </cell>
        </row>
        <row r="247">
          <cell r="I247" t="str">
            <v>ESTG024-17</v>
          </cell>
          <cell r="J247" t="str">
            <v>Sistemas de Informação Corporativos</v>
          </cell>
        </row>
        <row r="248">
          <cell r="I248" t="str">
            <v>ESTG025-17</v>
          </cell>
          <cell r="J248" t="str">
            <v>Propriedade Intelectual</v>
          </cell>
        </row>
        <row r="249">
          <cell r="I249" t="str">
            <v>ESTG902-17</v>
          </cell>
          <cell r="J249" t="str">
            <v>Trabalho de Graduação I em Engenharia de Gestão</v>
          </cell>
        </row>
        <row r="250">
          <cell r="I250" t="str">
            <v>ESTG903-17</v>
          </cell>
          <cell r="J250" t="str">
            <v>Trabalho de Graduação II em Engenharia de Gestão</v>
          </cell>
        </row>
        <row r="251">
          <cell r="I251" t="str">
            <v>ESTG904-17</v>
          </cell>
          <cell r="J251" t="str">
            <v>Trabalho de Graduação III em Engenharia de Gestão</v>
          </cell>
        </row>
        <row r="252">
          <cell r="I252" t="str">
            <v>ESTG905-17</v>
          </cell>
          <cell r="J252" t="str">
            <v>Estágio Curricular em Engenharia de Gestão</v>
          </cell>
        </row>
        <row r="253">
          <cell r="I253" t="str">
            <v>ESTI002-17</v>
          </cell>
          <cell r="J253" t="str">
            <v>Eletrônica Digital</v>
          </cell>
        </row>
        <row r="254">
          <cell r="I254" t="str">
            <v>ESTI003-17</v>
          </cell>
          <cell r="J254" t="str">
            <v>Transformadas em Sinais e Sistemas Lineares</v>
          </cell>
        </row>
        <row r="255">
          <cell r="I255" t="str">
            <v>ESTI004-17</v>
          </cell>
          <cell r="J255" t="str">
            <v>Princípios de Comunicação</v>
          </cell>
        </row>
        <row r="256">
          <cell r="I256" t="str">
            <v>ESTI005-17</v>
          </cell>
          <cell r="J256" t="str">
            <v>Sinais Aleatórios</v>
          </cell>
        </row>
        <row r="257">
          <cell r="I257" t="str">
            <v>ESTI006-17</v>
          </cell>
          <cell r="J257" t="str">
            <v>Processamento Digital de Sinais</v>
          </cell>
        </row>
        <row r="258">
          <cell r="I258" t="str">
            <v>ESTI007-17</v>
          </cell>
          <cell r="J258" t="str">
            <v>Comunicação Digital</v>
          </cell>
        </row>
        <row r="259">
          <cell r="I259" t="str">
            <v>ESTI008-17</v>
          </cell>
          <cell r="J259" t="str">
            <v>Teoria da Informação e Códigos</v>
          </cell>
        </row>
        <row r="260">
          <cell r="I260" t="str">
            <v>ESTI010-17</v>
          </cell>
          <cell r="J260" t="str">
            <v>Comunicações Ópticas</v>
          </cell>
        </row>
        <row r="261">
          <cell r="I261" t="str">
            <v>ESTI013-17</v>
          </cell>
          <cell r="J261" t="str">
            <v>Sistemas Microprocessados</v>
          </cell>
        </row>
        <row r="262">
          <cell r="I262" t="str">
            <v>ESTI015-17</v>
          </cell>
          <cell r="J262" t="str">
            <v>Comunicações Móveis</v>
          </cell>
        </row>
        <row r="263">
          <cell r="I263" t="str">
            <v>ESTI016-17</v>
          </cell>
          <cell r="J263" t="str">
            <v>Fundamentos de Fotônica</v>
          </cell>
        </row>
        <row r="264">
          <cell r="I264" t="str">
            <v>ESTI017-17</v>
          </cell>
          <cell r="J264" t="str">
            <v>Fundamentos de Eletromagnetismo Aplicado</v>
          </cell>
        </row>
        <row r="265">
          <cell r="I265" t="str">
            <v>ESTI018-17</v>
          </cell>
          <cell r="J265" t="str">
            <v>Ondas Eletromagnéticas Aplicadas</v>
          </cell>
        </row>
        <row r="266">
          <cell r="I266" t="str">
            <v>ESTI019-17</v>
          </cell>
          <cell r="J266" t="str">
            <v>Codificação de Sinais Multimídia</v>
          </cell>
        </row>
        <row r="267">
          <cell r="I267" t="str">
            <v>ESTI020-17</v>
          </cell>
          <cell r="J267" t="str">
            <v>Teoria de Filas e Análise de Desempenho</v>
          </cell>
        </row>
        <row r="268">
          <cell r="I268" t="str">
            <v>ESTI902-17</v>
          </cell>
          <cell r="J268" t="str">
            <v>Trabalho de Graduação I em Engenharia de Informação</v>
          </cell>
        </row>
        <row r="269">
          <cell r="I269" t="str">
            <v>ESTI903-17</v>
          </cell>
          <cell r="J269" t="str">
            <v>Trabalho de Graduação II em Engenharia de Informação</v>
          </cell>
        </row>
        <row r="270">
          <cell r="I270" t="str">
            <v>ESTI904-17</v>
          </cell>
          <cell r="J270" t="str">
            <v>Trabalho de Graduação III em Engenharia de Informação</v>
          </cell>
        </row>
        <row r="271">
          <cell r="I271" t="str">
            <v>ESTI905-17</v>
          </cell>
          <cell r="J271" t="str">
            <v>Estágio Curricular em Engenharia de Informação</v>
          </cell>
        </row>
        <row r="272">
          <cell r="I272" t="str">
            <v>ESTM001-17</v>
          </cell>
          <cell r="J272" t="str">
            <v>Estado Sólido</v>
          </cell>
        </row>
        <row r="273">
          <cell r="I273" t="str">
            <v>ESTM002-17</v>
          </cell>
          <cell r="J273" t="str">
            <v>Tópicos Experimentais em Materiais I</v>
          </cell>
        </row>
        <row r="274">
          <cell r="I274" t="str">
            <v>ESTM003-17</v>
          </cell>
          <cell r="J274" t="str">
            <v>Tópicos Computacionais em Materiais</v>
          </cell>
        </row>
        <row r="275">
          <cell r="I275" t="str">
            <v>ESTM004-17</v>
          </cell>
          <cell r="J275" t="str">
            <v>Ciência dos Materiais</v>
          </cell>
        </row>
        <row r="276">
          <cell r="I276" t="str">
            <v>ESTM005-17</v>
          </cell>
          <cell r="J276" t="str">
            <v>Materiais Metálicos</v>
          </cell>
        </row>
        <row r="277">
          <cell r="I277" t="str">
            <v>ESTM006-17</v>
          </cell>
          <cell r="J277" t="str">
            <v>Materiais Poliméricos</v>
          </cell>
        </row>
        <row r="278">
          <cell r="I278" t="str">
            <v>ESTM008-17</v>
          </cell>
          <cell r="J278" t="str">
            <v>Materiais Compósitos</v>
          </cell>
        </row>
        <row r="279">
          <cell r="I279" t="str">
            <v>ESTM009-17</v>
          </cell>
          <cell r="J279" t="str">
            <v>Termodinâmica Estatística de Materiais</v>
          </cell>
        </row>
        <row r="280">
          <cell r="I280" t="str">
            <v>ESTM010-17</v>
          </cell>
          <cell r="J280" t="str">
            <v>Propriedades Mecânicas e Térmicas</v>
          </cell>
        </row>
        <row r="281">
          <cell r="I281" t="str">
            <v>ESTM019-17</v>
          </cell>
          <cell r="J281" t="str">
            <v>Propriedades Elétricas, Magnéticas e Ópticas</v>
          </cell>
        </row>
        <row r="282">
          <cell r="I282" t="str">
            <v>ESTM013-17</v>
          </cell>
          <cell r="J282" t="str">
            <v>Seleção de Materiais</v>
          </cell>
        </row>
        <row r="283">
          <cell r="I283" t="str">
            <v>ESTM014-17</v>
          </cell>
          <cell r="J283" t="str">
            <v>Caracterização de Materiais</v>
          </cell>
        </row>
        <row r="284">
          <cell r="I284" t="str">
            <v>ESTM015-17</v>
          </cell>
          <cell r="J284" t="str">
            <v>Reologia</v>
          </cell>
        </row>
        <row r="285">
          <cell r="I285" t="str">
            <v>ESTM016-17</v>
          </cell>
          <cell r="J285" t="str">
            <v>Química Inorgânica de Materiais</v>
          </cell>
        </row>
        <row r="286">
          <cell r="I286" t="str">
            <v>ESTM017-17</v>
          </cell>
          <cell r="J286" t="str">
            <v>Materiais Cerâmicos</v>
          </cell>
        </row>
        <row r="287">
          <cell r="I287" t="str">
            <v>ESTM018-17</v>
          </cell>
          <cell r="J287" t="str">
            <v>Termodinâmica de Materiais</v>
          </cell>
        </row>
        <row r="288">
          <cell r="I288" t="str">
            <v>ESTM902-17</v>
          </cell>
          <cell r="J288" t="str">
            <v>Trabalho de Graduação I em Engenharia de Materiais</v>
          </cell>
        </row>
        <row r="289">
          <cell r="I289" t="str">
            <v>ESTM903-17</v>
          </cell>
          <cell r="J289" t="str">
            <v>Trabalho de Graduação II em Engenharia de Materiais</v>
          </cell>
        </row>
        <row r="290">
          <cell r="I290" t="str">
            <v>ESTM904-17</v>
          </cell>
          <cell r="J290" t="str">
            <v>Trabalho de Graduação III em Engenharia de Materiais</v>
          </cell>
        </row>
        <row r="291">
          <cell r="I291" t="str">
            <v>ESTM905-17</v>
          </cell>
          <cell r="J291" t="str">
            <v>Estágio Curricular em Engenharia de Materiais</v>
          </cell>
        </row>
        <row r="292">
          <cell r="I292" t="str">
            <v>ESTO001-17</v>
          </cell>
          <cell r="J292" t="str">
            <v>Circuitos Elétricos e Fotônica</v>
          </cell>
        </row>
        <row r="293">
          <cell r="I293" t="str">
            <v>ESTO004-17</v>
          </cell>
          <cell r="J293" t="str">
            <v>Instrumentação e Controle</v>
          </cell>
        </row>
        <row r="294">
          <cell r="I294" t="str">
            <v>ESTO005-17</v>
          </cell>
          <cell r="J294" t="str">
            <v>Introdução às Engenharias</v>
          </cell>
        </row>
        <row r="295">
          <cell r="I295" t="str">
            <v>ESTO006-17</v>
          </cell>
          <cell r="J295" t="str">
            <v>Materiais e Suas Propriedades</v>
          </cell>
        </row>
        <row r="296">
          <cell r="I296" t="str">
            <v>ESTO008-17</v>
          </cell>
          <cell r="J296" t="str">
            <v>Mecânica dos Sólidos I</v>
          </cell>
        </row>
        <row r="297">
          <cell r="I297" t="str">
            <v>ESTO011-17</v>
          </cell>
          <cell r="J297" t="str">
            <v>Fundamentos de Desenho Técnico</v>
          </cell>
        </row>
        <row r="298">
          <cell r="I298" t="str">
            <v>ESTO012-17</v>
          </cell>
          <cell r="J298" t="str">
            <v>Princípios de Administração</v>
          </cell>
        </row>
        <row r="299">
          <cell r="I299" t="str">
            <v>ESTO013-17</v>
          </cell>
          <cell r="J299" t="str">
            <v>Engenharia Econômica</v>
          </cell>
        </row>
        <row r="300">
          <cell r="I300" t="str">
            <v>ESTO014-17</v>
          </cell>
          <cell r="J300" t="str">
            <v>Termodinâmica Aplicada I</v>
          </cell>
        </row>
        <row r="301">
          <cell r="I301" t="str">
            <v>ESTO015-17</v>
          </cell>
          <cell r="J301" t="str">
            <v>Mecânica dos Fluidos I</v>
          </cell>
        </row>
        <row r="302">
          <cell r="I302" t="str">
            <v>ESTO016-17</v>
          </cell>
          <cell r="J302" t="str">
            <v>Fenômenos de Transporte</v>
          </cell>
        </row>
        <row r="303">
          <cell r="I303" t="str">
            <v>ESTO017-17</v>
          </cell>
          <cell r="J303" t="str">
            <v>Métodos Experimentais em Engenharia</v>
          </cell>
        </row>
        <row r="304">
          <cell r="I304" t="str">
            <v>ESTO902-17</v>
          </cell>
          <cell r="J304" t="str">
            <v>Engenharia Unificada I</v>
          </cell>
        </row>
        <row r="305">
          <cell r="I305" t="str">
            <v>ESTO903-17</v>
          </cell>
          <cell r="J305" t="str">
            <v>Engenharia Unificada II</v>
          </cell>
        </row>
        <row r="306">
          <cell r="I306" t="str">
            <v>ESTS001-17</v>
          </cell>
          <cell r="J306" t="str">
            <v>Dinâmica I</v>
          </cell>
        </row>
        <row r="307">
          <cell r="I307" t="str">
            <v>ESTS002-17</v>
          </cell>
          <cell r="J307" t="str">
            <v>Aeronáutica I-A</v>
          </cell>
        </row>
        <row r="308">
          <cell r="I308" t="str">
            <v>ESTS003-17</v>
          </cell>
          <cell r="J308" t="str">
            <v>Introdução à Astronáutica</v>
          </cell>
        </row>
        <row r="309">
          <cell r="I309" t="str">
            <v>ESTS004-17</v>
          </cell>
          <cell r="J309" t="str">
            <v>Desempenho de Aeronaves</v>
          </cell>
        </row>
        <row r="310">
          <cell r="I310" t="str">
            <v>ESTS005-17</v>
          </cell>
          <cell r="J310" t="str">
            <v>Dinâmica e Controle de Veículos Espaciais</v>
          </cell>
        </row>
        <row r="311">
          <cell r="I311" t="str">
            <v>ESTS006-17</v>
          </cell>
          <cell r="J311" t="str">
            <v>Laboratório de Guiagem, Navegação e Controle</v>
          </cell>
        </row>
        <row r="312">
          <cell r="I312" t="str">
            <v>ESTS007-17</v>
          </cell>
          <cell r="J312" t="str">
            <v>Estabilidade e Controle de Aeronaves</v>
          </cell>
        </row>
        <row r="313">
          <cell r="I313" t="str">
            <v>ESTS008-17</v>
          </cell>
          <cell r="J313" t="str">
            <v>Vibrações</v>
          </cell>
        </row>
        <row r="314">
          <cell r="I314" t="str">
            <v>ESTS009-17</v>
          </cell>
          <cell r="J314" t="str">
            <v>Materiais Compósitos e Aplicações Estruturais</v>
          </cell>
        </row>
        <row r="315">
          <cell r="I315" t="str">
            <v>ESTS010-17</v>
          </cell>
          <cell r="J315" t="str">
            <v>Técnicas de Análise Estrutural e Projeto</v>
          </cell>
        </row>
        <row r="316">
          <cell r="I316" t="str">
            <v>ESTS011-17</v>
          </cell>
          <cell r="J316" t="str">
            <v>Métodos Computacionais para Análise Estrutural</v>
          </cell>
        </row>
        <row r="317">
          <cell r="I317" t="str">
            <v>ESTS012-17</v>
          </cell>
          <cell r="J317" t="str">
            <v>Aeroelasticidade</v>
          </cell>
        </row>
        <row r="318">
          <cell r="I318" t="str">
            <v>ESTS013-17</v>
          </cell>
          <cell r="J318" t="str">
            <v>Projeto de Elementos Estruturais de Aeronaves I</v>
          </cell>
        </row>
        <row r="319">
          <cell r="I319" t="str">
            <v>ESTS015-17</v>
          </cell>
          <cell r="J319" t="str">
            <v>Combustão I</v>
          </cell>
        </row>
        <row r="320">
          <cell r="I320" t="str">
            <v>ESTS016-17</v>
          </cell>
          <cell r="J320" t="str">
            <v>Aerodinâmica I</v>
          </cell>
        </row>
        <row r="321">
          <cell r="I321" t="str">
            <v>ESTS017-17</v>
          </cell>
          <cell r="J321" t="str">
            <v>Sistemas de Propulsão I</v>
          </cell>
        </row>
        <row r="322">
          <cell r="I322" t="str">
            <v>ESTS018-17</v>
          </cell>
          <cell r="J322" t="str">
            <v>Transferência de Calor Aplicada a Sistemas Aeroespaciais</v>
          </cell>
        </row>
        <row r="323">
          <cell r="I323" t="str">
            <v>ESTS019-17</v>
          </cell>
          <cell r="J323" t="str">
            <v>Dinâmica de Gases</v>
          </cell>
        </row>
        <row r="324">
          <cell r="I324" t="str">
            <v>ESTS902-17</v>
          </cell>
          <cell r="J324" t="str">
            <v>Trabalho de Graduação I em Engenharia Aeroespacial</v>
          </cell>
        </row>
        <row r="325">
          <cell r="I325" t="str">
            <v>ESTS903-17</v>
          </cell>
          <cell r="J325" t="str">
            <v>Trabalho de Graduação II em Engenharia Aeroespacial</v>
          </cell>
        </row>
        <row r="326">
          <cell r="I326" t="str">
            <v>ESTS904-17</v>
          </cell>
          <cell r="J326" t="str">
            <v>Trabalho de Graduação III em Engenharia Aeroespacial</v>
          </cell>
        </row>
        <row r="327">
          <cell r="I327" t="str">
            <v>ESTS905-17</v>
          </cell>
          <cell r="J327" t="str">
            <v>Estágio Curricular em Engenharia Aeroespacial</v>
          </cell>
        </row>
        <row r="328">
          <cell r="I328" t="str">
            <v>ESTU004-17</v>
          </cell>
          <cell r="J328" t="str">
            <v>Cartografia e Geoprocessamento</v>
          </cell>
        </row>
        <row r="329">
          <cell r="I329" t="str">
            <v>ESTU005-17</v>
          </cell>
          <cell r="J329" t="str">
            <v>Climatologia</v>
          </cell>
        </row>
        <row r="330">
          <cell r="I330" t="str">
            <v>ESTU006-17</v>
          </cell>
          <cell r="J330" t="str">
            <v>Geotecnia</v>
          </cell>
        </row>
        <row r="331">
          <cell r="I331" t="str">
            <v>ESTU007-17</v>
          </cell>
          <cell r="J331" t="str">
            <v>Habitação e Assentamentos Humanos</v>
          </cell>
        </row>
        <row r="332">
          <cell r="I332" t="str">
            <v>ESTU009-17</v>
          </cell>
          <cell r="J332" t="str">
            <v>Hidrologia</v>
          </cell>
        </row>
        <row r="333">
          <cell r="I333" t="str">
            <v>ESTU010-17</v>
          </cell>
          <cell r="J333" t="str">
            <v>Microbiologia Ambiental</v>
          </cell>
        </row>
        <row r="334">
          <cell r="I334" t="str">
            <v>ESTU011-17</v>
          </cell>
          <cell r="J334" t="str">
            <v>Planejamento Urbano e Metropolitano</v>
          </cell>
        </row>
        <row r="335">
          <cell r="I335" t="str">
            <v>ESTU012-17</v>
          </cell>
          <cell r="J335" t="str">
            <v>Poluição Atmosférica</v>
          </cell>
        </row>
        <row r="336">
          <cell r="I336" t="str">
            <v>ESTU015-17</v>
          </cell>
          <cell r="J336" t="str">
            <v>Saúde Ambiental</v>
          </cell>
        </row>
        <row r="337">
          <cell r="I337" t="str">
            <v>ESTU019-17</v>
          </cell>
          <cell r="J337" t="str">
            <v>Teoria do Planejamento Urbano e Ambiental</v>
          </cell>
        </row>
        <row r="338">
          <cell r="I338" t="str">
            <v>ESTU020-17</v>
          </cell>
          <cell r="J338" t="str">
            <v>Transferência de Massa</v>
          </cell>
        </row>
        <row r="339">
          <cell r="I339" t="str">
            <v>ESTU021-17</v>
          </cell>
          <cell r="J339" t="str">
            <v>Transportes e Mobilidade Urbana</v>
          </cell>
        </row>
        <row r="340">
          <cell r="I340" t="str">
            <v>ESTU023-17</v>
          </cell>
          <cell r="J340" t="str">
            <v>Biomas Brasileiros</v>
          </cell>
        </row>
        <row r="341">
          <cell r="I341" t="str">
            <v>ESTU024-17</v>
          </cell>
          <cell r="J341" t="str">
            <v>Análise de Sistemas e Modelagem Ambiental</v>
          </cell>
        </row>
        <row r="342">
          <cell r="I342" t="str">
            <v>ESTU025-17</v>
          </cell>
          <cell r="J342" t="str">
            <v>Avaliação de Impactos Ambientais</v>
          </cell>
        </row>
        <row r="343">
          <cell r="I343" t="str">
            <v>ESTU026-17</v>
          </cell>
          <cell r="J343" t="str">
            <v>Caracterização de Matrizes Ambientais</v>
          </cell>
        </row>
        <row r="344">
          <cell r="I344" t="str">
            <v>ESTU027-17</v>
          </cell>
          <cell r="J344" t="str">
            <v>Fundamentos de Geologia para Engenharia</v>
          </cell>
        </row>
        <row r="345">
          <cell r="I345" t="str">
            <v>ESTU028-17</v>
          </cell>
          <cell r="J345" t="str">
            <v>Hidráulica de Condutos Forçados</v>
          </cell>
        </row>
        <row r="346">
          <cell r="I346" t="str">
            <v>ESTU029-17</v>
          </cell>
          <cell r="J346" t="str">
            <v>Hidráulica de Condutos Livres</v>
          </cell>
        </row>
        <row r="347">
          <cell r="I347" t="str">
            <v>ESTU031-17</v>
          </cell>
          <cell r="J347" t="str">
            <v>Recuperação de Áreas Degradadas</v>
          </cell>
        </row>
        <row r="348">
          <cell r="I348" t="str">
            <v>ESTU032-17</v>
          </cell>
          <cell r="J348" t="str">
            <v>Representação Gráfica de Projetos Ambientais e Urbanos</v>
          </cell>
        </row>
        <row r="349">
          <cell r="I349" t="str">
            <v>ESTU033-17</v>
          </cell>
          <cell r="J349" t="str">
            <v>Resíduos Sólidos</v>
          </cell>
        </row>
        <row r="350">
          <cell r="I350" t="str">
            <v>ESTU034-17</v>
          </cell>
          <cell r="J350" t="str">
            <v>Sistema de Abastecimento de Águas</v>
          </cell>
        </row>
        <row r="351">
          <cell r="I351" t="str">
            <v>ESTU035-17</v>
          </cell>
          <cell r="J351" t="str">
            <v>Sistemas de Esgotamento Sanitário</v>
          </cell>
        </row>
        <row r="352">
          <cell r="I352" t="str">
            <v>ESTU036-17</v>
          </cell>
          <cell r="J352" t="str">
            <v>Sistemas de Drenagem Urbana</v>
          </cell>
        </row>
        <row r="353">
          <cell r="I353" t="str">
            <v>ESTU037-17</v>
          </cell>
          <cell r="J353" t="str">
            <v>Sistemas de Tratamento de Água</v>
          </cell>
        </row>
        <row r="354">
          <cell r="I354" t="str">
            <v>ESTU038-17</v>
          </cell>
          <cell r="J354" t="str">
            <v>Tratamento de Águas Urbanas Servidas</v>
          </cell>
        </row>
        <row r="355">
          <cell r="I355" t="str">
            <v>ESTU039-17</v>
          </cell>
          <cell r="J355" t="str">
            <v>Regulação Ambiental e Urbanística</v>
          </cell>
        </row>
        <row r="356">
          <cell r="I356" t="str">
            <v>ESTU040-17</v>
          </cell>
          <cell r="J356" t="str">
            <v>Projeto Ambiental Urbano</v>
          </cell>
        </row>
        <row r="357">
          <cell r="I357" t="str">
            <v>ESTU902-17</v>
          </cell>
          <cell r="J357" t="str">
            <v>Trabalho de Graduação I em Engenharia Ambiental e Urbana</v>
          </cell>
        </row>
        <row r="358">
          <cell r="I358" t="str">
            <v>ESTU903-17</v>
          </cell>
          <cell r="J358" t="str">
            <v>Trabalho de Graduação II em Engenharia Ambiental e Urbana</v>
          </cell>
        </row>
        <row r="359">
          <cell r="I359" t="str">
            <v>ESTU904-17</v>
          </cell>
          <cell r="J359" t="str">
            <v>Trabalho de Graduação III em Engenharia Ambiental e Urbana</v>
          </cell>
        </row>
        <row r="360">
          <cell r="I360" t="str">
            <v>ESTU905-17</v>
          </cell>
          <cell r="J360" t="str">
            <v>Estágio Curricular em Engenharia Ambiental e Urbana</v>
          </cell>
        </row>
        <row r="361">
          <cell r="I361" t="str">
            <v>ESZA002-17</v>
          </cell>
          <cell r="J361" t="str">
            <v>Controle Robusto Multivariável</v>
          </cell>
        </row>
        <row r="362">
          <cell r="I362" t="str">
            <v>ESZA003-17</v>
          </cell>
          <cell r="J362" t="str">
            <v>Controle Não-Linear</v>
          </cell>
        </row>
        <row r="363">
          <cell r="I363" t="str">
            <v>ESZA005-17</v>
          </cell>
          <cell r="J363" t="str">
            <v>Processadores Digitais em Controle e Automação</v>
          </cell>
        </row>
        <row r="364">
          <cell r="I364" t="str">
            <v>ESZA006-17</v>
          </cell>
          <cell r="J364" t="str">
            <v>Teoria de Controle Ótimo</v>
          </cell>
        </row>
        <row r="365">
          <cell r="I365" t="str">
            <v>ESZA007-17</v>
          </cell>
          <cell r="J365" t="str">
            <v>Confiabilidade de Componentes e Sistemas</v>
          </cell>
        </row>
        <row r="366">
          <cell r="I366" t="str">
            <v>ESZA008-17</v>
          </cell>
          <cell r="J366" t="str">
            <v>Circuitos Hidráulicos e Pneumáticos</v>
          </cell>
        </row>
        <row r="367">
          <cell r="I367" t="str">
            <v>ESZA009-17</v>
          </cell>
          <cell r="J367" t="str">
            <v>Redes de Barramento de Campo</v>
          </cell>
        </row>
        <row r="368">
          <cell r="I368" t="str">
            <v>ESZA010-17</v>
          </cell>
          <cell r="J368" t="str">
            <v>Servo-Sistema para Robôs e Acionamento para Sistemas Mecatrônicos</v>
          </cell>
        </row>
        <row r="369">
          <cell r="I369" t="str">
            <v>ESZA011-17</v>
          </cell>
          <cell r="J369" t="str">
            <v>Eletrônica de Potência I</v>
          </cell>
        </row>
        <row r="370">
          <cell r="I370" t="str">
            <v>ESZA012-17</v>
          </cell>
          <cell r="J370" t="str">
            <v>Eletrônica de Potência II</v>
          </cell>
        </row>
        <row r="371">
          <cell r="I371" t="str">
            <v>ESZA013-17</v>
          </cell>
          <cell r="J371" t="str">
            <v>Instrumentação e Metrologia Óptica</v>
          </cell>
        </row>
        <row r="372">
          <cell r="I372" t="str">
            <v>ESZA014-17</v>
          </cell>
          <cell r="J372" t="str">
            <v>Projeto de Microdispositivos para Instrumentação</v>
          </cell>
        </row>
        <row r="373">
          <cell r="I373" t="str">
            <v>ESZA015-17</v>
          </cell>
          <cell r="J373" t="str">
            <v>Supervisão e Monitoramento de Processos Energéticos</v>
          </cell>
        </row>
        <row r="374">
          <cell r="I374" t="str">
            <v>ESZA016-17</v>
          </cell>
          <cell r="J374" t="str">
            <v>Optoeletrônica</v>
          </cell>
        </row>
        <row r="375">
          <cell r="I375" t="str">
            <v>ESZA017-17</v>
          </cell>
          <cell r="J375" t="str">
            <v>Lógica Programável</v>
          </cell>
        </row>
        <row r="376">
          <cell r="I376" t="str">
            <v>ESZA018-17</v>
          </cell>
          <cell r="J376" t="str">
            <v>Engenharia Óptica e Imagens</v>
          </cell>
        </row>
        <row r="377">
          <cell r="I377" t="str">
            <v>ESZA019-17</v>
          </cell>
          <cell r="J377" t="str">
            <v>Visão Computacional</v>
          </cell>
        </row>
        <row r="378">
          <cell r="I378" t="str">
            <v>ESZA020-17</v>
          </cell>
          <cell r="J378" t="str">
            <v>Robôs Móveis Autônomos</v>
          </cell>
        </row>
        <row r="379">
          <cell r="I379" t="str">
            <v>ESZA021-17</v>
          </cell>
          <cell r="J379" t="str">
            <v>Controle Avançado de Robôs</v>
          </cell>
        </row>
        <row r="380">
          <cell r="I380" t="str">
            <v>ESZA022-17</v>
          </cell>
          <cell r="J380" t="str">
            <v>Inteligência Artificial em Robótica</v>
          </cell>
        </row>
        <row r="381">
          <cell r="I381" t="str">
            <v>ESZA023-17</v>
          </cell>
          <cell r="J381" t="str">
            <v>Introdução ao Controle Moderno</v>
          </cell>
        </row>
        <row r="382">
          <cell r="I382" t="str">
            <v>ESZA024-17</v>
          </cell>
          <cell r="J382" t="str">
            <v>Projeto de Controle Discreto</v>
          </cell>
        </row>
        <row r="383">
          <cell r="I383" t="str">
            <v>ESZB002-17</v>
          </cell>
          <cell r="J383" t="str">
            <v>Caracterização de Biomateriais</v>
          </cell>
        </row>
        <row r="384">
          <cell r="I384" t="str">
            <v>ESZB003-17</v>
          </cell>
          <cell r="J384" t="str">
            <v>Processamento e Análise de Sinais Biomédicos</v>
          </cell>
        </row>
        <row r="385">
          <cell r="I385" t="str">
            <v>ESZB004-17</v>
          </cell>
          <cell r="J385" t="str">
            <v>Processamento e Análise de Falhas em Biomateriais</v>
          </cell>
        </row>
        <row r="386">
          <cell r="I386" t="str">
            <v>ESZB005-17</v>
          </cell>
          <cell r="J386" t="str">
            <v>Introdução à Biotecnologia</v>
          </cell>
        </row>
        <row r="387">
          <cell r="I387" t="str">
            <v>ESZB006-17</v>
          </cell>
          <cell r="J387" t="str">
            <v>Engenharia de Tecidos</v>
          </cell>
        </row>
        <row r="388">
          <cell r="I388" t="str">
            <v>ESZB007-17</v>
          </cell>
          <cell r="J388" t="str">
            <v>Introdução à Biofotônica e Óptica Biomédica</v>
          </cell>
        </row>
        <row r="389">
          <cell r="I389" t="str">
            <v>ESZB008-17</v>
          </cell>
          <cell r="J389" t="str">
            <v>Técnicas Modernas em Fototerapia</v>
          </cell>
        </row>
        <row r="390">
          <cell r="I390" t="str">
            <v>ESZB009-17</v>
          </cell>
          <cell r="J390" t="str">
            <v>Técnicas Modernas em Fotodiagnóstico</v>
          </cell>
        </row>
        <row r="391">
          <cell r="I391" t="str">
            <v>ESZB010-17</v>
          </cell>
          <cell r="J391" t="str">
            <v>Processamento de Imagens Médicas</v>
          </cell>
        </row>
        <row r="392">
          <cell r="I392" t="str">
            <v>ESZB011-17</v>
          </cell>
          <cell r="J392" t="str">
            <v>Qualidade de Imagens Médicas</v>
          </cell>
        </row>
        <row r="393">
          <cell r="I393" t="str">
            <v>ESZB013-17</v>
          </cell>
          <cell r="J393" t="str">
            <v>Ergonomia</v>
          </cell>
        </row>
        <row r="394">
          <cell r="I394" t="str">
            <v>ESZB014-17</v>
          </cell>
          <cell r="J394" t="str">
            <v>Introdução à Robótica</v>
          </cell>
        </row>
        <row r="395">
          <cell r="I395" t="str">
            <v>ESZB015-17</v>
          </cell>
          <cell r="J395" t="str">
            <v>Laboratório de Bioinformática</v>
          </cell>
        </row>
        <row r="396">
          <cell r="I396" t="str">
            <v>ESZB016-17</v>
          </cell>
          <cell r="J396" t="str">
            <v>Telemedicina e Sistemas de Apoio a Decisão</v>
          </cell>
        </row>
        <row r="397">
          <cell r="I397" t="str">
            <v>ESZB017-17</v>
          </cell>
          <cell r="J397" t="str">
            <v>Projeto e Desenvolvimento de Sistemas para Análise de Dados Médicos</v>
          </cell>
        </row>
        <row r="398">
          <cell r="I398" t="str">
            <v>ESZB021-17</v>
          </cell>
          <cell r="J398" t="str">
            <v>Introdução à Engenharia Biomédica</v>
          </cell>
        </row>
        <row r="399">
          <cell r="I399" t="str">
            <v>ESZB022-17</v>
          </cell>
          <cell r="J399" t="str">
            <v>Introdução à Bioinformática</v>
          </cell>
        </row>
        <row r="400">
          <cell r="I400" t="str">
            <v>ESZB024-17</v>
          </cell>
          <cell r="J400" t="str">
            <v>Caracterização Biológica de Dispositivos Médicos</v>
          </cell>
        </row>
        <row r="401">
          <cell r="I401" t="str">
            <v>ESZB025-17</v>
          </cell>
          <cell r="J401" t="str">
            <v>Instrumentação Biomédica II</v>
          </cell>
        </row>
        <row r="402">
          <cell r="I402" t="str">
            <v>ESZB026-17</v>
          </cell>
          <cell r="J402" t="str">
            <v>Sistemas Embarcados para Engenharia Biomédica</v>
          </cell>
        </row>
        <row r="403">
          <cell r="I403" t="str">
            <v>ESZB027-17</v>
          </cell>
          <cell r="J403" t="str">
            <v>Engenharia de Reabilitação e Biofeedback</v>
          </cell>
        </row>
        <row r="404">
          <cell r="I404" t="str">
            <v>ESZB028-17</v>
          </cell>
          <cell r="J404" t="str">
            <v>Métodos de Elementos Finitos Aplicados a Sistemas Biomédicos</v>
          </cell>
        </row>
        <row r="405">
          <cell r="I405" t="str">
            <v>ESZB029-17</v>
          </cell>
          <cell r="J405" t="str">
            <v>Gestão de Tecnologia Hospitalar I</v>
          </cell>
        </row>
        <row r="406">
          <cell r="I406" t="str">
            <v>ESZB030-17</v>
          </cell>
          <cell r="J406" t="str">
            <v>Gestão de Tecnologia Hospitalar II</v>
          </cell>
        </row>
        <row r="407">
          <cell r="I407" t="str">
            <v>ESZB031-17</v>
          </cell>
          <cell r="J407" t="str">
            <v>Instalações Hospitalares</v>
          </cell>
        </row>
        <row r="408">
          <cell r="I408" t="str">
            <v>ESZB032-17</v>
          </cell>
          <cell r="J408" t="str">
            <v>Bioimpedância Aplicada</v>
          </cell>
        </row>
        <row r="409">
          <cell r="I409" t="str">
            <v>ESZB033-17</v>
          </cell>
          <cell r="J409" t="str">
            <v>Projeto e Desenvolvimento de Interfaces Cérebro-Máquina</v>
          </cell>
        </row>
        <row r="410">
          <cell r="I410" t="str">
            <v>ESZB034-17</v>
          </cell>
          <cell r="J410" t="str">
            <v>Ultrassom Aplicado à Medicina</v>
          </cell>
        </row>
        <row r="411">
          <cell r="I411" t="str">
            <v>ESZB035-17</v>
          </cell>
          <cell r="J411" t="str">
            <v>Introdução à Biomecânica do Contínuo</v>
          </cell>
        </row>
        <row r="412">
          <cell r="I412" t="str">
            <v>ESZB036-17</v>
          </cell>
          <cell r="J412" t="str">
            <v>Introdução à Mecânica Biofluídica</v>
          </cell>
        </row>
        <row r="413">
          <cell r="I413" t="str">
            <v>ESZB037-17</v>
          </cell>
          <cell r="J413" t="str">
            <v>Projeto e Análise de Próteses e Órteses</v>
          </cell>
        </row>
        <row r="414">
          <cell r="I414" t="str">
            <v>ESZB038-17</v>
          </cell>
          <cell r="J414" t="str">
            <v>Modelagem e Simulação do Movimento Humano</v>
          </cell>
        </row>
        <row r="415">
          <cell r="I415" t="str">
            <v>ESZC001-17</v>
          </cell>
          <cell r="J415" t="str">
            <v>Análise de Séries Temporais - Tópicos Especiais</v>
          </cell>
        </row>
        <row r="416">
          <cell r="I416" t="str">
            <v>ESZC002-17</v>
          </cell>
          <cell r="J416" t="str">
            <v>Conhecimento na Economia: Abordagens e Interfaces com as Atividades de CT&amp;I</v>
          </cell>
        </row>
        <row r="417">
          <cell r="I417" t="str">
            <v>ESZC003-17</v>
          </cell>
          <cell r="J417" t="str">
            <v>Economia do Setor Público</v>
          </cell>
        </row>
        <row r="418">
          <cell r="I418" t="str">
            <v>ESZC004-17</v>
          </cell>
          <cell r="J418" t="str">
            <v>Economia do Trabalho</v>
          </cell>
        </row>
        <row r="419">
          <cell r="I419" t="str">
            <v>ESZC006-17</v>
          </cell>
          <cell r="J419" t="str">
            <v>Economia Institucional II</v>
          </cell>
        </row>
        <row r="420">
          <cell r="I420" t="str">
            <v>ESZC007-13</v>
          </cell>
          <cell r="J420" t="str">
            <v>Economia Regional e Sociedade</v>
          </cell>
        </row>
        <row r="421">
          <cell r="I421" t="str">
            <v>ESZC013-17</v>
          </cell>
          <cell r="J421" t="str">
            <v>Mudança Tecnológica e Dinâmica Capitalista na Economia Contemporânea</v>
          </cell>
        </row>
        <row r="422">
          <cell r="I422" t="str">
            <v>ESZC017-17</v>
          </cell>
          <cell r="J422" t="str">
            <v>Tópicos Avançados em Macroeconomia</v>
          </cell>
        </row>
        <row r="423">
          <cell r="I423" t="str">
            <v>ESZC018-17</v>
          </cell>
          <cell r="J423" t="str">
            <v>Análise Econômica de Projetos</v>
          </cell>
        </row>
        <row r="424">
          <cell r="I424" t="str">
            <v>ESZC019-17</v>
          </cell>
          <cell r="J424" t="str">
            <v>Introdução à Elaboração e Análise de Cenários Macroeconômicos</v>
          </cell>
        </row>
        <row r="425">
          <cell r="I425" t="str">
            <v>ESZC020-17</v>
          </cell>
          <cell r="J425" t="str">
            <v>Economia Industrial</v>
          </cell>
        </row>
        <row r="426">
          <cell r="I426" t="str">
            <v>ESZC021-17</v>
          </cell>
          <cell r="J426" t="str">
            <v>Tópicos Avançados em Microeconomia</v>
          </cell>
        </row>
        <row r="427">
          <cell r="I427" t="str">
            <v>ESZC022-17</v>
          </cell>
          <cell r="J427" t="str">
            <v>Tópicos Avançados em Desenvolvimento Socioeconômico</v>
          </cell>
        </row>
        <row r="428">
          <cell r="I428" t="str">
            <v>ESZC023-17</v>
          </cell>
          <cell r="J428" t="str">
            <v>Tópicos Avançados em Economia Institucional</v>
          </cell>
        </row>
        <row r="429">
          <cell r="I429" t="str">
            <v>ESZC024-17</v>
          </cell>
          <cell r="J429" t="str">
            <v>Tópicos Avançados em História Econômica</v>
          </cell>
        </row>
        <row r="430">
          <cell r="I430" t="str">
            <v>ESZC025-17</v>
          </cell>
          <cell r="J430" t="str">
            <v>Capitalismo Contemporâneo</v>
          </cell>
        </row>
        <row r="431">
          <cell r="I431" t="str">
            <v>ESZC026-17</v>
          </cell>
          <cell r="J431" t="str">
            <v>Tópicos Avançados em Economia e Planejamento Territorial</v>
          </cell>
        </row>
        <row r="432">
          <cell r="I432" t="str">
            <v>ESZC027-17</v>
          </cell>
          <cell r="J432" t="str">
            <v>Microeconomia Sistêmica Ambiental</v>
          </cell>
        </row>
        <row r="433">
          <cell r="I433" t="str">
            <v>ESZC028-17</v>
          </cell>
          <cell r="J433" t="str">
            <v>Economia Dinâmica</v>
          </cell>
        </row>
        <row r="434">
          <cell r="I434" t="str">
            <v>ESZC029-17</v>
          </cell>
          <cell r="J434" t="str">
            <v>Métodos Empíricos para Avaliação de Políticas Públicas</v>
          </cell>
        </row>
        <row r="435">
          <cell r="I435" t="str">
            <v>ESZC030-17</v>
          </cell>
          <cell r="J435" t="str">
            <v>Modelagem Econômica no Século XXI</v>
          </cell>
        </row>
        <row r="436">
          <cell r="I436" t="str">
            <v>ESZC031-17</v>
          </cell>
          <cell r="J436" t="str">
            <v>Finanças I</v>
          </cell>
        </row>
        <row r="437">
          <cell r="I437" t="str">
            <v>ESZC032-17</v>
          </cell>
          <cell r="J437" t="str">
            <v>Finanças II</v>
          </cell>
        </row>
        <row r="438">
          <cell r="I438" t="str">
            <v>ESZC033-17</v>
          </cell>
          <cell r="J438" t="str">
            <v>Tópicos Especiais em Economia Financeira</v>
          </cell>
        </row>
        <row r="439">
          <cell r="I439" t="str">
            <v>ESZE006-17</v>
          </cell>
          <cell r="J439" t="str">
            <v>Subestação e Equipamentos</v>
          </cell>
        </row>
        <row r="440">
          <cell r="I440" t="str">
            <v>ESZE009-17</v>
          </cell>
          <cell r="J440" t="str">
            <v>Sistemas de Potência II</v>
          </cell>
        </row>
        <row r="441">
          <cell r="I441" t="str">
            <v>ESZE010-17</v>
          </cell>
          <cell r="J441" t="str">
            <v>Automação de Sistemas Elétricos de Potência</v>
          </cell>
        </row>
        <row r="442">
          <cell r="I442" t="str">
            <v>ESZE019-17</v>
          </cell>
          <cell r="J442" t="str">
            <v>Centrais Termoelétricas</v>
          </cell>
        </row>
        <row r="443">
          <cell r="I443" t="str">
            <v>ESZE025-17</v>
          </cell>
          <cell r="J443" t="str">
            <v>Integração e Otimização Energética de Processos</v>
          </cell>
        </row>
        <row r="444">
          <cell r="I444" t="str">
            <v>ESZE026-17</v>
          </cell>
          <cell r="J444" t="str">
            <v>Ventilação Industrial e Ar Comprimido</v>
          </cell>
        </row>
        <row r="445">
          <cell r="I445" t="str">
            <v>ESZE031-17</v>
          </cell>
          <cell r="J445" t="str">
            <v>Processos Termoquímicos de Conversão Energética</v>
          </cell>
        </row>
        <row r="446">
          <cell r="I446" t="str">
            <v>ESZE038-17</v>
          </cell>
          <cell r="J446" t="str">
            <v>Reações Nucleares</v>
          </cell>
        </row>
        <row r="447">
          <cell r="I447" t="str">
            <v>ESZE044-17</v>
          </cell>
          <cell r="J447" t="str">
            <v>Segurança de Instalações Nucleares</v>
          </cell>
        </row>
        <row r="448">
          <cell r="I448" t="str">
            <v>ESZE045-17</v>
          </cell>
          <cell r="J448" t="str">
            <v>Resíduos Nucleares</v>
          </cell>
        </row>
        <row r="449">
          <cell r="I449" t="str">
            <v>ESZE048-17</v>
          </cell>
          <cell r="J449" t="str">
            <v>Hidrogênio e Células a Combustível</v>
          </cell>
        </row>
        <row r="450">
          <cell r="I450" t="str">
            <v>ESZE052-17</v>
          </cell>
          <cell r="J450" t="str">
            <v>Geração Distribuída</v>
          </cell>
        </row>
        <row r="451">
          <cell r="I451" t="str">
            <v>ESZE057-17</v>
          </cell>
          <cell r="J451" t="str">
            <v>Economia do Petróleo e do Gás Natural</v>
          </cell>
        </row>
        <row r="452">
          <cell r="I452" t="str">
            <v>ESZE058-17</v>
          </cell>
          <cell r="J452" t="str">
            <v>Engenharia de Completação</v>
          </cell>
        </row>
        <row r="453">
          <cell r="I453" t="str">
            <v>ESZE059-17</v>
          </cell>
          <cell r="J453" t="str">
            <v>Engenharia de Perfuração</v>
          </cell>
        </row>
        <row r="454">
          <cell r="I454" t="str">
            <v>ESZE060-17</v>
          </cell>
          <cell r="J454" t="str">
            <v>Engenharia de Reservatórios I</v>
          </cell>
        </row>
        <row r="455">
          <cell r="I455" t="str">
            <v>ESZE061-17</v>
          </cell>
          <cell r="J455" t="str">
            <v>Engenharia de Reservatórios II</v>
          </cell>
        </row>
        <row r="456">
          <cell r="I456" t="str">
            <v>ESZE063-17</v>
          </cell>
          <cell r="J456" t="str">
            <v>Impacto Ambiental e Social Na Cadeia de Produção de Petróleo</v>
          </cell>
        </row>
        <row r="457">
          <cell r="I457" t="str">
            <v>ESZE064-17</v>
          </cell>
          <cell r="J457" t="str">
            <v>Petrofísica</v>
          </cell>
        </row>
        <row r="458">
          <cell r="I458" t="str">
            <v>ESZE065-17</v>
          </cell>
          <cell r="J458" t="str">
            <v>Transporte de Petróleo e Gás Natural</v>
          </cell>
        </row>
        <row r="459">
          <cell r="I459" t="str">
            <v>ESZE066-17</v>
          </cell>
          <cell r="J459" t="str">
            <v>Química do Petróleo</v>
          </cell>
        </row>
        <row r="460">
          <cell r="I460" t="str">
            <v>ESZE072-17</v>
          </cell>
          <cell r="J460" t="str">
            <v>Sistemas Termosolares</v>
          </cell>
        </row>
        <row r="461">
          <cell r="I461" t="str">
            <v>ESZE073-17</v>
          </cell>
          <cell r="J461" t="str">
            <v>Qualidade da Energia Elétrica</v>
          </cell>
        </row>
        <row r="462">
          <cell r="I462" t="str">
            <v>ESZE074-17</v>
          </cell>
          <cell r="J462" t="str">
            <v>Sistemas de Potência I</v>
          </cell>
        </row>
        <row r="463">
          <cell r="I463" t="str">
            <v>ESZE075-17</v>
          </cell>
          <cell r="J463" t="str">
            <v>Análise Estática em Sistemas Elétricos de Potência</v>
          </cell>
        </row>
        <row r="464">
          <cell r="I464" t="str">
            <v>ESZE076-17</v>
          </cell>
          <cell r="J464" t="str">
            <v>Proteção de Sistemas Elétricos de Potência</v>
          </cell>
        </row>
        <row r="465">
          <cell r="I465" t="str">
            <v>ESZE077-17</v>
          </cell>
          <cell r="J465" t="str">
            <v>Redes de Distribuição de Energia Elétrica</v>
          </cell>
        </row>
        <row r="466">
          <cell r="I466" t="str">
            <v>ESZE078-17</v>
          </cell>
          <cell r="J466" t="str">
            <v>Regulação e Mercado de Energia Elétrica</v>
          </cell>
        </row>
        <row r="467">
          <cell r="I467" t="str">
            <v>ESZE079-17</v>
          </cell>
          <cell r="J467" t="str">
            <v>Tópicos de Otimização em Sistemas Elétricos de Potência e Aplicações</v>
          </cell>
        </row>
        <row r="468">
          <cell r="I468" t="str">
            <v>ESZE080-17</v>
          </cell>
          <cell r="J468" t="str">
            <v>Planejamento da Operação de Sistemas Hidrotérmicos de Potência</v>
          </cell>
        </row>
        <row r="469">
          <cell r="I469" t="str">
            <v>ESZE081-17</v>
          </cell>
          <cell r="J469" t="str">
            <v>Tecnologia da Combustão</v>
          </cell>
        </row>
        <row r="470">
          <cell r="I470" t="str">
            <v>ESZE082-17</v>
          </cell>
          <cell r="J470" t="str">
            <v>Motores de Combustão Interna</v>
          </cell>
        </row>
        <row r="471">
          <cell r="I471" t="str">
            <v>ESZE083-17</v>
          </cell>
          <cell r="J471" t="str">
            <v>Transferência de Calor Industrial</v>
          </cell>
        </row>
        <row r="472">
          <cell r="I472" t="str">
            <v>ESZE084-17</v>
          </cell>
          <cell r="J472" t="str">
            <v>Geração de Vapor</v>
          </cell>
        </row>
        <row r="473">
          <cell r="I473" t="str">
            <v>ESZE085-17</v>
          </cell>
          <cell r="J473" t="str">
            <v>Máquinas Térmicas de Fluxo</v>
          </cell>
        </row>
        <row r="474">
          <cell r="I474" t="str">
            <v>ESZE086-17</v>
          </cell>
          <cell r="J474" t="str">
            <v>Cogeração</v>
          </cell>
        </row>
        <row r="475">
          <cell r="I475" t="str">
            <v>ESZE087-17</v>
          </cell>
          <cell r="J475" t="str">
            <v>Turbinas Hidráulicas</v>
          </cell>
        </row>
        <row r="476">
          <cell r="I476" t="str">
            <v>ESZE088-17</v>
          </cell>
          <cell r="J476" t="str">
            <v>Ventiladores Industriais</v>
          </cell>
        </row>
        <row r="477">
          <cell r="I477" t="str">
            <v>ESZE089-17</v>
          </cell>
          <cell r="J477" t="str">
            <v>Bombas Hidráulicas</v>
          </cell>
        </row>
        <row r="478">
          <cell r="I478" t="str">
            <v>ESZE090-17</v>
          </cell>
          <cell r="J478" t="str">
            <v>Refrigeração e Condicionamento de Ar</v>
          </cell>
        </row>
        <row r="479">
          <cell r="I479" t="str">
            <v>ESZE091-17</v>
          </cell>
          <cell r="J479" t="str">
            <v>Transferência de Calor e Mecânica dos Fluidos Computacional I</v>
          </cell>
        </row>
        <row r="480">
          <cell r="I480" t="str">
            <v>ESZE092-17</v>
          </cell>
          <cell r="J480" t="str">
            <v>Transferência de Calor e Mecânica dos Fluidos Computacional II</v>
          </cell>
        </row>
        <row r="481">
          <cell r="I481" t="str">
            <v>ESZE093-17</v>
          </cell>
          <cell r="J481" t="str">
            <v>Engenharia do Biodiesel</v>
          </cell>
        </row>
        <row r="482">
          <cell r="I482" t="str">
            <v>ESZE094-17</v>
          </cell>
          <cell r="J482" t="str">
            <v>Engenharia do Etanol</v>
          </cell>
        </row>
        <row r="483">
          <cell r="I483" t="str">
            <v>ESZE095-17</v>
          </cell>
          <cell r="J483" t="str">
            <v>Operações e Equipamentos Industriais I</v>
          </cell>
        </row>
        <row r="484">
          <cell r="I484" t="str">
            <v>ESZE096-17</v>
          </cell>
          <cell r="J484" t="str">
            <v>Operações e Equipamentos Industriais II</v>
          </cell>
        </row>
        <row r="485">
          <cell r="I485" t="str">
            <v>ESZE097-17</v>
          </cell>
          <cell r="J485" t="str">
            <v>Armazenamento de Energia Elétrica</v>
          </cell>
        </row>
        <row r="486">
          <cell r="I486" t="str">
            <v>ESZE098-17</v>
          </cell>
          <cell r="J486" t="str">
            <v>Física de Reatores Nucleares</v>
          </cell>
        </row>
        <row r="487">
          <cell r="I487" t="str">
            <v>ESZE099-17</v>
          </cell>
          <cell r="J487" t="str">
            <v>Termo-Hidráulica de Reatores Nucleares</v>
          </cell>
        </row>
        <row r="488">
          <cell r="I488" t="str">
            <v>ESZE100-17</v>
          </cell>
          <cell r="J488" t="str">
            <v>Refino do Petróleo</v>
          </cell>
        </row>
        <row r="489">
          <cell r="I489" t="str">
            <v>ESZE101-17</v>
          </cell>
          <cell r="J489" t="str">
            <v>Escoamento Multifásico</v>
          </cell>
        </row>
        <row r="490">
          <cell r="I490" t="str">
            <v>ESZE102-17</v>
          </cell>
          <cell r="J490" t="str">
            <v>Aproveitamento Energético de Resíduos</v>
          </cell>
        </row>
        <row r="491">
          <cell r="I491" t="str">
            <v>ESZE103-17</v>
          </cell>
          <cell r="J491" t="str">
            <v>Iluminação Rural Fotovoltaica</v>
          </cell>
        </row>
        <row r="492">
          <cell r="I492" t="str">
            <v>ESZE104-17</v>
          </cell>
          <cell r="J492" t="str">
            <v>Energia Geotérmica</v>
          </cell>
        </row>
        <row r="493">
          <cell r="I493" t="str">
            <v>ESZE105-17</v>
          </cell>
          <cell r="J493" t="str">
            <v>Energia dos Oceanos</v>
          </cell>
        </row>
        <row r="494">
          <cell r="I494" t="str">
            <v>ESZE106-17</v>
          </cell>
          <cell r="J494" t="str">
            <v>Sistemas Fotovoltaicos Conectados à Rede Elétrica</v>
          </cell>
        </row>
        <row r="495">
          <cell r="I495" t="str">
            <v>ESZE107-17</v>
          </cell>
          <cell r="J495" t="str">
            <v>Sistemas Fotovoltaicos Isolados</v>
          </cell>
        </row>
        <row r="496">
          <cell r="I496" t="str">
            <v>ESZE108-17</v>
          </cell>
          <cell r="J496" t="str">
            <v>Materiais e Tecnologias de Conversão Fotovoltaica</v>
          </cell>
        </row>
        <row r="497">
          <cell r="I497" t="str">
            <v>ESZE109-17</v>
          </cell>
          <cell r="J497" t="str">
            <v>Impactos Econômicos e Socioambientais da Geração Fotovoltaica</v>
          </cell>
        </row>
        <row r="498">
          <cell r="I498" t="str">
            <v>ESZE110-17</v>
          </cell>
          <cell r="J498" t="str">
            <v>Eletrificação Rural Com Recursos Energéticos Renováveis</v>
          </cell>
        </row>
        <row r="499">
          <cell r="I499" t="str">
            <v>ESZE111-17</v>
          </cell>
          <cell r="J499" t="str">
            <v>Política Energética</v>
          </cell>
        </row>
        <row r="500">
          <cell r="I500" t="str">
            <v>ESZE112-17</v>
          </cell>
          <cell r="J500" t="str">
            <v>Projeto de Microturbinas Eólicas</v>
          </cell>
        </row>
        <row r="501">
          <cell r="I501" t="str">
            <v>ESZE113-17</v>
          </cell>
          <cell r="J501" t="str">
            <v>Projeto de Geradores Elétricos para Energia Eólica</v>
          </cell>
        </row>
        <row r="502">
          <cell r="I502" t="str">
            <v>ESZG001-17</v>
          </cell>
          <cell r="J502" t="str">
            <v>Análise de Redes de Transporte e Distribuição</v>
          </cell>
        </row>
        <row r="503">
          <cell r="I503" t="str">
            <v>ESZG002-17</v>
          </cell>
          <cell r="J503" t="str">
            <v>Confiabilidade Industrial em Sistemas de Gestão</v>
          </cell>
        </row>
        <row r="504">
          <cell r="I504" t="str">
            <v>ESZG004-17</v>
          </cell>
          <cell r="J504" t="str">
            <v>Técnicas de Tomadas de Decisão Aplicáveis em Modelos de Dependência</v>
          </cell>
        </row>
        <row r="505">
          <cell r="I505" t="str">
            <v>ESZG005-17</v>
          </cell>
          <cell r="J505" t="str">
            <v>Técnicas de Tomadas de Decisão Aplicáveis em Modelos de Interdependência</v>
          </cell>
        </row>
        <row r="506">
          <cell r="I506" t="str">
            <v>ESZG006-17</v>
          </cell>
          <cell r="J506" t="str">
            <v>Pesquisa Operacional Aplicada</v>
          </cell>
        </row>
        <row r="507">
          <cell r="I507" t="str">
            <v>ESZG007-17</v>
          </cell>
          <cell r="J507" t="str">
            <v>Simulação de Modelos de Gestão</v>
          </cell>
        </row>
        <row r="508">
          <cell r="I508" t="str">
            <v>ESZG009-17</v>
          </cell>
          <cell r="J508" t="str">
            <v>Gestão da Qualidade, Segurança, Saúde e Ambiental Aplicada em Projetos</v>
          </cell>
        </row>
        <row r="509">
          <cell r="I509" t="str">
            <v>ESZG010-17</v>
          </cell>
          <cell r="J509" t="str">
            <v>Planejamento e Controle de Projetos</v>
          </cell>
        </row>
        <row r="510">
          <cell r="I510" t="str">
            <v>ESZG011-17</v>
          </cell>
          <cell r="J510" t="str">
            <v>Planejamento Estratégico em Gestão de Projetos</v>
          </cell>
        </row>
        <row r="511">
          <cell r="I511" t="str">
            <v>ESZG012-17</v>
          </cell>
          <cell r="J511" t="str">
            <v>Projetos Industriais</v>
          </cell>
        </row>
        <row r="512">
          <cell r="I512" t="str">
            <v>ESZG013-17</v>
          </cell>
          <cell r="J512" t="str">
            <v>Empreendedorismo</v>
          </cell>
        </row>
        <row r="513">
          <cell r="I513" t="str">
            <v>ESZG017-17</v>
          </cell>
          <cell r="J513" t="str">
            <v>Clima e Cultura Organizacional</v>
          </cell>
        </row>
        <row r="514">
          <cell r="I514" t="str">
            <v>ESZG018-17</v>
          </cell>
          <cell r="J514" t="str">
            <v>Estratégias de Comunicação Organizacional</v>
          </cell>
        </row>
        <row r="515">
          <cell r="I515" t="str">
            <v>ESZG019-17</v>
          </cell>
          <cell r="J515" t="str">
            <v>Gestão Estratégica e Organizacional</v>
          </cell>
        </row>
        <row r="516">
          <cell r="I516" t="str">
            <v>ESZG020-17</v>
          </cell>
          <cell r="J516" t="str">
            <v>Modelos de Comunicação Nas Organizações</v>
          </cell>
        </row>
        <row r="517">
          <cell r="I517" t="str">
            <v>ESZG021-17</v>
          </cell>
          <cell r="J517" t="str">
            <v>Negociação e Solução de Conflitos Organizacionais</v>
          </cell>
        </row>
        <row r="518">
          <cell r="I518" t="str">
            <v>ESZG023-17</v>
          </cell>
          <cell r="J518" t="str">
            <v>Contabilidade para Engenharia</v>
          </cell>
        </row>
        <row r="519">
          <cell r="I519" t="str">
            <v>ESZG024-17</v>
          </cell>
          <cell r="J519" t="str">
            <v>Gestão de Custos Avançada</v>
          </cell>
        </row>
        <row r="520">
          <cell r="I520" t="str">
            <v>ESZG025-17</v>
          </cell>
          <cell r="J520" t="str">
            <v>Finanças, Gestão e Administração Financeira</v>
          </cell>
        </row>
        <row r="521">
          <cell r="I521" t="str">
            <v>ESZG028-17</v>
          </cell>
          <cell r="J521" t="str">
            <v>Automação em Sistemas de Manufatura</v>
          </cell>
        </row>
        <row r="522">
          <cell r="I522" t="str">
            <v>ESZG030-17</v>
          </cell>
          <cell r="J522" t="str">
            <v>Metrologia</v>
          </cell>
        </row>
        <row r="523">
          <cell r="I523" t="str">
            <v>ESZG031-17</v>
          </cell>
          <cell r="J523" t="str">
            <v>Engenharia Humana</v>
          </cell>
        </row>
        <row r="524">
          <cell r="I524" t="str">
            <v>ESZG032-17</v>
          </cell>
          <cell r="J524" t="str">
            <v>Modelos e Ferramentas de Gestão Ambiental</v>
          </cell>
        </row>
        <row r="525">
          <cell r="I525" t="str">
            <v>ESZG035-17</v>
          </cell>
          <cell r="J525" t="str">
            <v>Qualidade em Serviços</v>
          </cell>
        </row>
        <row r="526">
          <cell r="I526" t="str">
            <v>ESZG036-17</v>
          </cell>
          <cell r="J526" t="str">
            <v>Conceitos de Marketing</v>
          </cell>
        </row>
        <row r="527">
          <cell r="I527" t="str">
            <v>ESZG037-17</v>
          </cell>
          <cell r="J527" t="str">
            <v>Inovação Estratégica</v>
          </cell>
        </row>
        <row r="528">
          <cell r="I528" t="str">
            <v>ESZG038-17</v>
          </cell>
          <cell r="J528" t="str">
            <v>Eficiência Energética Industrial</v>
          </cell>
        </row>
        <row r="529">
          <cell r="I529" t="str">
            <v>ESZG039-17</v>
          </cell>
          <cell r="J529" t="str">
            <v>Lógica em Sistemas de Gestão</v>
          </cell>
        </row>
        <row r="530">
          <cell r="I530" t="str">
            <v>ESZG040-17</v>
          </cell>
          <cell r="J530" t="str">
            <v>Modelos de Decisão Multicritério</v>
          </cell>
        </row>
        <row r="531">
          <cell r="I531" t="str">
            <v>ESZG041-17</v>
          </cell>
          <cell r="J531" t="str">
            <v>Gestão da Inovação</v>
          </cell>
        </row>
        <row r="532">
          <cell r="I532" t="str">
            <v>ESZG042-17</v>
          </cell>
          <cell r="J532" t="str">
            <v>Metodologia de Análise de Riscos</v>
          </cell>
        </row>
        <row r="533">
          <cell r="I533" t="str">
            <v>ESZG043-17</v>
          </cell>
          <cell r="J533" t="str">
            <v>Projeto Virtual e Integrado de Manufatura</v>
          </cell>
        </row>
        <row r="534">
          <cell r="I534" t="str">
            <v>ESZI002-17</v>
          </cell>
          <cell r="J534" t="str">
            <v>Filtragem Adaptativa</v>
          </cell>
        </row>
        <row r="535">
          <cell r="I535" t="str">
            <v>ESZI003-17</v>
          </cell>
          <cell r="J535" t="str">
            <v>Processamento de Informação em Línguas Naturais</v>
          </cell>
        </row>
        <row r="536">
          <cell r="I536" t="str">
            <v>ESZI010-17</v>
          </cell>
          <cell r="J536" t="str">
            <v>Simulação de Sistemas de Comunicação</v>
          </cell>
        </row>
        <row r="537">
          <cell r="I537" t="str">
            <v>ESZI013-17</v>
          </cell>
          <cell r="J537" t="str">
            <v>Informática Industrial</v>
          </cell>
        </row>
        <row r="538">
          <cell r="I538" t="str">
            <v>ESZI014-17</v>
          </cell>
          <cell r="J538" t="str">
            <v>Sistemas Inteligentes</v>
          </cell>
        </row>
        <row r="539">
          <cell r="I539" t="str">
            <v>ESZI016-17</v>
          </cell>
          <cell r="J539" t="str">
            <v>Projeto de Filtros Digitais</v>
          </cell>
        </row>
        <row r="540">
          <cell r="I540" t="str">
            <v>ESZI017-17</v>
          </cell>
          <cell r="J540" t="str">
            <v>Fundamentos de Processamento Gráfico</v>
          </cell>
        </row>
        <row r="541">
          <cell r="I541" t="str">
            <v>ESZI018-17</v>
          </cell>
          <cell r="J541" t="str">
            <v>Tecnologia de Redes Ópticas</v>
          </cell>
        </row>
        <row r="542">
          <cell r="I542" t="str">
            <v>ESZI019-17</v>
          </cell>
          <cell r="J542" t="str">
            <v>Sistemas de Micro-Ondas</v>
          </cell>
        </row>
        <row r="543">
          <cell r="I543" t="str">
            <v>ESZI022-17</v>
          </cell>
          <cell r="J543" t="str">
            <v>Planejamento de Redes de Informação</v>
          </cell>
        </row>
        <row r="544">
          <cell r="I544" t="str">
            <v>ESZI023-17</v>
          </cell>
          <cell r="J544" t="str">
            <v>Projeto de Sistemas de Comunicação</v>
          </cell>
        </row>
        <row r="545">
          <cell r="I545" t="str">
            <v>ESZI025-17</v>
          </cell>
          <cell r="J545" t="str">
            <v>Aplicações de Microcontroladores</v>
          </cell>
        </row>
        <row r="546">
          <cell r="I546" t="str">
            <v>ESZI026-17</v>
          </cell>
          <cell r="J546" t="str">
            <v>Engenharia de Sistemas de Comunicação e Missão Crítica</v>
          </cell>
        </row>
        <row r="547">
          <cell r="I547" t="str">
            <v>ESZI027-17</v>
          </cell>
          <cell r="J547" t="str">
            <v>Informação e Sociedade</v>
          </cell>
        </row>
        <row r="548">
          <cell r="I548" t="str">
            <v>ESZI028-17</v>
          </cell>
          <cell r="J548" t="str">
            <v>TV Digital</v>
          </cell>
        </row>
        <row r="549">
          <cell r="I549" t="str">
            <v>ESZI029-17</v>
          </cell>
          <cell r="J549" t="str">
            <v>Redes WAN de Banda Larga</v>
          </cell>
        </row>
        <row r="550">
          <cell r="I550" t="str">
            <v>ESZI030-17</v>
          </cell>
          <cell r="J550" t="str">
            <v>Gerenciamento e Interoperabilidade de Redes</v>
          </cell>
        </row>
        <row r="551">
          <cell r="I551" t="str">
            <v>ESZI031-17</v>
          </cell>
          <cell r="J551" t="str">
            <v>Segurança de Redes</v>
          </cell>
        </row>
        <row r="552">
          <cell r="I552" t="str">
            <v>ESZI032-17</v>
          </cell>
          <cell r="J552" t="str">
            <v>Processamento de Vídeo</v>
          </cell>
        </row>
        <row r="553">
          <cell r="I553" t="str">
            <v>ESZI033-17</v>
          </cell>
          <cell r="J553" t="str">
            <v>Programação de Dispositivos Móveis</v>
          </cell>
        </row>
        <row r="554">
          <cell r="I554" t="str">
            <v>ESZI034-17</v>
          </cell>
          <cell r="J554" t="str">
            <v>Jogos Digitais: Aspectos Técnicos e Aplicações</v>
          </cell>
        </row>
        <row r="555">
          <cell r="I555" t="str">
            <v>ESZI035-17</v>
          </cell>
          <cell r="J555" t="str">
            <v>Introdução ao Processamento de Sinais de Voz e Áudio</v>
          </cell>
        </row>
        <row r="556">
          <cell r="I556" t="str">
            <v>ESZI036-17</v>
          </cell>
          <cell r="J556" t="str">
            <v>Projeto de Alta Frequência</v>
          </cell>
        </row>
        <row r="557">
          <cell r="I557" t="str">
            <v>ESZI037-17</v>
          </cell>
          <cell r="J557" t="str">
            <v>Aplicações em Voz, Áudio e Acústica</v>
          </cell>
        </row>
        <row r="558">
          <cell r="I558" t="str">
            <v>ESZI038-17</v>
          </cell>
          <cell r="J558" t="str">
            <v>Projeto de Sistemas Multimídia</v>
          </cell>
        </row>
        <row r="559">
          <cell r="I559" t="str">
            <v>ESZI039-17</v>
          </cell>
          <cell r="J559" t="str">
            <v>Propagação e Antenas</v>
          </cell>
        </row>
        <row r="560">
          <cell r="I560" t="str">
            <v>ESZI040-17</v>
          </cell>
          <cell r="J560" t="str">
            <v>Telefonia Fixa e VoIP</v>
          </cell>
        </row>
        <row r="561">
          <cell r="I561" t="str">
            <v>ESZI041-17</v>
          </cell>
          <cell r="J561" t="str">
            <v>Programação de Software Embarcado</v>
          </cell>
        </row>
        <row r="562">
          <cell r="I562" t="str">
            <v>ESZI042-17</v>
          </cell>
          <cell r="J562" t="str">
            <v>Instrumentação em RF e Micro-Ondas</v>
          </cell>
        </row>
        <row r="563">
          <cell r="I563" t="str">
            <v>ESZI043-17</v>
          </cell>
          <cell r="J563" t="str">
            <v>Programação Baseada em Componentes para Jogos</v>
          </cell>
        </row>
        <row r="564">
          <cell r="I564" t="str">
            <v>ESZI044-17</v>
          </cell>
          <cell r="J564" t="str">
            <v>Fundamentos da Computação Semântica</v>
          </cell>
        </row>
        <row r="565">
          <cell r="I565" t="str">
            <v>ESZI045-17</v>
          </cell>
          <cell r="J565" t="str">
            <v>Introdução à Linguística Computacional</v>
          </cell>
        </row>
        <row r="566">
          <cell r="I566" t="str">
            <v>ESZM001-17</v>
          </cell>
          <cell r="J566" t="str">
            <v>Seminários em Materiais Avançados</v>
          </cell>
        </row>
        <row r="567">
          <cell r="I567" t="str">
            <v>ESZM002-17</v>
          </cell>
          <cell r="J567" t="str">
            <v>Nanociência e Nanotecnologia</v>
          </cell>
        </row>
        <row r="568">
          <cell r="I568" t="str">
            <v>ESZM007-17</v>
          </cell>
          <cell r="J568" t="str">
            <v>Elementos Finitos Aplicados em Materiais</v>
          </cell>
        </row>
        <row r="569">
          <cell r="I569" t="str">
            <v>ESZM008-17</v>
          </cell>
          <cell r="J569" t="str">
            <v>Dinâmica Molecular e Monte Carlo</v>
          </cell>
        </row>
        <row r="570">
          <cell r="I570" t="str">
            <v>ESZM009-17</v>
          </cell>
          <cell r="J570" t="str">
            <v>Diagramas de Fase</v>
          </cell>
        </row>
        <row r="571">
          <cell r="I571" t="str">
            <v>ESZM012-17</v>
          </cell>
          <cell r="J571" t="str">
            <v>Tópicos Experimentais em Materiais II</v>
          </cell>
        </row>
        <row r="572">
          <cell r="I572" t="str">
            <v>ESZM013-17</v>
          </cell>
          <cell r="J572" t="str">
            <v>Tecnologia de Elastômeros</v>
          </cell>
        </row>
        <row r="573">
          <cell r="I573" t="str">
            <v>ESZM014-17</v>
          </cell>
          <cell r="J573" t="str">
            <v>Engenharia de Polímeros</v>
          </cell>
        </row>
        <row r="574">
          <cell r="I574" t="str">
            <v>ESZM016-17</v>
          </cell>
          <cell r="J574" t="str">
            <v>Síntese de Polímeros</v>
          </cell>
        </row>
        <row r="575">
          <cell r="I575" t="str">
            <v>ESZM021-17</v>
          </cell>
          <cell r="J575" t="str">
            <v>Matérias Primas Cerâmicas</v>
          </cell>
        </row>
        <row r="576">
          <cell r="I576" t="str">
            <v>ESZM022-17</v>
          </cell>
          <cell r="J576" t="str">
            <v>Cerâmicas Especiais e Refratárias</v>
          </cell>
        </row>
        <row r="577">
          <cell r="I577" t="str">
            <v>ESZM023-17</v>
          </cell>
          <cell r="J577" t="str">
            <v>Metalurgia Física</v>
          </cell>
        </row>
        <row r="578">
          <cell r="I578" t="str">
            <v>ESZM024-17</v>
          </cell>
          <cell r="J578" t="str">
            <v>Engenharia de Metais</v>
          </cell>
        </row>
        <row r="579">
          <cell r="I579" t="str">
            <v>ESZM025-17</v>
          </cell>
          <cell r="J579" t="str">
            <v>Siderurgia e Engenharia dos Aços</v>
          </cell>
        </row>
        <row r="580">
          <cell r="I580" t="str">
            <v>ESZM027-17</v>
          </cell>
          <cell r="J580" t="str">
            <v>Materiais para Energia e Ambiente</v>
          </cell>
        </row>
        <row r="581">
          <cell r="I581" t="str">
            <v>ESZM028-17</v>
          </cell>
          <cell r="J581" t="str">
            <v>Materiais para Tecnologia da Informação</v>
          </cell>
        </row>
        <row r="582">
          <cell r="I582" t="str">
            <v>ESZM029-17</v>
          </cell>
          <cell r="J582" t="str">
            <v>Engenharia de Filmes Finos</v>
          </cell>
        </row>
        <row r="583">
          <cell r="I583" t="str">
            <v>ESZM030-17</v>
          </cell>
          <cell r="J583" t="str">
            <v>Materiais Nanoestruturados</v>
          </cell>
        </row>
        <row r="584">
          <cell r="I584" t="str">
            <v>ESZM031-17</v>
          </cell>
          <cell r="J584" t="str">
            <v>Nanocompósitos</v>
          </cell>
        </row>
        <row r="585">
          <cell r="I585" t="str">
            <v>ESZM032-17</v>
          </cell>
          <cell r="J585" t="str">
            <v>Biomateriais</v>
          </cell>
        </row>
        <row r="586">
          <cell r="I586" t="str">
            <v>ESZM033-17</v>
          </cell>
          <cell r="J586" t="str">
            <v>Reciclagem e Ambiente</v>
          </cell>
        </row>
        <row r="587">
          <cell r="I587" t="str">
            <v>ESZM034-17</v>
          </cell>
          <cell r="J587" t="str">
            <v>Design de Dispositivos</v>
          </cell>
        </row>
        <row r="588">
          <cell r="I588" t="str">
            <v>ESZM035-17</v>
          </cell>
          <cell r="J588" t="str">
            <v>Aditivação de Polímeros</v>
          </cell>
        </row>
        <row r="589">
          <cell r="I589" t="str">
            <v>ESZM036-17</v>
          </cell>
          <cell r="J589" t="str">
            <v>Blendas Poliméricas</v>
          </cell>
        </row>
        <row r="590">
          <cell r="I590" t="str">
            <v>ESZM037-17</v>
          </cell>
          <cell r="J590" t="str">
            <v>Processamento de Polímeros</v>
          </cell>
        </row>
        <row r="591">
          <cell r="I591" t="str">
            <v>ESZM038-17</v>
          </cell>
          <cell r="J591" t="str">
            <v>Engenharia de Cerâmicas</v>
          </cell>
        </row>
        <row r="592">
          <cell r="I592" t="str">
            <v>ESZM039-17</v>
          </cell>
          <cell r="J592" t="str">
            <v>Processamento de Materiais Cerâmicos</v>
          </cell>
        </row>
        <row r="593">
          <cell r="I593" t="str">
            <v>ESZM040-17</v>
          </cell>
          <cell r="J593" t="str">
            <v>Processamento e Conformação de Metais I</v>
          </cell>
        </row>
        <row r="594">
          <cell r="I594" t="str">
            <v>ESZM041-17</v>
          </cell>
          <cell r="J594" t="str">
            <v>Processamento e Conformação de Metais II</v>
          </cell>
        </row>
        <row r="595">
          <cell r="I595" t="str">
            <v>ESZP001-13</v>
          </cell>
          <cell r="J595" t="str">
            <v>Desigualdades Regionais e Formação Socioespacial do Brasil</v>
          </cell>
        </row>
        <row r="596">
          <cell r="I596" t="str">
            <v>ESZP002-13</v>
          </cell>
          <cell r="J596" t="str">
            <v>Instituições Judiciais e Políticas Públicas</v>
          </cell>
        </row>
        <row r="597">
          <cell r="I597" t="str">
            <v>ESZP004-13</v>
          </cell>
          <cell r="J597" t="str">
            <v>Modelos e Práticas Colaborativas em CT&amp;I</v>
          </cell>
        </row>
        <row r="598">
          <cell r="I598" t="str">
            <v>ESZP006-13</v>
          </cell>
          <cell r="J598" t="str">
            <v>Pensamento Latino-Americano e Políticas de CT&amp;I</v>
          </cell>
        </row>
        <row r="599">
          <cell r="I599" t="str">
            <v>ESZP007-13</v>
          </cell>
          <cell r="J599" t="str">
            <v>Políticas Culturais</v>
          </cell>
        </row>
        <row r="600">
          <cell r="I600" t="str">
            <v>ESZP008-13</v>
          </cell>
          <cell r="J600" t="str">
            <v>Políticas Públicas de Gênero, Etnia e Geração</v>
          </cell>
        </row>
        <row r="601">
          <cell r="I601" t="str">
            <v>ESZP009-13</v>
          </cell>
          <cell r="J601" t="str">
            <v>Políticas Públicas de Intervenção Territorial no Brasil</v>
          </cell>
        </row>
        <row r="602">
          <cell r="I602" t="str">
            <v>ESZP010-13</v>
          </cell>
          <cell r="J602" t="str">
            <v>Regulação e Agências Reguladoras no Contexto Brasileiro</v>
          </cell>
        </row>
        <row r="603">
          <cell r="I603" t="str">
            <v>ESZP011-13</v>
          </cell>
          <cell r="J603" t="str">
            <v>Arte, Ciência, Tecnologia e Política</v>
          </cell>
        </row>
        <row r="604">
          <cell r="I604" t="str">
            <v>ESZP012-13</v>
          </cell>
          <cell r="J604" t="str">
            <v>Ciência, Saúde, Educação e a Formação da Nacionalidade</v>
          </cell>
        </row>
        <row r="605">
          <cell r="I605" t="str">
            <v>ESZP013-13</v>
          </cell>
          <cell r="J605" t="str">
            <v>Dinâmicas Socioespaciais do ABC Paulista</v>
          </cell>
        </row>
        <row r="606">
          <cell r="I606" t="str">
            <v>ESZP014-13</v>
          </cell>
          <cell r="J606" t="str">
            <v>Diversidade Cultural, Conhecimento Local e Políticas Públicas</v>
          </cell>
        </row>
        <row r="607">
          <cell r="I607" t="str">
            <v>ESZP015-13</v>
          </cell>
          <cell r="J607" t="str">
            <v>Economia da Inovação Tecnológica</v>
          </cell>
        </row>
        <row r="608">
          <cell r="I608" t="str">
            <v>ESZP018-13</v>
          </cell>
          <cell r="J608" t="str">
            <v>Ensino Superior no Brasil: Trajetórias e Modelos Institucionais</v>
          </cell>
        </row>
        <row r="609">
          <cell r="I609" t="str">
            <v>ESZP022-13</v>
          </cell>
          <cell r="J609" t="str">
            <v>Gestão de Projetos Culturais</v>
          </cell>
        </row>
        <row r="610">
          <cell r="I610" t="str">
            <v>ESZP023-13</v>
          </cell>
          <cell r="J610" t="str">
            <v>Inovação e Desenvolvimento Agroindustrial</v>
          </cell>
        </row>
        <row r="611">
          <cell r="I611" t="str">
            <v>ESZP025-13</v>
          </cell>
          <cell r="J611" t="str">
            <v>Introdução à Prospecção Tecnológica</v>
          </cell>
        </row>
        <row r="612">
          <cell r="I612" t="str">
            <v>ESZP026-13</v>
          </cell>
          <cell r="J612" t="str">
            <v>Memória, Identidades Sociais e Cidadania nas Sociedades Complexas Contemporâneas</v>
          </cell>
        </row>
        <row r="613">
          <cell r="I613" t="str">
            <v>ESZP027-13</v>
          </cell>
          <cell r="J613" t="str">
            <v>Métodos e Técnicas Aplicadas às Políticas Públicas Ambientais</v>
          </cell>
        </row>
        <row r="614">
          <cell r="I614" t="str">
            <v>ESZP028-13</v>
          </cell>
          <cell r="J614" t="str">
            <v>Métodos e Técnicas Aplicadas às Políticas Públicas Urbanas</v>
          </cell>
        </row>
        <row r="615">
          <cell r="I615" t="str">
            <v>ESZP029-13</v>
          </cell>
          <cell r="J615" t="str">
            <v>Movimentos Sindicais, Sociais e Culturais</v>
          </cell>
        </row>
        <row r="616">
          <cell r="I616" t="str">
            <v>ESZP030-13</v>
          </cell>
          <cell r="J616" t="str">
            <v>Perspectiva de Análise do Estado e das Políticas Públicas</v>
          </cell>
        </row>
        <row r="617">
          <cell r="I617" t="str">
            <v>ESZP031-13</v>
          </cell>
          <cell r="J617" t="str">
            <v>Tecnologias Sociais</v>
          </cell>
        </row>
        <row r="618">
          <cell r="I618" t="str">
            <v>ESZP034-14</v>
          </cell>
          <cell r="J618" t="str">
            <v>Políticas Públicas de Esporte e Lazer</v>
          </cell>
        </row>
        <row r="619">
          <cell r="I619" t="str">
            <v>ESZP035-14</v>
          </cell>
          <cell r="J619" t="str">
            <v>Atores e Instituições no Regime Militar: 1964-1985</v>
          </cell>
        </row>
        <row r="620">
          <cell r="I620" t="str">
            <v>ESZP037-14</v>
          </cell>
          <cell r="J620" t="str">
            <v>Violência e Segurança Pública</v>
          </cell>
        </row>
        <row r="621">
          <cell r="I621" t="str">
            <v>ESZP038-14</v>
          </cell>
          <cell r="J621" t="str">
            <v>Políticas de Saúde</v>
          </cell>
        </row>
        <row r="622">
          <cell r="I622" t="str">
            <v>ESZP039-14</v>
          </cell>
          <cell r="J622" t="str">
            <v>Políticas de Educação</v>
          </cell>
        </row>
        <row r="623">
          <cell r="I623" t="str">
            <v>ESZP040-14</v>
          </cell>
          <cell r="J623" t="str">
            <v>Perspectivas Analíticas Sobre a Burocracia</v>
          </cell>
        </row>
        <row r="624">
          <cell r="I624" t="str">
            <v>ESZP041-14</v>
          </cell>
          <cell r="J624" t="str">
            <v>Administração Pública e Reforma do Estado em Perspectiva Comparada</v>
          </cell>
        </row>
        <row r="625">
          <cell r="I625" t="str">
            <v>ESZP042-14</v>
          </cell>
          <cell r="J625" t="str">
            <v>Indicadores de Políticas Públicas</v>
          </cell>
        </row>
        <row r="626">
          <cell r="I626" t="str">
            <v>ESZP043-14</v>
          </cell>
          <cell r="J626" t="str">
            <v>Inovação nos Serviços Públicos</v>
          </cell>
        </row>
        <row r="627">
          <cell r="I627" t="str">
            <v>ESZP044-14</v>
          </cell>
          <cell r="J627" t="str">
            <v>Meio Ambiente e Políticas Públicas</v>
          </cell>
        </row>
        <row r="628">
          <cell r="I628" t="str">
            <v>ESZP045-13</v>
          </cell>
          <cell r="J628" t="str">
            <v>Análise Social da Família e Implementação de Políticas Públicas</v>
          </cell>
        </row>
        <row r="629">
          <cell r="I629" t="str">
            <v>ESZP046-14</v>
          </cell>
          <cell r="J629" t="str">
            <v>Economia Solidária, Associativismo e Cooperativismo</v>
          </cell>
        </row>
        <row r="630">
          <cell r="I630" t="str">
            <v>ESZR001-13</v>
          </cell>
          <cell r="J630" t="str">
            <v>Conflitos no Ciberespaço: ativismo e guerra nas redes cibernéticas</v>
          </cell>
        </row>
        <row r="631">
          <cell r="I631" t="str">
            <v>ESZR002-13</v>
          </cell>
          <cell r="J631" t="str">
            <v>Cultura, identidade e política na América Latina</v>
          </cell>
        </row>
        <row r="632">
          <cell r="I632" t="str">
            <v>ESZR003-13</v>
          </cell>
          <cell r="J632" t="str">
            <v>De Mercosul , Unasul à Celac</v>
          </cell>
        </row>
        <row r="633">
          <cell r="I633" t="str">
            <v>ESZR004-13</v>
          </cell>
          <cell r="J633" t="str">
            <v>Desafios do Pré-Sal e a Inserção Internacional do Brasil</v>
          </cell>
        </row>
        <row r="634">
          <cell r="I634" t="str">
            <v>ESZR005-13</v>
          </cell>
          <cell r="J634" t="str">
            <v>Dinâmica dos Investimentos Produtivos Internacionais</v>
          </cell>
        </row>
        <row r="635">
          <cell r="I635" t="str">
            <v>ESZR006-13</v>
          </cell>
          <cell r="J635" t="str">
            <v>Dinâmica e desafios dos processos migratórios</v>
          </cell>
        </row>
        <row r="636">
          <cell r="I636" t="str">
            <v>ESZR007-13</v>
          </cell>
          <cell r="J636" t="str">
            <v>Energia nuclear e Relações Internacionais</v>
          </cell>
        </row>
        <row r="637">
          <cell r="I637" t="str">
            <v>ESZR008-13</v>
          </cell>
          <cell r="J637" t="str">
            <v>História de atuação do Brasil nos processos de integração sul-americana</v>
          </cell>
        </row>
        <row r="638">
          <cell r="I638" t="str">
            <v>ESZR009-13</v>
          </cell>
          <cell r="J638" t="str">
            <v>Negociações internacionais, propriedade intelectual e transferência tecnológica</v>
          </cell>
        </row>
        <row r="639">
          <cell r="I639" t="str">
            <v>ESZR013-13</v>
          </cell>
          <cell r="J639" t="str">
            <v>Trajetória da OPEP e da Agência Internacional de Energia (IEA)</v>
          </cell>
        </row>
        <row r="640">
          <cell r="I640" t="str">
            <v>ESZR014-13</v>
          </cell>
          <cell r="J640" t="str">
            <v>Trajetória de desenvolvimento de países exportadores de petróleo</v>
          </cell>
        </row>
        <row r="641">
          <cell r="I641" t="str">
            <v>ESZR015-13</v>
          </cell>
          <cell r="J641" t="str">
            <v>Trajetória dos investimentos produtivos no Brasil e do Brasil</v>
          </cell>
        </row>
        <row r="642">
          <cell r="I642" t="str">
            <v>ESZR016-14</v>
          </cell>
          <cell r="J642" t="str">
            <v>Políticas Públicas Sul-Americanas</v>
          </cell>
        </row>
        <row r="643">
          <cell r="I643" t="str">
            <v>ESZR017-14</v>
          </cell>
          <cell r="J643" t="str">
            <v>Regimes de Negociação Ambiental Internacional e a Atuação Brasileira</v>
          </cell>
        </row>
        <row r="644">
          <cell r="I644" t="str">
            <v>ESZR018-14</v>
          </cell>
          <cell r="J644" t="str">
            <v>Regimes de Negociação Comercial Internacional e a Atuação Brasileira</v>
          </cell>
        </row>
        <row r="645">
          <cell r="I645" t="str">
            <v>ESZR019-14</v>
          </cell>
          <cell r="J645" t="str">
            <v>Regimes de Negociação Financeira Internacional e a Atuação Brasileira</v>
          </cell>
        </row>
        <row r="646">
          <cell r="I646" t="str">
            <v>ESZR020-16</v>
          </cell>
          <cell r="J646" t="str">
            <v>Teoria e Prática da Cooperação Internacional e da Ajuda Humanitária</v>
          </cell>
        </row>
        <row r="647">
          <cell r="I647" t="str">
            <v>ESZR021-16</v>
          </cell>
          <cell r="J647" t="str">
            <v>Oriente Médio nas Relações Internacionais</v>
          </cell>
        </row>
        <row r="648">
          <cell r="I648" t="str">
            <v>ESZR022-16</v>
          </cell>
          <cell r="J648" t="str">
            <v>Refugiados: Direito e Política</v>
          </cell>
        </row>
        <row r="649">
          <cell r="I649" t="str">
            <v>ESZS001-17</v>
          </cell>
          <cell r="J649" t="str">
            <v>Aeronáutica I-B</v>
          </cell>
        </row>
        <row r="650">
          <cell r="I650" t="str">
            <v>ESZS002-17</v>
          </cell>
          <cell r="J650" t="str">
            <v>Aeronáutica II</v>
          </cell>
        </row>
        <row r="651">
          <cell r="I651" t="str">
            <v>ESZS003-17</v>
          </cell>
          <cell r="J651" t="str">
            <v>Instrumentação e Sensores em Veículos Aeroespaciais</v>
          </cell>
        </row>
        <row r="652">
          <cell r="I652" t="str">
            <v>ESZS004-17</v>
          </cell>
          <cell r="J652" t="str">
            <v>Aviônica</v>
          </cell>
        </row>
        <row r="653">
          <cell r="I653" t="str">
            <v>ESZS006-17</v>
          </cell>
          <cell r="J653" t="str">
            <v>Dinâmica II</v>
          </cell>
        </row>
        <row r="654">
          <cell r="I654" t="str">
            <v>ESZS008-17</v>
          </cell>
          <cell r="J654" t="str">
            <v>Navegação Inercial e GPS</v>
          </cell>
        </row>
        <row r="655">
          <cell r="I655" t="str">
            <v>ESZS010-17</v>
          </cell>
          <cell r="J655" t="str">
            <v>Otimização em Projetos de Estruturas</v>
          </cell>
        </row>
        <row r="656">
          <cell r="I656" t="str">
            <v>ESZS011-17</v>
          </cell>
          <cell r="J656" t="str">
            <v>Teoria da Elasticidade</v>
          </cell>
        </row>
        <row r="657">
          <cell r="I657" t="str">
            <v>ESZS012-17</v>
          </cell>
          <cell r="J657" t="str">
            <v>Aplicações de Elementos Finitos para Engenharia</v>
          </cell>
        </row>
        <row r="658">
          <cell r="I658" t="str">
            <v>ESZS014-17</v>
          </cell>
          <cell r="J658" t="str">
            <v>Introdução às Vibrações Não Lineares</v>
          </cell>
        </row>
        <row r="659">
          <cell r="I659" t="str">
            <v>ESZS015-17</v>
          </cell>
          <cell r="J659" t="str">
            <v>Projeto de Elementos Estruturais de Aeronaves II</v>
          </cell>
        </row>
        <row r="660">
          <cell r="I660" t="str">
            <v>ESZS016-17</v>
          </cell>
          <cell r="J660" t="str">
            <v>Análise Experimental de Estruturas</v>
          </cell>
        </row>
        <row r="661">
          <cell r="I661" t="str">
            <v>ESZS018-17</v>
          </cell>
          <cell r="J661" t="str">
            <v>Mecânica dos Sólidos II</v>
          </cell>
        </row>
        <row r="662">
          <cell r="I662" t="str">
            <v>ESZS019-17</v>
          </cell>
          <cell r="J662" t="str">
            <v>Aerodinâmica II</v>
          </cell>
        </row>
        <row r="663">
          <cell r="I663" t="str">
            <v>ESZS021-17</v>
          </cell>
          <cell r="J663" t="str">
            <v>Sistemas de Propulsão II</v>
          </cell>
        </row>
        <row r="664">
          <cell r="I664" t="str">
            <v>ESZS025-17</v>
          </cell>
          <cell r="J664" t="str">
            <v>Máquinas de Fluxo</v>
          </cell>
        </row>
        <row r="665">
          <cell r="I665" t="str">
            <v>ESZS028-17</v>
          </cell>
          <cell r="J665" t="str">
            <v>Projeto de Aeronaves I</v>
          </cell>
        </row>
        <row r="666">
          <cell r="I666" t="str">
            <v>ESZS029-17</v>
          </cell>
          <cell r="J666" t="str">
            <v>Dinâmica Orbital</v>
          </cell>
        </row>
        <row r="667">
          <cell r="I667" t="str">
            <v>ESZS030-17</v>
          </cell>
          <cell r="J667" t="str">
            <v>Cinemática e Dinâmica de Mecanismos</v>
          </cell>
        </row>
        <row r="668">
          <cell r="I668" t="str">
            <v>ESZS031-17</v>
          </cell>
          <cell r="J668" t="str">
            <v>Placas e Cascas</v>
          </cell>
        </row>
        <row r="669">
          <cell r="I669" t="str">
            <v>ESZS032-17</v>
          </cell>
          <cell r="J669" t="str">
            <v>Interação Fluido-Estrutura</v>
          </cell>
        </row>
        <row r="670">
          <cell r="I670" t="str">
            <v>ESZS033-17</v>
          </cell>
          <cell r="J670" t="str">
            <v>Propulsão Aeroespacial Não-Convencional</v>
          </cell>
        </row>
        <row r="671">
          <cell r="I671" t="str">
            <v>ESZS034-17</v>
          </cell>
          <cell r="J671" t="str">
            <v>Combustão II</v>
          </cell>
        </row>
        <row r="672">
          <cell r="I672" t="str">
            <v>ESZS035-17</v>
          </cell>
          <cell r="J672" t="str">
            <v>Dinâmica de Fluidos Computacional</v>
          </cell>
        </row>
        <row r="673">
          <cell r="I673" t="str">
            <v>ESZT001-17</v>
          </cell>
          <cell r="J673" t="str">
            <v>Análise da Produção do Espaço e Políticas Públicas Urbanas</v>
          </cell>
        </row>
        <row r="674">
          <cell r="I674" t="str">
            <v>ESZT002-17</v>
          </cell>
          <cell r="J674" t="str">
            <v>Desenvolvimento Humano e Pobreza Urbana</v>
          </cell>
        </row>
        <row r="675">
          <cell r="I675" t="str">
            <v>ESZT003-17</v>
          </cell>
          <cell r="J675" t="str">
            <v>Energia e Abastecimento</v>
          </cell>
        </row>
        <row r="676">
          <cell r="I676" t="str">
            <v>ESZT005-17</v>
          </cell>
          <cell r="J676" t="str">
            <v>Informática Aplicada ao Planejamento Territorial</v>
          </cell>
        </row>
        <row r="677">
          <cell r="I677" t="str">
            <v>ESZT006-17</v>
          </cell>
          <cell r="J677" t="str">
            <v>Mercado Imobiliário</v>
          </cell>
        </row>
        <row r="678">
          <cell r="I678" t="str">
            <v>ESZT007-17</v>
          </cell>
          <cell r="J678" t="str">
            <v>Oficina de Projeto Urbano</v>
          </cell>
        </row>
        <row r="679">
          <cell r="I679" t="str">
            <v>ESZT008-17</v>
          </cell>
          <cell r="J679" t="str">
            <v>Patrimônio Cultural e Paisagem</v>
          </cell>
        </row>
        <row r="680">
          <cell r="I680" t="str">
            <v>ESZT009-17</v>
          </cell>
          <cell r="J680" t="str">
            <v>Planejamento e Gestão de Redes Técnicas e Sistemas Territoriais</v>
          </cell>
        </row>
        <row r="681">
          <cell r="I681" t="str">
            <v>ESZT010-17</v>
          </cell>
          <cell r="J681" t="str">
            <v>Políticas de Infraestrutura</v>
          </cell>
        </row>
        <row r="682">
          <cell r="I682" t="str">
            <v>ESZT011-17</v>
          </cell>
          <cell r="J682" t="str">
            <v>Política Habitacional</v>
          </cell>
        </row>
        <row r="683">
          <cell r="I683" t="str">
            <v>ESZT012-17</v>
          </cell>
          <cell r="J683" t="str">
            <v>Saneamento Ambiental</v>
          </cell>
        </row>
        <row r="684">
          <cell r="I684" t="str">
            <v>ESZT013-17</v>
          </cell>
          <cell r="J684" t="str">
            <v>Segurança dos Territórios</v>
          </cell>
        </row>
        <row r="685">
          <cell r="I685" t="str">
            <v>ESZT014-17</v>
          </cell>
          <cell r="J685" t="str">
            <v>Sustentabilidade e Indicadores</v>
          </cell>
        </row>
        <row r="686">
          <cell r="I686" t="str">
            <v>ESZT015-17</v>
          </cell>
          <cell r="J686" t="str">
            <v>Território e Logística</v>
          </cell>
        </row>
        <row r="687">
          <cell r="I687" t="str">
            <v>ESZT016-17</v>
          </cell>
          <cell r="J687" t="str">
            <v>Urbanização Brasileira</v>
          </cell>
        </row>
        <row r="688">
          <cell r="I688" t="str">
            <v>ESZT017-17</v>
          </cell>
          <cell r="J688" t="str">
            <v>Dinâmicas Territoriais e Relações Étnico-Raciais No Brasil</v>
          </cell>
        </row>
        <row r="689">
          <cell r="I689" t="str">
            <v>ESZT018-17</v>
          </cell>
          <cell r="J689" t="str">
            <v>Tópicos Especiais em Planejamento Territorial</v>
          </cell>
        </row>
        <row r="690">
          <cell r="I690" t="str">
            <v>ESZT020-17</v>
          </cell>
          <cell r="J690" t="str">
            <v>Práticas Especiais do Planejamento Territorial</v>
          </cell>
        </row>
        <row r="691">
          <cell r="I691" t="str">
            <v>ESZT022-17</v>
          </cell>
          <cell r="J691" t="str">
            <v>Modelos Econômicos e Análise das Dinâmicas Territoriais</v>
          </cell>
        </row>
        <row r="692">
          <cell r="I692" t="str">
            <v>ESZU002-17</v>
          </cell>
          <cell r="J692" t="str">
            <v>Compostagem</v>
          </cell>
        </row>
        <row r="693">
          <cell r="I693" t="str">
            <v>ESZU003-17</v>
          </cell>
          <cell r="J693" t="str">
            <v>Contaminação e Remediação de Solos</v>
          </cell>
        </row>
        <row r="694">
          <cell r="I694" t="str">
            <v>ESZU006-17</v>
          </cell>
          <cell r="J694" t="str">
            <v>Economia, Sociedade e Meio Ambiente</v>
          </cell>
        </row>
        <row r="695">
          <cell r="I695" t="str">
            <v>ESZU010-17</v>
          </cell>
          <cell r="J695" t="str">
            <v>Gestão Ambiental Na Indústria</v>
          </cell>
        </row>
        <row r="696">
          <cell r="I696" t="str">
            <v>ESZU011-17</v>
          </cell>
          <cell r="J696" t="str">
            <v>Gestão Urbano-Ambiental</v>
          </cell>
        </row>
        <row r="697">
          <cell r="I697" t="str">
            <v>ESZU013-17</v>
          </cell>
          <cell r="J697" t="str">
            <v>Logística e Meio Ambiente</v>
          </cell>
        </row>
        <row r="698">
          <cell r="I698" t="str">
            <v>ESZU014-17</v>
          </cell>
          <cell r="J698" t="str">
            <v>Métodos de Tomada de Decisão Aplicados ao Planejamento Urbano-Ambiental</v>
          </cell>
        </row>
        <row r="699">
          <cell r="I699" t="str">
            <v>ESZU015-17</v>
          </cell>
          <cell r="J699" t="str">
            <v>Métodos Quantitativos para Planejamento Estratégico</v>
          </cell>
        </row>
        <row r="700">
          <cell r="I700" t="str">
            <v>ESZU016-17</v>
          </cell>
          <cell r="J700" t="str">
            <v>Questões Ambientais Globais</v>
          </cell>
        </row>
        <row r="701">
          <cell r="I701" t="str">
            <v>ESZU017-17</v>
          </cell>
          <cell r="J701" t="str">
            <v>Sensoriamento Remoto</v>
          </cell>
        </row>
        <row r="702">
          <cell r="I702" t="str">
            <v>ESZU018-17</v>
          </cell>
          <cell r="J702" t="str">
            <v>Tópicos Especiais em Engenharia Ambiental e Urbana</v>
          </cell>
        </row>
        <row r="703">
          <cell r="I703" t="str">
            <v>ESZU019-17</v>
          </cell>
          <cell r="J703" t="str">
            <v>Transportes e Meio Ambiente</v>
          </cell>
        </row>
        <row r="704">
          <cell r="I704" t="str">
            <v>ESZU020-17</v>
          </cell>
          <cell r="J704" t="str">
            <v>Transportes, Uso e Ocupação do Solo</v>
          </cell>
        </row>
        <row r="705">
          <cell r="I705" t="str">
            <v>ESZU021-17</v>
          </cell>
          <cell r="J705" t="str">
            <v>Unidades de Conservação da Natureza</v>
          </cell>
        </row>
        <row r="706">
          <cell r="I706" t="str">
            <v>ESZU022-17</v>
          </cell>
          <cell r="J706" t="str">
            <v>Ciências Atmosféricas</v>
          </cell>
        </row>
        <row r="707">
          <cell r="I707" t="str">
            <v>ESZU023-17</v>
          </cell>
          <cell r="J707" t="str">
            <v>Recursos Hídricos</v>
          </cell>
        </row>
        <row r="708">
          <cell r="I708" t="str">
            <v>ESZU024-17</v>
          </cell>
          <cell r="J708" t="str">
            <v>Clima Urbano</v>
          </cell>
        </row>
        <row r="709">
          <cell r="I709" t="str">
            <v>ESZU025-17</v>
          </cell>
          <cell r="J709" t="str">
            <v>Educação Ambiental</v>
          </cell>
        </row>
        <row r="710">
          <cell r="I710" t="str">
            <v>ESZU027-17</v>
          </cell>
          <cell r="J710" t="str">
            <v>Análise e Concepção Estrutural para a Engenharia</v>
          </cell>
        </row>
        <row r="711">
          <cell r="I711" t="str">
            <v>ESZU028-17</v>
          </cell>
          <cell r="J711" t="str">
            <v>Geotecnia Aplicada ao Planejamento Urbano-Ambiental</v>
          </cell>
        </row>
        <row r="712">
          <cell r="I712" t="str">
            <v>ESZU029-17</v>
          </cell>
          <cell r="J712" t="str">
            <v>História da Cidade e do Urbanismo</v>
          </cell>
        </row>
        <row r="713">
          <cell r="I713" t="str">
            <v>ESZU030-17</v>
          </cell>
          <cell r="J713" t="str">
            <v>Riscos No Ambiente Urbano</v>
          </cell>
        </row>
        <row r="714">
          <cell r="I714" t="str">
            <v>ESZU031-17</v>
          </cell>
          <cell r="J714" t="str">
            <v>Reúso de Água</v>
          </cell>
        </row>
        <row r="715">
          <cell r="I715" t="str">
            <v>ESZU032-17</v>
          </cell>
          <cell r="J715" t="str">
            <v>Tratamento Avançado de Águas Residuárias</v>
          </cell>
        </row>
        <row r="716">
          <cell r="I716" t="str">
            <v>ESZU033-17</v>
          </cell>
          <cell r="J716" t="str">
            <v>Tecnologias Alternativas de Tratamento de Água e Efluentes</v>
          </cell>
        </row>
        <row r="717">
          <cell r="I717" t="str">
            <v>ESZU034-17</v>
          </cell>
          <cell r="J717" t="str">
            <v>Ecologia do Ambiente Urbano</v>
          </cell>
        </row>
        <row r="718">
          <cell r="I718" t="str">
            <v>ESZU035-17</v>
          </cell>
          <cell r="J718" t="str">
            <v>Geomorfologia</v>
          </cell>
        </row>
        <row r="719">
          <cell r="I719" t="str">
            <v>ESZU036-17</v>
          </cell>
          <cell r="J719" t="str">
            <v>Saúde, Determinantes Socioambientais e Equidade</v>
          </cell>
        </row>
        <row r="720">
          <cell r="I720" t="str">
            <v>ESZU037-17</v>
          </cell>
          <cell r="J720" t="str">
            <v>Química Ambiental</v>
          </cell>
        </row>
        <row r="721">
          <cell r="I721" t="str">
            <v>MCTA001-17</v>
          </cell>
          <cell r="J721" t="str">
            <v>Algoritmos e Estruturas de Dados I</v>
          </cell>
        </row>
        <row r="722">
          <cell r="I722" t="str">
            <v>MCTA002-17</v>
          </cell>
          <cell r="J722" t="str">
            <v>Algoritmos e Estruturas de Dados II</v>
          </cell>
        </row>
        <row r="723">
          <cell r="I723" t="str">
            <v>MCTA003-17</v>
          </cell>
          <cell r="J723" t="str">
            <v>Análise de Algoritmos</v>
          </cell>
        </row>
        <row r="724">
          <cell r="I724" t="str">
            <v>MCTA004-17</v>
          </cell>
          <cell r="J724" t="str">
            <v>Arquitetura de Computadores</v>
          </cell>
        </row>
        <row r="725">
          <cell r="I725" t="str">
            <v>MCTA006-17</v>
          </cell>
          <cell r="J725" t="str">
            <v>Circuitos Digitais</v>
          </cell>
        </row>
        <row r="726">
          <cell r="I726" t="str">
            <v>MCTA007-17</v>
          </cell>
          <cell r="J726" t="str">
            <v>Compiladores</v>
          </cell>
        </row>
        <row r="727">
          <cell r="I727" t="str">
            <v>MCTA008-17</v>
          </cell>
          <cell r="J727" t="str">
            <v>Computação Gráfica</v>
          </cell>
        </row>
        <row r="728">
          <cell r="I728" t="str">
            <v>MCTA009-13</v>
          </cell>
          <cell r="J728" t="str">
            <v>Computadores, Ética e Sociedade</v>
          </cell>
        </row>
        <row r="729">
          <cell r="I729" t="str">
            <v>MCTA014-15</v>
          </cell>
          <cell r="J729" t="str">
            <v>Inteligência Artificial</v>
          </cell>
        </row>
        <row r="730">
          <cell r="I730" t="str">
            <v>MCTA015-13</v>
          </cell>
          <cell r="J730" t="str">
            <v>Linguagens Formais e Automata</v>
          </cell>
        </row>
        <row r="731">
          <cell r="I731" t="str">
            <v>MCTA016-13</v>
          </cell>
          <cell r="J731" t="str">
            <v>Paradigmas de Programação</v>
          </cell>
        </row>
        <row r="732">
          <cell r="I732" t="str">
            <v>MCTA017-17</v>
          </cell>
          <cell r="J732" t="str">
            <v>Programação Matemática</v>
          </cell>
        </row>
        <row r="733">
          <cell r="I733" t="str">
            <v>MCTA018-13</v>
          </cell>
          <cell r="J733" t="str">
            <v>Programação Orientada a Objetos</v>
          </cell>
        </row>
        <row r="734">
          <cell r="I734" t="str">
            <v>MCTA019-17</v>
          </cell>
          <cell r="J734" t="str">
            <v>Projeto de Graduação em Computação I</v>
          </cell>
        </row>
        <row r="735">
          <cell r="I735" t="str">
            <v>MCTA020-17</v>
          </cell>
          <cell r="J735" t="str">
            <v>Projeto de Graduação em Computação II</v>
          </cell>
        </row>
        <row r="736">
          <cell r="I736" t="str">
            <v>MCTA021-17</v>
          </cell>
          <cell r="J736" t="str">
            <v>Projeto de Graduação em Computação III</v>
          </cell>
        </row>
        <row r="737">
          <cell r="I737" t="str">
            <v>MCTA022-17</v>
          </cell>
          <cell r="J737" t="str">
            <v>Redes de Computadores</v>
          </cell>
        </row>
        <row r="738">
          <cell r="I738" t="str">
            <v>MCTA023-17</v>
          </cell>
          <cell r="J738" t="str">
            <v>Segurança de Dados</v>
          </cell>
        </row>
        <row r="739">
          <cell r="I739" t="str">
            <v>MCTA024-13</v>
          </cell>
          <cell r="J739" t="str">
            <v>Sistemas Digitais</v>
          </cell>
        </row>
        <row r="740">
          <cell r="I740" t="str">
            <v>MCTA025-13</v>
          </cell>
          <cell r="J740" t="str">
            <v>Sistemas Distribuídos</v>
          </cell>
        </row>
        <row r="741">
          <cell r="I741" t="str">
            <v>MCTA026-13</v>
          </cell>
          <cell r="J741" t="str">
            <v>Sistemas Operacionais</v>
          </cell>
        </row>
        <row r="742">
          <cell r="I742" t="str">
            <v>MCTA027-17</v>
          </cell>
          <cell r="J742" t="str">
            <v>Teoria dos Grafos</v>
          </cell>
        </row>
        <row r="743">
          <cell r="I743" t="str">
            <v>MCTA028-15</v>
          </cell>
          <cell r="J743" t="str">
            <v>Programação Estruturada</v>
          </cell>
        </row>
        <row r="744">
          <cell r="I744" t="str">
            <v>MCTA033-15</v>
          </cell>
          <cell r="J744" t="str">
            <v>Engenharia de Software</v>
          </cell>
        </row>
        <row r="745">
          <cell r="I745" t="str">
            <v>MCTA037-17</v>
          </cell>
          <cell r="J745" t="str">
            <v>Banco de Dados</v>
          </cell>
        </row>
        <row r="746">
          <cell r="I746" t="str">
            <v>MCTB001-17</v>
          </cell>
          <cell r="J746" t="str">
            <v>Álgebra Linear</v>
          </cell>
        </row>
        <row r="747">
          <cell r="I747" t="str">
            <v>MCTB002-13</v>
          </cell>
          <cell r="J747" t="str">
            <v>Álgebra Linear Avançada I</v>
          </cell>
        </row>
        <row r="748">
          <cell r="I748" t="str">
            <v>MCTB003-17</v>
          </cell>
          <cell r="J748" t="str">
            <v>Álgebra Linear Avançada II</v>
          </cell>
        </row>
        <row r="749">
          <cell r="I749" t="str">
            <v>MCTB004-17</v>
          </cell>
          <cell r="J749" t="str">
            <v>Análise no Rn I</v>
          </cell>
        </row>
        <row r="750">
          <cell r="I750" t="str">
            <v>MCTB005-13</v>
          </cell>
          <cell r="J750" t="str">
            <v>Análise Real I</v>
          </cell>
        </row>
        <row r="751">
          <cell r="I751" t="str">
            <v>MCTB006-13</v>
          </cell>
          <cell r="J751" t="str">
            <v>Análise Real II</v>
          </cell>
        </row>
        <row r="752">
          <cell r="I752" t="str">
            <v>MCTB007-17</v>
          </cell>
          <cell r="J752" t="str">
            <v>Anéis e Corpos</v>
          </cell>
        </row>
        <row r="753">
          <cell r="I753" t="str">
            <v>MCTB008-17</v>
          </cell>
          <cell r="J753" t="str">
            <v>Cálculo de Probabilidade</v>
          </cell>
        </row>
        <row r="754">
          <cell r="I754" t="str">
            <v>MCTB009-17</v>
          </cell>
          <cell r="J754" t="str">
            <v>Cálculo Numérico</v>
          </cell>
        </row>
        <row r="755">
          <cell r="I755" t="str">
            <v>MCTB010-13</v>
          </cell>
          <cell r="J755" t="str">
            <v>Cálculo Vetorial e Tensorial</v>
          </cell>
        </row>
        <row r="756">
          <cell r="I756" t="str">
            <v>MCTB011-17</v>
          </cell>
          <cell r="J756" t="str">
            <v>Equações Diferenciais Ordinárias</v>
          </cell>
        </row>
        <row r="757">
          <cell r="I757" t="str">
            <v>MCTB012-13</v>
          </cell>
          <cell r="J757" t="str">
            <v>Equações Diferenciais Parciais</v>
          </cell>
        </row>
        <row r="758">
          <cell r="I758" t="str">
            <v>MCTB014-17</v>
          </cell>
          <cell r="J758" t="str">
            <v>Extensões Algébricas</v>
          </cell>
        </row>
        <row r="759">
          <cell r="I759" t="str">
            <v>MCTB015-17</v>
          </cell>
          <cell r="J759" t="str">
            <v>Funções de Variável Complexa</v>
          </cell>
        </row>
        <row r="760">
          <cell r="I760" t="str">
            <v>MCTB016-13</v>
          </cell>
          <cell r="J760" t="str">
            <v>Geometria Diferencial I</v>
          </cell>
        </row>
        <row r="761">
          <cell r="I761" t="str">
            <v>MCTB017-13</v>
          </cell>
          <cell r="J761" t="str">
            <v>Geometria Diferencial II</v>
          </cell>
        </row>
        <row r="762">
          <cell r="I762" t="str">
            <v>MCTB018-17</v>
          </cell>
          <cell r="J762" t="str">
            <v>Grupos</v>
          </cell>
        </row>
        <row r="763">
          <cell r="I763" t="str">
            <v>MCTB019-17</v>
          </cell>
          <cell r="J763" t="str">
            <v>Matemática Discreta</v>
          </cell>
        </row>
        <row r="764">
          <cell r="I764" t="str">
            <v>MCTB020-17</v>
          </cell>
          <cell r="J764" t="str">
            <v>Teoria da Medida e Integração</v>
          </cell>
        </row>
        <row r="765">
          <cell r="I765" t="str">
            <v>MCTB021-17</v>
          </cell>
          <cell r="J765" t="str">
            <v>Probabilidade</v>
          </cell>
        </row>
        <row r="766">
          <cell r="I766" t="str">
            <v>MCTB022-17</v>
          </cell>
          <cell r="J766" t="str">
            <v>Sequências e Séries</v>
          </cell>
        </row>
        <row r="767">
          <cell r="I767" t="str">
            <v>MCTB023-17</v>
          </cell>
          <cell r="J767" t="str">
            <v>Teoria Aritmética dos Números</v>
          </cell>
        </row>
        <row r="768">
          <cell r="I768" t="str">
            <v>MCTB024-13</v>
          </cell>
          <cell r="J768" t="str">
            <v>Trabalho de Conclusão de Curso em Matemática I</v>
          </cell>
        </row>
        <row r="769">
          <cell r="I769" t="str">
            <v>MCTB025-13</v>
          </cell>
          <cell r="J769" t="str">
            <v>Trabalho de Conclusão de Curso em Matemática II</v>
          </cell>
        </row>
        <row r="770">
          <cell r="I770" t="str">
            <v>MCTB026-17</v>
          </cell>
          <cell r="J770" t="str">
            <v>Topologia</v>
          </cell>
        </row>
        <row r="771">
          <cell r="I771" t="str">
            <v>MCTB027-13</v>
          </cell>
          <cell r="J771" t="str">
            <v>Trabalho de Conclusão de Curso em Matemática III</v>
          </cell>
        </row>
        <row r="772">
          <cell r="I772" t="str">
            <v>MCTC001-15</v>
          </cell>
          <cell r="J772" t="str">
            <v>Introdução à Filosofia da Mente</v>
          </cell>
        </row>
        <row r="773">
          <cell r="I773" t="str">
            <v>MCTC002-15</v>
          </cell>
          <cell r="J773" t="str">
            <v>Introdução à Neurociência</v>
          </cell>
        </row>
        <row r="774">
          <cell r="I774" t="str">
            <v>MCTC007-15</v>
          </cell>
          <cell r="J774" t="str">
            <v>Pesquisa e Comunicação Científica</v>
          </cell>
        </row>
        <row r="775">
          <cell r="I775" t="str">
            <v>MCTC009-15</v>
          </cell>
          <cell r="J775" t="str">
            <v>Progressos e Métodos em Neurociência</v>
          </cell>
        </row>
        <row r="776">
          <cell r="I776" t="str">
            <v>MCTC011-15</v>
          </cell>
          <cell r="J776" t="str">
            <v>Psicologia Cognitiva</v>
          </cell>
        </row>
        <row r="777">
          <cell r="I777" t="str">
            <v>MCTC014-13</v>
          </cell>
          <cell r="J777" t="str">
            <v>Introdução à Inferência Estatística</v>
          </cell>
        </row>
        <row r="778">
          <cell r="I778" t="str">
            <v>MCTC015-13</v>
          </cell>
          <cell r="J778" t="str">
            <v>Estágio Supervisionado em Neurociência I</v>
          </cell>
        </row>
        <row r="779">
          <cell r="I779" t="str">
            <v>MCTC016-13</v>
          </cell>
          <cell r="J779" t="str">
            <v>Estágio Supervisionado em Neurociência II</v>
          </cell>
        </row>
        <row r="780">
          <cell r="I780" t="str">
            <v>MCTC017-13</v>
          </cell>
          <cell r="J780" t="str">
            <v>Estágio Supervisionado em Neurociência III</v>
          </cell>
        </row>
        <row r="781">
          <cell r="I781" t="str">
            <v>MCTC018-15</v>
          </cell>
          <cell r="J781" t="str">
            <v>Neuropsicofarmacologia</v>
          </cell>
        </row>
        <row r="782">
          <cell r="I782" t="str">
            <v>MCTC019-15</v>
          </cell>
          <cell r="J782" t="str">
            <v>Neurobiologia Molecular e Celular</v>
          </cell>
        </row>
        <row r="783">
          <cell r="I783" t="str">
            <v>MCTC020-15</v>
          </cell>
          <cell r="J783" t="str">
            <v>Psicologia Experimental</v>
          </cell>
        </row>
        <row r="784">
          <cell r="I784" t="str">
            <v>MCTC021-15</v>
          </cell>
          <cell r="J784" t="str">
            <v>Introdução à Neurociência Computacional</v>
          </cell>
        </row>
        <row r="785">
          <cell r="I785" t="str">
            <v>MCTC022-15</v>
          </cell>
          <cell r="J785" t="str">
            <v>Processamento de Sinais Neurais</v>
          </cell>
        </row>
        <row r="786">
          <cell r="I786" t="str">
            <v>MCTC023-15</v>
          </cell>
          <cell r="J786" t="str">
            <v>Neuroanatomia</v>
          </cell>
        </row>
        <row r="787">
          <cell r="I787" t="str">
            <v>MCTC024-15</v>
          </cell>
          <cell r="J787" t="str">
            <v>Neuroetologia</v>
          </cell>
        </row>
        <row r="788">
          <cell r="I788" t="str">
            <v>MCTD005-13</v>
          </cell>
          <cell r="J788" t="str">
            <v>Fundamentos de Álgebra</v>
          </cell>
        </row>
        <row r="789">
          <cell r="I789" t="str">
            <v>MCTD006-13</v>
          </cell>
          <cell r="J789" t="str">
            <v>Fundamentos de Análise</v>
          </cell>
        </row>
        <row r="790">
          <cell r="I790" t="str">
            <v>MCTD007-13</v>
          </cell>
          <cell r="J790" t="str">
            <v>Fundamentos de Geometria</v>
          </cell>
        </row>
        <row r="791">
          <cell r="I791" t="str">
            <v>MCTD009-13</v>
          </cell>
          <cell r="J791" t="str">
            <v>Geometria Plana e Construções Geométricas</v>
          </cell>
        </row>
        <row r="792">
          <cell r="I792" t="str">
            <v>MCTD010-13</v>
          </cell>
          <cell r="J792" t="str">
            <v>História da Matemática</v>
          </cell>
        </row>
        <row r="793">
          <cell r="I793" t="str">
            <v>MCTD011-13</v>
          </cell>
          <cell r="J793" t="str">
            <v>Práticas de Ensino de Matemática no Ensino Fundamental</v>
          </cell>
        </row>
        <row r="794">
          <cell r="I794" t="str">
            <v>MCTD012-13</v>
          </cell>
          <cell r="J794" t="str">
            <v>Práticas de Ensino de Matemática II</v>
          </cell>
        </row>
        <row r="795">
          <cell r="I795" t="str">
            <v>MCTD013-13</v>
          </cell>
          <cell r="J795" t="str">
            <v>Práticas de Ensino de Matemática III</v>
          </cell>
        </row>
        <row r="796">
          <cell r="I796" t="str">
            <v>MCTD014-13</v>
          </cell>
          <cell r="J796" t="str">
            <v>Práticas de Ensino de Matemática I</v>
          </cell>
        </row>
        <row r="797">
          <cell r="I797" t="str">
            <v>MCTD015-13</v>
          </cell>
          <cell r="J797" t="str">
            <v>Tendências em Educação Matemática</v>
          </cell>
        </row>
        <row r="798">
          <cell r="I798" t="str">
            <v>MCZA001-13</v>
          </cell>
          <cell r="J798" t="str">
            <v>Análise de Projetos</v>
          </cell>
        </row>
        <row r="799">
          <cell r="I799" t="str">
            <v>MCZA002-17</v>
          </cell>
          <cell r="J799" t="str">
            <v>Aprendizado de Máquina</v>
          </cell>
        </row>
        <row r="800">
          <cell r="I800" t="str">
            <v>MCZA003-17</v>
          </cell>
          <cell r="J800" t="str">
            <v>Arquitetura de Computadores de Alto Desempenho</v>
          </cell>
        </row>
        <row r="801">
          <cell r="I801" t="str">
            <v>MCZA004-13</v>
          </cell>
          <cell r="J801" t="str">
            <v>Avaliação de Desempenho de Redes</v>
          </cell>
        </row>
        <row r="802">
          <cell r="I802" t="str">
            <v>MCZA005-17</v>
          </cell>
          <cell r="J802" t="str">
            <v>Banco de Dados de Apoio à Tomada de Decisão</v>
          </cell>
        </row>
        <row r="803">
          <cell r="I803" t="str">
            <v>MCZA006-17</v>
          </cell>
          <cell r="J803" t="str">
            <v>Computação Evolutiva e Conexionista</v>
          </cell>
        </row>
        <row r="804">
          <cell r="I804" t="str">
            <v>MCZA007-13</v>
          </cell>
          <cell r="J804" t="str">
            <v>Empreendedorismo e Desenvolvimento de Negócios</v>
          </cell>
        </row>
        <row r="805">
          <cell r="I805" t="str">
            <v>MCZA008-17</v>
          </cell>
          <cell r="J805" t="str">
            <v>Interação Humano-Computador</v>
          </cell>
        </row>
        <row r="806">
          <cell r="I806" t="str">
            <v>MCZA010-13</v>
          </cell>
          <cell r="J806" t="str">
            <v>Laboratório de Engenharia de Software</v>
          </cell>
        </row>
        <row r="807">
          <cell r="I807" t="str">
            <v>MCZA011-17</v>
          </cell>
          <cell r="J807" t="str">
            <v>Laboratório de Redes</v>
          </cell>
        </row>
        <row r="808">
          <cell r="I808" t="str">
            <v>MCZA012-13</v>
          </cell>
          <cell r="J808" t="str">
            <v>Laboratório de Sistemas Operacionais</v>
          </cell>
        </row>
        <row r="809">
          <cell r="I809" t="str">
            <v>MCZA013-13</v>
          </cell>
          <cell r="J809" t="str">
            <v>Lógicas Não Clássicas</v>
          </cell>
        </row>
        <row r="810">
          <cell r="I810" t="str">
            <v>MCZA014-17</v>
          </cell>
          <cell r="J810" t="str">
            <v>Métodos de Otimização</v>
          </cell>
        </row>
        <row r="811">
          <cell r="I811" t="str">
            <v>MCZA015-13</v>
          </cell>
          <cell r="J811" t="str">
            <v>Mineração de Dados</v>
          </cell>
        </row>
        <row r="812">
          <cell r="I812" t="str">
            <v>MCZA016-15</v>
          </cell>
          <cell r="J812" t="str">
            <v>Gestão de Projetos de Software</v>
          </cell>
        </row>
        <row r="813">
          <cell r="I813" t="str">
            <v>MCZA017-13</v>
          </cell>
          <cell r="J813" t="str">
            <v>Processamento de Linguagem Natural</v>
          </cell>
        </row>
        <row r="814">
          <cell r="I814" t="str">
            <v>MCZA018-17</v>
          </cell>
          <cell r="J814" t="str">
            <v>Processamento Digital de Imagens</v>
          </cell>
        </row>
        <row r="815">
          <cell r="I815" t="str">
            <v>MCZA019-17</v>
          </cell>
          <cell r="J815" t="str">
            <v>Programação para Web</v>
          </cell>
        </row>
        <row r="816">
          <cell r="I816" t="str">
            <v>MCZA020-13</v>
          </cell>
          <cell r="J816" t="str">
            <v>Programação Paralela</v>
          </cell>
        </row>
        <row r="817">
          <cell r="I817" t="str">
            <v>MCZA021-17</v>
          </cell>
          <cell r="J817" t="str">
            <v>Projeto de Redes</v>
          </cell>
        </row>
        <row r="818">
          <cell r="I818" t="str">
            <v>MCZA022-17</v>
          </cell>
          <cell r="J818" t="str">
            <v>Projeto Interdisciplinar</v>
          </cell>
        </row>
        <row r="819">
          <cell r="I819" t="str">
            <v>MCZA023-17</v>
          </cell>
          <cell r="J819" t="str">
            <v>Redes Convergentes</v>
          </cell>
        </row>
        <row r="820">
          <cell r="I820" t="str">
            <v>MCZA024-17</v>
          </cell>
          <cell r="J820" t="str">
            <v>Redes sem Fio</v>
          </cell>
        </row>
        <row r="821">
          <cell r="I821" t="str">
            <v>MCZA025-13</v>
          </cell>
          <cell r="J821" t="str">
            <v>Segurança em Redes</v>
          </cell>
        </row>
        <row r="822">
          <cell r="I822" t="str">
            <v>MCZA026-17</v>
          </cell>
          <cell r="J822" t="str">
            <v>Sistema de Gerenciamento de Banco de Dados</v>
          </cell>
        </row>
        <row r="823">
          <cell r="I823" t="str">
            <v>MCZA027-15</v>
          </cell>
          <cell r="J823" t="str">
            <v>Sistemas de Informação</v>
          </cell>
        </row>
        <row r="824">
          <cell r="I824" t="str">
            <v>MCZA028-13</v>
          </cell>
          <cell r="J824" t="str">
            <v>Sistemas Multiagentes</v>
          </cell>
        </row>
        <row r="825">
          <cell r="I825" t="str">
            <v>MCZA029-13</v>
          </cell>
          <cell r="J825" t="str">
            <v>Sistemas Multimídia</v>
          </cell>
        </row>
        <row r="826">
          <cell r="I826" t="str">
            <v>MCZA030-17</v>
          </cell>
          <cell r="J826" t="str">
            <v>Vida Artificial na Computação</v>
          </cell>
        </row>
        <row r="827">
          <cell r="I827" t="str">
            <v>MCZA031-13</v>
          </cell>
          <cell r="J827" t="str">
            <v>Web Semântica</v>
          </cell>
        </row>
        <row r="828">
          <cell r="I828" t="str">
            <v>MCZA032-14</v>
          </cell>
          <cell r="J828" t="str">
            <v>Introdução à Programação de Jogos</v>
          </cell>
        </row>
        <row r="829">
          <cell r="I829" t="str">
            <v>MCZA033-14</v>
          </cell>
          <cell r="J829" t="str">
            <v>Programação Avançada para Dispositivos Móveis</v>
          </cell>
        </row>
        <row r="830">
          <cell r="I830" t="str">
            <v>MCZA034-14</v>
          </cell>
          <cell r="J830" t="str">
            <v>Programação Segura</v>
          </cell>
        </row>
        <row r="831">
          <cell r="I831" t="str">
            <v>MCZA035-14</v>
          </cell>
          <cell r="J831" t="str">
            <v>Algoritmos Probabilísticos</v>
          </cell>
        </row>
        <row r="832">
          <cell r="I832" t="str">
            <v>MCZA036-17</v>
          </cell>
          <cell r="J832" t="str">
            <v>Análise de Algoritmos II</v>
          </cell>
        </row>
        <row r="833">
          <cell r="I833" t="str">
            <v>MCZA037-14</v>
          </cell>
          <cell r="J833" t="str">
            <v>Combinatória Extremal</v>
          </cell>
        </row>
        <row r="834">
          <cell r="I834" t="str">
            <v>MCZA038-17</v>
          </cell>
          <cell r="J834" t="str">
            <v>Prática Avançada de Programação A</v>
          </cell>
        </row>
        <row r="835">
          <cell r="I835" t="str">
            <v>MCZA039-17</v>
          </cell>
          <cell r="J835" t="str">
            <v>Prática Avançada de Programação B</v>
          </cell>
        </row>
        <row r="836">
          <cell r="I836" t="str">
            <v>MCZA040-17</v>
          </cell>
          <cell r="J836" t="str">
            <v>Prática Avançada de Programação C</v>
          </cell>
        </row>
        <row r="837">
          <cell r="I837" t="str">
            <v>MCZA041-14</v>
          </cell>
          <cell r="J837" t="str">
            <v>Processamento de Imagens Utilizando GPU</v>
          </cell>
        </row>
        <row r="838">
          <cell r="I838" t="str">
            <v>MCZA042-14</v>
          </cell>
          <cell r="J838" t="str">
            <v>Processo e Desenvolvimento de Softwares Educacionais</v>
          </cell>
        </row>
        <row r="839">
          <cell r="I839" t="str">
            <v>MCZA044-14</v>
          </cell>
          <cell r="J839" t="str">
            <v>Robótica e Sistemas Inteligentes</v>
          </cell>
        </row>
        <row r="840">
          <cell r="I840" t="str">
            <v>MCZA045-14</v>
          </cell>
          <cell r="J840" t="str">
            <v>Robótica Educacional</v>
          </cell>
        </row>
        <row r="841">
          <cell r="I841" t="str">
            <v>MCZA046-14</v>
          </cell>
          <cell r="J841" t="str">
            <v>Semântica de Linguagem de Programação</v>
          </cell>
        </row>
        <row r="842">
          <cell r="I842" t="str">
            <v>MCZA047-14</v>
          </cell>
          <cell r="J842" t="str">
            <v>Sistemas Multi-Robôs Sociais</v>
          </cell>
        </row>
        <row r="843">
          <cell r="I843" t="str">
            <v>MCZA048-17</v>
          </cell>
          <cell r="J843" t="str">
            <v>Teoria Espectral de Grafos</v>
          </cell>
        </row>
        <row r="844">
          <cell r="I844" t="str">
            <v>MCZA049-14</v>
          </cell>
          <cell r="J844" t="str">
            <v>Tópicos Emergentes em Banco de Dados</v>
          </cell>
        </row>
        <row r="845">
          <cell r="I845" t="str">
            <v>MCZA050-15</v>
          </cell>
          <cell r="J845" t="str">
            <v>Técnicas Avançadas de Programação</v>
          </cell>
        </row>
        <row r="846">
          <cell r="I846" t="str">
            <v>MCZA051-17</v>
          </cell>
          <cell r="J846" t="str">
            <v>Estágio Supervisionado em Computação</v>
          </cell>
        </row>
        <row r="847">
          <cell r="I847" t="str">
            <v>MCZB001-13</v>
          </cell>
          <cell r="J847" t="str">
            <v>Análise Complexa</v>
          </cell>
        </row>
        <row r="848">
          <cell r="I848" t="str">
            <v>MCZB002-13</v>
          </cell>
          <cell r="J848" t="str">
            <v>Análise de Regressão</v>
          </cell>
        </row>
        <row r="849">
          <cell r="I849" t="str">
            <v>MCZB003-17</v>
          </cell>
          <cell r="J849" t="str">
            <v>Análise Multivariada</v>
          </cell>
        </row>
        <row r="850">
          <cell r="I850" t="str">
            <v>MCZB004-17</v>
          </cell>
          <cell r="J850" t="str">
            <v>Análise no Rn II</v>
          </cell>
        </row>
        <row r="851">
          <cell r="I851" t="str">
            <v>MCZB005-17</v>
          </cell>
          <cell r="J851" t="str">
            <v>Análise Numérica</v>
          </cell>
        </row>
        <row r="852">
          <cell r="I852" t="str">
            <v>MCZB006-17</v>
          </cell>
          <cell r="J852" t="str">
            <v>Conexões e Fibrados</v>
          </cell>
        </row>
        <row r="853">
          <cell r="I853" t="str">
            <v>MCZB007-13</v>
          </cell>
          <cell r="J853" t="str">
            <v>Elementos Finitos</v>
          </cell>
        </row>
        <row r="854">
          <cell r="I854" t="str">
            <v>MCZB008-13</v>
          </cell>
          <cell r="J854" t="str">
            <v>Formas Diferenciais</v>
          </cell>
        </row>
        <row r="855">
          <cell r="I855" t="str">
            <v>MCZB009-13</v>
          </cell>
          <cell r="J855" t="str">
            <v>Geometria Não Euclidiana</v>
          </cell>
        </row>
        <row r="856">
          <cell r="I856" t="str">
            <v>MCZB010-13</v>
          </cell>
          <cell r="J856" t="str">
            <v>Grupo Fundamental e Espaço de Recobrimento</v>
          </cell>
        </row>
        <row r="857">
          <cell r="I857" t="str">
            <v>MCZB012-13</v>
          </cell>
          <cell r="J857" t="str">
            <v>Inferência Estatística</v>
          </cell>
        </row>
        <row r="858">
          <cell r="I858" t="str">
            <v>MCZB013-13</v>
          </cell>
          <cell r="J858" t="str">
            <v>Introdução à Análise Estocástica em Finanças</v>
          </cell>
        </row>
        <row r="859">
          <cell r="I859" t="str">
            <v>MCZB014-17</v>
          </cell>
          <cell r="J859" t="str">
            <v>Introdução à Análise Funcional</v>
          </cell>
        </row>
        <row r="860">
          <cell r="I860" t="str">
            <v>MCZB015-13</v>
          </cell>
          <cell r="J860" t="str">
            <v>Introdução à Criptografia</v>
          </cell>
        </row>
        <row r="861">
          <cell r="I861" t="str">
            <v>MCZB016-13</v>
          </cell>
          <cell r="J861" t="str">
            <v>Introdução à Estatística Bayesiana</v>
          </cell>
        </row>
        <row r="862">
          <cell r="I862" t="str">
            <v>MCZB017-17</v>
          </cell>
          <cell r="J862" t="str">
            <v>Métodos Numéricos em EDP’s</v>
          </cell>
        </row>
        <row r="863">
          <cell r="I863" t="str">
            <v>MCZB018-13</v>
          </cell>
          <cell r="J863" t="str">
            <v>Introdução à Modelagem e Processos Estocásticos</v>
          </cell>
        </row>
        <row r="864">
          <cell r="I864" t="str">
            <v>MCZB019-13</v>
          </cell>
          <cell r="J864" t="str">
            <v>Introdução aos Processos Pontuais</v>
          </cell>
        </row>
        <row r="865">
          <cell r="I865" t="str">
            <v>MCZB020-13</v>
          </cell>
          <cell r="J865" t="str">
            <v>Introdução aos Sistemas Dinâmicos</v>
          </cell>
        </row>
        <row r="866">
          <cell r="I866" t="str">
            <v>MCZB021-13</v>
          </cell>
          <cell r="J866" t="str">
            <v>Introdução às Curvas Algébricas</v>
          </cell>
        </row>
        <row r="867">
          <cell r="I867" t="str">
            <v>MCZB022-17</v>
          </cell>
          <cell r="J867" t="str">
            <v>Metateoremas da Lógica Clássica</v>
          </cell>
        </row>
        <row r="868">
          <cell r="I868" t="str">
            <v>MCZB023-17</v>
          </cell>
          <cell r="J868" t="str">
            <v>Métodos Numéricos em EDO’s</v>
          </cell>
        </row>
        <row r="869">
          <cell r="I869" t="str">
            <v>MCZB024-13</v>
          </cell>
          <cell r="J869" t="str">
            <v>Métodos Variacionais</v>
          </cell>
        </row>
        <row r="870">
          <cell r="I870" t="str">
            <v>MCZB025-13</v>
          </cell>
          <cell r="J870" t="str">
            <v>Módulos</v>
          </cell>
        </row>
        <row r="871">
          <cell r="I871" t="str">
            <v>MCZB026-13</v>
          </cell>
          <cell r="J871" t="str">
            <v>Percolação</v>
          </cell>
        </row>
        <row r="872">
          <cell r="I872" t="str">
            <v>MCZB028-13</v>
          </cell>
          <cell r="J872" t="str">
            <v>Processos Estocásticos</v>
          </cell>
        </row>
        <row r="873">
          <cell r="I873" t="str">
            <v>MCZB029-17</v>
          </cell>
          <cell r="J873" t="str">
            <v>Teoria Aritmética dos Números II</v>
          </cell>
        </row>
        <row r="874">
          <cell r="I874" t="str">
            <v>MCZB030-17</v>
          </cell>
          <cell r="J874" t="str">
            <v>Teoria Axiomática de Conjuntos</v>
          </cell>
        </row>
        <row r="875">
          <cell r="I875" t="str">
            <v>MCZB031-17</v>
          </cell>
          <cell r="J875" t="str">
            <v>Teoria dos Jogos</v>
          </cell>
        </row>
        <row r="876">
          <cell r="I876" t="str">
            <v>MCZB032-13</v>
          </cell>
          <cell r="J876" t="str">
            <v>Teoria das Filas</v>
          </cell>
        </row>
        <row r="877">
          <cell r="I877" t="str">
            <v>MCZB033-17</v>
          </cell>
          <cell r="J877" t="str">
            <v>Teoria da Recursão e Computabilidade</v>
          </cell>
        </row>
        <row r="878">
          <cell r="I878" t="str">
            <v>MCZB034-17</v>
          </cell>
          <cell r="J878" t="str">
            <v>Teoria das Distribuições</v>
          </cell>
        </row>
        <row r="879">
          <cell r="I879" t="str">
            <v>MCZB035-17</v>
          </cell>
          <cell r="J879" t="str">
            <v>Evolução dos Conceitos Matemáticos</v>
          </cell>
        </row>
        <row r="880">
          <cell r="I880" t="str">
            <v>MCZB036-17</v>
          </cell>
          <cell r="J880" t="str">
            <v>Filosofia da Matemática</v>
          </cell>
        </row>
        <row r="881">
          <cell r="I881" t="str">
            <v>MCZB037-17</v>
          </cell>
          <cell r="J881" t="str">
            <v>Funções Especiais e Teoria de Representações de Grupos</v>
          </cell>
        </row>
        <row r="882">
          <cell r="I882" t="str">
            <v>MCZB038-17</v>
          </cell>
          <cell r="J882" t="str">
            <v>Teoria Básica de Categorias</v>
          </cell>
        </row>
        <row r="883">
          <cell r="I883" t="str">
            <v>MCZB039-17</v>
          </cell>
          <cell r="J883" t="str">
            <v>Teoria Básica de Modelos</v>
          </cell>
        </row>
        <row r="884">
          <cell r="I884" t="str">
            <v>MCZB040-17</v>
          </cell>
          <cell r="J884" t="str">
            <v>Tópicos de Análise de Fourier</v>
          </cell>
        </row>
        <row r="885">
          <cell r="I885" t="str">
            <v>MCZB041-17</v>
          </cell>
          <cell r="J885" t="str">
            <v>Teoria de Conjuntos</v>
          </cell>
        </row>
        <row r="886">
          <cell r="I886" t="str">
            <v>MCZC001-15</v>
          </cell>
          <cell r="J886" t="str">
            <v>Patologias do Sistema Nervoso Central</v>
          </cell>
        </row>
        <row r="887">
          <cell r="I887" t="str">
            <v>MCZC002-15</v>
          </cell>
          <cell r="J887" t="str">
            <v>Bases Neurais da Motricidade</v>
          </cell>
        </row>
        <row r="888">
          <cell r="I888" t="str">
            <v>MCZC003-15</v>
          </cell>
          <cell r="J888" t="str">
            <v>Introdução à Psicolinguística e Neurociência da Linguagem</v>
          </cell>
        </row>
        <row r="889">
          <cell r="I889" t="str">
            <v>MCZC004-15</v>
          </cell>
          <cell r="J889" t="str">
            <v>Desenvolvimento e Degeneração do Sistema Nervoso</v>
          </cell>
        </row>
        <row r="890">
          <cell r="I890" t="str">
            <v>MCZC007-15</v>
          </cell>
          <cell r="J890" t="str">
            <v>Ergonomia Cognitiva</v>
          </cell>
        </row>
        <row r="891">
          <cell r="I891" t="str">
            <v>MCZC008-13</v>
          </cell>
          <cell r="J891" t="str">
            <v>Neuroarte</v>
          </cell>
        </row>
        <row r="892">
          <cell r="I892" t="str">
            <v>MCZC010-15</v>
          </cell>
          <cell r="J892" t="str">
            <v>Atenção e Estados de Consciência</v>
          </cell>
        </row>
        <row r="893">
          <cell r="I893" t="str">
            <v>MCZC011-15</v>
          </cell>
          <cell r="J893" t="str">
            <v>Tomada de Decisões e Neuroeconomia</v>
          </cell>
        </row>
        <row r="894">
          <cell r="I894" t="str">
            <v>MCZC012-15</v>
          </cell>
          <cell r="J894" t="str">
            <v>Sensação e Percepção</v>
          </cell>
        </row>
        <row r="895">
          <cell r="I895" t="str">
            <v>MCZC013-15</v>
          </cell>
          <cell r="J895" t="str">
            <v>Memória e Aprendizagem</v>
          </cell>
        </row>
        <row r="896">
          <cell r="I896" t="str">
            <v>MCZC014-15</v>
          </cell>
          <cell r="J896" t="str">
            <v>Introdução à Bioestatística</v>
          </cell>
        </row>
        <row r="897">
          <cell r="I897" t="str">
            <v>MCZC015-15</v>
          </cell>
          <cell r="J897" t="str">
            <v>Neuroarte Prática e Estética Experimental</v>
          </cell>
        </row>
        <row r="898">
          <cell r="I898" t="str">
            <v>MCZC016-15</v>
          </cell>
          <cell r="J898" t="str">
            <v>Neurociência da Cognição Musical</v>
          </cell>
        </row>
        <row r="899">
          <cell r="I899" t="str">
            <v>NHH2007-13</v>
          </cell>
          <cell r="J899" t="str">
            <v>Estética</v>
          </cell>
        </row>
        <row r="900">
          <cell r="I900" t="str">
            <v>NHH2008-13</v>
          </cell>
          <cell r="J900" t="str">
            <v>Estética: Perspectivas Contemporâneas</v>
          </cell>
        </row>
        <row r="901">
          <cell r="I901" t="str">
            <v>NHH2009-13</v>
          </cell>
          <cell r="J901" t="str">
            <v>Ética</v>
          </cell>
        </row>
        <row r="902">
          <cell r="I902" t="str">
            <v>NHH2010-13</v>
          </cell>
          <cell r="J902" t="str">
            <v>Ética: Perspectivas Contemporâneas</v>
          </cell>
        </row>
        <row r="903">
          <cell r="I903" t="str">
            <v>NHH2012-13</v>
          </cell>
          <cell r="J903" t="str">
            <v>Fenomenologia e Filosofia Hermenêutica</v>
          </cell>
        </row>
        <row r="904">
          <cell r="I904" t="str">
            <v>NHH2015-13</v>
          </cell>
          <cell r="J904" t="str">
            <v>Filosofia da Ciência: em torno à concepção ortodoxa</v>
          </cell>
        </row>
        <row r="905">
          <cell r="I905" t="str">
            <v>NHH2016-13</v>
          </cell>
          <cell r="J905" t="str">
            <v>Filosofia da Ciência: o debate Popper-Kuhn e seus desdobramentos</v>
          </cell>
        </row>
        <row r="906">
          <cell r="I906" t="str">
            <v>NHH2017-16</v>
          </cell>
          <cell r="J906" t="str">
            <v>Filosofia da Educação</v>
          </cell>
        </row>
        <row r="907">
          <cell r="I907" t="str">
            <v>NHH2019-13</v>
          </cell>
          <cell r="J907" t="str">
            <v>Filosofia da Linguagem</v>
          </cell>
        </row>
        <row r="908">
          <cell r="I908" t="str">
            <v>NHH2020-13</v>
          </cell>
          <cell r="J908" t="str">
            <v>Filosofia da Lógica</v>
          </cell>
        </row>
        <row r="909">
          <cell r="I909" t="str">
            <v>NHH2023-16</v>
          </cell>
          <cell r="J909" t="str">
            <v>Filosofia do Ensino de Filosofia</v>
          </cell>
        </row>
        <row r="910">
          <cell r="I910" t="str">
            <v>NHH2026-13</v>
          </cell>
          <cell r="J910" t="str">
            <v>Filosofia no Brasil e na América Latina</v>
          </cell>
        </row>
        <row r="911">
          <cell r="I911" t="str">
            <v>NHH2028-13</v>
          </cell>
          <cell r="J911" t="str">
            <v>Filosofia Política</v>
          </cell>
        </row>
        <row r="912">
          <cell r="I912" t="str">
            <v>NHH2029-13</v>
          </cell>
          <cell r="J912" t="str">
            <v>Filosofia Política: Perspectivas Contemporâneas</v>
          </cell>
        </row>
        <row r="913">
          <cell r="I913" t="str">
            <v>NHH2032-13</v>
          </cell>
          <cell r="J913" t="str">
            <v>História da Filosofia Antiga: Aristóteles e o Aristotelismo</v>
          </cell>
        </row>
        <row r="914">
          <cell r="I914" t="str">
            <v>NHH2033-13</v>
          </cell>
          <cell r="J914" t="str">
            <v>História da Filosofia Antiga: Platão e o Platonismo</v>
          </cell>
        </row>
        <row r="915">
          <cell r="I915" t="str">
            <v>NHH2034-13</v>
          </cell>
          <cell r="J915" t="str">
            <v>História da Filosofia Contemporânea: o século XIX</v>
          </cell>
        </row>
        <row r="916">
          <cell r="I916" t="str">
            <v>NHH2035-13</v>
          </cell>
          <cell r="J916" t="str">
            <v>História da Filosofia Contemporânea: o Século XX</v>
          </cell>
        </row>
        <row r="917">
          <cell r="I917" t="str">
            <v>NHH2038-13</v>
          </cell>
          <cell r="J917" t="str">
            <v>História da Filosofia Medieval: Patrística e Escolástica</v>
          </cell>
        </row>
        <row r="918">
          <cell r="I918" t="str">
            <v>NHH2040-13</v>
          </cell>
          <cell r="J918" t="str">
            <v>História da Filosofia Moderna: o Iluminismo e seus desdobramentos</v>
          </cell>
        </row>
        <row r="919">
          <cell r="I919" t="str">
            <v>NHH2041-13</v>
          </cell>
          <cell r="J919" t="str">
            <v>História da Filosofia Moderna: perspectivas racionalistas</v>
          </cell>
        </row>
        <row r="920">
          <cell r="I920" t="str">
            <v>NHH2047-13</v>
          </cell>
          <cell r="J920" t="str">
            <v>Historiografia e História das Ciências</v>
          </cell>
        </row>
        <row r="921">
          <cell r="I921" t="str">
            <v>NHH2064-13</v>
          </cell>
          <cell r="J921" t="str">
            <v>Problemas Metafísicos: Perspectivas Contemporâneas</v>
          </cell>
        </row>
        <row r="922">
          <cell r="I922" t="str">
            <v>NHH2065-13</v>
          </cell>
          <cell r="J922" t="str">
            <v>Problemas Metafísicos: Perspectivas Modernas</v>
          </cell>
        </row>
        <row r="923">
          <cell r="I923" t="str">
            <v>NHH2072-13</v>
          </cell>
          <cell r="J923" t="str">
            <v>Teoria do conhecimento: a epistemologia contemporânea</v>
          </cell>
        </row>
        <row r="924">
          <cell r="I924" t="str">
            <v>NHH2073-13</v>
          </cell>
          <cell r="J924" t="str">
            <v>Teoria do Conhecimento: Empirismo versus Racionalismo</v>
          </cell>
        </row>
        <row r="925">
          <cell r="I925" t="str">
            <v>NHH2085-16</v>
          </cell>
          <cell r="J925" t="str">
            <v>Filosofia da Arte</v>
          </cell>
        </row>
        <row r="926">
          <cell r="I926" t="str">
            <v>NHH2086-16</v>
          </cell>
          <cell r="J926" t="str">
            <v>História da Filosofia Medieval: do Século IV ao X</v>
          </cell>
        </row>
        <row r="927">
          <cell r="I927" t="str">
            <v>NHH2087-16</v>
          </cell>
          <cell r="J927" t="str">
            <v>História da Filosofia Medieval: do Século XI ao XIV</v>
          </cell>
        </row>
        <row r="928">
          <cell r="I928" t="str">
            <v>NHH2088-16</v>
          </cell>
          <cell r="J928" t="str">
            <v>Prática de Ensino de Filosofia: Currículos</v>
          </cell>
        </row>
        <row r="929">
          <cell r="I929" t="str">
            <v>NHH2089-16</v>
          </cell>
          <cell r="J929" t="str">
            <v>Prática de Ensino de Filosofia: Metodologias</v>
          </cell>
        </row>
        <row r="930">
          <cell r="I930" t="str">
            <v>NHH2090-16</v>
          </cell>
          <cell r="J930" t="str">
            <v>Prática de Ensino de Filosofia: Programas de Ensino</v>
          </cell>
        </row>
        <row r="931">
          <cell r="I931" t="str">
            <v>NHI2049-13</v>
          </cell>
          <cell r="J931" t="str">
            <v>Lógica Básica</v>
          </cell>
        </row>
        <row r="932">
          <cell r="I932" t="str">
            <v>NHI5001-15</v>
          </cell>
          <cell r="J932" t="str">
            <v>Desenvolvimento e Aprendizagem</v>
          </cell>
        </row>
        <row r="933">
          <cell r="I933" t="str">
            <v>NHI5002-15</v>
          </cell>
          <cell r="J933" t="str">
            <v>Didática</v>
          </cell>
        </row>
        <row r="934">
          <cell r="I934" t="str">
            <v>NHI5011-13</v>
          </cell>
          <cell r="J934" t="str">
            <v>Políticas Educacionais</v>
          </cell>
        </row>
        <row r="935">
          <cell r="I935" t="str">
            <v>NHI5015-15</v>
          </cell>
          <cell r="J935" t="str">
            <v>LIBRAS</v>
          </cell>
        </row>
        <row r="936">
          <cell r="I936" t="str">
            <v>NHT1002-15</v>
          </cell>
          <cell r="J936" t="str">
            <v>Bioética</v>
          </cell>
        </row>
        <row r="937">
          <cell r="I937" t="str">
            <v>NHT1013-15</v>
          </cell>
          <cell r="J937" t="str">
            <v>Bioquímica Funcional</v>
          </cell>
        </row>
        <row r="938">
          <cell r="I938" t="str">
            <v>NHT1030-15</v>
          </cell>
          <cell r="J938" t="str">
            <v>Geologia e Paleontologia</v>
          </cell>
        </row>
        <row r="939">
          <cell r="I939" t="str">
            <v>NHT1048-15</v>
          </cell>
          <cell r="J939" t="str">
            <v>Sistemática e Biogeografia</v>
          </cell>
        </row>
        <row r="940">
          <cell r="I940" t="str">
            <v>NHT1049-15</v>
          </cell>
          <cell r="J940" t="str">
            <v>Trabalho de Conclusão de Curso em Biologia</v>
          </cell>
        </row>
        <row r="941">
          <cell r="I941" t="str">
            <v>NHT1053-15</v>
          </cell>
          <cell r="J941" t="str">
            <v>Biologia Celular</v>
          </cell>
        </row>
        <row r="942">
          <cell r="I942" t="str">
            <v>NHT1054-15</v>
          </cell>
          <cell r="J942" t="str">
            <v>Histologia e Embriologia</v>
          </cell>
        </row>
        <row r="943">
          <cell r="I943" t="str">
            <v>NHT1055-15</v>
          </cell>
          <cell r="J943" t="str">
            <v>Fundamentos de Imunologia</v>
          </cell>
        </row>
        <row r="944">
          <cell r="I944" t="str">
            <v>NHT1056-15</v>
          </cell>
          <cell r="J944" t="str">
            <v>Microbiologia</v>
          </cell>
        </row>
        <row r="945">
          <cell r="I945" t="str">
            <v>NHT1057-15</v>
          </cell>
          <cell r="J945" t="str">
            <v>Genética II</v>
          </cell>
        </row>
        <row r="946">
          <cell r="I946" t="str">
            <v>NHT1058-15</v>
          </cell>
          <cell r="J946" t="str">
            <v>Morfofisiologia Humana I</v>
          </cell>
        </row>
        <row r="947">
          <cell r="I947" t="str">
            <v>NHT1059-15</v>
          </cell>
          <cell r="J947" t="str">
            <v>Morfofisiologia Humana II</v>
          </cell>
        </row>
        <row r="948">
          <cell r="I948" t="str">
            <v>NHT1060-15</v>
          </cell>
          <cell r="J948" t="str">
            <v>Morfofisiologia Humana III</v>
          </cell>
        </row>
        <row r="949">
          <cell r="I949" t="str">
            <v>NHT1061-15</v>
          </cell>
          <cell r="J949" t="str">
            <v>Genética I</v>
          </cell>
        </row>
        <row r="950">
          <cell r="I950" t="str">
            <v>NHT1062-15</v>
          </cell>
          <cell r="J950" t="str">
            <v>Evolução</v>
          </cell>
        </row>
        <row r="951">
          <cell r="I951" t="str">
            <v>NHT1063-15</v>
          </cell>
          <cell r="J951" t="str">
            <v>Zoologia de Invertebrados I</v>
          </cell>
        </row>
        <row r="952">
          <cell r="I952" t="str">
            <v>NHT1064-15</v>
          </cell>
          <cell r="J952" t="str">
            <v>Zoologia de Invertebrados II</v>
          </cell>
        </row>
        <row r="953">
          <cell r="I953" t="str">
            <v>NHT1065-15</v>
          </cell>
          <cell r="J953" t="str">
            <v>Zoologia de Vertebrados</v>
          </cell>
        </row>
        <row r="954">
          <cell r="I954" t="str">
            <v>NHT1066-15</v>
          </cell>
          <cell r="J954" t="str">
            <v>Morfofisiologia Animal Comparada</v>
          </cell>
        </row>
        <row r="955">
          <cell r="I955" t="str">
            <v>NHT1067-15</v>
          </cell>
          <cell r="J955" t="str">
            <v>Evolução e Diversidade de Plantas I</v>
          </cell>
        </row>
        <row r="956">
          <cell r="I956" t="str">
            <v>NHT1068-15</v>
          </cell>
          <cell r="J956" t="str">
            <v>Evolução e Diversidade de Plantas II</v>
          </cell>
        </row>
        <row r="957">
          <cell r="I957" t="str">
            <v>NHT1069-15</v>
          </cell>
          <cell r="J957" t="str">
            <v>Fisiologia Vegetal I</v>
          </cell>
        </row>
        <row r="958">
          <cell r="I958" t="str">
            <v>NHT1070-15</v>
          </cell>
          <cell r="J958" t="str">
            <v>Fisiologia Vegetal II</v>
          </cell>
        </row>
        <row r="959">
          <cell r="I959" t="str">
            <v>NHT1071-15</v>
          </cell>
          <cell r="J959" t="str">
            <v>Práticas de Ecologia</v>
          </cell>
        </row>
        <row r="960">
          <cell r="I960" t="str">
            <v>NHT1072-15</v>
          </cell>
          <cell r="J960" t="str">
            <v>Ecologia Comportamental</v>
          </cell>
        </row>
        <row r="961">
          <cell r="I961" t="str">
            <v>NHT1073-15</v>
          </cell>
          <cell r="J961" t="str">
            <v>Ecologia Vegetal</v>
          </cell>
        </row>
        <row r="962">
          <cell r="I962" t="str">
            <v>NHT1083-16</v>
          </cell>
          <cell r="J962" t="str">
            <v>Práticas de Ensino de Biologia I</v>
          </cell>
        </row>
        <row r="963">
          <cell r="I963" t="str">
            <v>NHT1084-16</v>
          </cell>
          <cell r="J963" t="str">
            <v>Práticas de Ensino de Biologia II</v>
          </cell>
        </row>
        <row r="964">
          <cell r="I964" t="str">
            <v>NHT1085-16</v>
          </cell>
          <cell r="J964" t="str">
            <v>Práticas de Ensino de Biologia III</v>
          </cell>
        </row>
        <row r="965">
          <cell r="I965" t="str">
            <v>NHT1086-16</v>
          </cell>
          <cell r="J965" t="str">
            <v>Instrumentação para o Ensino de Ciências e Biologia</v>
          </cell>
        </row>
        <row r="966">
          <cell r="I966" t="str">
            <v>NHT1087-15</v>
          </cell>
          <cell r="J966" t="str">
            <v>Biologia Vegetal</v>
          </cell>
        </row>
        <row r="967">
          <cell r="I967" t="str">
            <v>NHT1088-15</v>
          </cell>
          <cell r="J967" t="str">
            <v>Ensino de Morfofisiologia Humana</v>
          </cell>
        </row>
        <row r="968">
          <cell r="I968" t="str">
            <v>NHT1089-15</v>
          </cell>
          <cell r="J968" t="str">
            <v>Zoologia Geral dos Invertebrados</v>
          </cell>
        </row>
        <row r="969">
          <cell r="I969" t="str">
            <v>NHT1091-16</v>
          </cell>
          <cell r="J969" t="str">
            <v>Fundamentos de Morfofisiologia Humana</v>
          </cell>
        </row>
        <row r="970">
          <cell r="I970" t="str">
            <v>NHT1092-16</v>
          </cell>
          <cell r="J970" t="str">
            <v>Fundamentos de Sistemática Vegetal</v>
          </cell>
        </row>
        <row r="971">
          <cell r="I971" t="str">
            <v>NHT1093-16</v>
          </cell>
          <cell r="J971" t="str">
            <v>Fundamentos de Zoologia dos Invertebrados</v>
          </cell>
        </row>
        <row r="972">
          <cell r="I972" t="str">
            <v>NHT3012-15</v>
          </cell>
          <cell r="J972" t="str">
            <v>Física do Contínuo</v>
          </cell>
        </row>
        <row r="973">
          <cell r="I973" t="str">
            <v>NHT3013-13</v>
          </cell>
          <cell r="J973" t="str">
            <v>Física Térmica</v>
          </cell>
        </row>
        <row r="974">
          <cell r="I974" t="str">
            <v>NHT3027-15</v>
          </cell>
          <cell r="J974" t="str">
            <v>Laboratório de Física I</v>
          </cell>
        </row>
        <row r="975">
          <cell r="I975" t="str">
            <v>NHT3028-15</v>
          </cell>
          <cell r="J975" t="str">
            <v>Laboratório de Física II</v>
          </cell>
        </row>
        <row r="976">
          <cell r="I976" t="str">
            <v>NHT3036-15</v>
          </cell>
          <cell r="J976" t="str">
            <v>Mecânica Estatística</v>
          </cell>
        </row>
        <row r="977">
          <cell r="I977" t="str">
            <v>NHT3037-13</v>
          </cell>
          <cell r="J977" t="str">
            <v>Mecânica Geral</v>
          </cell>
        </row>
        <row r="978">
          <cell r="I978" t="str">
            <v>NHT3044-15</v>
          </cell>
          <cell r="J978" t="str">
            <v>Óptica</v>
          </cell>
        </row>
        <row r="979">
          <cell r="I979" t="str">
            <v>NHT3048-15</v>
          </cell>
          <cell r="J979" t="str">
            <v>Princípios de Mecânica Quântica</v>
          </cell>
        </row>
        <row r="980">
          <cell r="I980" t="str">
            <v>NHT3049-15</v>
          </cell>
          <cell r="J980" t="str">
            <v>Princípios de Termodinâmica</v>
          </cell>
        </row>
        <row r="981">
          <cell r="I981" t="str">
            <v>NHT3054-15</v>
          </cell>
          <cell r="J981" t="str">
            <v>Teoria da Relatividade</v>
          </cell>
        </row>
        <row r="982">
          <cell r="I982" t="str">
            <v>NHT3055-13</v>
          </cell>
          <cell r="J982" t="str">
            <v>Teoria Eletromagnética</v>
          </cell>
        </row>
        <row r="983">
          <cell r="I983" t="str">
            <v>NHT3064-15</v>
          </cell>
          <cell r="J983" t="str">
            <v>Física Ondulatória</v>
          </cell>
        </row>
        <row r="984">
          <cell r="I984" t="str">
            <v>NHT3065-15</v>
          </cell>
          <cell r="J984" t="str">
            <v>Laboratório de Física III</v>
          </cell>
        </row>
        <row r="985">
          <cell r="I985" t="str">
            <v>NHT3066-15</v>
          </cell>
          <cell r="J985" t="str">
            <v>Variáveis Complexas e Aplicações</v>
          </cell>
        </row>
        <row r="986">
          <cell r="I986" t="str">
            <v>NHT3067-15</v>
          </cell>
          <cell r="J986" t="str">
            <v>Análise de Fourier e Aplicações</v>
          </cell>
        </row>
        <row r="987">
          <cell r="I987" t="str">
            <v>NHT3068-15</v>
          </cell>
          <cell r="J987" t="str">
            <v>Mecânica Clássica I</v>
          </cell>
        </row>
        <row r="988">
          <cell r="I988" t="str">
            <v>NHT3069-15</v>
          </cell>
          <cell r="J988" t="str">
            <v>Mecânica Clássica II</v>
          </cell>
        </row>
        <row r="989">
          <cell r="I989" t="str">
            <v>NHT3070-15</v>
          </cell>
          <cell r="J989" t="str">
            <v>Eletromagnetismo I</v>
          </cell>
        </row>
        <row r="990">
          <cell r="I990" t="str">
            <v>NHT3071-15</v>
          </cell>
          <cell r="J990" t="str">
            <v>Eletromagnetismo II</v>
          </cell>
        </row>
        <row r="991">
          <cell r="I991" t="str">
            <v>NHT3072-15</v>
          </cell>
          <cell r="J991" t="str">
            <v>Mecânica Quântica I</v>
          </cell>
        </row>
        <row r="992">
          <cell r="I992" t="str">
            <v>NHT3073-15</v>
          </cell>
          <cell r="J992" t="str">
            <v>Mecânica Quântica II</v>
          </cell>
        </row>
        <row r="993">
          <cell r="I993" t="str">
            <v>NHT3089-15</v>
          </cell>
          <cell r="J993" t="str">
            <v>Trabalho de Conclusão de Curso em Física</v>
          </cell>
        </row>
        <row r="994">
          <cell r="I994" t="str">
            <v>NHT3090-15</v>
          </cell>
          <cell r="J994" t="str">
            <v>Práticas de Ensino de Física II</v>
          </cell>
        </row>
        <row r="995">
          <cell r="I995" t="str">
            <v>NHT3091-15</v>
          </cell>
          <cell r="J995" t="str">
            <v>Práticas de Ensino de Física III</v>
          </cell>
        </row>
        <row r="996">
          <cell r="I996" t="str">
            <v>NHT3095-15</v>
          </cell>
          <cell r="J996" t="str">
            <v>Práticas de Ensino de Física I</v>
          </cell>
        </row>
        <row r="997">
          <cell r="I997" t="str">
            <v>NHT4001-15</v>
          </cell>
          <cell r="J997" t="str">
            <v>Análise Química Instrumental</v>
          </cell>
        </row>
        <row r="998">
          <cell r="I998" t="str">
            <v>NHT4002-13</v>
          </cell>
          <cell r="J998" t="str">
            <v>Bioquímica Experimental</v>
          </cell>
        </row>
        <row r="999">
          <cell r="I999" t="str">
            <v>NHT4005-15</v>
          </cell>
          <cell r="J999" t="str">
            <v>Eletroanalítica e Técnicas de Separação</v>
          </cell>
        </row>
        <row r="1000">
          <cell r="I1000" t="str">
            <v>NHT4006-15</v>
          </cell>
          <cell r="J1000" t="str">
            <v>Eletroquímica e Cinética Química</v>
          </cell>
        </row>
        <row r="1001">
          <cell r="I1001" t="str">
            <v>NHT4007-15</v>
          </cell>
          <cell r="J1001" t="str">
            <v>Espectroscopia</v>
          </cell>
        </row>
        <row r="1002">
          <cell r="I1002" t="str">
            <v>NHT4015-15</v>
          </cell>
          <cell r="J1002" t="str">
            <v>Experimentação e Ensino de Química</v>
          </cell>
        </row>
        <row r="1003">
          <cell r="I1003" t="str">
            <v>NHT4017-15</v>
          </cell>
          <cell r="J1003" t="str">
            <v>Funções e Reações Orgânicas</v>
          </cell>
        </row>
        <row r="1004">
          <cell r="I1004" t="str">
            <v>NHT4023-15</v>
          </cell>
          <cell r="J1004" t="str">
            <v>Ligações Químicas</v>
          </cell>
        </row>
        <row r="1005">
          <cell r="I1005" t="str">
            <v>NHT4024-15</v>
          </cell>
          <cell r="J1005" t="str">
            <v>Mecanismos de Reações Orgânicas</v>
          </cell>
        </row>
        <row r="1006">
          <cell r="I1006" t="str">
            <v>NHT4025-15</v>
          </cell>
          <cell r="J1006" t="str">
            <v>Métodos de Análise em Química Orgânica</v>
          </cell>
        </row>
        <row r="1007">
          <cell r="I1007" t="str">
            <v>NHT4030-15</v>
          </cell>
          <cell r="J1007" t="str">
            <v>Práticas de Ensino de Química I</v>
          </cell>
        </row>
        <row r="1008">
          <cell r="I1008" t="str">
            <v>NHT4032-15</v>
          </cell>
          <cell r="J1008" t="str">
            <v>Práticas de Ensino de Química III</v>
          </cell>
        </row>
        <row r="1009">
          <cell r="I1009" t="str">
            <v>NHT4033-15</v>
          </cell>
          <cell r="J1009" t="str">
            <v>Práticas em Química Verde</v>
          </cell>
        </row>
        <row r="1010">
          <cell r="I1010" t="str">
            <v>NHT4040-15</v>
          </cell>
          <cell r="J1010" t="str">
            <v>Química Orgânica Aplicada</v>
          </cell>
        </row>
        <row r="1011">
          <cell r="I1011" t="str">
            <v>NHT4041-15</v>
          </cell>
          <cell r="J1011" t="str">
            <v>Química Orgânica Experimental</v>
          </cell>
        </row>
        <row r="1012">
          <cell r="I1012" t="str">
            <v>NHT4046-15</v>
          </cell>
          <cell r="J1012" t="str">
            <v>Trabalho de Conclusão de Curso em Química</v>
          </cell>
        </row>
        <row r="1013">
          <cell r="I1013" t="str">
            <v>NHT4049-15</v>
          </cell>
          <cell r="J1013" t="str">
            <v>Estrutura da Matéria Avançada</v>
          </cell>
        </row>
        <row r="1014">
          <cell r="I1014" t="str">
            <v>NHT4050-15</v>
          </cell>
          <cell r="J1014" t="str">
            <v>Química Analítica Clássica II</v>
          </cell>
        </row>
        <row r="1015">
          <cell r="I1015" t="str">
            <v>NHT4051-15</v>
          </cell>
          <cell r="J1015" t="str">
            <v>Química Analítica Clássica I</v>
          </cell>
        </row>
        <row r="1016">
          <cell r="I1016" t="str">
            <v>NHT4052-15</v>
          </cell>
          <cell r="J1016" t="str">
            <v>Química de Coordenação</v>
          </cell>
        </row>
        <row r="1017">
          <cell r="I1017" t="str">
            <v>NHT4053-15</v>
          </cell>
          <cell r="J1017" t="str">
            <v>Química dos Elementos</v>
          </cell>
        </row>
        <row r="1018">
          <cell r="I1018" t="str">
            <v>NHT4055-15</v>
          </cell>
          <cell r="J1018" t="str">
            <v>Tópicos Avançados em Química Orgânica</v>
          </cell>
        </row>
        <row r="1019">
          <cell r="I1019" t="str">
            <v>NHT4056-15</v>
          </cell>
          <cell r="J1019" t="str">
            <v>Química Inorgânica Experimental</v>
          </cell>
        </row>
        <row r="1020">
          <cell r="I1020" t="str">
            <v>NHT4057-15</v>
          </cell>
          <cell r="J1020" t="str">
            <v>Termodinâmica Química</v>
          </cell>
        </row>
        <row r="1021">
          <cell r="I1021" t="str">
            <v>NHT4058-15</v>
          </cell>
          <cell r="J1021" t="str">
            <v>Química Analítica e Bioanalítica Avançada</v>
          </cell>
        </row>
        <row r="1022">
          <cell r="I1022" t="str">
            <v>NHT4071-15</v>
          </cell>
          <cell r="J1022" t="str">
            <v>Práticas de Ensino de Química II</v>
          </cell>
        </row>
        <row r="1023">
          <cell r="I1023" t="str">
            <v>NHT4072-15</v>
          </cell>
          <cell r="J1023" t="str">
            <v>Avaliação no Ensino de Química</v>
          </cell>
        </row>
        <row r="1024">
          <cell r="I1024" t="str">
            <v>NHT4073-15</v>
          </cell>
          <cell r="J1024" t="str">
            <v>Livros Didáticos no Ensino de Química</v>
          </cell>
        </row>
        <row r="1025">
          <cell r="I1025" t="str">
            <v>NHT4075-15</v>
          </cell>
          <cell r="J1025" t="str">
            <v>Físico-Química Experimental</v>
          </cell>
        </row>
        <row r="1026">
          <cell r="I1026" t="str">
            <v>NHT5004-15</v>
          </cell>
          <cell r="J1026" t="str">
            <v>Educação Científica, Sociedade e Cultura</v>
          </cell>
        </row>
        <row r="1027">
          <cell r="I1027" t="str">
            <v>NHT5012-15</v>
          </cell>
          <cell r="J1027" t="str">
            <v>Práticas de Ciências no Ensino Fundamental</v>
          </cell>
        </row>
        <row r="1028">
          <cell r="I1028" t="str">
            <v>NHT5013-15</v>
          </cell>
          <cell r="J1028" t="str">
            <v>Práticas de Ensino de Ciências e Matemática no Ensino Fundamental</v>
          </cell>
        </row>
        <row r="1029">
          <cell r="I1029" t="str">
            <v>NHZ1003-15</v>
          </cell>
          <cell r="J1029" t="str">
            <v>Biofísica</v>
          </cell>
        </row>
        <row r="1030">
          <cell r="I1030" t="str">
            <v>NHZ1008-15</v>
          </cell>
          <cell r="J1030" t="str">
            <v>Biologia do Desenvolvimento em Vertebrados</v>
          </cell>
        </row>
        <row r="1031">
          <cell r="I1031" t="str">
            <v>NHZ1009-15</v>
          </cell>
          <cell r="J1031" t="str">
            <v>Biologia Molecular e Biotecnologia</v>
          </cell>
        </row>
        <row r="1032">
          <cell r="I1032" t="str">
            <v>NHZ1014-15</v>
          </cell>
          <cell r="J1032" t="str">
            <v>Botânica Econômica</v>
          </cell>
        </row>
        <row r="1033">
          <cell r="I1033" t="str">
            <v>NHZ1015-15</v>
          </cell>
          <cell r="J1033" t="str">
            <v>Citogenética Básica</v>
          </cell>
        </row>
        <row r="1034">
          <cell r="I1034" t="str">
            <v>NHZ1016-15</v>
          </cell>
          <cell r="J1034" t="str">
            <v>Conservação da Biodiversidade</v>
          </cell>
        </row>
        <row r="1035">
          <cell r="I1035" t="str">
            <v>NHZ1024-15</v>
          </cell>
          <cell r="J1035" t="str">
            <v>Etnofarmacologia</v>
          </cell>
        </row>
        <row r="1036">
          <cell r="I1036" t="str">
            <v>NHZ1026-15</v>
          </cell>
          <cell r="J1036" t="str">
            <v>Evolução Molecular</v>
          </cell>
        </row>
        <row r="1037">
          <cell r="I1037" t="str">
            <v>NHZ1027-15</v>
          </cell>
          <cell r="J1037" t="str">
            <v>Farmacologia</v>
          </cell>
        </row>
        <row r="1038">
          <cell r="I1038" t="str">
            <v>NHZ1031-15</v>
          </cell>
          <cell r="J1038" t="str">
            <v>História das Ideias Biológicas</v>
          </cell>
        </row>
        <row r="1039">
          <cell r="I1039" t="str">
            <v>NHZ1037-15</v>
          </cell>
          <cell r="J1039" t="str">
            <v>Parasitologia</v>
          </cell>
        </row>
        <row r="1040">
          <cell r="I1040" t="str">
            <v>NHZ1042-15</v>
          </cell>
          <cell r="J1040" t="str">
            <v>Seminários em Biologia I</v>
          </cell>
        </row>
        <row r="1041">
          <cell r="I1041" t="str">
            <v>NHZ1043-15</v>
          </cell>
          <cell r="J1041" t="str">
            <v>Seminários em Biologia II</v>
          </cell>
        </row>
        <row r="1042">
          <cell r="I1042" t="str">
            <v>NHZ1050-15</v>
          </cell>
          <cell r="J1042" t="str">
            <v>Toxicologia</v>
          </cell>
        </row>
        <row r="1043">
          <cell r="I1043" t="str">
            <v>NHZ1051-13</v>
          </cell>
          <cell r="J1043" t="str">
            <v>Virologia</v>
          </cell>
        </row>
        <row r="1044">
          <cell r="I1044" t="str">
            <v>NHZ1074-15</v>
          </cell>
          <cell r="J1044" t="str">
            <v>Astrobiologia</v>
          </cell>
        </row>
        <row r="1045">
          <cell r="I1045" t="str">
            <v>NHZ1076-15</v>
          </cell>
          <cell r="J1045" t="str">
            <v>Biologia Reprodutiva de Plantas</v>
          </cell>
        </row>
        <row r="1046">
          <cell r="I1046" t="str">
            <v>NHZ1077-15</v>
          </cell>
          <cell r="J1046" t="str">
            <v>Bioquímica Clínica</v>
          </cell>
        </row>
        <row r="1047">
          <cell r="I1047" t="str">
            <v>NHZ1078-15</v>
          </cell>
          <cell r="J1047" t="str">
            <v>Biotecnologia de Plantas</v>
          </cell>
        </row>
        <row r="1048">
          <cell r="I1048" t="str">
            <v>NHZ1079-15</v>
          </cell>
          <cell r="J1048" t="str">
            <v>Modelagem Molecular de Sistemas Biológicos</v>
          </cell>
        </row>
        <row r="1049">
          <cell r="I1049" t="str">
            <v>NHZ1080-15</v>
          </cell>
          <cell r="J1049" t="str">
            <v>Reprodução Assistida em Mamíferos</v>
          </cell>
        </row>
        <row r="1050">
          <cell r="I1050" t="str">
            <v>NHZ1081-13</v>
          </cell>
          <cell r="J1050" t="str">
            <v>Técnicas Aplicadas a Processos Biotecnológicos</v>
          </cell>
        </row>
        <row r="1051">
          <cell r="I1051" t="str">
            <v>NHZ1082-15</v>
          </cell>
          <cell r="J1051" t="str">
            <v>Trabalhos de Campo, Coleta e Preservação de Organismos</v>
          </cell>
        </row>
        <row r="1052">
          <cell r="I1052" t="str">
            <v>NHZ1090-15</v>
          </cell>
          <cell r="J1052" t="str">
            <v>Imunologia Aplicada</v>
          </cell>
        </row>
        <row r="1053">
          <cell r="I1053" t="str">
            <v>NHZ2001-11</v>
          </cell>
          <cell r="J1053" t="str">
            <v>Antropologia Filosófica</v>
          </cell>
        </row>
        <row r="1054">
          <cell r="I1054" t="str">
            <v>NHZ2002-11</v>
          </cell>
          <cell r="J1054" t="str">
            <v>Ceticismo</v>
          </cell>
        </row>
        <row r="1055">
          <cell r="I1055" t="str">
            <v>NHZ2011-11</v>
          </cell>
          <cell r="J1055" t="str">
            <v>Existencialismo</v>
          </cell>
        </row>
        <row r="1056">
          <cell r="I1056" t="str">
            <v>NHZ2013-11</v>
          </cell>
          <cell r="J1056" t="str">
            <v>Filosofia Brasileira: História e Problemas</v>
          </cell>
        </row>
        <row r="1057">
          <cell r="I1057" t="str">
            <v>NHZ2014-11</v>
          </cell>
          <cell r="J1057" t="str">
            <v>Filosofia da Ciência Pós-kuhniana</v>
          </cell>
        </row>
        <row r="1058">
          <cell r="I1058" t="str">
            <v>NHZ2018-11</v>
          </cell>
          <cell r="J1058" t="str">
            <v>Filosofia da Educação: perspectivas contemporâneas</v>
          </cell>
        </row>
        <row r="1059">
          <cell r="I1059" t="str">
            <v>NHZ2021-11</v>
          </cell>
          <cell r="J1059" t="str">
            <v>Filosofia da Mente</v>
          </cell>
        </row>
        <row r="1060">
          <cell r="I1060" t="str">
            <v>NHZ2022-11</v>
          </cell>
          <cell r="J1060" t="str">
            <v>Filosofia da Natureza, Mecanicismo e Cosmologia</v>
          </cell>
        </row>
        <row r="1061">
          <cell r="I1061" t="str">
            <v>NHZ2024-11</v>
          </cell>
          <cell r="J1061" t="str">
            <v>Filosofia Experimental e Mecanicismo</v>
          </cell>
        </row>
        <row r="1062">
          <cell r="I1062" t="str">
            <v>NHZ2025-11</v>
          </cell>
          <cell r="J1062" t="str">
            <v>Filosofia Latino-Americana: História e Problemas</v>
          </cell>
        </row>
        <row r="1063">
          <cell r="I1063" t="str">
            <v>NHZ2027-16</v>
          </cell>
          <cell r="J1063" t="str">
            <v>Filosofia no Ensino Fundamental</v>
          </cell>
        </row>
        <row r="1064">
          <cell r="I1064" t="str">
            <v>NHZ2030-11</v>
          </cell>
          <cell r="J1064" t="str">
            <v>Fundamentos da Lógica Modal</v>
          </cell>
        </row>
        <row r="1065">
          <cell r="I1065" t="str">
            <v>NHZ2031-11</v>
          </cell>
          <cell r="J1065" t="str">
            <v>História da Astronomia</v>
          </cell>
        </row>
        <row r="1066">
          <cell r="I1066" t="str">
            <v>NHZ2036-11</v>
          </cell>
          <cell r="J1066" t="str">
            <v>História da Filosofia da Antiguidade Tardia</v>
          </cell>
        </row>
        <row r="1067">
          <cell r="I1067" t="str">
            <v>NHZ2037-11</v>
          </cell>
          <cell r="J1067" t="str">
            <v>História da Filosofia Medieval: Escolas Franciscanas e Nominalismo</v>
          </cell>
        </row>
        <row r="1068">
          <cell r="I1068" t="str">
            <v>NHZ2039-11</v>
          </cell>
          <cell r="J1068" t="str">
            <v>História da Filosofia Moderna: o Idealismo alemão</v>
          </cell>
        </row>
        <row r="1069">
          <cell r="I1069" t="str">
            <v>NHZ2042-11</v>
          </cell>
          <cell r="J1069" t="str">
            <v xml:space="preserve">História da Linguagem </v>
          </cell>
        </row>
        <row r="1070">
          <cell r="I1070" t="str">
            <v>NHZ2043-11</v>
          </cell>
          <cell r="J1070" t="str">
            <v xml:space="preserve">História da Sociedade Contemporânea </v>
          </cell>
        </row>
        <row r="1071">
          <cell r="I1071" t="str">
            <v>NHZ2044-11</v>
          </cell>
          <cell r="J1071" t="str">
            <v>História das Ciências no Brasil</v>
          </cell>
        </row>
        <row r="1072">
          <cell r="I1072" t="str">
            <v>NHZ2045-11</v>
          </cell>
          <cell r="J1072" t="str">
            <v>História e Filosofia da Ciência</v>
          </cell>
        </row>
        <row r="1073">
          <cell r="I1073" t="str">
            <v>NHZ2046-11</v>
          </cell>
          <cell r="J1073" t="str">
            <v>História Social da Tecnologia na América Latina</v>
          </cell>
        </row>
        <row r="1074">
          <cell r="I1074" t="str">
            <v>NHZ2048-11</v>
          </cell>
          <cell r="J1074" t="str">
            <v>Interposições da Linguagem à Filosofia Contemporânea</v>
          </cell>
        </row>
        <row r="1075">
          <cell r="I1075" t="str">
            <v>NHZ2050-11</v>
          </cell>
          <cell r="J1075" t="str">
            <v>Lógica e os Fundamentos da Matemática</v>
          </cell>
        </row>
        <row r="1076">
          <cell r="I1076" t="str">
            <v>NHZ2051-11</v>
          </cell>
          <cell r="J1076" t="str">
            <v>Pensamento Hegeliano e seus Desdobramentos Contemporâneos</v>
          </cell>
        </row>
        <row r="1077">
          <cell r="I1077" t="str">
            <v>NHZ2052-11</v>
          </cell>
          <cell r="J1077" t="str">
            <v>Pensamento Kantiano e seus Desdobramentos Contemporâneos</v>
          </cell>
        </row>
        <row r="1078">
          <cell r="I1078" t="str">
            <v>NHZ2053-11</v>
          </cell>
          <cell r="J1078" t="str">
            <v>Pensamento Marxista e seus Desdobramentos Contemporâneos</v>
          </cell>
        </row>
        <row r="1079">
          <cell r="I1079" t="str">
            <v>NHZ2054-11</v>
          </cell>
          <cell r="J1079" t="str">
            <v>Pensamento Nietzcheano e seus Desdobramentos Contemporâneos</v>
          </cell>
        </row>
        <row r="1080">
          <cell r="I1080" t="str">
            <v>NHZ2055-11</v>
          </cell>
          <cell r="J1080" t="str">
            <v>Perspectivas Críticas da Filosofia Contemporânea</v>
          </cell>
        </row>
        <row r="1081">
          <cell r="I1081" t="str">
            <v>NHZ2056-11</v>
          </cell>
          <cell r="J1081" t="str">
            <v>Pesquisa em Filosofia</v>
          </cell>
        </row>
        <row r="1082">
          <cell r="I1082" t="str">
            <v>NHZ2057-11</v>
          </cell>
          <cell r="J1082" t="str">
            <v>Poder e Cultura na Sociedade da Informação</v>
          </cell>
        </row>
        <row r="1083">
          <cell r="I1083" t="str">
            <v>NHZ2058-11</v>
          </cell>
          <cell r="J1083" t="str">
            <v>Pragmatismo</v>
          </cell>
        </row>
        <row r="1084">
          <cell r="I1084" t="str">
            <v>NHZ2066-11</v>
          </cell>
          <cell r="J1084" t="str">
            <v>Temas da Filosofia Antiga</v>
          </cell>
        </row>
        <row r="1085">
          <cell r="I1085" t="str">
            <v>NHZ2067-11</v>
          </cell>
          <cell r="J1085" t="str">
            <v>Temas da Filosofia Contemporânea</v>
          </cell>
        </row>
        <row r="1086">
          <cell r="I1086" t="str">
            <v>NHZ2068-11</v>
          </cell>
          <cell r="J1086" t="str">
            <v>Temas da Filosofia Medieval</v>
          </cell>
        </row>
        <row r="1087">
          <cell r="I1087" t="str">
            <v>NHZ2069-11</v>
          </cell>
          <cell r="J1087" t="str">
            <v>Temas da Filosofia Moderna</v>
          </cell>
        </row>
        <row r="1088">
          <cell r="I1088" t="str">
            <v>NHZ2070-11</v>
          </cell>
          <cell r="J1088" t="str">
            <v>Temas de Lógica</v>
          </cell>
        </row>
        <row r="1089">
          <cell r="I1089" t="str">
            <v>NHZ2071-11</v>
          </cell>
          <cell r="J1089" t="str">
            <v>Teoria Crítica e Escola de Frankfurt</v>
          </cell>
        </row>
        <row r="1090">
          <cell r="I1090" t="str">
            <v>NHZ2074-11</v>
          </cell>
          <cell r="J1090" t="str">
            <v>Tópicos Avançados em Modalidades: Lógica Deôntica e Lógica Epistêmica</v>
          </cell>
        </row>
        <row r="1091">
          <cell r="I1091" t="str">
            <v>NHZ2075-11</v>
          </cell>
          <cell r="J1091" t="str">
            <v>Tópicos de História da Ciência</v>
          </cell>
        </row>
        <row r="1092">
          <cell r="I1092" t="str">
            <v>NHZ2076-11</v>
          </cell>
          <cell r="J1092" t="str">
            <v>Tópicos de Lógicas Não-Clássicas</v>
          </cell>
        </row>
        <row r="1093">
          <cell r="I1093" t="str">
            <v>NHZ2077-11</v>
          </cell>
          <cell r="J1093" t="str">
            <v>Tópicos em Teoria do Conhecimento</v>
          </cell>
        </row>
        <row r="1094">
          <cell r="I1094" t="str">
            <v>NHZ2078-08</v>
          </cell>
          <cell r="J1094" t="str">
            <v>Tópicos de Metodologia da Ciência</v>
          </cell>
        </row>
        <row r="1095">
          <cell r="I1095" t="str">
            <v>NHZ2079-08</v>
          </cell>
          <cell r="J1095" t="str">
            <v>Introdução à Lógica</v>
          </cell>
        </row>
        <row r="1096">
          <cell r="I1096" t="str">
            <v>NHZ2091-16</v>
          </cell>
          <cell r="J1096" t="str">
            <v>Argumentação e Ensino</v>
          </cell>
        </row>
        <row r="1097">
          <cell r="I1097" t="str">
            <v>NHZ2092-16</v>
          </cell>
          <cell r="J1097" t="str">
            <v>Arte e Ensino</v>
          </cell>
        </row>
        <row r="1098">
          <cell r="I1098" t="str">
            <v>NHZ2093-16</v>
          </cell>
          <cell r="J1098" t="str">
            <v>Corpo, Sexualidade e Questões de Gênero</v>
          </cell>
        </row>
        <row r="1099">
          <cell r="I1099" t="str">
            <v>NHZ2094-16</v>
          </cell>
          <cell r="J1099" t="str">
            <v>Filosofia Africana</v>
          </cell>
        </row>
        <row r="1100">
          <cell r="I1100" t="str">
            <v>NHZ2095-16</v>
          </cell>
          <cell r="J1100" t="str">
            <v>Filosofia da Escola: Modelos Institucionais e Questões Filosóficas</v>
          </cell>
        </row>
        <row r="1101">
          <cell r="I1101" t="str">
            <v>NHZ2096-16</v>
          </cell>
          <cell r="J1101" t="str">
            <v>Filosofia, Ensino e Universidade</v>
          </cell>
        </row>
        <row r="1102">
          <cell r="I1102" t="str">
            <v>NHZ2097-16</v>
          </cell>
          <cell r="J1102" t="str">
            <v>Métodos para Produção de Filosofia</v>
          </cell>
        </row>
        <row r="1103">
          <cell r="I1103" t="str">
            <v>NHZ2098-16</v>
          </cell>
          <cell r="J1103" t="str">
            <v>Pensamento e Cinema</v>
          </cell>
        </row>
        <row r="1104">
          <cell r="I1104" t="str">
            <v>NHZ2099-16</v>
          </cell>
          <cell r="J1104" t="str">
            <v>Tópicos Contemporâneos em Educação e Filosofia</v>
          </cell>
        </row>
        <row r="1105">
          <cell r="I1105" t="str">
            <v>NHZ2100-16</v>
          </cell>
          <cell r="J1105" t="str">
            <v>Tópicos de Filosofia e Práticas de Ensino</v>
          </cell>
        </row>
        <row r="1106">
          <cell r="I1106" t="str">
            <v>NHZ3001-15</v>
          </cell>
          <cell r="J1106" t="str">
            <v>Conhecimento e Técnica: Perspectivas da Antiguidade e Período Medieval</v>
          </cell>
        </row>
        <row r="1107">
          <cell r="I1107" t="str">
            <v>NHZ3002-15</v>
          </cell>
          <cell r="J1107" t="str">
            <v>Dinâmica Não Linear e Caos</v>
          </cell>
        </row>
        <row r="1108">
          <cell r="I1108" t="str">
            <v>NHZ3003-15</v>
          </cell>
          <cell r="J1108" t="str">
            <v>Efeitos Biológicos das Radiações</v>
          </cell>
        </row>
        <row r="1109">
          <cell r="I1109" t="str">
            <v>NHZ3007-15</v>
          </cell>
          <cell r="J1109" t="str">
            <v>Estrutura Atômica e Molecular</v>
          </cell>
        </row>
        <row r="1110">
          <cell r="I1110" t="str">
            <v>NHZ3008-15</v>
          </cell>
          <cell r="J1110" t="str">
            <v>Evolução da Física</v>
          </cell>
        </row>
        <row r="1111">
          <cell r="I1111" t="str">
            <v>NHZ3010-15</v>
          </cell>
          <cell r="J1111" t="str">
            <v>Física Computacional</v>
          </cell>
        </row>
        <row r="1112">
          <cell r="I1112" t="str">
            <v>NHZ3011-15</v>
          </cell>
          <cell r="J1112" t="str">
            <v>Física de Semicondutores</v>
          </cell>
        </row>
        <row r="1113">
          <cell r="I1113" t="str">
            <v>NHZ3014-15</v>
          </cell>
          <cell r="J1113" t="str">
            <v>Fluidos Quânticos</v>
          </cell>
        </row>
        <row r="1114">
          <cell r="I1114" t="str">
            <v>NHZ3019-15</v>
          </cell>
          <cell r="J1114" t="str">
            <v>Fundamentos da Mecânica dos Fluidos</v>
          </cell>
        </row>
        <row r="1115">
          <cell r="I1115" t="str">
            <v>NHZ3020-15</v>
          </cell>
          <cell r="J1115" t="str">
            <v>Fundamentos da Relatividade Geral</v>
          </cell>
        </row>
        <row r="1116">
          <cell r="I1116" t="str">
            <v>NHZ3021-15</v>
          </cell>
          <cell r="J1116" t="str">
            <v>Interações da Radiação com a Matéria</v>
          </cell>
        </row>
        <row r="1117">
          <cell r="I1117" t="str">
            <v>NHZ3023-15</v>
          </cell>
          <cell r="J1117" t="str">
            <v>Introdução à Cosmologia</v>
          </cell>
        </row>
        <row r="1118">
          <cell r="I1118" t="str">
            <v>NHZ3024-15</v>
          </cell>
          <cell r="J1118" t="str">
            <v>Introdução à Física de Partículas Elementares</v>
          </cell>
        </row>
        <row r="1119">
          <cell r="I1119" t="str">
            <v>NHZ3026-15</v>
          </cell>
          <cell r="J1119" t="str">
            <v>Introdução à Física Nuclear</v>
          </cell>
        </row>
        <row r="1120">
          <cell r="I1120" t="str">
            <v>NHZ3031-15</v>
          </cell>
          <cell r="J1120" t="str">
            <v>Laboratório de Propriedades Físicas de Materiais</v>
          </cell>
        </row>
        <row r="1121">
          <cell r="I1121" t="str">
            <v>NHZ3041-15</v>
          </cell>
          <cell r="J1121" t="str">
            <v>Métodos de Formação de Imagem e de Inspeção Nuclear</v>
          </cell>
        </row>
        <row r="1122">
          <cell r="I1122" t="str">
            <v>NHZ3042-15</v>
          </cell>
          <cell r="J1122" t="str">
            <v>Microscopia Eletrônica</v>
          </cell>
        </row>
        <row r="1123">
          <cell r="I1123" t="str">
            <v>NHZ3043-15</v>
          </cell>
          <cell r="J1123" t="str">
            <v>Noções de Astronomia e Cosmologia</v>
          </cell>
        </row>
        <row r="1124">
          <cell r="I1124" t="str">
            <v>NHZ3052-15</v>
          </cell>
          <cell r="J1124" t="str">
            <v>Tecnologia do Vácuo e Criogenia</v>
          </cell>
        </row>
        <row r="1125">
          <cell r="I1125" t="str">
            <v>NHZ3053-15</v>
          </cell>
          <cell r="J1125" t="str">
            <v>Teoria Clássica dos Campos</v>
          </cell>
        </row>
        <row r="1126">
          <cell r="I1126" t="str">
            <v>NHZ3056-15</v>
          </cell>
          <cell r="J1126" t="str">
            <v>Teoria de Grupos em Física</v>
          </cell>
        </row>
        <row r="1127">
          <cell r="I1127" t="str">
            <v>NHZ3057-15</v>
          </cell>
          <cell r="J1127" t="str">
            <v>Tópicos em Física Teórica</v>
          </cell>
        </row>
        <row r="1128">
          <cell r="I1128" t="str">
            <v>NHZ3058-15</v>
          </cell>
          <cell r="J1128" t="str">
            <v>Tópicos em Física Experimental</v>
          </cell>
        </row>
        <row r="1129">
          <cell r="I1129" t="str">
            <v>NHZ3060-09</v>
          </cell>
          <cell r="J1129" t="str">
            <v>Nascimento e Desenvolvimento da Ciência Moderna</v>
          </cell>
        </row>
        <row r="1130">
          <cell r="I1130" t="str">
            <v>NHZ3075-15</v>
          </cell>
          <cell r="J1130" t="str">
            <v>Mecânica Clássica III</v>
          </cell>
        </row>
        <row r="1131">
          <cell r="I1131" t="str">
            <v>NHZ3076-15</v>
          </cell>
          <cell r="J1131" t="str">
            <v>Eletromagnetismo III</v>
          </cell>
        </row>
        <row r="1132">
          <cell r="I1132" t="str">
            <v>NHZ3077-15</v>
          </cell>
          <cell r="J1132" t="str">
            <v>Mecânica Quântica III</v>
          </cell>
        </row>
        <row r="1133">
          <cell r="I1133" t="str">
            <v>NHZ3078-15</v>
          </cell>
          <cell r="J1133" t="str">
            <v>Equações Diferenciais Parciais Aplicadas</v>
          </cell>
        </row>
        <row r="1134">
          <cell r="I1134" t="str">
            <v>NHZ3080-15</v>
          </cell>
          <cell r="J1134" t="str">
            <v>Laboratório de Física Médica</v>
          </cell>
        </row>
        <row r="1135">
          <cell r="I1135" t="str">
            <v>NHZ3081-15</v>
          </cell>
          <cell r="J1135" t="str">
            <v>Lasers e Óptica Moderna</v>
          </cell>
        </row>
        <row r="1136">
          <cell r="I1136" t="str">
            <v>NHZ3082-15</v>
          </cell>
          <cell r="J1136" t="str">
            <v>Cristalografia e Difração De Raios X</v>
          </cell>
        </row>
        <row r="1137">
          <cell r="I1137" t="str">
            <v>NHZ3083-15</v>
          </cell>
          <cell r="J1137" t="str">
            <v>Introdução à Física Estelar</v>
          </cell>
        </row>
        <row r="1138">
          <cell r="I1138" t="str">
            <v>NHZ3084-15</v>
          </cell>
          <cell r="J1138" t="str">
            <v>Física do Meio Ambiente</v>
          </cell>
        </row>
        <row r="1139">
          <cell r="I1139" t="str">
            <v>NHZ3085-15</v>
          </cell>
          <cell r="J1139" t="str">
            <v>Propriedades Magnéticas e Eletrônicas</v>
          </cell>
        </row>
        <row r="1140">
          <cell r="I1140" t="str">
            <v>NHZ4004-15</v>
          </cell>
          <cell r="J1140" t="str">
            <v>Desenho e Projeto em Química</v>
          </cell>
        </row>
        <row r="1141">
          <cell r="I1141" t="str">
            <v>NHZ4028-15</v>
          </cell>
          <cell r="J1141" t="str">
            <v>Operações Unitárias I</v>
          </cell>
        </row>
        <row r="1142">
          <cell r="I1142" t="str">
            <v>NHZ4029-15</v>
          </cell>
          <cell r="J1142" t="str">
            <v>Operações Unitárias II</v>
          </cell>
        </row>
        <row r="1143">
          <cell r="I1143" t="str">
            <v>NHZ4035-15</v>
          </cell>
          <cell r="J1143" t="str">
            <v>Processos Industriais Orgânicos e Inorgânicos</v>
          </cell>
        </row>
        <row r="1144">
          <cell r="I1144" t="str">
            <v>NHZ4038-15</v>
          </cell>
          <cell r="J1144" t="str">
            <v>Química dos Materiais</v>
          </cell>
        </row>
        <row r="1145">
          <cell r="I1145" t="str">
            <v>NHZ4042-09</v>
          </cell>
          <cell r="J1145" t="str">
            <v>Seminários em Química I</v>
          </cell>
        </row>
        <row r="1146">
          <cell r="I1146" t="str">
            <v>NHZ4043-15</v>
          </cell>
          <cell r="J1146" t="str">
            <v>Seminários em Química II</v>
          </cell>
        </row>
        <row r="1147">
          <cell r="I1147" t="str">
            <v>NHZ4059-15</v>
          </cell>
          <cell r="J1147" t="str">
            <v>Indústria de Polímeros</v>
          </cell>
        </row>
        <row r="1148">
          <cell r="I1148" t="str">
            <v>NHZ4060-15</v>
          </cell>
          <cell r="J1148" t="str">
            <v>Biocombustíveis e Biorrefinarias</v>
          </cell>
        </row>
        <row r="1149">
          <cell r="I1149" t="str">
            <v>NHZ4061-15</v>
          </cell>
          <cell r="J1149" t="str">
            <v>Introdução a Troca de Calor, Massa e Movimentação de Fluidos</v>
          </cell>
        </row>
        <row r="1150">
          <cell r="I1150" t="str">
            <v>NHZ4062-15</v>
          </cell>
          <cell r="J1150" t="str">
            <v>Meio Ambiente e Indústria</v>
          </cell>
        </row>
        <row r="1151">
          <cell r="I1151" t="str">
            <v>NHZ4063-15</v>
          </cell>
          <cell r="J1151" t="str">
            <v>Polímeros: Síntese, Caracterização e Processos</v>
          </cell>
        </row>
        <row r="1152">
          <cell r="I1152" t="str">
            <v>NHZ4064-15</v>
          </cell>
          <cell r="J1152" t="str">
            <v>Processos Industriais Cerâmicos</v>
          </cell>
        </row>
        <row r="1153">
          <cell r="I1153" t="str">
            <v>NHZ4065-15</v>
          </cell>
          <cell r="J1153" t="str">
            <v>Tecnologia de Alimentos</v>
          </cell>
        </row>
        <row r="1154">
          <cell r="I1154" t="str">
            <v>NHZ4066-15</v>
          </cell>
          <cell r="J1154" t="str">
            <v>Química Inorgânica Avançada</v>
          </cell>
        </row>
        <row r="1155">
          <cell r="I1155" t="str">
            <v>NHZ4067-15</v>
          </cell>
          <cell r="J1155" t="str">
            <v>Teoria de Grupos: Moléculas e Sólidos</v>
          </cell>
        </row>
        <row r="1156">
          <cell r="I1156" t="str">
            <v>NHZ4068-15</v>
          </cell>
          <cell r="J1156" t="str">
            <v>Fermentação Industrial</v>
          </cell>
        </row>
        <row r="1157">
          <cell r="I1157" t="str">
            <v>NHZ4069-15</v>
          </cell>
          <cell r="J1157" t="str">
            <v>Química de Alimentos</v>
          </cell>
        </row>
        <row r="1158">
          <cell r="I1158" t="str">
            <v>NHZ4070-15</v>
          </cell>
          <cell r="J1158" t="str">
            <v>Tecnologia de Biomateriais</v>
          </cell>
        </row>
        <row r="1159">
          <cell r="I1159" t="str">
            <v>NHZ4074-15</v>
          </cell>
          <cell r="J1159" t="str">
            <v>Recursos Didáticos para o Ensino de Química</v>
          </cell>
        </row>
        <row r="1160">
          <cell r="I1160" t="str">
            <v>NHZ5005-09</v>
          </cell>
          <cell r="J1160" t="str">
            <v>Energia e Meio Ambiente</v>
          </cell>
        </row>
        <row r="1161">
          <cell r="I1161" t="str">
            <v>NHZ5014-15</v>
          </cell>
          <cell r="J1161" t="str">
            <v>Questões Atuais no Ensino de Ciências</v>
          </cell>
        </row>
        <row r="1162">
          <cell r="I1162" t="str">
            <v>NHZ5015-09</v>
          </cell>
          <cell r="J1162" t="str">
            <v>Teoria do Conhecimento Científico</v>
          </cell>
        </row>
        <row r="1163">
          <cell r="I1163" t="str">
            <v>NHZ5016-15</v>
          </cell>
          <cell r="J1163" t="str">
            <v>História da Educação</v>
          </cell>
        </row>
        <row r="1164">
          <cell r="I1164" t="str">
            <v>NHZ5017-15</v>
          </cell>
          <cell r="J1164" t="str">
            <v>História e Filosofia das Ciências e o Ensino de Ciências</v>
          </cell>
        </row>
        <row r="1165">
          <cell r="I1165" t="str">
            <v>NHZ5019-15</v>
          </cell>
          <cell r="J1165" t="str">
            <v>Tecnologias da Informação e Comunicação na Educação</v>
          </cell>
        </row>
        <row r="1166">
          <cell r="I1166" t="str">
            <v>NHZ5020-15</v>
          </cell>
          <cell r="J1166" t="str">
            <v>Educação Inclusiva</v>
          </cell>
        </row>
        <row r="1167">
          <cell r="I1167" t="str">
            <v>NHZ5021-16</v>
          </cell>
          <cell r="J1167" t="str">
            <v>Educação em Saúde e Sexualidade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"/>
      <sheetName val="Plan2"/>
    </sheetNames>
    <sheetDataSet>
      <sheetData sheetId="0">
        <row r="2">
          <cell r="M2">
            <v>0</v>
          </cell>
        </row>
        <row r="3">
          <cell r="M3">
            <v>0</v>
          </cell>
        </row>
        <row r="4">
          <cell r="M4">
            <v>0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1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2</v>
          </cell>
        </row>
        <row r="87">
          <cell r="M87">
            <v>3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0</v>
          </cell>
        </row>
        <row r="96">
          <cell r="M96">
            <v>0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0</v>
          </cell>
        </row>
        <row r="111">
          <cell r="M111">
            <v>0</v>
          </cell>
        </row>
        <row r="112">
          <cell r="M112">
            <v>0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0</v>
          </cell>
        </row>
        <row r="121">
          <cell r="M121">
            <v>0</v>
          </cell>
        </row>
        <row r="122">
          <cell r="M122">
            <v>0</v>
          </cell>
        </row>
        <row r="123">
          <cell r="M123">
            <v>0</v>
          </cell>
        </row>
        <row r="124">
          <cell r="M124">
            <v>0</v>
          </cell>
        </row>
        <row r="125">
          <cell r="M125">
            <v>0</v>
          </cell>
        </row>
        <row r="126">
          <cell r="M126">
            <v>0</v>
          </cell>
        </row>
        <row r="127">
          <cell r="M127">
            <v>0</v>
          </cell>
        </row>
        <row r="128">
          <cell r="M128">
            <v>0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>
            <v>0</v>
          </cell>
        </row>
        <row r="132">
          <cell r="M132">
            <v>0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M138">
            <v>0</v>
          </cell>
        </row>
        <row r="139">
          <cell r="M139">
            <v>0</v>
          </cell>
        </row>
        <row r="140">
          <cell r="M140">
            <v>0</v>
          </cell>
        </row>
        <row r="141">
          <cell r="M141">
            <v>0</v>
          </cell>
        </row>
        <row r="142">
          <cell r="M142">
            <v>0</v>
          </cell>
        </row>
        <row r="143">
          <cell r="M143">
            <v>0</v>
          </cell>
        </row>
        <row r="144">
          <cell r="M144">
            <v>0</v>
          </cell>
        </row>
        <row r="145">
          <cell r="M145">
            <v>0</v>
          </cell>
        </row>
        <row r="146">
          <cell r="M146">
            <v>0</v>
          </cell>
        </row>
        <row r="147">
          <cell r="M147">
            <v>0</v>
          </cell>
        </row>
        <row r="148">
          <cell r="M148">
            <v>0</v>
          </cell>
        </row>
        <row r="149">
          <cell r="M149">
            <v>0</v>
          </cell>
        </row>
        <row r="150">
          <cell r="M150">
            <v>0</v>
          </cell>
        </row>
        <row r="151">
          <cell r="M151">
            <v>0</v>
          </cell>
        </row>
        <row r="152">
          <cell r="M152">
            <v>0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M158">
            <v>0</v>
          </cell>
        </row>
        <row r="159">
          <cell r="M159">
            <v>0</v>
          </cell>
        </row>
        <row r="160">
          <cell r="M160">
            <v>0</v>
          </cell>
        </row>
        <row r="161">
          <cell r="M161">
            <v>4</v>
          </cell>
        </row>
        <row r="162">
          <cell r="M162">
            <v>5</v>
          </cell>
        </row>
        <row r="163">
          <cell r="M163">
            <v>0</v>
          </cell>
        </row>
        <row r="164">
          <cell r="M164">
            <v>0</v>
          </cell>
        </row>
        <row r="165">
          <cell r="M165">
            <v>0</v>
          </cell>
        </row>
        <row r="166">
          <cell r="M166">
            <v>0</v>
          </cell>
        </row>
        <row r="167">
          <cell r="M167">
            <v>0</v>
          </cell>
        </row>
        <row r="168">
          <cell r="M168">
            <v>0</v>
          </cell>
        </row>
        <row r="169">
          <cell r="M169">
            <v>0</v>
          </cell>
        </row>
        <row r="170">
          <cell r="M170">
            <v>0</v>
          </cell>
        </row>
        <row r="171">
          <cell r="M171">
            <v>0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M178">
            <v>0</v>
          </cell>
        </row>
        <row r="179">
          <cell r="M179">
            <v>0</v>
          </cell>
        </row>
        <row r="180">
          <cell r="M180">
            <v>0</v>
          </cell>
        </row>
        <row r="181">
          <cell r="M181">
            <v>0</v>
          </cell>
        </row>
        <row r="182">
          <cell r="M182">
            <v>0</v>
          </cell>
        </row>
        <row r="183">
          <cell r="M183">
            <v>0</v>
          </cell>
        </row>
        <row r="184">
          <cell r="M184">
            <v>0</v>
          </cell>
        </row>
        <row r="185">
          <cell r="M185">
            <v>0</v>
          </cell>
        </row>
        <row r="186">
          <cell r="M186">
            <v>0</v>
          </cell>
        </row>
        <row r="187">
          <cell r="M187">
            <v>0</v>
          </cell>
        </row>
        <row r="188">
          <cell r="M188">
            <v>0</v>
          </cell>
        </row>
        <row r="189">
          <cell r="M189">
            <v>0</v>
          </cell>
        </row>
        <row r="190">
          <cell r="M190">
            <v>0</v>
          </cell>
        </row>
        <row r="191">
          <cell r="M191">
            <v>0</v>
          </cell>
        </row>
        <row r="192"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M198">
            <v>0</v>
          </cell>
        </row>
        <row r="199">
          <cell r="M199">
            <v>0</v>
          </cell>
        </row>
        <row r="200">
          <cell r="M200">
            <v>0</v>
          </cell>
        </row>
        <row r="201">
          <cell r="M201">
            <v>0</v>
          </cell>
        </row>
        <row r="202">
          <cell r="M202">
            <v>6</v>
          </cell>
        </row>
        <row r="203">
          <cell r="M203">
            <v>0</v>
          </cell>
        </row>
        <row r="204">
          <cell r="M204">
            <v>0</v>
          </cell>
        </row>
        <row r="205">
          <cell r="M205">
            <v>0</v>
          </cell>
        </row>
        <row r="206">
          <cell r="M206">
            <v>0</v>
          </cell>
        </row>
        <row r="207">
          <cell r="M207">
            <v>0</v>
          </cell>
        </row>
        <row r="208">
          <cell r="M208">
            <v>0</v>
          </cell>
        </row>
        <row r="209">
          <cell r="M209">
            <v>0</v>
          </cell>
        </row>
        <row r="210">
          <cell r="M210">
            <v>0</v>
          </cell>
        </row>
        <row r="211">
          <cell r="M211">
            <v>0</v>
          </cell>
        </row>
        <row r="212"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M218">
            <v>0</v>
          </cell>
        </row>
        <row r="219">
          <cell r="M219">
            <v>0</v>
          </cell>
        </row>
        <row r="220">
          <cell r="M220">
            <v>0</v>
          </cell>
        </row>
        <row r="221">
          <cell r="M221">
            <v>0</v>
          </cell>
        </row>
        <row r="222">
          <cell r="M222">
            <v>0</v>
          </cell>
        </row>
        <row r="223">
          <cell r="M223">
            <v>0</v>
          </cell>
        </row>
        <row r="224">
          <cell r="M224">
            <v>0</v>
          </cell>
        </row>
        <row r="225">
          <cell r="M225">
            <v>0</v>
          </cell>
        </row>
        <row r="226">
          <cell r="M226">
            <v>7</v>
          </cell>
        </row>
        <row r="227">
          <cell r="M227">
            <v>0</v>
          </cell>
        </row>
        <row r="228">
          <cell r="M228">
            <v>0</v>
          </cell>
        </row>
        <row r="229">
          <cell r="M229">
            <v>0</v>
          </cell>
        </row>
        <row r="230">
          <cell r="M230">
            <v>0</v>
          </cell>
        </row>
        <row r="231">
          <cell r="M231">
            <v>0</v>
          </cell>
        </row>
        <row r="232"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M238">
            <v>0</v>
          </cell>
        </row>
        <row r="239">
          <cell r="M239">
            <v>0</v>
          </cell>
        </row>
        <row r="240">
          <cell r="M240">
            <v>0</v>
          </cell>
        </row>
        <row r="241">
          <cell r="M241">
            <v>0</v>
          </cell>
        </row>
        <row r="242">
          <cell r="M242">
            <v>0</v>
          </cell>
        </row>
        <row r="243">
          <cell r="M243">
            <v>0</v>
          </cell>
        </row>
        <row r="244">
          <cell r="M244">
            <v>0</v>
          </cell>
        </row>
        <row r="245">
          <cell r="M245">
            <v>0</v>
          </cell>
        </row>
        <row r="246">
          <cell r="M246">
            <v>0</v>
          </cell>
        </row>
        <row r="247">
          <cell r="M247">
            <v>0</v>
          </cell>
        </row>
        <row r="248">
          <cell r="M248">
            <v>0</v>
          </cell>
        </row>
        <row r="249">
          <cell r="M249">
            <v>0</v>
          </cell>
        </row>
        <row r="250">
          <cell r="M250">
            <v>0</v>
          </cell>
        </row>
        <row r="251">
          <cell r="M251">
            <v>0</v>
          </cell>
        </row>
        <row r="252"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M258">
            <v>0</v>
          </cell>
        </row>
        <row r="259">
          <cell r="M259">
            <v>0</v>
          </cell>
        </row>
        <row r="260">
          <cell r="M260">
            <v>0</v>
          </cell>
        </row>
        <row r="261">
          <cell r="M261">
            <v>0</v>
          </cell>
        </row>
        <row r="262">
          <cell r="M262">
            <v>0</v>
          </cell>
        </row>
        <row r="263">
          <cell r="M263">
            <v>0</v>
          </cell>
        </row>
        <row r="264">
          <cell r="M264">
            <v>0</v>
          </cell>
        </row>
        <row r="265">
          <cell r="M265">
            <v>0</v>
          </cell>
        </row>
        <row r="266">
          <cell r="M266">
            <v>0</v>
          </cell>
        </row>
        <row r="267">
          <cell r="M267">
            <v>0</v>
          </cell>
        </row>
        <row r="268">
          <cell r="M268">
            <v>0</v>
          </cell>
        </row>
        <row r="269">
          <cell r="M269">
            <v>0</v>
          </cell>
        </row>
        <row r="270">
          <cell r="M270">
            <v>0</v>
          </cell>
        </row>
        <row r="271">
          <cell r="M271">
            <v>0</v>
          </cell>
        </row>
        <row r="272"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M278">
            <v>0</v>
          </cell>
        </row>
        <row r="279">
          <cell r="M279">
            <v>0</v>
          </cell>
        </row>
        <row r="280">
          <cell r="M280">
            <v>0</v>
          </cell>
        </row>
        <row r="281">
          <cell r="M281">
            <v>0</v>
          </cell>
        </row>
        <row r="282">
          <cell r="M282">
            <v>0</v>
          </cell>
        </row>
        <row r="283">
          <cell r="M283">
            <v>0</v>
          </cell>
        </row>
        <row r="284">
          <cell r="M284">
            <v>0</v>
          </cell>
        </row>
        <row r="285">
          <cell r="M285">
            <v>0</v>
          </cell>
        </row>
        <row r="286">
          <cell r="M286">
            <v>0</v>
          </cell>
        </row>
        <row r="287">
          <cell r="M287">
            <v>0</v>
          </cell>
        </row>
        <row r="288">
          <cell r="M288">
            <v>0</v>
          </cell>
        </row>
        <row r="289">
          <cell r="M289">
            <v>0</v>
          </cell>
        </row>
        <row r="290">
          <cell r="M290">
            <v>0</v>
          </cell>
        </row>
        <row r="291">
          <cell r="M291">
            <v>0</v>
          </cell>
        </row>
        <row r="292"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M298">
            <v>0</v>
          </cell>
        </row>
        <row r="299">
          <cell r="M299">
            <v>0</v>
          </cell>
        </row>
        <row r="300">
          <cell r="M300">
            <v>0</v>
          </cell>
        </row>
        <row r="301">
          <cell r="M301">
            <v>0</v>
          </cell>
        </row>
        <row r="302">
          <cell r="M302">
            <v>0</v>
          </cell>
        </row>
        <row r="303">
          <cell r="M303">
            <v>0</v>
          </cell>
        </row>
        <row r="304">
          <cell r="M304">
            <v>0</v>
          </cell>
        </row>
        <row r="305">
          <cell r="M305">
            <v>0</v>
          </cell>
        </row>
        <row r="306">
          <cell r="M306">
            <v>0</v>
          </cell>
        </row>
        <row r="307">
          <cell r="M307">
            <v>0</v>
          </cell>
        </row>
        <row r="308">
          <cell r="M308">
            <v>0</v>
          </cell>
        </row>
        <row r="309">
          <cell r="M309">
            <v>0</v>
          </cell>
        </row>
        <row r="310">
          <cell r="M310">
            <v>0</v>
          </cell>
        </row>
        <row r="311">
          <cell r="M311">
            <v>0</v>
          </cell>
        </row>
        <row r="312"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M318">
            <v>0</v>
          </cell>
        </row>
        <row r="319">
          <cell r="M319">
            <v>0</v>
          </cell>
        </row>
        <row r="320">
          <cell r="M320">
            <v>0</v>
          </cell>
        </row>
        <row r="321">
          <cell r="M321">
            <v>0</v>
          </cell>
        </row>
        <row r="322">
          <cell r="M322">
            <v>0</v>
          </cell>
        </row>
        <row r="323">
          <cell r="M323">
            <v>0</v>
          </cell>
        </row>
        <row r="324">
          <cell r="M324">
            <v>0</v>
          </cell>
        </row>
        <row r="325">
          <cell r="M325">
            <v>0</v>
          </cell>
        </row>
        <row r="326">
          <cell r="M326">
            <v>0</v>
          </cell>
        </row>
        <row r="327">
          <cell r="M327">
            <v>0</v>
          </cell>
        </row>
        <row r="328">
          <cell r="M328">
            <v>0</v>
          </cell>
        </row>
        <row r="329">
          <cell r="M329">
            <v>0</v>
          </cell>
        </row>
        <row r="330">
          <cell r="M330">
            <v>0</v>
          </cell>
        </row>
        <row r="331">
          <cell r="M331">
            <v>0</v>
          </cell>
        </row>
        <row r="332">
          <cell r="M332">
            <v>0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M338">
            <v>0</v>
          </cell>
        </row>
        <row r="339">
          <cell r="M339">
            <v>0</v>
          </cell>
        </row>
        <row r="340">
          <cell r="M340">
            <v>0</v>
          </cell>
        </row>
        <row r="341">
          <cell r="M341">
            <v>0</v>
          </cell>
        </row>
        <row r="342">
          <cell r="M342">
            <v>0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0</v>
          </cell>
        </row>
        <row r="346">
          <cell r="M346">
            <v>0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0</v>
          </cell>
        </row>
        <row r="352">
          <cell r="M352">
            <v>0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M358">
            <v>0</v>
          </cell>
        </row>
        <row r="359">
          <cell r="M359">
            <v>0</v>
          </cell>
        </row>
        <row r="360">
          <cell r="M360">
            <v>0</v>
          </cell>
        </row>
        <row r="361">
          <cell r="M361">
            <v>0</v>
          </cell>
        </row>
        <row r="362">
          <cell r="M362">
            <v>0</v>
          </cell>
        </row>
        <row r="363">
          <cell r="M363">
            <v>0</v>
          </cell>
        </row>
        <row r="364">
          <cell r="M364">
            <v>0</v>
          </cell>
        </row>
        <row r="365">
          <cell r="M365">
            <v>0</v>
          </cell>
        </row>
        <row r="366">
          <cell r="M366">
            <v>0</v>
          </cell>
        </row>
        <row r="367">
          <cell r="M367">
            <v>0</v>
          </cell>
        </row>
        <row r="368">
          <cell r="M368">
            <v>0</v>
          </cell>
        </row>
        <row r="369">
          <cell r="M369">
            <v>0</v>
          </cell>
        </row>
        <row r="370">
          <cell r="M370">
            <v>0</v>
          </cell>
        </row>
        <row r="371">
          <cell r="M371">
            <v>0</v>
          </cell>
        </row>
        <row r="372">
          <cell r="M372">
            <v>0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M378">
            <v>0</v>
          </cell>
        </row>
        <row r="379">
          <cell r="M379">
            <v>0</v>
          </cell>
        </row>
        <row r="380">
          <cell r="M380">
            <v>0</v>
          </cell>
        </row>
        <row r="381">
          <cell r="M381">
            <v>0</v>
          </cell>
        </row>
        <row r="382">
          <cell r="M382">
            <v>0</v>
          </cell>
        </row>
        <row r="383">
          <cell r="M383">
            <v>0</v>
          </cell>
        </row>
        <row r="384">
          <cell r="M384">
            <v>0</v>
          </cell>
        </row>
        <row r="385">
          <cell r="M385">
            <v>0</v>
          </cell>
        </row>
        <row r="386">
          <cell r="M386">
            <v>0</v>
          </cell>
        </row>
        <row r="387">
          <cell r="M387">
            <v>0</v>
          </cell>
        </row>
        <row r="388">
          <cell r="M388">
            <v>0</v>
          </cell>
        </row>
        <row r="389">
          <cell r="M389">
            <v>0</v>
          </cell>
        </row>
        <row r="390">
          <cell r="M390">
            <v>0</v>
          </cell>
        </row>
        <row r="391">
          <cell r="M391">
            <v>0</v>
          </cell>
        </row>
        <row r="392">
          <cell r="M392">
            <v>0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M398">
            <v>0</v>
          </cell>
        </row>
        <row r="399">
          <cell r="M399">
            <v>0</v>
          </cell>
        </row>
        <row r="400">
          <cell r="M400">
            <v>0</v>
          </cell>
        </row>
        <row r="401">
          <cell r="M401">
            <v>0</v>
          </cell>
        </row>
        <row r="402">
          <cell r="M402">
            <v>0</v>
          </cell>
        </row>
        <row r="403">
          <cell r="M403">
            <v>0</v>
          </cell>
        </row>
        <row r="404">
          <cell r="M404">
            <v>0</v>
          </cell>
        </row>
        <row r="405">
          <cell r="M405">
            <v>0</v>
          </cell>
        </row>
        <row r="406">
          <cell r="M406">
            <v>0</v>
          </cell>
        </row>
        <row r="407">
          <cell r="M407">
            <v>0</v>
          </cell>
        </row>
        <row r="408">
          <cell r="M408">
            <v>0</v>
          </cell>
        </row>
        <row r="409">
          <cell r="M409">
            <v>0</v>
          </cell>
        </row>
        <row r="410">
          <cell r="M410">
            <v>8</v>
          </cell>
        </row>
        <row r="411">
          <cell r="M411">
            <v>0</v>
          </cell>
        </row>
        <row r="412">
          <cell r="M412">
            <v>0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M418">
            <v>0</v>
          </cell>
        </row>
        <row r="419">
          <cell r="M419">
            <v>0</v>
          </cell>
        </row>
        <row r="420">
          <cell r="M420">
            <v>0</v>
          </cell>
        </row>
        <row r="421">
          <cell r="M421">
            <v>0</v>
          </cell>
        </row>
        <row r="422">
          <cell r="M422">
            <v>0</v>
          </cell>
        </row>
        <row r="423">
          <cell r="M423">
            <v>0</v>
          </cell>
        </row>
        <row r="424">
          <cell r="M424">
            <v>0</v>
          </cell>
        </row>
        <row r="425">
          <cell r="M425">
            <v>0</v>
          </cell>
        </row>
        <row r="426">
          <cell r="M426">
            <v>0</v>
          </cell>
        </row>
        <row r="427">
          <cell r="M427">
            <v>0</v>
          </cell>
        </row>
        <row r="428">
          <cell r="M428">
            <v>0</v>
          </cell>
        </row>
        <row r="429">
          <cell r="M429">
            <v>0</v>
          </cell>
        </row>
        <row r="430">
          <cell r="M430">
            <v>0</v>
          </cell>
        </row>
        <row r="431">
          <cell r="M431">
            <v>0</v>
          </cell>
        </row>
        <row r="432">
          <cell r="M432">
            <v>0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M438">
            <v>0</v>
          </cell>
        </row>
        <row r="439">
          <cell r="M439">
            <v>0</v>
          </cell>
        </row>
        <row r="440">
          <cell r="M440">
            <v>0</v>
          </cell>
        </row>
        <row r="441">
          <cell r="M441">
            <v>0</v>
          </cell>
        </row>
        <row r="442">
          <cell r="M442">
            <v>0</v>
          </cell>
        </row>
        <row r="443">
          <cell r="M443">
            <v>9</v>
          </cell>
        </row>
        <row r="444">
          <cell r="M444">
            <v>0</v>
          </cell>
        </row>
        <row r="445">
          <cell r="M445">
            <v>0</v>
          </cell>
        </row>
        <row r="446">
          <cell r="M446">
            <v>0</v>
          </cell>
        </row>
        <row r="447">
          <cell r="M447">
            <v>0</v>
          </cell>
        </row>
        <row r="448">
          <cell r="M448">
            <v>0</v>
          </cell>
        </row>
        <row r="449">
          <cell r="M449">
            <v>0</v>
          </cell>
        </row>
        <row r="450">
          <cell r="M450">
            <v>0</v>
          </cell>
        </row>
        <row r="451">
          <cell r="M451">
            <v>0</v>
          </cell>
        </row>
        <row r="452"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M458">
            <v>0</v>
          </cell>
        </row>
        <row r="459">
          <cell r="M459">
            <v>0</v>
          </cell>
        </row>
        <row r="460">
          <cell r="M460">
            <v>0</v>
          </cell>
        </row>
        <row r="461">
          <cell r="M461">
            <v>0</v>
          </cell>
        </row>
        <row r="462">
          <cell r="M462">
            <v>0</v>
          </cell>
        </row>
        <row r="463">
          <cell r="M463">
            <v>0</v>
          </cell>
        </row>
        <row r="464">
          <cell r="M464">
            <v>0</v>
          </cell>
        </row>
        <row r="465">
          <cell r="M465">
            <v>0</v>
          </cell>
        </row>
        <row r="466">
          <cell r="M466">
            <v>0</v>
          </cell>
        </row>
        <row r="467">
          <cell r="M467">
            <v>0</v>
          </cell>
        </row>
        <row r="468">
          <cell r="M468">
            <v>0</v>
          </cell>
        </row>
        <row r="469"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M478">
            <v>0</v>
          </cell>
        </row>
        <row r="479">
          <cell r="M479">
            <v>0</v>
          </cell>
        </row>
        <row r="480">
          <cell r="M480">
            <v>0</v>
          </cell>
        </row>
        <row r="481">
          <cell r="M481">
            <v>0</v>
          </cell>
        </row>
        <row r="482">
          <cell r="M482">
            <v>0</v>
          </cell>
        </row>
        <row r="483">
          <cell r="M483">
            <v>0</v>
          </cell>
        </row>
        <row r="484">
          <cell r="M484">
            <v>0</v>
          </cell>
        </row>
        <row r="485">
          <cell r="M485">
            <v>0</v>
          </cell>
        </row>
        <row r="486">
          <cell r="M486">
            <v>0</v>
          </cell>
        </row>
        <row r="487">
          <cell r="M487">
            <v>0</v>
          </cell>
        </row>
        <row r="488">
          <cell r="M488">
            <v>0</v>
          </cell>
        </row>
        <row r="489"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M498">
            <v>0</v>
          </cell>
        </row>
        <row r="499">
          <cell r="M499">
            <v>0</v>
          </cell>
        </row>
        <row r="500">
          <cell r="M500">
            <v>0</v>
          </cell>
        </row>
        <row r="501">
          <cell r="M501">
            <v>0</v>
          </cell>
        </row>
        <row r="502">
          <cell r="M502">
            <v>0</v>
          </cell>
        </row>
        <row r="503">
          <cell r="M503">
            <v>0</v>
          </cell>
        </row>
        <row r="504">
          <cell r="M504">
            <v>0</v>
          </cell>
        </row>
        <row r="505">
          <cell r="M505">
            <v>0</v>
          </cell>
        </row>
        <row r="506">
          <cell r="M506">
            <v>0</v>
          </cell>
        </row>
        <row r="507">
          <cell r="M507">
            <v>0</v>
          </cell>
        </row>
        <row r="508">
          <cell r="M508">
            <v>0</v>
          </cell>
        </row>
        <row r="509"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M518">
            <v>0</v>
          </cell>
        </row>
        <row r="519">
          <cell r="M519">
            <v>0</v>
          </cell>
        </row>
        <row r="520">
          <cell r="M520">
            <v>0</v>
          </cell>
        </row>
        <row r="521">
          <cell r="M521">
            <v>0</v>
          </cell>
        </row>
        <row r="522">
          <cell r="M522">
            <v>0</v>
          </cell>
        </row>
        <row r="523">
          <cell r="M523">
            <v>0</v>
          </cell>
        </row>
        <row r="524">
          <cell r="M524">
            <v>0</v>
          </cell>
        </row>
        <row r="525">
          <cell r="M525">
            <v>0</v>
          </cell>
        </row>
        <row r="526">
          <cell r="M526">
            <v>0</v>
          </cell>
        </row>
        <row r="527">
          <cell r="M527">
            <v>0</v>
          </cell>
        </row>
        <row r="528">
          <cell r="M528">
            <v>0</v>
          </cell>
        </row>
        <row r="529"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M538">
            <v>0</v>
          </cell>
        </row>
        <row r="539">
          <cell r="M539">
            <v>0</v>
          </cell>
        </row>
        <row r="540">
          <cell r="M540">
            <v>0</v>
          </cell>
        </row>
        <row r="541">
          <cell r="M541">
            <v>0</v>
          </cell>
        </row>
        <row r="542">
          <cell r="M542">
            <v>0</v>
          </cell>
        </row>
        <row r="543">
          <cell r="M543">
            <v>0</v>
          </cell>
        </row>
        <row r="544">
          <cell r="M544">
            <v>0</v>
          </cell>
        </row>
        <row r="545">
          <cell r="M545">
            <v>0</v>
          </cell>
        </row>
        <row r="546">
          <cell r="M546">
            <v>0</v>
          </cell>
        </row>
        <row r="547">
          <cell r="M547">
            <v>0</v>
          </cell>
        </row>
        <row r="548">
          <cell r="M548">
            <v>0</v>
          </cell>
        </row>
        <row r="549"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M558">
            <v>0</v>
          </cell>
        </row>
        <row r="559">
          <cell r="M559">
            <v>0</v>
          </cell>
        </row>
        <row r="560">
          <cell r="M560">
            <v>0</v>
          </cell>
        </row>
        <row r="561">
          <cell r="M561">
            <v>0</v>
          </cell>
        </row>
        <row r="562">
          <cell r="M562">
            <v>0</v>
          </cell>
        </row>
        <row r="563">
          <cell r="M563">
            <v>0</v>
          </cell>
        </row>
        <row r="564">
          <cell r="M564">
            <v>0</v>
          </cell>
        </row>
        <row r="565">
          <cell r="M565">
            <v>0</v>
          </cell>
        </row>
        <row r="566">
          <cell r="M566">
            <v>0</v>
          </cell>
        </row>
        <row r="567">
          <cell r="M567">
            <v>0</v>
          </cell>
        </row>
        <row r="568">
          <cell r="M568">
            <v>0</v>
          </cell>
        </row>
        <row r="569"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M578">
            <v>0</v>
          </cell>
        </row>
        <row r="579">
          <cell r="M579">
            <v>0</v>
          </cell>
        </row>
        <row r="580">
          <cell r="M580">
            <v>0</v>
          </cell>
        </row>
        <row r="581">
          <cell r="M581">
            <v>0</v>
          </cell>
        </row>
        <row r="582">
          <cell r="M582">
            <v>0</v>
          </cell>
        </row>
        <row r="583">
          <cell r="M583">
            <v>0</v>
          </cell>
        </row>
        <row r="584">
          <cell r="M584">
            <v>0</v>
          </cell>
        </row>
        <row r="585">
          <cell r="M585">
            <v>0</v>
          </cell>
        </row>
        <row r="586">
          <cell r="M586">
            <v>0</v>
          </cell>
        </row>
        <row r="587">
          <cell r="M587">
            <v>0</v>
          </cell>
        </row>
        <row r="588">
          <cell r="M588">
            <v>0</v>
          </cell>
        </row>
        <row r="589"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M598">
            <v>0</v>
          </cell>
        </row>
        <row r="599">
          <cell r="M599">
            <v>0</v>
          </cell>
        </row>
        <row r="600">
          <cell r="M600">
            <v>0</v>
          </cell>
        </row>
        <row r="601">
          <cell r="M601">
            <v>0</v>
          </cell>
        </row>
        <row r="602">
          <cell r="M602">
            <v>0</v>
          </cell>
        </row>
        <row r="603">
          <cell r="M603">
            <v>0</v>
          </cell>
        </row>
        <row r="604">
          <cell r="M604">
            <v>0</v>
          </cell>
        </row>
        <row r="605">
          <cell r="M605">
            <v>0</v>
          </cell>
        </row>
        <row r="606">
          <cell r="M606">
            <v>0</v>
          </cell>
        </row>
        <row r="607">
          <cell r="M607">
            <v>0</v>
          </cell>
        </row>
        <row r="608">
          <cell r="M608">
            <v>0</v>
          </cell>
        </row>
        <row r="609"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M618">
            <v>0</v>
          </cell>
        </row>
        <row r="619">
          <cell r="M619">
            <v>0</v>
          </cell>
        </row>
        <row r="620">
          <cell r="M620">
            <v>0</v>
          </cell>
        </row>
        <row r="621">
          <cell r="M621">
            <v>0</v>
          </cell>
        </row>
        <row r="622">
          <cell r="M622">
            <v>0</v>
          </cell>
        </row>
        <row r="623">
          <cell r="M623">
            <v>0</v>
          </cell>
        </row>
        <row r="624">
          <cell r="M624">
            <v>0</v>
          </cell>
        </row>
        <row r="625">
          <cell r="M625">
            <v>0</v>
          </cell>
        </row>
        <row r="626">
          <cell r="M626">
            <v>0</v>
          </cell>
        </row>
        <row r="627">
          <cell r="M627">
            <v>0</v>
          </cell>
        </row>
        <row r="628">
          <cell r="M628">
            <v>0</v>
          </cell>
        </row>
        <row r="629"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M638">
            <v>0</v>
          </cell>
        </row>
        <row r="639">
          <cell r="M639">
            <v>0</v>
          </cell>
        </row>
        <row r="640">
          <cell r="M640">
            <v>0</v>
          </cell>
        </row>
        <row r="641">
          <cell r="M641">
            <v>0</v>
          </cell>
        </row>
        <row r="642">
          <cell r="M642">
            <v>0</v>
          </cell>
        </row>
        <row r="643">
          <cell r="M643">
            <v>0</v>
          </cell>
        </row>
        <row r="644">
          <cell r="M644">
            <v>0</v>
          </cell>
        </row>
        <row r="645">
          <cell r="M645">
            <v>0</v>
          </cell>
        </row>
        <row r="646">
          <cell r="M646">
            <v>0</v>
          </cell>
        </row>
        <row r="647">
          <cell r="M647">
            <v>0</v>
          </cell>
        </row>
        <row r="648">
          <cell r="M648">
            <v>0</v>
          </cell>
        </row>
        <row r="649"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M658">
            <v>0</v>
          </cell>
        </row>
        <row r="659">
          <cell r="M659">
            <v>0</v>
          </cell>
        </row>
        <row r="660">
          <cell r="M660">
            <v>0</v>
          </cell>
        </row>
        <row r="661">
          <cell r="M661">
            <v>0</v>
          </cell>
        </row>
        <row r="662">
          <cell r="M662">
            <v>0</v>
          </cell>
        </row>
        <row r="663">
          <cell r="M663">
            <v>0</v>
          </cell>
        </row>
        <row r="664">
          <cell r="M664">
            <v>0</v>
          </cell>
        </row>
        <row r="665">
          <cell r="M665">
            <v>0</v>
          </cell>
        </row>
        <row r="666">
          <cell r="M666">
            <v>0</v>
          </cell>
        </row>
        <row r="667">
          <cell r="M667">
            <v>0</v>
          </cell>
        </row>
        <row r="668">
          <cell r="M668">
            <v>0</v>
          </cell>
        </row>
        <row r="669"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M678">
            <v>0</v>
          </cell>
        </row>
        <row r="679">
          <cell r="M679">
            <v>0</v>
          </cell>
        </row>
        <row r="680">
          <cell r="M680">
            <v>0</v>
          </cell>
        </row>
        <row r="681">
          <cell r="M681">
            <v>0</v>
          </cell>
        </row>
        <row r="682">
          <cell r="M682">
            <v>0</v>
          </cell>
        </row>
        <row r="683">
          <cell r="M683">
            <v>0</v>
          </cell>
        </row>
        <row r="684">
          <cell r="M684">
            <v>0</v>
          </cell>
        </row>
        <row r="685">
          <cell r="M685">
            <v>0</v>
          </cell>
        </row>
        <row r="686">
          <cell r="M686">
            <v>0</v>
          </cell>
        </row>
        <row r="687">
          <cell r="M687">
            <v>0</v>
          </cell>
        </row>
        <row r="688">
          <cell r="M688">
            <v>0</v>
          </cell>
        </row>
        <row r="689"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8">
          <cell r="M698">
            <v>0</v>
          </cell>
        </row>
        <row r="699">
          <cell r="M699">
            <v>0</v>
          </cell>
        </row>
        <row r="700">
          <cell r="M700">
            <v>0</v>
          </cell>
        </row>
        <row r="701">
          <cell r="M701">
            <v>0</v>
          </cell>
        </row>
        <row r="702">
          <cell r="M702">
            <v>0</v>
          </cell>
        </row>
        <row r="703">
          <cell r="M703">
            <v>0</v>
          </cell>
        </row>
        <row r="704">
          <cell r="M704">
            <v>0</v>
          </cell>
        </row>
        <row r="705">
          <cell r="M705">
            <v>0</v>
          </cell>
        </row>
        <row r="706">
          <cell r="M706">
            <v>0</v>
          </cell>
        </row>
        <row r="707">
          <cell r="M707">
            <v>0</v>
          </cell>
        </row>
        <row r="708">
          <cell r="M708">
            <v>0</v>
          </cell>
        </row>
        <row r="709">
          <cell r="M709">
            <v>0</v>
          </cell>
        </row>
        <row r="710">
          <cell r="M710">
            <v>0</v>
          </cell>
        </row>
        <row r="711">
          <cell r="M711">
            <v>0</v>
          </cell>
        </row>
        <row r="712">
          <cell r="M712">
            <v>0</v>
          </cell>
        </row>
        <row r="713">
          <cell r="M713">
            <v>0</v>
          </cell>
        </row>
        <row r="714">
          <cell r="M714">
            <v>0</v>
          </cell>
        </row>
        <row r="715">
          <cell r="M715">
            <v>0</v>
          </cell>
        </row>
        <row r="716">
          <cell r="M716">
            <v>0</v>
          </cell>
        </row>
        <row r="717">
          <cell r="M717">
            <v>0</v>
          </cell>
        </row>
        <row r="718">
          <cell r="M718">
            <v>0</v>
          </cell>
        </row>
        <row r="719">
          <cell r="M719">
            <v>0</v>
          </cell>
        </row>
        <row r="720">
          <cell r="M720">
            <v>0</v>
          </cell>
        </row>
        <row r="721">
          <cell r="M721">
            <v>0</v>
          </cell>
        </row>
        <row r="722">
          <cell r="M722">
            <v>0</v>
          </cell>
        </row>
        <row r="723">
          <cell r="M723">
            <v>0</v>
          </cell>
        </row>
        <row r="724">
          <cell r="M724">
            <v>0</v>
          </cell>
        </row>
        <row r="725">
          <cell r="M725">
            <v>0</v>
          </cell>
        </row>
        <row r="726">
          <cell r="M726">
            <v>0</v>
          </cell>
        </row>
        <row r="727">
          <cell r="M727">
            <v>0</v>
          </cell>
        </row>
        <row r="728">
          <cell r="M728">
            <v>0</v>
          </cell>
        </row>
        <row r="729">
          <cell r="M729">
            <v>0</v>
          </cell>
        </row>
        <row r="730">
          <cell r="M730">
            <v>0</v>
          </cell>
        </row>
        <row r="731">
          <cell r="M731">
            <v>0</v>
          </cell>
        </row>
        <row r="732">
          <cell r="M732">
            <v>0</v>
          </cell>
        </row>
        <row r="733">
          <cell r="M733">
            <v>0</v>
          </cell>
        </row>
        <row r="734">
          <cell r="M734">
            <v>0</v>
          </cell>
        </row>
        <row r="735">
          <cell r="M735">
            <v>0</v>
          </cell>
        </row>
        <row r="736">
          <cell r="M736">
            <v>0</v>
          </cell>
        </row>
        <row r="737">
          <cell r="M737">
            <v>0</v>
          </cell>
        </row>
        <row r="738">
          <cell r="M738">
            <v>0</v>
          </cell>
        </row>
        <row r="739">
          <cell r="M739">
            <v>0</v>
          </cell>
        </row>
        <row r="740">
          <cell r="M740">
            <v>0</v>
          </cell>
        </row>
        <row r="741">
          <cell r="M741">
            <v>0</v>
          </cell>
        </row>
        <row r="742">
          <cell r="M742">
            <v>0</v>
          </cell>
        </row>
        <row r="743">
          <cell r="M743">
            <v>0</v>
          </cell>
        </row>
        <row r="744">
          <cell r="M744">
            <v>0</v>
          </cell>
        </row>
        <row r="745">
          <cell r="M745">
            <v>0</v>
          </cell>
        </row>
        <row r="746">
          <cell r="M746">
            <v>0</v>
          </cell>
        </row>
        <row r="747">
          <cell r="M747">
            <v>0</v>
          </cell>
        </row>
        <row r="748">
          <cell r="M748">
            <v>0</v>
          </cell>
        </row>
        <row r="749">
          <cell r="M749">
            <v>0</v>
          </cell>
        </row>
        <row r="750">
          <cell r="M750">
            <v>0</v>
          </cell>
        </row>
        <row r="751">
          <cell r="M751">
            <v>0</v>
          </cell>
        </row>
        <row r="752">
          <cell r="M752">
            <v>0</v>
          </cell>
        </row>
        <row r="753">
          <cell r="M753">
            <v>0</v>
          </cell>
        </row>
        <row r="754">
          <cell r="M754">
            <v>0</v>
          </cell>
        </row>
        <row r="755">
          <cell r="M755">
            <v>0</v>
          </cell>
        </row>
        <row r="756">
          <cell r="M756">
            <v>0</v>
          </cell>
        </row>
        <row r="757">
          <cell r="M757">
            <v>0</v>
          </cell>
        </row>
        <row r="758">
          <cell r="M758">
            <v>0</v>
          </cell>
        </row>
        <row r="759">
          <cell r="M759">
            <v>0</v>
          </cell>
        </row>
        <row r="760">
          <cell r="M760">
            <v>0</v>
          </cell>
        </row>
        <row r="761">
          <cell r="M761">
            <v>0</v>
          </cell>
        </row>
        <row r="762">
          <cell r="M762">
            <v>0</v>
          </cell>
        </row>
        <row r="763">
          <cell r="M763">
            <v>0</v>
          </cell>
        </row>
        <row r="764">
          <cell r="M764">
            <v>0</v>
          </cell>
        </row>
        <row r="765">
          <cell r="M765">
            <v>0</v>
          </cell>
        </row>
        <row r="766">
          <cell r="M766">
            <v>0</v>
          </cell>
        </row>
        <row r="767">
          <cell r="M767">
            <v>0</v>
          </cell>
        </row>
        <row r="768">
          <cell r="M768">
            <v>0</v>
          </cell>
        </row>
        <row r="769">
          <cell r="M769">
            <v>0</v>
          </cell>
        </row>
        <row r="770">
          <cell r="M770">
            <v>0</v>
          </cell>
        </row>
        <row r="771">
          <cell r="M771">
            <v>0</v>
          </cell>
        </row>
        <row r="772">
          <cell r="M772">
            <v>0</v>
          </cell>
        </row>
        <row r="773">
          <cell r="M773">
            <v>0</v>
          </cell>
        </row>
        <row r="774">
          <cell r="M774">
            <v>0</v>
          </cell>
        </row>
        <row r="775">
          <cell r="M775">
            <v>0</v>
          </cell>
        </row>
        <row r="776">
          <cell r="M776">
            <v>0</v>
          </cell>
        </row>
        <row r="777">
          <cell r="M777">
            <v>0</v>
          </cell>
        </row>
        <row r="778">
          <cell r="M778">
            <v>0</v>
          </cell>
        </row>
        <row r="779">
          <cell r="M779">
            <v>0</v>
          </cell>
        </row>
        <row r="780">
          <cell r="M780">
            <v>0</v>
          </cell>
        </row>
        <row r="781">
          <cell r="M781">
            <v>0</v>
          </cell>
        </row>
        <row r="782">
          <cell r="M782">
            <v>0</v>
          </cell>
        </row>
        <row r="783">
          <cell r="M783">
            <v>0</v>
          </cell>
        </row>
        <row r="784">
          <cell r="M784">
            <v>0</v>
          </cell>
        </row>
        <row r="785">
          <cell r="M785">
            <v>0</v>
          </cell>
        </row>
        <row r="786">
          <cell r="M786">
            <v>0</v>
          </cell>
        </row>
        <row r="787">
          <cell r="M787">
            <v>0</v>
          </cell>
        </row>
        <row r="788">
          <cell r="M788">
            <v>0</v>
          </cell>
        </row>
        <row r="789">
          <cell r="M789">
            <v>0</v>
          </cell>
        </row>
        <row r="790">
          <cell r="M790">
            <v>0</v>
          </cell>
        </row>
        <row r="791">
          <cell r="M791">
            <v>0</v>
          </cell>
        </row>
        <row r="792">
          <cell r="M792">
            <v>0</v>
          </cell>
        </row>
        <row r="793">
          <cell r="M793">
            <v>0</v>
          </cell>
        </row>
        <row r="794">
          <cell r="M794">
            <v>0</v>
          </cell>
        </row>
        <row r="795">
          <cell r="M795">
            <v>0</v>
          </cell>
        </row>
        <row r="796">
          <cell r="M796">
            <v>0</v>
          </cell>
        </row>
        <row r="797">
          <cell r="M797">
            <v>0</v>
          </cell>
        </row>
        <row r="798">
          <cell r="M798">
            <v>0</v>
          </cell>
        </row>
        <row r="799">
          <cell r="M799">
            <v>0</v>
          </cell>
        </row>
        <row r="800">
          <cell r="M800">
            <v>0</v>
          </cell>
        </row>
        <row r="801">
          <cell r="M801">
            <v>0</v>
          </cell>
        </row>
        <row r="802">
          <cell r="M802">
            <v>0</v>
          </cell>
        </row>
        <row r="803">
          <cell r="M803">
            <v>0</v>
          </cell>
        </row>
        <row r="804">
          <cell r="M804">
            <v>0</v>
          </cell>
        </row>
        <row r="805">
          <cell r="M805">
            <v>0</v>
          </cell>
        </row>
        <row r="806">
          <cell r="M806">
            <v>0</v>
          </cell>
        </row>
        <row r="807">
          <cell r="M807">
            <v>0</v>
          </cell>
        </row>
        <row r="808">
          <cell r="M808">
            <v>0</v>
          </cell>
        </row>
        <row r="809">
          <cell r="M809">
            <v>0</v>
          </cell>
        </row>
        <row r="810">
          <cell r="M810">
            <v>0</v>
          </cell>
        </row>
        <row r="811">
          <cell r="M811">
            <v>0</v>
          </cell>
        </row>
        <row r="812">
          <cell r="M812">
            <v>0</v>
          </cell>
        </row>
        <row r="813">
          <cell r="M813">
            <v>0</v>
          </cell>
        </row>
        <row r="814">
          <cell r="M814">
            <v>0</v>
          </cell>
        </row>
        <row r="815">
          <cell r="M815">
            <v>0</v>
          </cell>
        </row>
        <row r="816">
          <cell r="M816">
            <v>0</v>
          </cell>
        </row>
        <row r="817">
          <cell r="M817">
            <v>0</v>
          </cell>
        </row>
        <row r="818">
          <cell r="M818">
            <v>0</v>
          </cell>
        </row>
        <row r="819">
          <cell r="M819">
            <v>0</v>
          </cell>
        </row>
        <row r="820">
          <cell r="M820">
            <v>0</v>
          </cell>
        </row>
        <row r="821">
          <cell r="M821">
            <v>0</v>
          </cell>
        </row>
        <row r="822">
          <cell r="M822">
            <v>0</v>
          </cell>
        </row>
        <row r="823">
          <cell r="M823">
            <v>0</v>
          </cell>
        </row>
        <row r="824">
          <cell r="M824">
            <v>0</v>
          </cell>
        </row>
        <row r="825">
          <cell r="M825">
            <v>0</v>
          </cell>
        </row>
        <row r="826">
          <cell r="M826">
            <v>0</v>
          </cell>
        </row>
        <row r="827">
          <cell r="M827">
            <v>0</v>
          </cell>
        </row>
        <row r="828">
          <cell r="M828">
            <v>0</v>
          </cell>
        </row>
        <row r="829">
          <cell r="M829">
            <v>0</v>
          </cell>
        </row>
        <row r="830">
          <cell r="M830">
            <v>0</v>
          </cell>
        </row>
        <row r="831">
          <cell r="M831">
            <v>0</v>
          </cell>
        </row>
        <row r="832">
          <cell r="M832">
            <v>0</v>
          </cell>
        </row>
        <row r="833">
          <cell r="M833">
            <v>0</v>
          </cell>
        </row>
        <row r="834">
          <cell r="M834">
            <v>0</v>
          </cell>
        </row>
        <row r="835">
          <cell r="M835">
            <v>0</v>
          </cell>
        </row>
        <row r="836">
          <cell r="M836">
            <v>0</v>
          </cell>
        </row>
        <row r="837">
          <cell r="M837">
            <v>0</v>
          </cell>
        </row>
        <row r="838">
          <cell r="M838">
            <v>0</v>
          </cell>
        </row>
        <row r="839">
          <cell r="M839">
            <v>0</v>
          </cell>
        </row>
        <row r="840">
          <cell r="M840">
            <v>0</v>
          </cell>
        </row>
        <row r="841">
          <cell r="M841">
            <v>0</v>
          </cell>
        </row>
        <row r="842">
          <cell r="M842">
            <v>0</v>
          </cell>
        </row>
        <row r="843">
          <cell r="M843">
            <v>0</v>
          </cell>
        </row>
        <row r="844">
          <cell r="M844">
            <v>0</v>
          </cell>
        </row>
        <row r="845">
          <cell r="M845">
            <v>0</v>
          </cell>
        </row>
        <row r="846">
          <cell r="M846">
            <v>0</v>
          </cell>
        </row>
        <row r="847">
          <cell r="M847">
            <v>0</v>
          </cell>
        </row>
        <row r="848">
          <cell r="M848">
            <v>0</v>
          </cell>
        </row>
        <row r="849">
          <cell r="M849">
            <v>0</v>
          </cell>
        </row>
        <row r="850">
          <cell r="M850">
            <v>0</v>
          </cell>
        </row>
        <row r="851">
          <cell r="M851">
            <v>0</v>
          </cell>
        </row>
        <row r="852">
          <cell r="M852">
            <v>0</v>
          </cell>
        </row>
        <row r="853">
          <cell r="M853">
            <v>0</v>
          </cell>
        </row>
        <row r="854">
          <cell r="M854">
            <v>0</v>
          </cell>
        </row>
        <row r="855">
          <cell r="M855">
            <v>0</v>
          </cell>
        </row>
        <row r="856">
          <cell r="M856">
            <v>0</v>
          </cell>
        </row>
        <row r="857">
          <cell r="M857">
            <v>0</v>
          </cell>
        </row>
        <row r="858">
          <cell r="M858">
            <v>0</v>
          </cell>
        </row>
        <row r="859">
          <cell r="M859">
            <v>0</v>
          </cell>
        </row>
        <row r="860">
          <cell r="M860">
            <v>0</v>
          </cell>
        </row>
        <row r="861">
          <cell r="M861">
            <v>0</v>
          </cell>
        </row>
        <row r="862">
          <cell r="M862">
            <v>0</v>
          </cell>
        </row>
        <row r="863">
          <cell r="M863">
            <v>0</v>
          </cell>
        </row>
        <row r="864">
          <cell r="M864">
            <v>0</v>
          </cell>
        </row>
        <row r="865">
          <cell r="M865">
            <v>0</v>
          </cell>
        </row>
        <row r="866">
          <cell r="M866">
            <v>0</v>
          </cell>
        </row>
        <row r="867">
          <cell r="M867">
            <v>0</v>
          </cell>
        </row>
        <row r="868">
          <cell r="M868">
            <v>0</v>
          </cell>
        </row>
        <row r="869">
          <cell r="M869">
            <v>0</v>
          </cell>
        </row>
        <row r="870">
          <cell r="M870">
            <v>0</v>
          </cell>
        </row>
        <row r="871">
          <cell r="M871">
            <v>0</v>
          </cell>
        </row>
        <row r="872">
          <cell r="M872">
            <v>0</v>
          </cell>
        </row>
        <row r="873">
          <cell r="M873">
            <v>0</v>
          </cell>
        </row>
        <row r="874">
          <cell r="M874">
            <v>0</v>
          </cell>
        </row>
        <row r="875">
          <cell r="M875">
            <v>0</v>
          </cell>
        </row>
        <row r="876">
          <cell r="M876">
            <v>0</v>
          </cell>
        </row>
        <row r="877">
          <cell r="M877">
            <v>0</v>
          </cell>
        </row>
        <row r="878">
          <cell r="M878">
            <v>0</v>
          </cell>
        </row>
        <row r="879">
          <cell r="M879">
            <v>0</v>
          </cell>
        </row>
        <row r="880">
          <cell r="M880">
            <v>0</v>
          </cell>
        </row>
        <row r="881">
          <cell r="M881">
            <v>0</v>
          </cell>
        </row>
        <row r="882">
          <cell r="M882">
            <v>0</v>
          </cell>
        </row>
        <row r="883">
          <cell r="M883">
            <v>0</v>
          </cell>
        </row>
        <row r="884">
          <cell r="M884">
            <v>0</v>
          </cell>
        </row>
        <row r="885">
          <cell r="M885">
            <v>0</v>
          </cell>
        </row>
        <row r="886">
          <cell r="M886">
            <v>0</v>
          </cell>
        </row>
        <row r="887">
          <cell r="M887">
            <v>0</v>
          </cell>
        </row>
        <row r="888">
          <cell r="M888">
            <v>0</v>
          </cell>
        </row>
        <row r="889">
          <cell r="M889">
            <v>0</v>
          </cell>
        </row>
        <row r="890">
          <cell r="M890">
            <v>0</v>
          </cell>
        </row>
        <row r="891">
          <cell r="M891">
            <v>0</v>
          </cell>
        </row>
        <row r="892">
          <cell r="M892">
            <v>0</v>
          </cell>
        </row>
        <row r="893">
          <cell r="M893">
            <v>0</v>
          </cell>
        </row>
        <row r="894">
          <cell r="M894">
            <v>0</v>
          </cell>
        </row>
        <row r="895">
          <cell r="M895">
            <v>0</v>
          </cell>
        </row>
        <row r="896">
          <cell r="M896">
            <v>0</v>
          </cell>
        </row>
        <row r="897">
          <cell r="M897">
            <v>0</v>
          </cell>
        </row>
        <row r="898">
          <cell r="M898">
            <v>0</v>
          </cell>
        </row>
        <row r="899">
          <cell r="M899">
            <v>0</v>
          </cell>
        </row>
        <row r="900">
          <cell r="M900">
            <v>0</v>
          </cell>
        </row>
        <row r="901">
          <cell r="M901">
            <v>0</v>
          </cell>
        </row>
        <row r="902">
          <cell r="M902">
            <v>0</v>
          </cell>
        </row>
        <row r="903">
          <cell r="M903">
            <v>0</v>
          </cell>
        </row>
        <row r="904">
          <cell r="M904">
            <v>0</v>
          </cell>
        </row>
        <row r="905">
          <cell r="M905">
            <v>0</v>
          </cell>
        </row>
        <row r="906">
          <cell r="M906">
            <v>0</v>
          </cell>
        </row>
        <row r="907">
          <cell r="M907">
            <v>0</v>
          </cell>
        </row>
        <row r="908">
          <cell r="M908">
            <v>0</v>
          </cell>
        </row>
        <row r="909">
          <cell r="M909">
            <v>0</v>
          </cell>
        </row>
        <row r="910">
          <cell r="M910">
            <v>0</v>
          </cell>
        </row>
        <row r="911">
          <cell r="M911">
            <v>0</v>
          </cell>
        </row>
        <row r="912">
          <cell r="M912">
            <v>0</v>
          </cell>
        </row>
        <row r="913">
          <cell r="M913">
            <v>0</v>
          </cell>
        </row>
        <row r="914">
          <cell r="M914">
            <v>0</v>
          </cell>
        </row>
        <row r="915">
          <cell r="M915">
            <v>0</v>
          </cell>
        </row>
        <row r="916">
          <cell r="M916">
            <v>0</v>
          </cell>
        </row>
        <row r="917">
          <cell r="M917">
            <v>0</v>
          </cell>
        </row>
        <row r="918">
          <cell r="M918">
            <v>0</v>
          </cell>
        </row>
        <row r="919">
          <cell r="M919">
            <v>0</v>
          </cell>
        </row>
        <row r="920">
          <cell r="M920">
            <v>0</v>
          </cell>
        </row>
        <row r="921">
          <cell r="M921">
            <v>0</v>
          </cell>
        </row>
        <row r="922">
          <cell r="M922">
            <v>0</v>
          </cell>
        </row>
        <row r="923">
          <cell r="M923">
            <v>0</v>
          </cell>
        </row>
        <row r="924">
          <cell r="M924">
            <v>0</v>
          </cell>
        </row>
        <row r="925">
          <cell r="M925">
            <v>0</v>
          </cell>
        </row>
        <row r="926">
          <cell r="M926">
            <v>0</v>
          </cell>
        </row>
        <row r="927">
          <cell r="M927">
            <v>0</v>
          </cell>
        </row>
        <row r="928">
          <cell r="M928">
            <v>0</v>
          </cell>
        </row>
        <row r="929">
          <cell r="M929">
            <v>0</v>
          </cell>
        </row>
        <row r="930">
          <cell r="M930">
            <v>0</v>
          </cell>
        </row>
        <row r="931">
          <cell r="M931">
            <v>0</v>
          </cell>
        </row>
        <row r="932">
          <cell r="M932">
            <v>0</v>
          </cell>
        </row>
        <row r="933">
          <cell r="M933">
            <v>0</v>
          </cell>
        </row>
        <row r="934">
          <cell r="M934">
            <v>0</v>
          </cell>
        </row>
        <row r="935">
          <cell r="M935">
            <v>0</v>
          </cell>
        </row>
        <row r="936">
          <cell r="M936">
            <v>0</v>
          </cell>
        </row>
        <row r="937">
          <cell r="M937">
            <v>0</v>
          </cell>
        </row>
        <row r="938">
          <cell r="M938">
            <v>0</v>
          </cell>
        </row>
        <row r="939">
          <cell r="M939">
            <v>0</v>
          </cell>
        </row>
        <row r="940">
          <cell r="M940">
            <v>0</v>
          </cell>
        </row>
        <row r="941">
          <cell r="M941">
            <v>0</v>
          </cell>
        </row>
        <row r="942">
          <cell r="M942">
            <v>0</v>
          </cell>
        </row>
        <row r="943">
          <cell r="M943">
            <v>0</v>
          </cell>
        </row>
        <row r="944">
          <cell r="M944">
            <v>0</v>
          </cell>
        </row>
        <row r="945">
          <cell r="M945">
            <v>0</v>
          </cell>
        </row>
        <row r="946">
          <cell r="M946">
            <v>0</v>
          </cell>
        </row>
        <row r="947">
          <cell r="M947">
            <v>0</v>
          </cell>
        </row>
        <row r="948">
          <cell r="M948">
            <v>0</v>
          </cell>
        </row>
        <row r="949">
          <cell r="M949">
            <v>0</v>
          </cell>
        </row>
        <row r="950">
          <cell r="M950">
            <v>0</v>
          </cell>
        </row>
        <row r="951">
          <cell r="M951">
            <v>0</v>
          </cell>
        </row>
        <row r="952">
          <cell r="M952">
            <v>0</v>
          </cell>
        </row>
        <row r="953">
          <cell r="M953">
            <v>0</v>
          </cell>
        </row>
        <row r="954">
          <cell r="M954">
            <v>0</v>
          </cell>
        </row>
        <row r="955">
          <cell r="M955">
            <v>0</v>
          </cell>
        </row>
        <row r="956">
          <cell r="M956">
            <v>0</v>
          </cell>
        </row>
        <row r="957">
          <cell r="M957">
            <v>0</v>
          </cell>
        </row>
        <row r="958">
          <cell r="M958">
            <v>0</v>
          </cell>
        </row>
        <row r="959">
          <cell r="M959">
            <v>0</v>
          </cell>
        </row>
        <row r="960">
          <cell r="M960">
            <v>0</v>
          </cell>
        </row>
        <row r="961">
          <cell r="M961">
            <v>0</v>
          </cell>
        </row>
        <row r="962">
          <cell r="M962">
            <v>0</v>
          </cell>
        </row>
        <row r="963">
          <cell r="M963">
            <v>0</v>
          </cell>
        </row>
        <row r="964">
          <cell r="M964">
            <v>0</v>
          </cell>
        </row>
        <row r="965">
          <cell r="M965">
            <v>0</v>
          </cell>
        </row>
        <row r="966">
          <cell r="M966">
            <v>0</v>
          </cell>
        </row>
        <row r="967">
          <cell r="M967">
            <v>0</v>
          </cell>
        </row>
        <row r="968">
          <cell r="M968">
            <v>0</v>
          </cell>
        </row>
        <row r="969">
          <cell r="M969">
            <v>0</v>
          </cell>
        </row>
        <row r="970">
          <cell r="M970">
            <v>0</v>
          </cell>
        </row>
        <row r="971">
          <cell r="M971">
            <v>0</v>
          </cell>
        </row>
        <row r="972">
          <cell r="M972">
            <v>0</v>
          </cell>
        </row>
        <row r="973">
          <cell r="M973">
            <v>0</v>
          </cell>
        </row>
        <row r="974">
          <cell r="M974">
            <v>0</v>
          </cell>
        </row>
        <row r="975">
          <cell r="M975">
            <v>0</v>
          </cell>
        </row>
        <row r="976">
          <cell r="M976">
            <v>0</v>
          </cell>
        </row>
        <row r="977">
          <cell r="M977">
            <v>0</v>
          </cell>
        </row>
        <row r="978">
          <cell r="M978">
            <v>0</v>
          </cell>
        </row>
        <row r="979">
          <cell r="M979">
            <v>0</v>
          </cell>
        </row>
        <row r="980">
          <cell r="M980">
            <v>0</v>
          </cell>
        </row>
        <row r="981">
          <cell r="M981">
            <v>0</v>
          </cell>
        </row>
        <row r="982">
          <cell r="M982">
            <v>0</v>
          </cell>
        </row>
        <row r="983">
          <cell r="M983">
            <v>0</v>
          </cell>
        </row>
        <row r="984">
          <cell r="M984">
            <v>0</v>
          </cell>
        </row>
        <row r="985">
          <cell r="M985">
            <v>0</v>
          </cell>
        </row>
        <row r="986">
          <cell r="M986">
            <v>0</v>
          </cell>
        </row>
        <row r="987">
          <cell r="M987">
            <v>0</v>
          </cell>
        </row>
        <row r="988">
          <cell r="M988">
            <v>0</v>
          </cell>
        </row>
        <row r="989">
          <cell r="M989">
            <v>0</v>
          </cell>
        </row>
        <row r="990">
          <cell r="M990">
            <v>0</v>
          </cell>
        </row>
        <row r="991">
          <cell r="M991">
            <v>0</v>
          </cell>
        </row>
        <row r="992">
          <cell r="M992">
            <v>0</v>
          </cell>
        </row>
        <row r="993">
          <cell r="M993">
            <v>0</v>
          </cell>
        </row>
        <row r="994">
          <cell r="M994">
            <v>0</v>
          </cell>
        </row>
        <row r="995">
          <cell r="M995">
            <v>0</v>
          </cell>
        </row>
        <row r="996">
          <cell r="M996">
            <v>0</v>
          </cell>
        </row>
        <row r="997">
          <cell r="M997">
            <v>0</v>
          </cell>
        </row>
        <row r="998">
          <cell r="M998">
            <v>0</v>
          </cell>
        </row>
        <row r="999">
          <cell r="M999">
            <v>0</v>
          </cell>
        </row>
        <row r="1000">
          <cell r="M1000">
            <v>0</v>
          </cell>
        </row>
        <row r="1001">
          <cell r="M1001">
            <v>0</v>
          </cell>
        </row>
        <row r="1002">
          <cell r="M1002">
            <v>0</v>
          </cell>
        </row>
        <row r="1003">
          <cell r="M1003">
            <v>0</v>
          </cell>
        </row>
        <row r="1004">
          <cell r="M1004">
            <v>0</v>
          </cell>
        </row>
        <row r="1005">
          <cell r="M1005">
            <v>0</v>
          </cell>
        </row>
        <row r="1006">
          <cell r="M1006">
            <v>0</v>
          </cell>
        </row>
        <row r="1007">
          <cell r="M1007">
            <v>0</v>
          </cell>
        </row>
        <row r="1008">
          <cell r="M1008">
            <v>0</v>
          </cell>
        </row>
        <row r="1009">
          <cell r="M1009">
            <v>0</v>
          </cell>
        </row>
        <row r="1010">
          <cell r="M1010">
            <v>0</v>
          </cell>
        </row>
        <row r="1011">
          <cell r="M1011">
            <v>0</v>
          </cell>
        </row>
        <row r="1012">
          <cell r="M1012">
            <v>0</v>
          </cell>
        </row>
        <row r="1013">
          <cell r="M1013">
            <v>0</v>
          </cell>
        </row>
        <row r="1014">
          <cell r="M1014">
            <v>0</v>
          </cell>
        </row>
        <row r="1015">
          <cell r="M1015">
            <v>0</v>
          </cell>
        </row>
        <row r="1016">
          <cell r="M1016">
            <v>0</v>
          </cell>
        </row>
        <row r="1017">
          <cell r="M1017">
            <v>0</v>
          </cell>
        </row>
        <row r="1018">
          <cell r="M1018">
            <v>0</v>
          </cell>
        </row>
        <row r="1019">
          <cell r="M1019">
            <v>0</v>
          </cell>
        </row>
        <row r="1020">
          <cell r="M1020">
            <v>0</v>
          </cell>
        </row>
        <row r="1021">
          <cell r="M1021">
            <v>0</v>
          </cell>
        </row>
        <row r="1022">
          <cell r="M1022">
            <v>0</v>
          </cell>
        </row>
        <row r="1023">
          <cell r="M1023">
            <v>0</v>
          </cell>
        </row>
        <row r="1024">
          <cell r="M1024">
            <v>0</v>
          </cell>
        </row>
        <row r="1025">
          <cell r="M1025">
            <v>0</v>
          </cell>
        </row>
        <row r="1026">
          <cell r="M1026">
            <v>0</v>
          </cell>
        </row>
        <row r="1027">
          <cell r="M1027">
            <v>0</v>
          </cell>
        </row>
        <row r="1028">
          <cell r="M1028">
            <v>0</v>
          </cell>
        </row>
        <row r="1029">
          <cell r="M1029">
            <v>0</v>
          </cell>
        </row>
        <row r="1030">
          <cell r="M1030">
            <v>0</v>
          </cell>
        </row>
        <row r="1031">
          <cell r="M1031">
            <v>0</v>
          </cell>
        </row>
        <row r="1032">
          <cell r="M1032">
            <v>0</v>
          </cell>
        </row>
        <row r="1033">
          <cell r="M1033">
            <v>0</v>
          </cell>
        </row>
        <row r="1034">
          <cell r="M1034">
            <v>0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3" name="Tabela3" displayName="Tabela3" ref="A1:AK150" totalsRowShown="0" headerRowDxfId="187" dataDxfId="186">
  <autoFilter ref="A1:AK150"/>
  <sortState ref="A2:AJ150">
    <sortCondition ref="A1:A150"/>
  </sortState>
  <tableColumns count="37">
    <tableColumn id="1" name="Disciplina" dataDxfId="185"/>
    <tableColumn id="2" name="Sigla" dataCellStyle="60% - Ênfase3">
      <calculatedColumnFormula>IFERROR(VLOOKUP($A2,Disciplinas[],5,FALSE),"-")</calculatedColumnFormula>
    </tableColumn>
    <tableColumn id="3" name="T" dataCellStyle="60% - Ênfase3">
      <calculatedColumnFormula>IFERROR(VLOOKUP($A2,Disciplinas[],2,FALSE),"-")</calculatedColumnFormula>
    </tableColumn>
    <tableColumn id="4" name="P" dataCellStyle="60% - Ênfase3">
      <calculatedColumnFormula>IFERROR(VLOOKUP($A2,Disciplinas[],3,FALSE),"-")</calculatedColumnFormula>
    </tableColumn>
    <tableColumn id="23" name="I" dataDxfId="184" dataCellStyle="60% - Ênfase3">
      <calculatedColumnFormula>IFERROR(VLOOKUP($A2,Disciplinas[],4,FALSE),"-")</calculatedColumnFormula>
    </tableColumn>
    <tableColumn id="5" name="Categoria" dataCellStyle="60% - Ênfase3">
      <calculatedColumnFormula>IFERROR(VLOOKUP($A2,Disciplinas[],6,FALSE),"-")</calculatedColumnFormula>
    </tableColumn>
    <tableColumn id="6" name="Curso" dataCellStyle="60% - Ênfase3">
      <calculatedColumnFormula>IFERROR(VLOOKUP($A2,Disciplinas[],7,FALSE),"-")</calculatedColumnFormula>
    </tableColumn>
    <tableColumn id="7" name="Campus" dataDxfId="183"/>
    <tableColumn id="8" name="Turno" dataDxfId="182"/>
    <tableColumn id="9" name="Turma" dataDxfId="181"/>
    <tableColumn id="18" name="Vagas" dataDxfId="180"/>
    <tableColumn id="10" name="Teoria 1 - Dia" dataDxfId="179"/>
    <tableColumn id="19" name="Teoria 1 - Horário In" dataDxfId="178">
      <calculatedColumnFormula>RIGHT(LEFT(Tabela3[[#This Row],[Teoria 1 - Dia]],13),6)</calculatedColumnFormula>
    </tableColumn>
    <tableColumn id="26" name="Teoria 1 - Horário Fnl" dataDxfId="177"/>
    <tableColumn id="11" name="Teoria 1- Sem./Quinz." dataDxfId="176"/>
    <tableColumn id="22" name="Teoria 2 - Dia" dataDxfId="175"/>
    <tableColumn id="27" name="Teoria - Horário In" dataDxfId="174"/>
    <tableColumn id="21" name="Teoria 2 - Horário Fnl" dataDxfId="173"/>
    <tableColumn id="20" name="Teoria 2- Sem./Quinz." dataDxfId="172"/>
    <tableColumn id="25" name="Teoria 3 - Dia" dataDxfId="171"/>
    <tableColumn id="28" name="Teoria 3 - Horário In" dataDxfId="170"/>
    <tableColumn id="29" name="Teoria 3 - Horário Fnl" dataDxfId="169"/>
    <tableColumn id="24" name="Teoria 3- Sem./Quinz." dataDxfId="168"/>
    <tableColumn id="12" name="Teoria - Crédito Docente" dataDxfId="167"/>
    <tableColumn id="13" name="Teoria - Docente" dataDxfId="166"/>
    <tableColumn id="14" name="Prática 1 - Dia" dataDxfId="165"/>
    <tableColumn id="33" name="Prática 1 - Horário In" dataDxfId="164"/>
    <tableColumn id="32" name="Prática 1 - Horário Fnl" dataDxfId="163"/>
    <tableColumn id="31" name="Prática 1- Sem./Quinz." dataDxfId="162"/>
    <tableColumn id="30" name="Prática 2 - Dia" dataDxfId="161"/>
    <tableColumn id="37" name="Prática 2 - Horário In" dataDxfId="160"/>
    <tableColumn id="36" name="Prática 2 - Horário Fnl" dataDxfId="159"/>
    <tableColumn id="35" name="Prática 2- Sem./Quinz." dataDxfId="158"/>
    <tableColumn id="15" name="Prática - Lab" dataDxfId="157"/>
    <tableColumn id="16" name="Prática - Crédito Docente" dataDxfId="156"/>
    <tableColumn id="17" name="Prática - Docente" dataDxfId="155"/>
    <tableColumn id="34" name="Observação" dataDxfId="154"/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id="11" name="Tabela11" displayName="Tabela11" ref="C2:AS57" totalsRowCount="1" headerRowDxfId="68">
  <autoFilter ref="C2:AS56"/>
  <tableColumns count="43">
    <tableColumn id="1" name="Docente" totalsRowLabel="Total" dataCellStyle="40% - Ênfase2">
      <calculatedColumnFormula>Docentes!A2</calculatedColumnFormula>
    </tableColumn>
    <tableColumn id="40" name="n° quadrimestre que docente estará afastado (licença, afastamento, desligamento)" dataDxfId="67" dataCellStyle="40% - Ênfase2"/>
    <tableColumn id="44" name="Saldo do ano anterior" dataDxfId="66" dataCellStyle="40% - Ênfase2"/>
    <tableColumn id="41" name="Média créditos Corrigida" dataDxfId="65" dataCellStyle="20% - Ênfase2">
      <calculatedColumnFormula>(A$3*(1-Tabela11[[#This Row],[n° quadrimestre que docente estará afastado (licença, afastamento, desligamento)]]/3)-Tabela11[[#This Row],[Saldo do ano anterior]])</calculatedColumnFormula>
    </tableColumn>
    <tableColumn id="43" name="Máximo de EXT+PG" dataDxfId="64" dataCellStyle="20% - Ênfase2">
      <calculatedColumnFormula>Tabela11[[#This Row],[Média créditos Corrigida]]*0.25</calculatedColumnFormula>
    </tableColumn>
    <tableColumn id="2" name="BI 1Q" totalsRowFunction="sum" totalsRowDxfId="30" dataCellStyle="40% - Ênfase2">
      <calculatedColumnFormula>SUMIFS('Alocação 1q'!X:X,'Alocação 1q'!Y:Y,Tabela11[[#This Row],[Docente]],'Alocação 1q'!F:F,"BI")+SUMIFS('Alocação 1q'!AI:AI,'Alocação 1q'!AJ:AJ,Tabela11[[#This Row],[Docente]],'Alocação 1q'!F:F,"BI")</calculatedColumnFormula>
    </tableColumn>
    <tableColumn id="3" name="OBR ESP 1Q" totalsRowFunction="sum" totalsRowDxfId="29" dataCellStyle="40% - Ênfase2">
      <calculatedColumnFormula>SUMIFS('Alocação 1q'!X:X,'Alocação 1q'!Y:Y,Tabela11[[#This Row],[Docente]],'Alocação 1q'!F:F,"OBR")+SUMIFS('Alocação 1q'!AI:AI,'Alocação 1q'!AJ:AJ,Tabela11[[#This Row],[Docente]],'Alocação 1q'!F:F,"OBR")</calculatedColumnFormula>
    </tableColumn>
    <tableColumn id="4" name="OL ESP 1Q" totalsRowFunction="sum" totalsRowDxfId="28" dataCellStyle="40% - Ênfase2">
      <calculatedColumnFormula>SUMIFS('Alocação 1q'!X:X,'Alocação 1q'!Y:Y,Tabela11[[#This Row],[Docente]],'Alocação 1q'!F:F,"OL")+SUMIFS('Alocação 1q'!AI:AI,'Alocação 1q'!AJ:AJ,Tabela11[[#This Row],[Docente]],'Alocação 1q'!F:F,"OL")</calculatedColumnFormula>
    </tableColumn>
    <tableColumn id="28" name="Livre 1Q" totalsRowFunction="sum" totalsRowDxfId="27" dataCellStyle="40% - Ênfase2">
      <calculatedColumnFormula>SUMIFS('Alocação 1q'!X:X,'Alocação 1q'!Y:Y,Tabela11[[#This Row],[Docente]],'Alocação 1q'!F:F,"livre")+SUMIFS('Alocação 1q'!AI:AI,'Alocação 1q'!AJ:AJ,Tabela11[[#This Row],[Docente]],'Alocação 1q'!F:F,"livre")</calculatedColumnFormula>
    </tableColumn>
    <tableColumn id="12" name="Pós 1Q" totalsRowDxfId="26" dataCellStyle="40% - Ênfase2">
      <calculatedColumnFormula>SUMIFS('Alocação 1q'!X:X,'Alocação 1q'!Y:Y,Tabela11[[#This Row],[Docente]],'Alocação 1q'!F:F,"pg")+SUMIFS('Alocação 1q'!AI:AI,'Alocação 1q'!AJ:AJ,Tabela11[[#This Row],[Docente]],'Alocação 1q'!F:F,"pg")</calculatedColumnFormula>
    </tableColumn>
    <tableColumn id="6" name="Ext. 1Q" dataDxfId="63" totalsRowDxfId="25" dataCellStyle="Normal"/>
    <tableColumn id="7" name="Total 1Q" totalsRowFunction="sum" dataDxfId="62" totalsRowDxfId="24" dataCellStyle="60% - Ênfase2">
      <calculatedColumnFormula>SUM(Tabela11[[#This Row],[BI 1Q]:[Ext. 1Q]])</calculatedColumnFormula>
    </tableColumn>
    <tableColumn id="9" name="BI 2Q" totalsRowFunction="sum" dataDxfId="61" totalsRowDxfId="23" dataCellStyle="40% - Ênfase2">
      <calculatedColumnFormula>SUMIFS('Alocação 2q'!X:X,'Alocação 2q'!Y:Y,Tabela11[[#This Row],[Docente]],'Alocação 2q'!F:F,"BI")+SUMIFS('Alocação 2q'!AI:AI,'Alocação 2q'!AJ:AJ,Tabela11[[#This Row],[Docente]],'Alocação 2q'!F:F,"BI")</calculatedColumnFormula>
    </tableColumn>
    <tableColumn id="10" name="OBR ESP 2Q" totalsRowFunction="sum" dataDxfId="60" totalsRowDxfId="22" dataCellStyle="40% - Ênfase2">
      <calculatedColumnFormula>SUMIFS('Alocação 2q'!X:X,'Alocação 2q'!Y:Y,Tabela11[[#This Row],[Docente]],'Alocação 2q'!F:F,"OBR")+SUMIFS('Alocação 2q'!AI:AI,'Alocação 2q'!AJ:AJ,Tabela11[[#This Row],[Docente]],'Alocação 2q'!F:F,"OBR")</calculatedColumnFormula>
    </tableColumn>
    <tableColumn id="11" name="OL ESP 2Q" totalsRowFunction="sum" dataDxfId="59" totalsRowDxfId="21" dataCellStyle="40% - Ênfase2">
      <calculatedColumnFormula>SUMIFS('Alocação 2q'!X:X,'Alocação 2q'!Y:Y,Tabela11[[#This Row],[Docente]],'Alocação 2q'!F:F,"OL")+SUMIFS('Alocação 2q'!AI:AI,'Alocação 2q'!AJ:AJ,Tabela11[[#This Row],[Docente]],'Alocação 2q'!F:F,"OL")</calculatedColumnFormula>
    </tableColumn>
    <tableColumn id="29" name="Livre 2Q" totalsRowFunction="sum" dataDxfId="58" totalsRowDxfId="20" dataCellStyle="40% - Ênfase2">
      <calculatedColumnFormula>SUMIFS('Alocação 2q'!X:X,'Alocação 2q'!Y:Y,Tabela11[[#This Row],[Docente]],'Alocação 2q'!F:F,"livre")+SUMIFS('Alocação 2q'!AI:AI,'Alocação 2q'!AJ:AJ,Tabela11[[#This Row],[Docente]],'Alocação 2q'!F:F,"livre")</calculatedColumnFormula>
    </tableColumn>
    <tableColumn id="20" name="Pós 2Q" dataDxfId="57" totalsRowDxfId="19" dataCellStyle="40% - Ênfase2">
      <calculatedColumnFormula>SUMIFS('Alocação 2q'!X:X,'Alocação 2q'!Y:Y,Tabela11[[#This Row],[Docente]],'Alocação 2q'!F:F,"pg")+SUMIFS('Alocação 2q'!AI:AI,'Alocação 2q'!AJ:AJ,Tabela11[[#This Row],[Docente]],'Alocação 2q'!F:F,"pg")</calculatedColumnFormula>
    </tableColumn>
    <tableColumn id="19" name="Ext. 2Q" totalsRowDxfId="18" dataCellStyle="Normal"/>
    <tableColumn id="14" name="Total 2Q" totalsRowFunction="sum" totalsRowDxfId="17" dataCellStyle="60% - Ênfase2">
      <calculatedColumnFormula>SUM(Tabela11[[#This Row],[BI 2Q]:[Ext. 2Q]])</calculatedColumnFormula>
    </tableColumn>
    <tableColumn id="16" name="BI 3Q" totalsRowFunction="sum" totalsRowDxfId="16" dataCellStyle="40% - Ênfase2">
      <calculatedColumnFormula>SUMIFS('Alocação 3q'!X:X,'Alocação 3q'!Y:Y,Tabela11[[#This Row],[Docente]],'Alocação 3q'!F:F,"BI")+SUMIFS('Alocação 3q'!AI:AI,'Alocação 3q'!AJ:AJ,Tabela11[[#This Row],[Docente]],'Alocação 3q'!F:F,"BI")</calculatedColumnFormula>
    </tableColumn>
    <tableColumn id="17" name="OBR ESP 3Q" totalsRowFunction="sum" totalsRowDxfId="15" dataCellStyle="40% - Ênfase2">
      <calculatedColumnFormula>SUMIFS('Alocação 3q'!X:X,'Alocação 3q'!Y:Y,Tabela11[[#This Row],[Docente]],'Alocação 3q'!F:F,"OBR")+SUMIFS('Alocação 3q'!AI:AI,'Alocação 3q'!AJ:AJ,Tabela11[[#This Row],[Docente]],'Alocação 3q'!F:F,"OBR")</calculatedColumnFormula>
    </tableColumn>
    <tableColumn id="18" name="OL ESP 3Q" totalsRowFunction="sum" totalsRowDxfId="14" dataCellStyle="40% - Ênfase2">
      <calculatedColumnFormula>SUMIFS('Alocação 3q'!X:X,'Alocação 3q'!Y:Y,Tabela11[[#This Row],[Docente]],'Alocação 3q'!F:F,"OL")+SUMIFS('Alocação 3q'!AI:AI,'Alocação 3q'!AJ:AJ,Tabela11[[#This Row],[Docente]],'Alocação 3q'!F:F,"OL")</calculatedColumnFormula>
    </tableColumn>
    <tableColumn id="30" name="Livre 3Q" totalsRowFunction="sum" totalsRowDxfId="13" dataCellStyle="40% - Ênfase2">
      <calculatedColumnFormula>SUMIFS('Alocação 3q'!X:X,'Alocação 3q'!Y:Y,Tabela11[[#This Row],[Docente]],'Alocação 3q'!F:F,"livre")+SUMIFS('Alocação 3q'!AI:AI,'Alocação 3q'!AJ:AJ,Tabela11[[#This Row],[Docente]],'Alocação 3q'!F:F,"livre")</calculatedColumnFormula>
    </tableColumn>
    <tableColumn id="34" name="Pós 3Q" totalsRowDxfId="12" dataCellStyle="40% - Ênfase2">
      <calculatedColumnFormula>SUMIFS('Alocação 3q'!X:X,'Alocação 3q'!Y:Y,Tabela11[[#This Row],[Docente]],'Alocação 3q'!F:F,"pg")+SUMIFS('Alocação 3q'!AI:AI,'Alocação 3q'!AJ:AJ,Tabela11[[#This Row],[Docente]],'Alocação 3q'!F:F,"pg")</calculatedColumnFormula>
    </tableColumn>
    <tableColumn id="13" name="Ext. 3Q" totalsRowDxfId="11" dataCellStyle="Normal"/>
    <tableColumn id="21" name="Total 3Q" totalsRowFunction="sum" totalsRowDxfId="10" dataCellStyle="60% - Ênfase2">
      <calculatedColumnFormula>SUM(Tabela11[[#This Row],[BI 3Q]:[Ext. 3Q]])</calculatedColumnFormula>
    </tableColumn>
    <tableColumn id="22" name="Total BI" totalsRowFunction="sum" totalsRowDxfId="9" dataCellStyle="40% - Ênfase2">
      <calculatedColumnFormula>SUM(Tabela11[[#This Row],[BI 1Q]],Tabela11[[#This Row],[BI 2Q]],Tabela11[[#This Row],[BI 3Q]])</calculatedColumnFormula>
    </tableColumn>
    <tableColumn id="8" name="Total OBR ESP" totalsRowFunction="sum" totalsRowDxfId="8">
      <calculatedColumnFormula>SUM(Tabela11[[#This Row],[OBR ESP 1Q]],Tabela11[[#This Row],[OBR ESP 2Q]],Tabela11[[#This Row],[OBR ESP 3Q]])</calculatedColumnFormula>
    </tableColumn>
    <tableColumn id="15" name="TOTAL OL ESP" totalsRowFunction="sum" totalsRowDxfId="7">
      <calculatedColumnFormula>SUM(Tabela11[[#This Row],[OL ESP 1Q]],Tabela11[[#This Row],[OL ESP 2Q]],Tabela11[[#This Row],[OL ESP 3Q]])</calculatedColumnFormula>
    </tableColumn>
    <tableColumn id="31" name="Total Livre" totalsRowFunction="sum" totalsRowDxfId="6" dataCellStyle="40% - Ênfase2">
      <calculatedColumnFormula>SUM(Tabela11[[#This Row],[Livre 1Q]],Tabela11[[#This Row],[Livre 2Q]],Tabela11[[#This Row],[Livre 3Q]])</calculatedColumnFormula>
    </tableColumn>
    <tableColumn id="23" name="TOTAL ANUAL GRADUAÇÃO" totalsRowFunction="sum" dataDxfId="56" totalsRowDxfId="5" dataCellStyle="60% - Ênfase2">
      <calculatedColumnFormula>Tabela11[[#This Row],[Total BI]]+Tabela11[[#This Row],[Total OBR ESP]]+Tabela11[[#This Row],[TOTAL OL ESP]]</calculatedColumnFormula>
    </tableColumn>
    <tableColumn id="25" name="TOTAL PG" totalsRowFunction="sum" dataDxfId="55" dataCellStyle="40% - Ênfase2">
      <calculatedColumnFormula>SUM(L3,S3,Z3)</calculatedColumnFormula>
    </tableColumn>
    <tableColumn id="27" name="Extensão Total" totalsRowFunction="sum" dataDxfId="54" dataCellStyle="40% - Ênfase2">
      <calculatedColumnFormula>SUM(M3,T3,AA3)</calculatedColumnFormula>
    </tableColumn>
    <tableColumn id="35" name="Total Extensão + PG" dataDxfId="53" dataCellStyle="40% - Ênfase2">
      <calculatedColumnFormula>Tabela11[[#This Row],[TOTAL PG]]+Tabela11[[#This Row],[Extensão Total]]</calculatedColumnFormula>
    </tableColumn>
    <tableColumn id="26" name="CRÉDITOS TOTAIS" totalsRowFunction="sum" dataDxfId="52" totalsRowDxfId="4" dataCellStyle="60% - Ênfase2">
      <calculatedColumnFormula>SUM(Tabela11[[#This Row],[TOTAL ANUAL GRADUAÇÃO]:[Extensão Total]])</calculatedColumnFormula>
    </tableColumn>
    <tableColumn id="32" name="Coordenação disc ano anterior" totalsRowFunction="sum" totalsRowDxfId="3" dataCellStyle="Normal"/>
    <tableColumn id="33" name="Total c/ coord disc" totalsRowFunction="sum" dataDxfId="51" totalsRowDxfId="2" dataCellStyle="60% - Ênfase2">
      <calculatedColumnFormula>SUM(Tabela11[[#This Row],[CRÉDITOS TOTAIS]:[Coordenação disc ano anterior]])</calculatedColumnFormula>
    </tableColumn>
    <tableColumn id="24" name="Dispensa/Conversão créditos" totalsRowFunction="sum" dataDxfId="50" totalsRowDxfId="1"/>
    <tableColumn id="5" name="Total com conversão" dataDxfId="49" dataCellStyle="60% - Ênfase2">
      <calculatedColumnFormula>Tabela11[[#This Row],[Total c/ coord disc]]+Tabela11[[#This Row],[Dispensa/Conversão créditos]]</calculatedColumnFormula>
    </tableColumn>
    <tableColumn id="36" name="PG + Ext Corrigido" dataDxfId="48" dataCellStyle="60% - Ênfase2">
      <calculatedColumnFormula>IF(Tabela11[[#This Row],[Total Extensão + PG]]&gt;Tabela11[[#This Row],[Máximo de EXT+PG]],Tabela11[[#This Row],[Máximo de EXT+PG]],Tabela11[[#This Row],[Total Extensão + PG]])</calculatedColumnFormula>
    </tableColumn>
    <tableColumn id="37" name="Total corrigido" dataDxfId="47" dataCellStyle="60% - Ênfase2">
      <calculatedColumnFormula>Tabela11[[#This Row],[TOTAL ANUAL GRADUAÇÃO]]+Tabela11[[#This Row],[Coordenação disc ano anterior]]+Tabela11[[#This Row],[Dispensa/Conversão créditos]]+Tabela11[[#This Row],[PG + Ext Corrigido]]</calculatedColumnFormula>
    </tableColumn>
    <tableColumn id="45" name="saldo" totalsRowFunction="sum" dataDxfId="46" totalsRowDxfId="0" dataCellStyle="Porcentagem">
      <calculatedColumnFormula>Tabela11[[#This Row],[Total corrigido]]-Tabela11[[#This Row],[Média créditos Corrigida]]</calculatedColumnFormula>
    </tableColumn>
    <tableColumn id="38" name="observacões" dataDxfId="45" dataCellStyle="Normal"/>
  </tableColumns>
  <tableStyleInfo name="TableStyleMedium3" showFirstColumn="1" showLastColumn="0" showRowStripes="1" showColumnStripes="0"/>
</table>
</file>

<file path=xl/tables/table11.xml><?xml version="1.0" encoding="utf-8"?>
<table xmlns="http://schemas.openxmlformats.org/spreadsheetml/2006/main" id="1" name="Tabela1" displayName="Tabela1" ref="A1:A55" totalsRowShown="0" headerRowDxfId="44" dataDxfId="43">
  <autoFilter ref="A1:A55"/>
  <sortState ref="A2:A53">
    <sortCondition ref="A1:A55"/>
  </sortState>
  <tableColumns count="1">
    <tableColumn id="1" name="Lista dos Docentes do Curso de Bacharelado em Ciências Biológicas" dataDxfId="42"/>
  </tableColumns>
  <tableStyleInfo name="TableStyleLight14" showFirstColumn="0" showLastColumn="0" showRowStripes="1" showColumnStripes="0"/>
</table>
</file>

<file path=xl/tables/table12.xml><?xml version="1.0" encoding="utf-8"?>
<table xmlns="http://schemas.openxmlformats.org/spreadsheetml/2006/main" id="2" name="Disciplinas" displayName="Disciplinas" ref="A1:G147" totalsRowShown="0" dataDxfId="41">
  <autoFilter ref="A1:G147"/>
  <sortState ref="A2:G145">
    <sortCondition ref="A2"/>
  </sortState>
  <tableColumns count="7">
    <tableColumn id="1" name="Disciplina" dataDxfId="40"/>
    <tableColumn id="2" name="T" dataDxfId="39"/>
    <tableColumn id="3" name="P" dataDxfId="38"/>
    <tableColumn id="4" name="I" dataDxfId="37"/>
    <tableColumn id="5" name="Sigla" dataDxfId="36"/>
    <tableColumn id="6" name="Categoria " dataDxfId="35"/>
    <tableColumn id="7" name="Curso" dataDxfId="3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9" name="Tabela9" displayName="Tabela9" ref="AM1:AN6" totalsRowShown="0" headerRowDxfId="153">
  <autoFilter ref="AM1:AN6"/>
  <tableColumns count="2">
    <tableColumn id="1" name="categoria"/>
    <tableColumn id="2" name="n° turmas2"/>
  </tableColumns>
  <tableStyleInfo name="TableStyleMedium25" showFirstColumn="0" showLastColumn="0" showRowStripes="1" showColumnStripes="0"/>
</table>
</file>

<file path=xl/tables/table3.xml><?xml version="1.0" encoding="utf-8"?>
<table xmlns="http://schemas.openxmlformats.org/spreadsheetml/2006/main" id="4" name="Tabela35" displayName="Tabela35" ref="A1:AK150" totalsRowShown="0" headerRowDxfId="152" dataDxfId="151">
  <autoFilter ref="A1:AK150">
    <filterColumn colId="0">
      <filters>
        <filter val="Evolução e Diversificação da Vida na Terra"/>
      </filters>
    </filterColumn>
    <filterColumn colId="5">
      <filters>
        <filter val="-"/>
        <filter val="BI"/>
        <filter val="OBR"/>
        <filter val="OL"/>
      </filters>
    </filterColumn>
  </autoFilter>
  <sortState ref="A2:AJ150">
    <sortCondition ref="A1:A150"/>
  </sortState>
  <tableColumns count="37">
    <tableColumn id="1" name="Disciplina" dataDxfId="150"/>
    <tableColumn id="2" name="Sigla" dataCellStyle="60% - Ênfase1">
      <calculatedColumnFormula>IFERROR(VLOOKUP($A2,Disciplinas[],5,FALSE),"-")</calculatedColumnFormula>
    </tableColumn>
    <tableColumn id="3" name="T" dataCellStyle="60% - Ênfase1">
      <calculatedColumnFormula>IFERROR(VLOOKUP($A2,Disciplinas[],2,FALSE),"-")</calculatedColumnFormula>
    </tableColumn>
    <tableColumn id="4" name="P" dataCellStyle="60% - Ênfase1">
      <calculatedColumnFormula>IFERROR(VLOOKUP($A2,Disciplinas[],3,FALSE),"-")</calculatedColumnFormula>
    </tableColumn>
    <tableColumn id="15" name="I" dataDxfId="149" dataCellStyle="60% - Ênfase1">
      <calculatedColumnFormula>IFERROR(VLOOKUP($A2,Disciplinas[],4,FALSE),"-")</calculatedColumnFormula>
    </tableColumn>
    <tableColumn id="5" name="Categoria" dataCellStyle="60% - Ênfase1">
      <calculatedColumnFormula>IFERROR(VLOOKUP($A2,Disciplinas[],6,FALSE),"-")</calculatedColumnFormula>
    </tableColumn>
    <tableColumn id="6" name="Curso" dataCellStyle="60% - Ênfase1">
      <calculatedColumnFormula>IFERROR(VLOOKUP($A2,Disciplinas[],7,FALSE),"-")</calculatedColumnFormula>
    </tableColumn>
    <tableColumn id="7" name="Campus" dataDxfId="148"/>
    <tableColumn id="8" name="Turno" dataDxfId="147"/>
    <tableColumn id="9" name="Turma" dataDxfId="146"/>
    <tableColumn id="18" name="Vagas" dataDxfId="145"/>
    <tableColumn id="10" name="Teoria 1 - Dia" dataDxfId="144"/>
    <tableColumn id="11" name="Teoria 1 - Horário In" dataDxfId="143"/>
    <tableColumn id="25" name="Teoria 1 - Horário Fnl" dataDxfId="142"/>
    <tableColumn id="24" name="Teoria 1- Sem./Quinz." dataDxfId="141"/>
    <tableColumn id="23" name="Teoria 2 - Dia" dataDxfId="140"/>
    <tableColumn id="22" name="Teoria - Horário In" dataDxfId="139"/>
    <tableColumn id="21" name="Teoria 2 - Horário Fnl" dataDxfId="138"/>
    <tableColumn id="20" name="Teoria 2- Sem./Quinz." dataDxfId="137"/>
    <tableColumn id="19" name="Teoria 3 - Dia" dataDxfId="136"/>
    <tableColumn id="35" name="Teoria 3 - Horário In" dataDxfId="135"/>
    <tableColumn id="36" name="Teoria 3 - Horário Fnl" dataDxfId="134"/>
    <tableColumn id="34" name="Teoria 3- Sem./Quinz." dataDxfId="133"/>
    <tableColumn id="12" name="Teoria - Crédito Docente2" dataDxfId="132"/>
    <tableColumn id="13" name="Teoria - Docente" dataDxfId="131"/>
    <tableColumn id="39" name="Prática 1 - Dia" dataDxfId="130"/>
    <tableColumn id="14" name="Prática 1 - Horário In" dataDxfId="129"/>
    <tableColumn id="33" name="Prática 1 - Horário Fnl" dataDxfId="128"/>
    <tableColumn id="32" name="Prática 1- Sem./Quinz." dataDxfId="127"/>
    <tableColumn id="31" name="Prática 2 - Dia" dataDxfId="126"/>
    <tableColumn id="30" name="Prática 2 - Horário In" dataDxfId="125"/>
    <tableColumn id="29" name="Prtática 2 - Horário Fnl" dataDxfId="124"/>
    <tableColumn id="28" name="Prática 2- Sem./Quinz." dataDxfId="123"/>
    <tableColumn id="27" name="Prática - Lab" dataDxfId="122"/>
    <tableColumn id="16" name="Prática - Crédito Docente2" dataDxfId="121"/>
    <tableColumn id="17" name="Prática - Docente2" dataDxfId="120"/>
    <tableColumn id="26" name="Observação" dataDxfId="11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0" name="Tabela911" displayName="Tabela911" ref="AM1:AN6" totalsRowShown="0" headerRowDxfId="118">
  <autoFilter ref="AM1:AN6"/>
  <tableColumns count="2">
    <tableColumn id="1" name="Colunas1"/>
    <tableColumn id="2" name="Colunas2"/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5" name="Tabela36" displayName="Tabela36" ref="A1:AK150" totalsRowShown="0" headerRowDxfId="117" dataDxfId="116">
  <autoFilter ref="A1:AK150"/>
  <sortState ref="A2:AJ150">
    <sortCondition ref="A1:A150"/>
  </sortState>
  <tableColumns count="37">
    <tableColumn id="1" name="Disciplina" dataDxfId="115"/>
    <tableColumn id="2" name="Sigla" dataCellStyle="60% - Ênfase5">
      <calculatedColumnFormula>IFERROR(VLOOKUP($A2,Disciplinas[],5,FALSE),"-")</calculatedColumnFormula>
    </tableColumn>
    <tableColumn id="3" name="T" dataCellStyle="60% - Ênfase5">
      <calculatedColumnFormula>IFERROR(VLOOKUP($A2,Disciplinas[],2,FALSE),"-")</calculatedColumnFormula>
    </tableColumn>
    <tableColumn id="4" name="P" dataCellStyle="60% - Ênfase5">
      <calculatedColumnFormula>IFERROR(VLOOKUP($A2,Disciplinas[],3,FALSE),"-")</calculatedColumnFormula>
    </tableColumn>
    <tableColumn id="36" name="I" dataDxfId="114" dataCellStyle="60% - Ênfase5">
      <calculatedColumnFormula>IFERROR(VLOOKUP($A2,Disciplinas[],3,FALSE),"-")</calculatedColumnFormula>
    </tableColumn>
    <tableColumn id="5" name="Categoria" dataCellStyle="60% - Ênfase5">
      <calculatedColumnFormula>IFERROR(VLOOKUP($A2,Disciplinas[],6,FALSE),"-")</calculatedColumnFormula>
    </tableColumn>
    <tableColumn id="6" name="Curso" dataCellStyle="60% - Ênfase5">
      <calculatedColumnFormula>IFERROR(VLOOKUP($A2,Disciplinas[],7,FALSE),"-")</calculatedColumnFormula>
    </tableColumn>
    <tableColumn id="7" name="Campus" dataDxfId="113"/>
    <tableColumn id="8" name="Turno" dataDxfId="112"/>
    <tableColumn id="9" name="Turma" dataDxfId="111"/>
    <tableColumn id="18" name="Vagas" dataDxfId="110"/>
    <tableColumn id="10" name="Teoria 1 - Dia" dataDxfId="109"/>
    <tableColumn id="11" name="Teoria 1 - Horário In" dataDxfId="108"/>
    <tableColumn id="21" name="Teoria 1 - Horário Fnl" dataDxfId="107"/>
    <tableColumn id="26" name="Teoria 1- Sem./Quinz." dataDxfId="106"/>
    <tableColumn id="28" name="Teoria 2 - Dia" dataDxfId="105"/>
    <tableColumn id="27" name="Teoria - Horário In" dataDxfId="104"/>
    <tableColumn id="25" name="Teoria 2 - Horário Fnl" dataDxfId="103"/>
    <tableColumn id="24" name="Teoria 2- Sem./Quinz." dataDxfId="102"/>
    <tableColumn id="23" name="Teoria 3 - Dia" dataDxfId="101"/>
    <tableColumn id="20" name="Teoria 3 - Horário In" dataDxfId="100"/>
    <tableColumn id="22" name="Teoria 3 - Horário Fnl" dataDxfId="99"/>
    <tableColumn id="19" name="Teoria 3- Sem./Quinz." dataDxfId="98"/>
    <tableColumn id="12" name="Teoria - Crédito Docente" dataDxfId="97"/>
    <tableColumn id="13" name="Teoria - Docente" dataDxfId="96"/>
    <tableColumn id="14" name="Prática 1 - Dia" dataDxfId="95"/>
    <tableColumn id="33" name="Prática 1 - Horário In" dataDxfId="94"/>
    <tableColumn id="32" name="Prática 1 - Horário Fnl" dataDxfId="93"/>
    <tableColumn id="31" name="Prática 1- Sem./Quinz." dataDxfId="92"/>
    <tableColumn id="34" name="Prática 2 - Dia" dataDxfId="91"/>
    <tableColumn id="30" name="Prática 2 - Horário In" dataDxfId="90"/>
    <tableColumn id="35" name="Prtática 2 - Horário Fnl" dataDxfId="89"/>
    <tableColumn id="29" name="Prática 2- Sem./Quinz." dataDxfId="88"/>
    <tableColumn id="15" name="Prática - Lab" dataDxfId="87"/>
    <tableColumn id="16" name="Prática - Crédito Docente" dataDxfId="86"/>
    <tableColumn id="17" name="Prática - Docente" dataDxfId="85"/>
    <tableColumn id="37" name="Observação" dataDxfId="84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2" name="Tabela91113" displayName="Tabela91113" ref="AM1:AN6" totalsRowShown="0" headerRowDxfId="83">
  <autoFilter ref="AM1:AN6"/>
  <tableColumns count="2">
    <tableColumn id="1" name="categoria"/>
    <tableColumn id="2" name="n° turmas2"/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6" name="Tabela6" displayName="Tabela6" ref="A3:E22" totalsRowShown="0" headerRowDxfId="82">
  <autoFilter ref="A3:E22"/>
  <tableColumns count="5">
    <tableColumn id="1" name="Disciplina" dataDxfId="81"/>
    <tableColumn id="2" name="Sigla" dataCellStyle="60% - Ênfase3">
      <calculatedColumnFormula>IFERROR(VLOOKUP($A4,Disciplinas[],5,FALSE),"-")</calculatedColumnFormula>
    </tableColumn>
    <tableColumn id="3" name="nº de turmas 1q" dataDxfId="80" dataCellStyle="60% - Ênfase3">
      <calculatedColumnFormula>COUNTIF(Tabela1q,A4)</calculatedColumnFormula>
    </tableColumn>
    <tableColumn id="4" name="Prof Coordenador" dataDxfId="79"/>
    <tableColumn id="5" name="Creditos Coordenador" dataCellStyle="60% - Ênfase3">
      <calculatedColumnFormula>IF(Tabela6[nº de turmas 1q]&gt;=15,3,IF(Tabela6[nº de turmas 1q]&gt;=10,2,IF(Tabela6[nº de turmas 1q]&gt;=5,1,0)))</calculatedColumnFormula>
    </tableColumn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7" name="Tabela68" displayName="Tabela68" ref="G3:K22" totalsRowShown="0" headerRowDxfId="78">
  <autoFilter ref="G3:K22"/>
  <tableColumns count="5">
    <tableColumn id="1" name="Disciplina" dataDxfId="77"/>
    <tableColumn id="2" name="Sigla" dataDxfId="76" dataCellStyle="60% - Ênfase1">
      <calculatedColumnFormula>IFERROR(VLOOKUP(Tabela68[[#This Row],[Disciplina]],Disciplinas[],5,FALSE),"-")</calculatedColumnFormula>
    </tableColumn>
    <tableColumn id="3" name="nº de turmas 2q" dataDxfId="75" dataCellStyle="60% - Ênfase1">
      <calculatedColumnFormula>COUNTIF(Tabela2q,G4)</calculatedColumnFormula>
    </tableColumn>
    <tableColumn id="4" name="Prof Coordenador" dataDxfId="74"/>
    <tableColumn id="5" name="Creditos Coordenador" dataCellStyle="60% - Ênfase1">
      <calculatedColumnFormula>IF(Tabela68[nº de turmas 2q]&gt;=15,3,IF(Tabela68[nº de turmas 2q]&gt;=10,2,IF(Tabela68[nº de turmas 2q]&gt;=5,1,0)))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Tabela689" displayName="Tabela689" ref="M3:Q22" totalsRowShown="0" headerRowDxfId="73">
  <autoFilter ref="M3:Q22"/>
  <tableColumns count="5">
    <tableColumn id="1" name="Disciplina" dataDxfId="72"/>
    <tableColumn id="2" name="Sigla" dataDxfId="71" dataCellStyle="60% - Ênfase5">
      <calculatedColumnFormula>IFERROR(VLOOKUP(Tabela689[[#This Row],[Disciplina]],Disciplinas[],5,FALSE),"-")</calculatedColumnFormula>
    </tableColumn>
    <tableColumn id="3" name="nº de turmas 3q" dataDxfId="70" dataCellStyle="60% - Ênfase5">
      <calculatedColumnFormula>COUNTIF(Tabela3q,M4)</calculatedColumnFormula>
    </tableColumn>
    <tableColumn id="4" name="Prof Coordenador" dataDxfId="69"/>
    <tableColumn id="5" name="Creditos Coordenador" dataCellStyle="60% - Ênfase5">
      <calculatedColumnFormula>IF(Tabela689[nº de turmas 3q]&gt;=15,3,IF(Tabela689[nº de turmas 3q]&gt;=10,2,IF(Tabela689[nº de turmas 3q]&gt;=5,1,0)))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T1552"/>
  <sheetViews>
    <sheetView topLeftCell="J1" zoomScale="80" zoomScaleNormal="80" workbookViewId="0">
      <selection sqref="A1:XFD1048576"/>
    </sheetView>
  </sheetViews>
  <sheetFormatPr defaultColWidth="9.140625" defaultRowHeight="15"/>
  <cols>
    <col min="1" max="1" width="10.7109375" style="12" bestFit="1" customWidth="1"/>
    <col min="2" max="2" width="6" style="12" bestFit="1" customWidth="1"/>
    <col min="3" max="3" width="13.140625" style="12" bestFit="1" customWidth="1"/>
    <col min="4" max="4" width="11.5703125" style="12" customWidth="1"/>
    <col min="5" max="5" width="17.7109375" style="12" bestFit="1" customWidth="1"/>
    <col min="6" max="6" width="10.7109375" style="12" bestFit="1" customWidth="1"/>
    <col min="7" max="7" width="38.42578125" style="12" bestFit="1" customWidth="1"/>
    <col min="8" max="8" width="49.28515625" style="12" bestFit="1" customWidth="1"/>
    <col min="9" max="9" width="53.5703125" style="12" bestFit="1" customWidth="1"/>
    <col min="10" max="10" width="9.140625" style="12"/>
    <col min="11" max="11" width="10.140625" style="12" bestFit="1" customWidth="1"/>
    <col min="12" max="12" width="13.42578125" style="12" bestFit="1" customWidth="1"/>
    <col min="13" max="13" width="86.7109375" style="12" bestFit="1" customWidth="1"/>
    <col min="14" max="16" width="2.7109375" style="12" customWidth="1"/>
    <col min="17" max="17" width="6.5703125" style="61" bestFit="1" customWidth="1"/>
    <col min="18" max="18" width="73.7109375" style="12" bestFit="1" customWidth="1"/>
    <col min="19" max="19" width="9.140625" style="12"/>
    <col min="20" max="20" width="12.42578125" style="12" bestFit="1" customWidth="1"/>
    <col min="21" max="21" width="21.5703125" style="12" bestFit="1" customWidth="1"/>
    <col min="22" max="16384" width="9.140625" style="12"/>
  </cols>
  <sheetData>
    <row r="1" spans="1:20">
      <c r="A1" s="12" t="s">
        <v>377</v>
      </c>
      <c r="B1" s="65" t="s">
        <v>4035</v>
      </c>
      <c r="C1" s="12" t="s">
        <v>363</v>
      </c>
      <c r="D1" s="12" t="s">
        <v>4034</v>
      </c>
      <c r="E1" s="12" t="s">
        <v>3505</v>
      </c>
      <c r="F1" s="12" t="s">
        <v>4033</v>
      </c>
      <c r="G1" s="12" t="s">
        <v>2212</v>
      </c>
      <c r="H1" s="12" t="s">
        <v>4032</v>
      </c>
      <c r="I1" s="12" t="s">
        <v>4031</v>
      </c>
      <c r="J1" s="12" t="s">
        <v>387</v>
      </c>
      <c r="K1" s="12" t="s">
        <v>388</v>
      </c>
      <c r="L1" s="12" t="s">
        <v>2552</v>
      </c>
      <c r="M1" s="12" t="s">
        <v>2553</v>
      </c>
      <c r="N1" s="12" t="s">
        <v>2554</v>
      </c>
      <c r="O1" s="12" t="s">
        <v>2</v>
      </c>
      <c r="P1" s="12" t="s">
        <v>3</v>
      </c>
      <c r="Q1" s="61" t="s">
        <v>2555</v>
      </c>
    </row>
    <row r="2" spans="1:20">
      <c r="A2" s="12" t="s">
        <v>378</v>
      </c>
      <c r="B2" s="65" t="s">
        <v>4030</v>
      </c>
      <c r="C2" s="12" t="s">
        <v>383</v>
      </c>
      <c r="D2" s="12" t="s">
        <v>4029</v>
      </c>
      <c r="E2" s="12" t="s">
        <v>4028</v>
      </c>
      <c r="F2" s="12" t="s">
        <v>4027</v>
      </c>
      <c r="G2" s="12" t="s">
        <v>4026</v>
      </c>
      <c r="H2" s="12" t="s">
        <v>4025</v>
      </c>
      <c r="I2" s="12" t="s">
        <v>4024</v>
      </c>
      <c r="J2" s="12" t="s">
        <v>2575</v>
      </c>
      <c r="K2" s="12" t="s">
        <v>328</v>
      </c>
      <c r="L2" s="12" t="s">
        <v>269</v>
      </c>
      <c r="M2" s="12" t="s">
        <v>268</v>
      </c>
      <c r="N2" s="12">
        <v>4</v>
      </c>
      <c r="O2" s="12">
        <v>1</v>
      </c>
      <c r="P2" s="12">
        <v>6</v>
      </c>
      <c r="Q2" s="69">
        <v>5</v>
      </c>
      <c r="T2" s="68" t="s">
        <v>4023</v>
      </c>
    </row>
    <row r="3" spans="1:20">
      <c r="A3" s="12" t="s">
        <v>379</v>
      </c>
      <c r="B3" s="65" t="s">
        <v>4022</v>
      </c>
      <c r="C3" s="12" t="s">
        <v>384</v>
      </c>
      <c r="D3" s="12" t="s">
        <v>4021</v>
      </c>
      <c r="E3" s="12" t="s">
        <v>3518</v>
      </c>
      <c r="F3" s="12" t="s">
        <v>4020</v>
      </c>
      <c r="G3" s="12" t="s">
        <v>2210</v>
      </c>
      <c r="H3" s="12" t="s">
        <v>2569</v>
      </c>
      <c r="I3" s="12" t="s">
        <v>4019</v>
      </c>
      <c r="L3" s="12" t="s">
        <v>271</v>
      </c>
      <c r="M3" s="12" t="s">
        <v>270</v>
      </c>
      <c r="N3" s="12">
        <v>4</v>
      </c>
      <c r="O3" s="12">
        <v>1</v>
      </c>
      <c r="P3" s="12">
        <v>6</v>
      </c>
      <c r="Q3" s="61">
        <v>5</v>
      </c>
    </row>
    <row r="4" spans="1:20">
      <c r="A4" s="12" t="s">
        <v>380</v>
      </c>
      <c r="B4" s="65" t="s">
        <v>4018</v>
      </c>
      <c r="D4" s="12" t="s">
        <v>4017</v>
      </c>
      <c r="E4" s="12" t="s">
        <v>3518</v>
      </c>
      <c r="F4" s="12" t="s">
        <v>4016</v>
      </c>
      <c r="G4" s="12" t="s">
        <v>4015</v>
      </c>
      <c r="H4" s="12" t="s">
        <v>4014</v>
      </c>
      <c r="I4" s="12" t="s">
        <v>4013</v>
      </c>
      <c r="L4" s="12" t="s">
        <v>273</v>
      </c>
      <c r="M4" s="12" t="s">
        <v>272</v>
      </c>
      <c r="N4" s="12">
        <v>3</v>
      </c>
      <c r="O4" s="12">
        <v>1</v>
      </c>
      <c r="P4" s="12">
        <v>4</v>
      </c>
      <c r="Q4" s="61">
        <v>4</v>
      </c>
    </row>
    <row r="5" spans="1:20">
      <c r="A5" s="12" t="s">
        <v>381</v>
      </c>
      <c r="B5" s="65" t="s">
        <v>4012</v>
      </c>
      <c r="D5" s="12" t="s">
        <v>4011</v>
      </c>
      <c r="E5" s="12" t="s">
        <v>3518</v>
      </c>
      <c r="F5" s="12" t="s">
        <v>4010</v>
      </c>
      <c r="G5" s="12" t="s">
        <v>4009</v>
      </c>
      <c r="H5" s="12" t="s">
        <v>4008</v>
      </c>
      <c r="I5" s="12" t="s">
        <v>4007</v>
      </c>
      <c r="L5" s="12" t="s">
        <v>275</v>
      </c>
      <c r="M5" s="12" t="s">
        <v>274</v>
      </c>
      <c r="N5" s="12">
        <v>3</v>
      </c>
      <c r="O5" s="12">
        <v>0</v>
      </c>
      <c r="P5" s="12">
        <v>4</v>
      </c>
      <c r="Q5" s="61">
        <v>3</v>
      </c>
    </row>
    <row r="6" spans="1:20">
      <c r="A6" s="12" t="s">
        <v>4006</v>
      </c>
      <c r="B6" s="65" t="s">
        <v>4005</v>
      </c>
      <c r="D6" s="12" t="s">
        <v>4004</v>
      </c>
      <c r="E6" s="12" t="s">
        <v>3518</v>
      </c>
      <c r="F6" s="12" t="s">
        <v>4003</v>
      </c>
      <c r="G6" s="12" t="s">
        <v>4002</v>
      </c>
      <c r="H6" s="12" t="s">
        <v>4001</v>
      </c>
      <c r="I6" s="12" t="s">
        <v>4000</v>
      </c>
      <c r="L6" s="12" t="s">
        <v>283</v>
      </c>
      <c r="M6" s="12" t="s">
        <v>282</v>
      </c>
      <c r="N6" s="12">
        <v>3</v>
      </c>
      <c r="O6" s="12">
        <v>0</v>
      </c>
      <c r="P6" s="12">
        <v>4</v>
      </c>
      <c r="Q6" s="61">
        <v>3</v>
      </c>
    </row>
    <row r="7" spans="1:20">
      <c r="B7" s="65" t="s">
        <v>3999</v>
      </c>
      <c r="D7" s="12" t="s">
        <v>3998</v>
      </c>
      <c r="E7" s="12" t="s">
        <v>3518</v>
      </c>
      <c r="F7" s="12" t="s">
        <v>3997</v>
      </c>
      <c r="G7" s="12" t="s">
        <v>3996</v>
      </c>
      <c r="H7" s="12" t="s">
        <v>3995</v>
      </c>
      <c r="I7" s="12" t="s">
        <v>3994</v>
      </c>
      <c r="L7" s="12" t="s">
        <v>255</v>
      </c>
      <c r="M7" s="12" t="s">
        <v>254</v>
      </c>
      <c r="N7" s="12">
        <v>3</v>
      </c>
      <c r="O7" s="12">
        <v>0</v>
      </c>
      <c r="P7" s="12">
        <v>4</v>
      </c>
      <c r="Q7" s="61">
        <v>3</v>
      </c>
    </row>
    <row r="8" spans="1:20">
      <c r="B8" s="65" t="s">
        <v>3993</v>
      </c>
      <c r="D8" s="12" t="s">
        <v>3992</v>
      </c>
      <c r="E8" s="12" t="s">
        <v>3518</v>
      </c>
      <c r="F8" s="12" t="s">
        <v>3991</v>
      </c>
      <c r="G8" s="12" t="s">
        <v>3990</v>
      </c>
      <c r="H8" s="12" t="s">
        <v>3989</v>
      </c>
      <c r="I8" s="12" t="s">
        <v>3988</v>
      </c>
      <c r="L8" s="12" t="s">
        <v>293</v>
      </c>
      <c r="M8" s="12" t="s">
        <v>292</v>
      </c>
      <c r="N8" s="12">
        <v>3</v>
      </c>
      <c r="O8" s="12">
        <v>2</v>
      </c>
      <c r="P8" s="12">
        <v>6</v>
      </c>
      <c r="Q8" s="61">
        <v>5</v>
      </c>
    </row>
    <row r="9" spans="1:20">
      <c r="B9" s="65" t="s">
        <v>3987</v>
      </c>
      <c r="D9" s="12" t="s">
        <v>3986</v>
      </c>
      <c r="E9" s="12" t="s">
        <v>3518</v>
      </c>
      <c r="F9" s="12" t="s">
        <v>3985</v>
      </c>
      <c r="G9" s="12" t="s">
        <v>3984</v>
      </c>
      <c r="H9" s="12" t="s">
        <v>3983</v>
      </c>
      <c r="I9" s="12" t="s">
        <v>3982</v>
      </c>
      <c r="L9" s="12" t="s">
        <v>257</v>
      </c>
      <c r="M9" s="12" t="s">
        <v>256</v>
      </c>
      <c r="N9" s="12">
        <v>3</v>
      </c>
      <c r="O9" s="12">
        <v>2</v>
      </c>
      <c r="P9" s="12">
        <v>6</v>
      </c>
      <c r="Q9" s="61">
        <v>5</v>
      </c>
    </row>
    <row r="10" spans="1:20">
      <c r="B10" s="65" t="s">
        <v>3981</v>
      </c>
      <c r="D10" s="12" t="s">
        <v>3980</v>
      </c>
      <c r="E10" s="12" t="s">
        <v>3518</v>
      </c>
      <c r="F10" s="12" t="s">
        <v>3979</v>
      </c>
      <c r="G10" s="12" t="s">
        <v>3978</v>
      </c>
      <c r="H10" s="12" t="s">
        <v>3977</v>
      </c>
      <c r="I10" s="12" t="s">
        <v>3976</v>
      </c>
      <c r="L10" s="12" t="s">
        <v>289</v>
      </c>
      <c r="M10" s="12" t="s">
        <v>288</v>
      </c>
      <c r="N10" s="12">
        <v>3</v>
      </c>
      <c r="O10" s="12">
        <v>0</v>
      </c>
      <c r="P10" s="12">
        <v>4</v>
      </c>
      <c r="Q10" s="61">
        <v>3</v>
      </c>
    </row>
    <row r="11" spans="1:20">
      <c r="B11" s="65" t="s">
        <v>3975</v>
      </c>
      <c r="D11" s="12" t="s">
        <v>3974</v>
      </c>
      <c r="E11" s="12" t="s">
        <v>3518</v>
      </c>
      <c r="F11" s="12" t="s">
        <v>3973</v>
      </c>
      <c r="G11" s="12" t="s">
        <v>3972</v>
      </c>
      <c r="H11" s="12" t="s">
        <v>3971</v>
      </c>
      <c r="I11" s="12" t="s">
        <v>3970</v>
      </c>
      <c r="L11" s="12" t="s">
        <v>291</v>
      </c>
      <c r="M11" s="12" t="s">
        <v>290</v>
      </c>
      <c r="N11" s="12">
        <v>3</v>
      </c>
      <c r="O11" s="12">
        <v>2</v>
      </c>
      <c r="P11" s="12">
        <v>5</v>
      </c>
      <c r="Q11" s="61">
        <v>5</v>
      </c>
    </row>
    <row r="12" spans="1:20">
      <c r="B12" s="65" t="s">
        <v>3969</v>
      </c>
      <c r="D12" s="12" t="s">
        <v>3968</v>
      </c>
      <c r="E12" s="12" t="s">
        <v>3518</v>
      </c>
      <c r="F12" s="12" t="s">
        <v>3967</v>
      </c>
      <c r="G12" s="12" t="s">
        <v>3966</v>
      </c>
      <c r="H12" s="12" t="s">
        <v>3965</v>
      </c>
      <c r="I12" s="12" t="s">
        <v>3964</v>
      </c>
      <c r="L12" s="12" t="s">
        <v>261</v>
      </c>
      <c r="M12" s="12" t="s">
        <v>260</v>
      </c>
      <c r="N12" s="12">
        <v>3</v>
      </c>
      <c r="O12" s="12">
        <v>0</v>
      </c>
      <c r="P12" s="12">
        <v>4</v>
      </c>
      <c r="Q12" s="61">
        <v>3</v>
      </c>
    </row>
    <row r="13" spans="1:20">
      <c r="B13" s="65" t="s">
        <v>3963</v>
      </c>
      <c r="D13" s="12" t="s">
        <v>3962</v>
      </c>
      <c r="E13" s="12" t="s">
        <v>3518</v>
      </c>
      <c r="F13" s="12" t="s">
        <v>3961</v>
      </c>
      <c r="G13" s="12" t="s">
        <v>3960</v>
      </c>
      <c r="H13" s="12" t="s">
        <v>3959</v>
      </c>
      <c r="I13" s="12" t="s">
        <v>3958</v>
      </c>
      <c r="L13" s="12" t="s">
        <v>277</v>
      </c>
      <c r="M13" s="12" t="s">
        <v>391</v>
      </c>
      <c r="N13" s="12">
        <v>4</v>
      </c>
      <c r="O13" s="12">
        <v>0</v>
      </c>
      <c r="P13" s="12">
        <v>6</v>
      </c>
      <c r="Q13" s="61">
        <v>4</v>
      </c>
    </row>
    <row r="14" spans="1:20">
      <c r="B14" s="65" t="s">
        <v>3957</v>
      </c>
      <c r="D14" s="12" t="s">
        <v>3956</v>
      </c>
      <c r="E14" s="12" t="s">
        <v>3518</v>
      </c>
      <c r="F14" s="12" t="s">
        <v>3955</v>
      </c>
      <c r="G14" s="12" t="s">
        <v>3954</v>
      </c>
      <c r="H14" s="12" t="s">
        <v>3953</v>
      </c>
      <c r="I14" s="12" t="s">
        <v>3952</v>
      </c>
      <c r="L14" s="12" t="s">
        <v>281</v>
      </c>
      <c r="M14" s="12" t="s">
        <v>280</v>
      </c>
      <c r="N14" s="12">
        <v>3</v>
      </c>
      <c r="O14" s="12">
        <v>0</v>
      </c>
      <c r="P14" s="12">
        <v>6</v>
      </c>
      <c r="Q14" s="61">
        <v>3</v>
      </c>
    </row>
    <row r="15" spans="1:20">
      <c r="B15" s="65" t="s">
        <v>3951</v>
      </c>
      <c r="D15" s="12" t="s">
        <v>3950</v>
      </c>
      <c r="E15" s="12" t="s">
        <v>3518</v>
      </c>
      <c r="F15" s="12" t="s">
        <v>3949</v>
      </c>
      <c r="G15" s="12" t="s">
        <v>3948</v>
      </c>
      <c r="H15" s="12" t="s">
        <v>3947</v>
      </c>
      <c r="I15" s="12" t="s">
        <v>3946</v>
      </c>
      <c r="L15" s="12" t="s">
        <v>287</v>
      </c>
      <c r="M15" s="12" t="s">
        <v>286</v>
      </c>
      <c r="N15" s="12">
        <v>4</v>
      </c>
      <c r="O15" s="12">
        <v>0</v>
      </c>
      <c r="P15" s="12">
        <v>4</v>
      </c>
      <c r="Q15" s="61">
        <v>4</v>
      </c>
    </row>
    <row r="16" spans="1:20">
      <c r="B16" s="65" t="s">
        <v>3945</v>
      </c>
      <c r="D16" s="12" t="s">
        <v>3944</v>
      </c>
      <c r="E16" s="12" t="s">
        <v>3518</v>
      </c>
      <c r="F16" s="12" t="s">
        <v>3943</v>
      </c>
      <c r="G16" s="12" t="s">
        <v>3942</v>
      </c>
      <c r="H16" s="12" t="s">
        <v>3941</v>
      </c>
      <c r="I16" s="12" t="s">
        <v>3940</v>
      </c>
      <c r="L16" s="12" t="s">
        <v>279</v>
      </c>
      <c r="M16" s="12" t="s">
        <v>278</v>
      </c>
      <c r="N16" s="12">
        <v>4</v>
      </c>
      <c r="O16" s="12">
        <v>0</v>
      </c>
      <c r="P16" s="12">
        <v>4</v>
      </c>
      <c r="Q16" s="61">
        <v>4</v>
      </c>
    </row>
    <row r="17" spans="2:17">
      <c r="B17" s="65" t="s">
        <v>3939</v>
      </c>
      <c r="D17" s="12" t="s">
        <v>3938</v>
      </c>
      <c r="E17" s="12" t="s">
        <v>3518</v>
      </c>
      <c r="F17" s="12" t="s">
        <v>3937</v>
      </c>
      <c r="G17" s="12" t="s">
        <v>3936</v>
      </c>
      <c r="H17" s="12" t="s">
        <v>3935</v>
      </c>
      <c r="I17" s="12" t="s">
        <v>3934</v>
      </c>
      <c r="L17" s="12" t="s">
        <v>244</v>
      </c>
      <c r="M17" s="12" t="s">
        <v>243</v>
      </c>
      <c r="N17" s="12">
        <v>0</v>
      </c>
      <c r="O17" s="12">
        <v>3</v>
      </c>
      <c r="P17" s="12">
        <v>2</v>
      </c>
      <c r="Q17" s="61">
        <v>3</v>
      </c>
    </row>
    <row r="18" spans="2:17">
      <c r="B18" s="65" t="s">
        <v>3933</v>
      </c>
      <c r="D18" s="12" t="s">
        <v>3932</v>
      </c>
      <c r="E18" s="12" t="s">
        <v>3518</v>
      </c>
      <c r="F18" s="12" t="s">
        <v>3931</v>
      </c>
      <c r="G18" s="12" t="s">
        <v>3930</v>
      </c>
      <c r="H18" s="12" t="s">
        <v>3929</v>
      </c>
      <c r="I18" s="12" t="s">
        <v>3928</v>
      </c>
      <c r="L18" s="12" t="s">
        <v>392</v>
      </c>
      <c r="M18" s="12" t="s">
        <v>294</v>
      </c>
      <c r="N18" s="12">
        <v>0</v>
      </c>
      <c r="O18" s="12">
        <v>2</v>
      </c>
      <c r="P18" s="12">
        <v>10</v>
      </c>
      <c r="Q18" s="61">
        <v>2</v>
      </c>
    </row>
    <row r="19" spans="2:17">
      <c r="B19" s="65" t="s">
        <v>3927</v>
      </c>
      <c r="D19" s="12" t="s">
        <v>3926</v>
      </c>
      <c r="E19" s="12" t="s">
        <v>3496</v>
      </c>
      <c r="F19" s="12" t="s">
        <v>3925</v>
      </c>
      <c r="G19" s="12" t="s">
        <v>3924</v>
      </c>
      <c r="H19" s="67" t="s">
        <v>3923</v>
      </c>
      <c r="I19" s="12" t="s">
        <v>3922</v>
      </c>
      <c r="L19" s="12" t="s">
        <v>393</v>
      </c>
      <c r="M19" s="12" t="s">
        <v>394</v>
      </c>
      <c r="N19" s="12">
        <v>2</v>
      </c>
      <c r="O19" s="12">
        <v>0</v>
      </c>
      <c r="P19" s="12">
        <v>4</v>
      </c>
      <c r="Q19" s="61">
        <v>2</v>
      </c>
    </row>
    <row r="20" spans="2:17">
      <c r="B20" s="65" t="s">
        <v>3921</v>
      </c>
      <c r="D20" s="12" t="s">
        <v>3920</v>
      </c>
      <c r="E20" s="12" t="s">
        <v>3496</v>
      </c>
      <c r="F20" s="12" t="s">
        <v>3919</v>
      </c>
      <c r="G20" s="12" t="s">
        <v>3918</v>
      </c>
      <c r="H20" s="66" t="s">
        <v>3917</v>
      </c>
      <c r="I20" s="12" t="s">
        <v>3916</v>
      </c>
      <c r="L20" s="12" t="s">
        <v>395</v>
      </c>
      <c r="M20" s="12" t="s">
        <v>396</v>
      </c>
      <c r="N20" s="12">
        <v>3</v>
      </c>
      <c r="O20" s="12">
        <v>0</v>
      </c>
      <c r="P20" s="12">
        <v>4</v>
      </c>
      <c r="Q20" s="61">
        <v>3</v>
      </c>
    </row>
    <row r="21" spans="2:17">
      <c r="B21" s="65" t="s">
        <v>3915</v>
      </c>
      <c r="D21" s="12" t="s">
        <v>3914</v>
      </c>
      <c r="E21" s="12" t="s">
        <v>3496</v>
      </c>
      <c r="F21" s="12" t="s">
        <v>3913</v>
      </c>
      <c r="G21" s="12" t="s">
        <v>3912</v>
      </c>
      <c r="H21" s="12" t="s">
        <v>3911</v>
      </c>
      <c r="I21" s="12" t="s">
        <v>3910</v>
      </c>
      <c r="L21" s="12" t="s">
        <v>397</v>
      </c>
      <c r="M21" s="12" t="s">
        <v>398</v>
      </c>
      <c r="N21" s="12">
        <v>4</v>
      </c>
      <c r="O21" s="12">
        <v>0</v>
      </c>
      <c r="P21" s="12">
        <v>4</v>
      </c>
      <c r="Q21" s="61">
        <v>4</v>
      </c>
    </row>
    <row r="22" spans="2:17">
      <c r="B22" s="65" t="s">
        <v>3909</v>
      </c>
      <c r="D22" s="12" t="s">
        <v>3908</v>
      </c>
      <c r="E22" s="12" t="s">
        <v>3496</v>
      </c>
      <c r="F22" s="12" t="s">
        <v>3907</v>
      </c>
      <c r="G22" s="12" t="s">
        <v>3906</v>
      </c>
      <c r="H22" s="12" t="s">
        <v>3905</v>
      </c>
      <c r="I22" s="12" t="s">
        <v>3904</v>
      </c>
      <c r="L22" s="12" t="s">
        <v>399</v>
      </c>
      <c r="M22" s="12" t="s">
        <v>400</v>
      </c>
      <c r="N22" s="12">
        <v>4</v>
      </c>
      <c r="O22" s="12">
        <v>0</v>
      </c>
      <c r="P22" s="12">
        <v>4</v>
      </c>
      <c r="Q22" s="61">
        <v>4</v>
      </c>
    </row>
    <row r="23" spans="2:17">
      <c r="B23" s="65" t="s">
        <v>3903</v>
      </c>
      <c r="D23" s="12" t="s">
        <v>3902</v>
      </c>
      <c r="E23" s="12" t="s">
        <v>3496</v>
      </c>
      <c r="F23" s="12" t="s">
        <v>3901</v>
      </c>
      <c r="G23" s="12" t="s">
        <v>3900</v>
      </c>
      <c r="H23" s="12" t="s">
        <v>3899</v>
      </c>
      <c r="I23" s="12" t="s">
        <v>3898</v>
      </c>
      <c r="L23" s="12" t="s">
        <v>401</v>
      </c>
      <c r="M23" s="12" t="s">
        <v>402</v>
      </c>
      <c r="N23" s="12">
        <v>4</v>
      </c>
      <c r="O23" s="12">
        <v>0</v>
      </c>
      <c r="P23" s="12">
        <v>4</v>
      </c>
      <c r="Q23" s="61">
        <v>4</v>
      </c>
    </row>
    <row r="24" spans="2:17">
      <c r="B24" s="65" t="s">
        <v>3897</v>
      </c>
      <c r="D24" s="12" t="s">
        <v>3896</v>
      </c>
      <c r="E24" s="12" t="s">
        <v>3496</v>
      </c>
      <c r="F24" s="12" t="s">
        <v>3895</v>
      </c>
      <c r="G24" s="12" t="s">
        <v>3894</v>
      </c>
      <c r="H24" s="12" t="s">
        <v>3893</v>
      </c>
      <c r="I24" s="12" t="s">
        <v>3892</v>
      </c>
      <c r="L24" s="12" t="s">
        <v>403</v>
      </c>
      <c r="M24" s="12" t="s">
        <v>404</v>
      </c>
      <c r="N24" s="12">
        <v>4</v>
      </c>
      <c r="O24" s="12">
        <v>0</v>
      </c>
      <c r="P24" s="12">
        <v>4</v>
      </c>
      <c r="Q24" s="61">
        <v>4</v>
      </c>
    </row>
    <row r="25" spans="2:17">
      <c r="B25" s="65" t="s">
        <v>3891</v>
      </c>
      <c r="D25" s="12" t="s">
        <v>3890</v>
      </c>
      <c r="E25" s="12" t="s">
        <v>3496</v>
      </c>
      <c r="F25" s="12" t="s">
        <v>3889</v>
      </c>
      <c r="G25" s="12" t="s">
        <v>3888</v>
      </c>
      <c r="H25" s="12" t="s">
        <v>3887</v>
      </c>
      <c r="I25" s="12" t="s">
        <v>3886</v>
      </c>
      <c r="L25" s="12" t="s">
        <v>405</v>
      </c>
      <c r="M25" s="12" t="s">
        <v>406</v>
      </c>
      <c r="N25" s="12">
        <v>4</v>
      </c>
      <c r="O25" s="12">
        <v>0</v>
      </c>
      <c r="P25" s="12">
        <v>4</v>
      </c>
      <c r="Q25" s="61">
        <v>4</v>
      </c>
    </row>
    <row r="26" spans="2:17">
      <c r="B26" s="65" t="s">
        <v>3885</v>
      </c>
      <c r="D26" s="12" t="s">
        <v>3884</v>
      </c>
      <c r="E26" s="12" t="s">
        <v>3496</v>
      </c>
      <c r="F26" s="12" t="s">
        <v>3883</v>
      </c>
      <c r="G26" s="12" t="s">
        <v>3882</v>
      </c>
      <c r="H26" s="12" t="s">
        <v>3881</v>
      </c>
      <c r="I26" s="12" t="s">
        <v>3880</v>
      </c>
      <c r="L26" s="12" t="s">
        <v>407</v>
      </c>
      <c r="M26" s="12" t="s">
        <v>408</v>
      </c>
      <c r="N26" s="12">
        <v>4</v>
      </c>
      <c r="O26" s="12">
        <v>0</v>
      </c>
      <c r="P26" s="12">
        <v>4</v>
      </c>
      <c r="Q26" s="61">
        <v>4</v>
      </c>
    </row>
    <row r="27" spans="2:17">
      <c r="B27" s="65" t="s">
        <v>3879</v>
      </c>
      <c r="D27" s="12" t="s">
        <v>3878</v>
      </c>
      <c r="E27" s="12" t="s">
        <v>3496</v>
      </c>
      <c r="F27" s="12" t="s">
        <v>3877</v>
      </c>
      <c r="G27" s="12" t="s">
        <v>3876</v>
      </c>
      <c r="H27" s="12" t="s">
        <v>3875</v>
      </c>
      <c r="I27" s="12" t="s">
        <v>3874</v>
      </c>
      <c r="L27" s="12" t="s">
        <v>409</v>
      </c>
      <c r="M27" s="12" t="s">
        <v>410</v>
      </c>
      <c r="N27" s="12">
        <v>4</v>
      </c>
      <c r="O27" s="12">
        <v>0</v>
      </c>
      <c r="P27" s="12">
        <v>4</v>
      </c>
      <c r="Q27" s="61">
        <v>4</v>
      </c>
    </row>
    <row r="28" spans="2:17">
      <c r="B28" s="65" t="s">
        <v>3873</v>
      </c>
      <c r="D28" s="12" t="s">
        <v>3872</v>
      </c>
      <c r="E28" s="12" t="s">
        <v>3496</v>
      </c>
      <c r="F28" s="12" t="s">
        <v>3871</v>
      </c>
      <c r="G28" s="12" t="s">
        <v>3870</v>
      </c>
      <c r="I28" s="12" t="s">
        <v>3869</v>
      </c>
      <c r="L28" s="12" t="s">
        <v>411</v>
      </c>
      <c r="M28" s="12" t="s">
        <v>412</v>
      </c>
      <c r="N28" s="12">
        <v>3</v>
      </c>
      <c r="O28" s="12">
        <v>0</v>
      </c>
      <c r="P28" s="12">
        <v>4</v>
      </c>
      <c r="Q28" s="61">
        <v>3</v>
      </c>
    </row>
    <row r="29" spans="2:17">
      <c r="B29" s="65" t="s">
        <v>3868</v>
      </c>
      <c r="D29" s="12" t="s">
        <v>3867</v>
      </c>
      <c r="E29" s="12" t="s">
        <v>3496</v>
      </c>
      <c r="F29" s="12" t="s">
        <v>3866</v>
      </c>
      <c r="G29" s="12" t="s">
        <v>1938</v>
      </c>
      <c r="I29" s="12" t="s">
        <v>3865</v>
      </c>
      <c r="L29" s="12" t="s">
        <v>413</v>
      </c>
      <c r="M29" s="12" t="s">
        <v>414</v>
      </c>
      <c r="N29" s="12">
        <v>3</v>
      </c>
      <c r="O29" s="12">
        <v>0</v>
      </c>
      <c r="P29" s="12">
        <v>4</v>
      </c>
      <c r="Q29" s="61">
        <v>3</v>
      </c>
    </row>
    <row r="30" spans="2:17">
      <c r="B30" s="65" t="s">
        <v>3864</v>
      </c>
      <c r="D30" s="12" t="s">
        <v>3863</v>
      </c>
      <c r="E30" s="12" t="s">
        <v>3496</v>
      </c>
      <c r="F30" s="12" t="s">
        <v>3862</v>
      </c>
      <c r="G30" s="12" t="s">
        <v>3861</v>
      </c>
      <c r="I30" s="12" t="s">
        <v>3860</v>
      </c>
      <c r="L30" s="12" t="s">
        <v>415</v>
      </c>
      <c r="M30" s="12" t="s">
        <v>416</v>
      </c>
      <c r="N30" s="12">
        <v>4</v>
      </c>
      <c r="O30" s="12">
        <v>0</v>
      </c>
      <c r="P30" s="12">
        <v>4</v>
      </c>
      <c r="Q30" s="61">
        <v>4</v>
      </c>
    </row>
    <row r="31" spans="2:17">
      <c r="B31" s="65" t="s">
        <v>3859</v>
      </c>
      <c r="D31" s="12" t="s">
        <v>3858</v>
      </c>
      <c r="E31" s="12" t="s">
        <v>3777</v>
      </c>
      <c r="F31" s="12" t="s">
        <v>3857</v>
      </c>
      <c r="G31" s="12" t="s">
        <v>3856</v>
      </c>
      <c r="I31" s="12" t="s">
        <v>3855</v>
      </c>
      <c r="L31" s="12" t="s">
        <v>417</v>
      </c>
      <c r="M31" s="12" t="s">
        <v>418</v>
      </c>
      <c r="N31" s="12">
        <v>4</v>
      </c>
      <c r="O31" s="12">
        <v>0</v>
      </c>
      <c r="P31" s="12">
        <v>4</v>
      </c>
      <c r="Q31" s="61">
        <v>4</v>
      </c>
    </row>
    <row r="32" spans="2:17">
      <c r="D32" s="12" t="s">
        <v>3854</v>
      </c>
      <c r="E32" s="12" t="s">
        <v>3496</v>
      </c>
      <c r="F32" s="12" t="s">
        <v>3853</v>
      </c>
      <c r="G32" s="12" t="s">
        <v>3706</v>
      </c>
      <c r="I32" s="12" t="s">
        <v>3852</v>
      </c>
      <c r="L32" s="12" t="s">
        <v>419</v>
      </c>
      <c r="M32" s="12" t="s">
        <v>420</v>
      </c>
      <c r="N32" s="12">
        <v>2</v>
      </c>
      <c r="O32" s="12">
        <v>2</v>
      </c>
      <c r="P32" s="12">
        <v>4</v>
      </c>
      <c r="Q32" s="61">
        <v>4</v>
      </c>
    </row>
    <row r="33" spans="4:17">
      <c r="D33" s="12" t="s">
        <v>3851</v>
      </c>
      <c r="E33" s="12" t="s">
        <v>3496</v>
      </c>
      <c r="F33" s="12" t="s">
        <v>3850</v>
      </c>
      <c r="G33" s="12" t="s">
        <v>3849</v>
      </c>
      <c r="I33" s="12" t="s">
        <v>3848</v>
      </c>
      <c r="L33" s="12" t="s">
        <v>421</v>
      </c>
      <c r="M33" s="12" t="s">
        <v>248</v>
      </c>
      <c r="N33" s="12">
        <v>2</v>
      </c>
      <c r="O33" s="12">
        <v>0</v>
      </c>
      <c r="P33" s="12">
        <v>4</v>
      </c>
      <c r="Q33" s="61">
        <v>2</v>
      </c>
    </row>
    <row r="34" spans="4:17">
      <c r="D34" s="12" t="s">
        <v>3847</v>
      </c>
      <c r="E34" s="12" t="s">
        <v>3496</v>
      </c>
      <c r="F34" s="12" t="s">
        <v>3846</v>
      </c>
      <c r="G34" s="12" t="s">
        <v>3845</v>
      </c>
      <c r="I34" s="12" t="s">
        <v>3844</v>
      </c>
      <c r="L34" s="12" t="s">
        <v>263</v>
      </c>
      <c r="M34" s="12" t="s">
        <v>262</v>
      </c>
      <c r="N34" s="12">
        <v>3</v>
      </c>
      <c r="O34" s="12">
        <v>0</v>
      </c>
      <c r="P34" s="12">
        <v>4</v>
      </c>
      <c r="Q34" s="61">
        <v>3</v>
      </c>
    </row>
    <row r="35" spans="4:17">
      <c r="D35" s="12" t="s">
        <v>3843</v>
      </c>
      <c r="E35" s="12" t="s">
        <v>3496</v>
      </c>
      <c r="F35" s="12" t="s">
        <v>3842</v>
      </c>
      <c r="G35" s="12" t="s">
        <v>3841</v>
      </c>
      <c r="I35" s="12" t="s">
        <v>3840</v>
      </c>
      <c r="L35" s="12" t="s">
        <v>267</v>
      </c>
      <c r="M35" s="12" t="s">
        <v>266</v>
      </c>
      <c r="N35" s="12">
        <v>3</v>
      </c>
      <c r="O35" s="12">
        <v>0</v>
      </c>
      <c r="P35" s="12">
        <v>4</v>
      </c>
      <c r="Q35" s="61">
        <v>3</v>
      </c>
    </row>
    <row r="36" spans="4:17">
      <c r="D36" s="12" t="s">
        <v>3839</v>
      </c>
      <c r="E36" s="12" t="s">
        <v>3496</v>
      </c>
      <c r="F36" s="12" t="s">
        <v>3838</v>
      </c>
      <c r="G36" s="12" t="s">
        <v>3837</v>
      </c>
      <c r="I36" s="12" t="s">
        <v>3836</v>
      </c>
      <c r="L36" s="12" t="s">
        <v>285</v>
      </c>
      <c r="M36" s="12" t="s">
        <v>284</v>
      </c>
      <c r="N36" s="12">
        <v>3</v>
      </c>
      <c r="O36" s="12">
        <v>0</v>
      </c>
      <c r="P36" s="12">
        <v>4</v>
      </c>
      <c r="Q36" s="61">
        <v>3</v>
      </c>
    </row>
    <row r="37" spans="4:17">
      <c r="D37" s="12" t="s">
        <v>3835</v>
      </c>
      <c r="E37" s="12" t="s">
        <v>3496</v>
      </c>
      <c r="F37" s="12" t="s">
        <v>3834</v>
      </c>
      <c r="G37" s="12" t="s">
        <v>3833</v>
      </c>
      <c r="I37" s="12" t="s">
        <v>3832</v>
      </c>
      <c r="L37" s="12" t="s">
        <v>265</v>
      </c>
      <c r="M37" s="12" t="s">
        <v>264</v>
      </c>
      <c r="N37" s="12">
        <v>3</v>
      </c>
      <c r="O37" s="12">
        <v>0</v>
      </c>
      <c r="P37" s="12">
        <v>4</v>
      </c>
      <c r="Q37" s="61">
        <v>3</v>
      </c>
    </row>
    <row r="38" spans="4:17">
      <c r="D38" s="12" t="s">
        <v>3831</v>
      </c>
      <c r="E38" s="12" t="s">
        <v>3496</v>
      </c>
      <c r="F38" s="12" t="s">
        <v>3830</v>
      </c>
      <c r="G38" s="12" t="s">
        <v>3829</v>
      </c>
      <c r="I38" s="12" t="s">
        <v>3825</v>
      </c>
      <c r="L38" s="12" t="s">
        <v>251</v>
      </c>
      <c r="M38" s="12" t="s">
        <v>250</v>
      </c>
      <c r="N38" s="12">
        <v>3</v>
      </c>
      <c r="O38" s="12">
        <v>0</v>
      </c>
      <c r="P38" s="12">
        <v>4</v>
      </c>
      <c r="Q38" s="61">
        <v>3</v>
      </c>
    </row>
    <row r="39" spans="4:17">
      <c r="D39" s="12" t="s">
        <v>3828</v>
      </c>
      <c r="E39" s="12" t="s">
        <v>3496</v>
      </c>
      <c r="F39" s="12" t="s">
        <v>3827</v>
      </c>
      <c r="G39" s="12" t="s">
        <v>3826</v>
      </c>
      <c r="I39" s="12" t="s">
        <v>3825</v>
      </c>
      <c r="L39" s="12" t="s">
        <v>259</v>
      </c>
      <c r="M39" s="12" t="s">
        <v>258</v>
      </c>
      <c r="N39" s="12">
        <v>3</v>
      </c>
      <c r="O39" s="12">
        <v>0</v>
      </c>
      <c r="P39" s="12">
        <v>4</v>
      </c>
      <c r="Q39" s="61">
        <v>3</v>
      </c>
    </row>
    <row r="40" spans="4:17">
      <c r="D40" s="12" t="s">
        <v>3824</v>
      </c>
      <c r="E40" s="12" t="s">
        <v>3496</v>
      </c>
      <c r="F40" s="12" t="s">
        <v>3823</v>
      </c>
      <c r="G40" s="12" t="s">
        <v>3822</v>
      </c>
      <c r="I40" s="12" t="s">
        <v>3821</v>
      </c>
      <c r="L40" s="12" t="s">
        <v>253</v>
      </c>
      <c r="M40" s="12" t="s">
        <v>252</v>
      </c>
      <c r="N40" s="12">
        <v>4</v>
      </c>
      <c r="O40" s="12">
        <v>0</v>
      </c>
      <c r="P40" s="12">
        <v>5</v>
      </c>
      <c r="Q40" s="61">
        <v>4</v>
      </c>
    </row>
    <row r="41" spans="4:17">
      <c r="D41" s="12" t="s">
        <v>3820</v>
      </c>
      <c r="E41" s="12" t="s">
        <v>3496</v>
      </c>
      <c r="F41" s="12" t="s">
        <v>3819</v>
      </c>
      <c r="G41" s="12" t="s">
        <v>3818</v>
      </c>
      <c r="I41" s="12" t="s">
        <v>3814</v>
      </c>
      <c r="L41" s="12" t="s">
        <v>247</v>
      </c>
      <c r="M41" s="12" t="s">
        <v>246</v>
      </c>
      <c r="N41" s="12">
        <v>0</v>
      </c>
      <c r="O41" s="12">
        <v>2</v>
      </c>
      <c r="P41" s="12">
        <v>2</v>
      </c>
      <c r="Q41" s="61">
        <v>2</v>
      </c>
    </row>
    <row r="42" spans="4:17">
      <c r="D42" s="12" t="s">
        <v>3817</v>
      </c>
      <c r="E42" s="12" t="s">
        <v>3496</v>
      </c>
      <c r="F42" s="12" t="s">
        <v>3816</v>
      </c>
      <c r="G42" s="12" t="s">
        <v>3815</v>
      </c>
      <c r="I42" s="12" t="s">
        <v>3814</v>
      </c>
      <c r="L42" s="12" t="s">
        <v>422</v>
      </c>
      <c r="M42" s="12" t="s">
        <v>423</v>
      </c>
      <c r="N42" s="12">
        <v>4</v>
      </c>
      <c r="O42" s="12">
        <v>0</v>
      </c>
      <c r="P42" s="12">
        <v>4</v>
      </c>
      <c r="Q42" s="61">
        <v>4</v>
      </c>
    </row>
    <row r="43" spans="4:17">
      <c r="D43" s="12" t="s">
        <v>3813</v>
      </c>
      <c r="E43" s="12" t="s">
        <v>3496</v>
      </c>
      <c r="F43" s="12" t="s">
        <v>3812</v>
      </c>
      <c r="G43" s="12" t="s">
        <v>3811</v>
      </c>
      <c r="I43" s="12" t="s">
        <v>3810</v>
      </c>
      <c r="L43" s="12" t="s">
        <v>424</v>
      </c>
      <c r="M43" s="12" t="s">
        <v>425</v>
      </c>
      <c r="N43" s="12">
        <v>4</v>
      </c>
      <c r="O43" s="12">
        <v>0</v>
      </c>
      <c r="P43" s="12">
        <v>3</v>
      </c>
      <c r="Q43" s="61">
        <v>4</v>
      </c>
    </row>
    <row r="44" spans="4:17">
      <c r="D44" s="12" t="s">
        <v>3809</v>
      </c>
      <c r="E44" s="12" t="s">
        <v>3496</v>
      </c>
      <c r="F44" s="12" t="s">
        <v>3808</v>
      </c>
      <c r="G44" s="12" t="s">
        <v>3665</v>
      </c>
      <c r="I44" s="12" t="s">
        <v>3807</v>
      </c>
      <c r="L44" s="12" t="s">
        <v>426</v>
      </c>
      <c r="M44" s="12" t="s">
        <v>427</v>
      </c>
      <c r="N44" s="12">
        <v>4</v>
      </c>
      <c r="O44" s="12">
        <v>0</v>
      </c>
      <c r="P44" s="12">
        <v>3</v>
      </c>
      <c r="Q44" s="61">
        <v>4</v>
      </c>
    </row>
    <row r="45" spans="4:17">
      <c r="D45" s="12" t="s">
        <v>3806</v>
      </c>
      <c r="E45" s="12" t="s">
        <v>3496</v>
      </c>
      <c r="F45" s="12" t="s">
        <v>3805</v>
      </c>
      <c r="G45" s="12" t="s">
        <v>3665</v>
      </c>
      <c r="I45" s="12" t="s">
        <v>3804</v>
      </c>
      <c r="L45" s="12" t="s">
        <v>428</v>
      </c>
      <c r="M45" s="12" t="s">
        <v>429</v>
      </c>
      <c r="N45" s="12">
        <v>4</v>
      </c>
      <c r="O45" s="12">
        <v>0</v>
      </c>
      <c r="P45" s="12">
        <v>3</v>
      </c>
      <c r="Q45" s="61">
        <v>4</v>
      </c>
    </row>
    <row r="46" spans="4:17">
      <c r="D46" s="12" t="s">
        <v>3803</v>
      </c>
      <c r="E46" s="12" t="s">
        <v>3496</v>
      </c>
      <c r="F46" s="12" t="s">
        <v>3802</v>
      </c>
      <c r="G46" s="12" t="s">
        <v>3665</v>
      </c>
      <c r="I46" s="12" t="s">
        <v>3801</v>
      </c>
      <c r="L46" s="12" t="s">
        <v>430</v>
      </c>
      <c r="M46" s="12" t="s">
        <v>431</v>
      </c>
      <c r="N46" s="12">
        <v>4</v>
      </c>
      <c r="O46" s="12">
        <v>0</v>
      </c>
      <c r="P46" s="12">
        <v>3</v>
      </c>
      <c r="Q46" s="61">
        <v>4</v>
      </c>
    </row>
    <row r="47" spans="4:17">
      <c r="D47" s="12" t="s">
        <v>3800</v>
      </c>
      <c r="E47" s="12" t="s">
        <v>3496</v>
      </c>
      <c r="F47" s="12" t="s">
        <v>3799</v>
      </c>
      <c r="G47" s="12" t="s">
        <v>3665</v>
      </c>
      <c r="I47" s="12" t="s">
        <v>3796</v>
      </c>
      <c r="L47" s="12" t="s">
        <v>432</v>
      </c>
      <c r="M47" s="12" t="s">
        <v>433</v>
      </c>
      <c r="N47" s="12">
        <v>4</v>
      </c>
      <c r="O47" s="12">
        <v>0</v>
      </c>
      <c r="P47" s="12">
        <v>4</v>
      </c>
      <c r="Q47" s="61">
        <v>4</v>
      </c>
    </row>
    <row r="48" spans="4:17">
      <c r="D48" s="12" t="s">
        <v>3798</v>
      </c>
      <c r="E48" s="12" t="s">
        <v>3496</v>
      </c>
      <c r="F48" s="12" t="s">
        <v>3797</v>
      </c>
      <c r="G48" s="12" t="s">
        <v>3784</v>
      </c>
      <c r="I48" s="12" t="s">
        <v>3796</v>
      </c>
      <c r="L48" s="12" t="s">
        <v>434</v>
      </c>
      <c r="M48" s="12" t="s">
        <v>435</v>
      </c>
      <c r="N48" s="12">
        <v>4</v>
      </c>
      <c r="O48" s="12">
        <v>0</v>
      </c>
      <c r="P48" s="12">
        <v>3</v>
      </c>
      <c r="Q48" s="61">
        <v>4</v>
      </c>
    </row>
    <row r="49" spans="4:17">
      <c r="D49" s="12" t="s">
        <v>3795</v>
      </c>
      <c r="E49" s="12" t="s">
        <v>3496</v>
      </c>
      <c r="F49" s="12" t="s">
        <v>3794</v>
      </c>
      <c r="G49" s="12" t="s">
        <v>3784</v>
      </c>
      <c r="I49" s="12" t="s">
        <v>3793</v>
      </c>
      <c r="L49" s="12" t="s">
        <v>436</v>
      </c>
      <c r="M49" s="12" t="s">
        <v>437</v>
      </c>
      <c r="N49" s="12">
        <v>4</v>
      </c>
      <c r="O49" s="12">
        <v>0</v>
      </c>
      <c r="P49" s="12">
        <v>4</v>
      </c>
      <c r="Q49" s="61">
        <v>4</v>
      </c>
    </row>
    <row r="50" spans="4:17">
      <c r="D50" s="12" t="s">
        <v>3792</v>
      </c>
      <c r="E50" s="12" t="s">
        <v>3496</v>
      </c>
      <c r="F50" s="12" t="s">
        <v>3791</v>
      </c>
      <c r="G50" s="12" t="s">
        <v>3780</v>
      </c>
      <c r="I50" s="12" t="s">
        <v>3790</v>
      </c>
      <c r="L50" s="12" t="s">
        <v>438</v>
      </c>
      <c r="M50" s="12" t="s">
        <v>439</v>
      </c>
      <c r="N50" s="12">
        <v>4</v>
      </c>
      <c r="O50" s="12">
        <v>0</v>
      </c>
      <c r="P50" s="12">
        <v>4</v>
      </c>
      <c r="Q50" s="61">
        <v>4</v>
      </c>
    </row>
    <row r="51" spans="4:17">
      <c r="D51" s="12" t="s">
        <v>3789</v>
      </c>
      <c r="E51" s="12" t="s">
        <v>3496</v>
      </c>
      <c r="F51" s="12" t="s">
        <v>3788</v>
      </c>
      <c r="G51" s="12" t="s">
        <v>3780</v>
      </c>
      <c r="I51" s="12" t="s">
        <v>3787</v>
      </c>
      <c r="L51" s="12" t="s">
        <v>440</v>
      </c>
      <c r="M51" s="12" t="s">
        <v>441</v>
      </c>
      <c r="N51" s="12">
        <v>4</v>
      </c>
      <c r="O51" s="12">
        <v>0</v>
      </c>
      <c r="P51" s="12">
        <v>4</v>
      </c>
      <c r="Q51" s="61">
        <v>4</v>
      </c>
    </row>
    <row r="52" spans="4:17">
      <c r="D52" s="12" t="s">
        <v>3786</v>
      </c>
      <c r="E52" s="12" t="s">
        <v>3496</v>
      </c>
      <c r="F52" s="12" t="s">
        <v>3785</v>
      </c>
      <c r="G52" s="12" t="s">
        <v>3784</v>
      </c>
      <c r="I52" s="12" t="s">
        <v>3783</v>
      </c>
      <c r="L52" s="12" t="s">
        <v>442</v>
      </c>
      <c r="M52" s="12" t="s">
        <v>443</v>
      </c>
      <c r="N52" s="12">
        <v>4</v>
      </c>
      <c r="O52" s="12">
        <v>0</v>
      </c>
      <c r="P52" s="12">
        <v>4</v>
      </c>
      <c r="Q52" s="61">
        <v>4</v>
      </c>
    </row>
    <row r="53" spans="4:17">
      <c r="D53" s="12" t="s">
        <v>3782</v>
      </c>
      <c r="E53" s="12" t="s">
        <v>3496</v>
      </c>
      <c r="F53" s="12" t="s">
        <v>3781</v>
      </c>
      <c r="G53" s="12" t="s">
        <v>3780</v>
      </c>
      <c r="I53" s="12" t="s">
        <v>3779</v>
      </c>
      <c r="L53" s="12" t="s">
        <v>444</v>
      </c>
      <c r="M53" s="12" t="s">
        <v>445</v>
      </c>
      <c r="N53" s="12">
        <v>4</v>
      </c>
      <c r="O53" s="12">
        <v>0</v>
      </c>
      <c r="P53" s="12">
        <v>4</v>
      </c>
      <c r="Q53" s="61">
        <v>4</v>
      </c>
    </row>
    <row r="54" spans="4:17">
      <c r="D54" s="12" t="s">
        <v>3778</v>
      </c>
      <c r="E54" s="12" t="s">
        <v>3777</v>
      </c>
      <c r="F54" s="12" t="s">
        <v>3776</v>
      </c>
      <c r="G54" s="12" t="s">
        <v>3758</v>
      </c>
      <c r="I54" s="12" t="s">
        <v>3775</v>
      </c>
      <c r="L54" s="12" t="s">
        <v>446</v>
      </c>
      <c r="M54" s="12" t="s">
        <v>447</v>
      </c>
      <c r="N54" s="12">
        <v>4</v>
      </c>
      <c r="O54" s="12">
        <v>0</v>
      </c>
      <c r="P54" s="12">
        <v>4</v>
      </c>
      <c r="Q54" s="61">
        <v>4</v>
      </c>
    </row>
    <row r="55" spans="4:17">
      <c r="D55" s="12" t="s">
        <v>3774</v>
      </c>
      <c r="E55" s="12" t="s">
        <v>3773</v>
      </c>
      <c r="F55" s="12" t="s">
        <v>3772</v>
      </c>
      <c r="G55" s="12" t="s">
        <v>3758</v>
      </c>
      <c r="I55" s="12" t="s">
        <v>3771</v>
      </c>
      <c r="L55" s="12" t="s">
        <v>448</v>
      </c>
      <c r="M55" s="12" t="s">
        <v>449</v>
      </c>
      <c r="N55" s="12">
        <v>4</v>
      </c>
      <c r="O55" s="12">
        <v>0</v>
      </c>
      <c r="P55" s="12">
        <v>3</v>
      </c>
      <c r="Q55" s="61">
        <v>4</v>
      </c>
    </row>
    <row r="56" spans="4:17">
      <c r="D56" s="12" t="s">
        <v>3770</v>
      </c>
      <c r="E56" s="12" t="s">
        <v>3760</v>
      </c>
      <c r="F56" s="12" t="s">
        <v>3769</v>
      </c>
      <c r="G56" s="12" t="s">
        <v>3758</v>
      </c>
      <c r="I56" s="12" t="s">
        <v>3768</v>
      </c>
      <c r="L56" s="12" t="s">
        <v>450</v>
      </c>
      <c r="M56" s="12" t="s">
        <v>451</v>
      </c>
      <c r="N56" s="12">
        <v>4</v>
      </c>
      <c r="O56" s="12">
        <v>0</v>
      </c>
      <c r="P56" s="12">
        <v>4</v>
      </c>
      <c r="Q56" s="61">
        <v>4</v>
      </c>
    </row>
    <row r="57" spans="4:17">
      <c r="D57" s="12" t="s">
        <v>3767</v>
      </c>
      <c r="E57" s="12" t="s">
        <v>3760</v>
      </c>
      <c r="F57" s="12" t="s">
        <v>3766</v>
      </c>
      <c r="G57" s="12" t="s">
        <v>3758</v>
      </c>
      <c r="I57" s="12" t="s">
        <v>3765</v>
      </c>
      <c r="L57" s="12" t="s">
        <v>452</v>
      </c>
      <c r="M57" s="12" t="s">
        <v>453</v>
      </c>
      <c r="N57" s="12">
        <v>4</v>
      </c>
      <c r="O57" s="12">
        <v>0</v>
      </c>
      <c r="P57" s="12">
        <v>3</v>
      </c>
      <c r="Q57" s="61">
        <v>4</v>
      </c>
    </row>
    <row r="58" spans="4:17">
      <c r="D58" s="12" t="s">
        <v>3764</v>
      </c>
      <c r="E58" s="12" t="s">
        <v>3760</v>
      </c>
      <c r="F58" s="12" t="s">
        <v>3763</v>
      </c>
      <c r="G58" s="12" t="s">
        <v>3758</v>
      </c>
      <c r="I58" s="12" t="s">
        <v>3762</v>
      </c>
      <c r="L58" s="12" t="s">
        <v>454</v>
      </c>
      <c r="M58" s="12" t="s">
        <v>455</v>
      </c>
      <c r="N58" s="12">
        <v>4</v>
      </c>
      <c r="O58" s="12">
        <v>0</v>
      </c>
      <c r="P58" s="12">
        <v>4</v>
      </c>
      <c r="Q58" s="61">
        <v>4</v>
      </c>
    </row>
    <row r="59" spans="4:17">
      <c r="D59" s="12" t="s">
        <v>3761</v>
      </c>
      <c r="E59" s="12" t="s">
        <v>3760</v>
      </c>
      <c r="F59" s="12" t="s">
        <v>3759</v>
      </c>
      <c r="G59" s="12" t="s">
        <v>3758</v>
      </c>
      <c r="I59" s="12" t="s">
        <v>3757</v>
      </c>
      <c r="L59" s="12" t="s">
        <v>456</v>
      </c>
      <c r="M59" s="12" t="s">
        <v>457</v>
      </c>
      <c r="N59" s="12">
        <v>4</v>
      </c>
      <c r="O59" s="12">
        <v>0</v>
      </c>
      <c r="P59" s="12">
        <v>4</v>
      </c>
      <c r="Q59" s="61">
        <v>4</v>
      </c>
    </row>
    <row r="60" spans="4:17">
      <c r="D60" s="12" t="s">
        <v>3756</v>
      </c>
      <c r="E60" s="12" t="s">
        <v>3752</v>
      </c>
      <c r="F60" s="12" t="s">
        <v>3755</v>
      </c>
      <c r="G60" s="12" t="s">
        <v>3750</v>
      </c>
      <c r="I60" s="12" t="s">
        <v>3754</v>
      </c>
      <c r="L60" s="12" t="s">
        <v>458</v>
      </c>
      <c r="M60" s="12" t="s">
        <v>459</v>
      </c>
      <c r="N60" s="12">
        <v>4</v>
      </c>
      <c r="O60" s="12">
        <v>0</v>
      </c>
      <c r="P60" s="12">
        <v>4</v>
      </c>
      <c r="Q60" s="61">
        <v>4</v>
      </c>
    </row>
    <row r="61" spans="4:17">
      <c r="D61" s="12" t="s">
        <v>3753</v>
      </c>
      <c r="E61" s="12" t="s">
        <v>3752</v>
      </c>
      <c r="F61" s="12" t="s">
        <v>3751</v>
      </c>
      <c r="G61" s="12" t="s">
        <v>3750</v>
      </c>
      <c r="I61" s="12" t="s">
        <v>3749</v>
      </c>
      <c r="L61" s="12" t="s">
        <v>460</v>
      </c>
      <c r="M61" s="12" t="s">
        <v>461</v>
      </c>
      <c r="N61" s="12">
        <v>4</v>
      </c>
      <c r="O61" s="12">
        <v>0</v>
      </c>
      <c r="P61" s="12">
        <v>4</v>
      </c>
      <c r="Q61" s="61">
        <v>4</v>
      </c>
    </row>
    <row r="62" spans="4:17">
      <c r="D62" s="12" t="s">
        <v>3748</v>
      </c>
      <c r="E62" s="12" t="s">
        <v>3496</v>
      </c>
      <c r="F62" s="12" t="s">
        <v>3747</v>
      </c>
      <c r="G62" s="12" t="s">
        <v>3746</v>
      </c>
      <c r="I62" s="12" t="s">
        <v>3745</v>
      </c>
      <c r="L62" s="12" t="s">
        <v>462</v>
      </c>
      <c r="M62" s="12" t="s">
        <v>463</v>
      </c>
      <c r="N62" s="12">
        <v>4</v>
      </c>
      <c r="O62" s="12">
        <v>0</v>
      </c>
      <c r="P62" s="12">
        <v>4</v>
      </c>
      <c r="Q62" s="61">
        <v>4</v>
      </c>
    </row>
    <row r="63" spans="4:17">
      <c r="D63" s="12" t="s">
        <v>3744</v>
      </c>
      <c r="E63" s="12" t="s">
        <v>3496</v>
      </c>
      <c r="F63" s="12" t="s">
        <v>3743</v>
      </c>
      <c r="G63" s="12" t="s">
        <v>3742</v>
      </c>
      <c r="I63" s="12" t="s">
        <v>3741</v>
      </c>
      <c r="L63" s="12" t="s">
        <v>464</v>
      </c>
      <c r="M63" s="12" t="s">
        <v>465</v>
      </c>
      <c r="N63" s="12">
        <v>4</v>
      </c>
      <c r="O63" s="12">
        <v>0</v>
      </c>
      <c r="P63" s="12">
        <v>4</v>
      </c>
      <c r="Q63" s="61">
        <v>4</v>
      </c>
    </row>
    <row r="64" spans="4:17">
      <c r="D64" s="12" t="s">
        <v>3740</v>
      </c>
      <c r="E64" s="12" t="s">
        <v>3505</v>
      </c>
      <c r="F64" s="12" t="s">
        <v>3739</v>
      </c>
      <c r="G64" s="12" t="s">
        <v>3738</v>
      </c>
      <c r="I64" s="12" t="s">
        <v>3737</v>
      </c>
      <c r="L64" s="12" t="s">
        <v>466</v>
      </c>
      <c r="M64" s="12" t="s">
        <v>467</v>
      </c>
      <c r="N64" s="12">
        <v>4</v>
      </c>
      <c r="O64" s="12">
        <v>0</v>
      </c>
      <c r="P64" s="12">
        <v>4</v>
      </c>
      <c r="Q64" s="61">
        <v>4</v>
      </c>
    </row>
    <row r="65" spans="4:17">
      <c r="D65" s="12" t="s">
        <v>3736</v>
      </c>
      <c r="E65" s="12" t="s">
        <v>3505</v>
      </c>
      <c r="F65" s="12" t="s">
        <v>3735</v>
      </c>
      <c r="G65" s="12" t="s">
        <v>3734</v>
      </c>
      <c r="I65" s="12" t="s">
        <v>3733</v>
      </c>
      <c r="L65" s="12" t="s">
        <v>468</v>
      </c>
      <c r="M65" s="12" t="s">
        <v>469</v>
      </c>
      <c r="N65" s="12">
        <v>4</v>
      </c>
      <c r="O65" s="12">
        <v>0</v>
      </c>
      <c r="P65" s="12">
        <v>4</v>
      </c>
      <c r="Q65" s="61">
        <v>4</v>
      </c>
    </row>
    <row r="66" spans="4:17">
      <c r="D66" s="12" t="s">
        <v>3732</v>
      </c>
      <c r="E66" s="12" t="s">
        <v>3505</v>
      </c>
      <c r="F66" s="12" t="s">
        <v>3731</v>
      </c>
      <c r="G66" s="12" t="s">
        <v>3730</v>
      </c>
      <c r="I66" s="12" t="s">
        <v>3729</v>
      </c>
      <c r="L66" s="12" t="s">
        <v>470</v>
      </c>
      <c r="M66" s="12" t="s">
        <v>471</v>
      </c>
      <c r="N66" s="12">
        <v>2</v>
      </c>
      <c r="O66" s="12">
        <v>2</v>
      </c>
      <c r="P66" s="12">
        <v>3</v>
      </c>
      <c r="Q66" s="61">
        <v>4</v>
      </c>
    </row>
    <row r="67" spans="4:17">
      <c r="D67" s="12" t="s">
        <v>3728</v>
      </c>
      <c r="E67" s="12" t="s">
        <v>3505</v>
      </c>
      <c r="F67" s="12" t="s">
        <v>3727</v>
      </c>
      <c r="G67" s="12" t="s">
        <v>3726</v>
      </c>
      <c r="I67" s="12" t="s">
        <v>3725</v>
      </c>
      <c r="L67" s="12" t="s">
        <v>472</v>
      </c>
      <c r="M67" s="12" t="s">
        <v>473</v>
      </c>
      <c r="N67" s="12">
        <v>2</v>
      </c>
      <c r="O67" s="12">
        <v>2</v>
      </c>
      <c r="P67" s="12">
        <v>3</v>
      </c>
      <c r="Q67" s="61">
        <v>4</v>
      </c>
    </row>
    <row r="68" spans="4:17">
      <c r="D68" s="12" t="s">
        <v>3724</v>
      </c>
      <c r="E68" s="12" t="s">
        <v>3505</v>
      </c>
      <c r="F68" s="12" t="s">
        <v>3723</v>
      </c>
      <c r="G68" s="12" t="s">
        <v>3722</v>
      </c>
      <c r="I68" s="12" t="s">
        <v>3721</v>
      </c>
      <c r="L68" s="12" t="s">
        <v>474</v>
      </c>
      <c r="M68" s="12" t="s">
        <v>475</v>
      </c>
      <c r="N68" s="12">
        <v>2</v>
      </c>
      <c r="O68" s="12">
        <v>2</v>
      </c>
      <c r="P68" s="12">
        <v>3</v>
      </c>
      <c r="Q68" s="61">
        <v>4</v>
      </c>
    </row>
    <row r="69" spans="4:17">
      <c r="D69" s="12" t="s">
        <v>3720</v>
      </c>
      <c r="E69" s="12" t="s">
        <v>3505</v>
      </c>
      <c r="F69" s="12" t="s">
        <v>3719</v>
      </c>
      <c r="G69" s="12" t="s">
        <v>3718</v>
      </c>
      <c r="I69" s="12" t="s">
        <v>3717</v>
      </c>
      <c r="L69" s="12" t="s">
        <v>476</v>
      </c>
      <c r="M69" s="12" t="s">
        <v>477</v>
      </c>
      <c r="N69" s="12">
        <v>4</v>
      </c>
      <c r="O69" s="12">
        <v>0</v>
      </c>
      <c r="P69" s="12">
        <v>4</v>
      </c>
      <c r="Q69" s="61">
        <v>4</v>
      </c>
    </row>
    <row r="70" spans="4:17">
      <c r="D70" s="12" t="s">
        <v>3716</v>
      </c>
      <c r="E70" s="12" t="s">
        <v>3496</v>
      </c>
      <c r="F70" s="12" t="s">
        <v>3715</v>
      </c>
      <c r="G70" s="12" t="s">
        <v>3714</v>
      </c>
      <c r="I70" s="12" t="s">
        <v>3713</v>
      </c>
      <c r="L70" s="12" t="s">
        <v>478</v>
      </c>
      <c r="M70" s="12" t="s">
        <v>479</v>
      </c>
      <c r="N70" s="12">
        <v>4</v>
      </c>
      <c r="O70" s="12">
        <v>0</v>
      </c>
      <c r="P70" s="12">
        <v>3</v>
      </c>
      <c r="Q70" s="61">
        <v>4</v>
      </c>
    </row>
    <row r="71" spans="4:17">
      <c r="D71" s="12" t="s">
        <v>3712</v>
      </c>
      <c r="E71" s="12" t="s">
        <v>3496</v>
      </c>
      <c r="F71" s="12" t="s">
        <v>3711</v>
      </c>
      <c r="G71" s="12" t="s">
        <v>3710</v>
      </c>
      <c r="I71" s="12" t="s">
        <v>3709</v>
      </c>
      <c r="L71" s="12" t="s">
        <v>480</v>
      </c>
      <c r="M71" s="12" t="s">
        <v>481</v>
      </c>
      <c r="N71" s="12">
        <v>2</v>
      </c>
      <c r="O71" s="12">
        <v>3</v>
      </c>
      <c r="P71" s="12">
        <v>0</v>
      </c>
      <c r="Q71" s="61">
        <v>5</v>
      </c>
    </row>
    <row r="72" spans="4:17">
      <c r="D72" s="12" t="s">
        <v>3708</v>
      </c>
      <c r="E72" s="12" t="s">
        <v>3496</v>
      </c>
      <c r="F72" s="12" t="s">
        <v>3707</v>
      </c>
      <c r="G72" s="12" t="s">
        <v>3706</v>
      </c>
      <c r="I72" s="12" t="s">
        <v>3705</v>
      </c>
      <c r="L72" s="12" t="s">
        <v>482</v>
      </c>
      <c r="M72" s="12" t="s">
        <v>483</v>
      </c>
      <c r="N72" s="12">
        <v>0</v>
      </c>
      <c r="O72" s="12">
        <v>8</v>
      </c>
      <c r="P72" s="12">
        <v>0</v>
      </c>
      <c r="Q72" s="61">
        <v>8</v>
      </c>
    </row>
    <row r="73" spans="4:17">
      <c r="D73" s="12" t="s">
        <v>3704</v>
      </c>
      <c r="E73" s="12" t="s">
        <v>3496</v>
      </c>
      <c r="F73" s="12" t="s">
        <v>3703</v>
      </c>
      <c r="G73" s="12" t="s">
        <v>3702</v>
      </c>
      <c r="I73" s="12" t="s">
        <v>3701</v>
      </c>
      <c r="L73" s="12" t="s">
        <v>484</v>
      </c>
      <c r="M73" s="12" t="s">
        <v>485</v>
      </c>
      <c r="N73" s="12">
        <v>0</v>
      </c>
      <c r="O73" s="12">
        <v>9</v>
      </c>
      <c r="P73" s="12">
        <v>0</v>
      </c>
      <c r="Q73" s="61">
        <v>9</v>
      </c>
    </row>
    <row r="74" spans="4:17">
      <c r="D74" s="12" t="s">
        <v>3700</v>
      </c>
      <c r="E74" s="12" t="s">
        <v>3496</v>
      </c>
      <c r="F74" s="12" t="s">
        <v>3699</v>
      </c>
      <c r="G74" s="12" t="s">
        <v>3698</v>
      </c>
      <c r="I74" s="12" t="s">
        <v>3697</v>
      </c>
      <c r="L74" s="12" t="s">
        <v>486</v>
      </c>
      <c r="M74" s="12" t="s">
        <v>487</v>
      </c>
      <c r="N74" s="12">
        <v>4</v>
      </c>
      <c r="O74" s="12">
        <v>0</v>
      </c>
      <c r="P74" s="12">
        <v>4</v>
      </c>
      <c r="Q74" s="61">
        <v>4</v>
      </c>
    </row>
    <row r="75" spans="4:17">
      <c r="D75" s="12" t="s">
        <v>3696</v>
      </c>
      <c r="E75" s="12" t="s">
        <v>3496</v>
      </c>
      <c r="F75" s="12" t="s">
        <v>3695</v>
      </c>
      <c r="G75" s="12" t="s">
        <v>3665</v>
      </c>
      <c r="I75" s="12" t="s">
        <v>3694</v>
      </c>
      <c r="L75" s="12" t="s">
        <v>488</v>
      </c>
      <c r="M75" s="12" t="s">
        <v>489</v>
      </c>
      <c r="N75" s="12">
        <v>4</v>
      </c>
      <c r="O75" s="12">
        <v>0</v>
      </c>
      <c r="P75" s="12">
        <v>4</v>
      </c>
      <c r="Q75" s="61">
        <v>4</v>
      </c>
    </row>
    <row r="76" spans="4:17">
      <c r="D76" s="12" t="s">
        <v>3693</v>
      </c>
      <c r="E76" s="12" t="s">
        <v>3496</v>
      </c>
      <c r="F76" s="64" t="s">
        <v>3692</v>
      </c>
      <c r="G76" s="12" t="s">
        <v>3691</v>
      </c>
      <c r="I76" s="12" t="s">
        <v>3690</v>
      </c>
      <c r="L76" s="12" t="s">
        <v>490</v>
      </c>
      <c r="M76" s="12" t="s">
        <v>491</v>
      </c>
      <c r="N76" s="12">
        <v>4</v>
      </c>
      <c r="O76" s="12">
        <v>0</v>
      </c>
      <c r="P76" s="12">
        <v>4</v>
      </c>
      <c r="Q76" s="61">
        <v>4</v>
      </c>
    </row>
    <row r="77" spans="4:17">
      <c r="D77" s="12" t="s">
        <v>3689</v>
      </c>
      <c r="E77" s="12" t="s">
        <v>3496</v>
      </c>
      <c r="F77" s="12" t="s">
        <v>3688</v>
      </c>
      <c r="G77" s="12" t="s">
        <v>3687</v>
      </c>
      <c r="I77" s="12" t="s">
        <v>3686</v>
      </c>
      <c r="L77" s="12" t="s">
        <v>492</v>
      </c>
      <c r="M77" s="12" t="s">
        <v>493</v>
      </c>
      <c r="N77" s="12">
        <v>4</v>
      </c>
      <c r="O77" s="12">
        <v>0</v>
      </c>
      <c r="P77" s="12">
        <v>4</v>
      </c>
      <c r="Q77" s="61">
        <v>4</v>
      </c>
    </row>
    <row r="78" spans="4:17">
      <c r="D78" s="12" t="s">
        <v>3685</v>
      </c>
      <c r="E78" s="12" t="s">
        <v>3496</v>
      </c>
      <c r="F78" s="12" t="s">
        <v>3684</v>
      </c>
      <c r="G78" s="12" t="s">
        <v>3683</v>
      </c>
      <c r="I78" s="12" t="s">
        <v>3682</v>
      </c>
      <c r="L78" s="12" t="s">
        <v>494</v>
      </c>
      <c r="M78" s="12" t="s">
        <v>495</v>
      </c>
      <c r="N78" s="12">
        <v>4</v>
      </c>
      <c r="O78" s="12">
        <v>0</v>
      </c>
      <c r="P78" s="12">
        <v>4</v>
      </c>
      <c r="Q78" s="61">
        <v>4</v>
      </c>
    </row>
    <row r="79" spans="4:17">
      <c r="D79" s="12" t="s">
        <v>3681</v>
      </c>
      <c r="E79" s="12" t="s">
        <v>3496</v>
      </c>
      <c r="F79" s="12" t="s">
        <v>3680</v>
      </c>
      <c r="G79" s="12" t="s">
        <v>3679</v>
      </c>
      <c r="I79" s="12" t="s">
        <v>3678</v>
      </c>
      <c r="L79" s="12" t="s">
        <v>496</v>
      </c>
      <c r="M79" s="12" t="s">
        <v>497</v>
      </c>
      <c r="N79" s="12">
        <v>4</v>
      </c>
      <c r="O79" s="12">
        <v>0</v>
      </c>
      <c r="P79" s="12">
        <v>4</v>
      </c>
      <c r="Q79" s="61">
        <v>4</v>
      </c>
    </row>
    <row r="80" spans="4:17">
      <c r="D80" s="12" t="s">
        <v>3677</v>
      </c>
      <c r="E80" s="12" t="s">
        <v>3496</v>
      </c>
      <c r="F80" s="12" t="s">
        <v>3676</v>
      </c>
      <c r="G80" s="12" t="s">
        <v>3675</v>
      </c>
      <c r="I80" s="12" t="s">
        <v>3674</v>
      </c>
      <c r="L80" s="12" t="s">
        <v>498</v>
      </c>
      <c r="M80" s="12" t="s">
        <v>499</v>
      </c>
      <c r="N80" s="12">
        <v>4</v>
      </c>
      <c r="O80" s="12">
        <v>0</v>
      </c>
      <c r="P80" s="12">
        <v>4</v>
      </c>
      <c r="Q80" s="61">
        <v>4</v>
      </c>
    </row>
    <row r="81" spans="4:17">
      <c r="D81" s="12" t="s">
        <v>3673</v>
      </c>
      <c r="E81" s="12" t="s">
        <v>3496</v>
      </c>
      <c r="F81" s="12" t="s">
        <v>3672</v>
      </c>
      <c r="G81" s="12" t="s">
        <v>3665</v>
      </c>
      <c r="I81" s="12" t="s">
        <v>3671</v>
      </c>
      <c r="L81" s="12" t="s">
        <v>500</v>
      </c>
      <c r="M81" s="12" t="s">
        <v>501</v>
      </c>
      <c r="N81" s="12">
        <v>2</v>
      </c>
      <c r="O81" s="12">
        <v>2</v>
      </c>
      <c r="P81" s="12">
        <v>4</v>
      </c>
      <c r="Q81" s="61">
        <v>4</v>
      </c>
    </row>
    <row r="82" spans="4:17">
      <c r="D82" s="12" t="s">
        <v>3670</v>
      </c>
      <c r="E82" s="12" t="s">
        <v>3496</v>
      </c>
      <c r="F82" s="12" t="s">
        <v>3669</v>
      </c>
      <c r="G82" s="12" t="s">
        <v>3665</v>
      </c>
      <c r="I82" s="12" t="s">
        <v>3668</v>
      </c>
      <c r="L82" s="12" t="s">
        <v>502</v>
      </c>
      <c r="M82" s="12" t="s">
        <v>503</v>
      </c>
      <c r="N82" s="12">
        <v>4</v>
      </c>
      <c r="O82" s="12">
        <v>0</v>
      </c>
      <c r="P82" s="12">
        <v>4</v>
      </c>
      <c r="Q82" s="61">
        <v>4</v>
      </c>
    </row>
    <row r="83" spans="4:17">
      <c r="D83" s="12" t="s">
        <v>3667</v>
      </c>
      <c r="E83" s="12" t="s">
        <v>3496</v>
      </c>
      <c r="F83" s="12" t="s">
        <v>3666</v>
      </c>
      <c r="G83" s="12" t="s">
        <v>3665</v>
      </c>
      <c r="I83" s="12" t="s">
        <v>3664</v>
      </c>
      <c r="L83" s="12" t="s">
        <v>504</v>
      </c>
      <c r="M83" s="12" t="s">
        <v>505</v>
      </c>
      <c r="N83" s="12">
        <v>4</v>
      </c>
      <c r="O83" s="12">
        <v>0</v>
      </c>
      <c r="P83" s="12">
        <v>4</v>
      </c>
      <c r="Q83" s="61">
        <v>4</v>
      </c>
    </row>
    <row r="84" spans="4:17">
      <c r="D84" s="12" t="s">
        <v>3663</v>
      </c>
      <c r="E84" s="12" t="s">
        <v>3496</v>
      </c>
      <c r="F84" s="12" t="s">
        <v>3662</v>
      </c>
      <c r="G84" s="12" t="s">
        <v>3661</v>
      </c>
      <c r="I84" s="12" t="s">
        <v>3660</v>
      </c>
      <c r="L84" s="12" t="s">
        <v>506</v>
      </c>
      <c r="M84" s="12" t="s">
        <v>507</v>
      </c>
      <c r="N84" s="12">
        <v>2</v>
      </c>
      <c r="O84" s="12">
        <v>2</v>
      </c>
      <c r="P84" s="12">
        <v>4</v>
      </c>
      <c r="Q84" s="61">
        <v>4</v>
      </c>
    </row>
    <row r="85" spans="4:17">
      <c r="D85" s="12" t="s">
        <v>3659</v>
      </c>
      <c r="E85" s="12" t="s">
        <v>3496</v>
      </c>
      <c r="F85" s="12" t="s">
        <v>3658</v>
      </c>
      <c r="G85" s="12" t="s">
        <v>3657</v>
      </c>
      <c r="I85" s="12" t="s">
        <v>3656</v>
      </c>
      <c r="L85" s="12" t="s">
        <v>508</v>
      </c>
      <c r="M85" s="12" t="s">
        <v>509</v>
      </c>
      <c r="N85" s="12">
        <v>4</v>
      </c>
      <c r="O85" s="12">
        <v>0</v>
      </c>
      <c r="P85" s="12">
        <v>4</v>
      </c>
      <c r="Q85" s="61">
        <v>4</v>
      </c>
    </row>
    <row r="86" spans="4:17">
      <c r="D86" s="12" t="s">
        <v>3655</v>
      </c>
      <c r="E86" s="12" t="s">
        <v>3496</v>
      </c>
      <c r="F86" s="12" t="s">
        <v>3654</v>
      </c>
      <c r="G86" s="12" t="s">
        <v>3653</v>
      </c>
      <c r="I86" s="12" t="s">
        <v>3652</v>
      </c>
      <c r="L86" s="12" t="s">
        <v>510</v>
      </c>
      <c r="M86" s="12" t="s">
        <v>511</v>
      </c>
      <c r="N86" s="12">
        <v>4</v>
      </c>
      <c r="O86" s="12">
        <v>0</v>
      </c>
      <c r="P86" s="12">
        <v>4</v>
      </c>
      <c r="Q86" s="61">
        <v>4</v>
      </c>
    </row>
    <row r="87" spans="4:17">
      <c r="D87" s="12" t="s">
        <v>3651</v>
      </c>
      <c r="E87" s="12" t="s">
        <v>3496</v>
      </c>
      <c r="F87" s="12" t="s">
        <v>3650</v>
      </c>
      <c r="G87" s="12" t="s">
        <v>3649</v>
      </c>
      <c r="I87" s="12" t="s">
        <v>3648</v>
      </c>
      <c r="L87" s="12" t="s">
        <v>512</v>
      </c>
      <c r="M87" s="12" t="s">
        <v>513</v>
      </c>
      <c r="N87" s="12">
        <v>4</v>
      </c>
      <c r="O87" s="12">
        <v>0</v>
      </c>
      <c r="P87" s="12">
        <v>4</v>
      </c>
      <c r="Q87" s="61">
        <v>4</v>
      </c>
    </row>
    <row r="88" spans="4:17">
      <c r="D88" s="12" t="s">
        <v>3647</v>
      </c>
      <c r="E88" s="12" t="s">
        <v>3496</v>
      </c>
      <c r="F88" s="12" t="s">
        <v>3646</v>
      </c>
      <c r="G88" s="12" t="s">
        <v>3645</v>
      </c>
      <c r="I88" s="12" t="s">
        <v>3644</v>
      </c>
      <c r="L88" s="12" t="s">
        <v>514</v>
      </c>
      <c r="M88" s="12" t="s">
        <v>515</v>
      </c>
      <c r="N88" s="12">
        <v>4</v>
      </c>
      <c r="O88" s="12">
        <v>0</v>
      </c>
      <c r="P88" s="12">
        <v>4</v>
      </c>
      <c r="Q88" s="61">
        <v>4</v>
      </c>
    </row>
    <row r="89" spans="4:17">
      <c r="D89" s="12" t="s">
        <v>3643</v>
      </c>
      <c r="E89" s="12" t="s">
        <v>3496</v>
      </c>
      <c r="F89" s="12" t="s">
        <v>3642</v>
      </c>
      <c r="G89" s="12" t="s">
        <v>3641</v>
      </c>
      <c r="I89" s="12" t="s">
        <v>3640</v>
      </c>
      <c r="L89" s="12" t="s">
        <v>516</v>
      </c>
      <c r="M89" s="12" t="s">
        <v>517</v>
      </c>
      <c r="N89" s="12">
        <v>0</v>
      </c>
      <c r="O89" s="12">
        <v>4</v>
      </c>
      <c r="P89" s="12">
        <v>4</v>
      </c>
      <c r="Q89" s="61">
        <v>4</v>
      </c>
    </row>
    <row r="90" spans="4:17">
      <c r="D90" s="12" t="s">
        <v>3639</v>
      </c>
      <c r="E90" s="12" t="s">
        <v>3496</v>
      </c>
      <c r="F90" s="12" t="s">
        <v>3638</v>
      </c>
      <c r="G90" s="12" t="s">
        <v>3637</v>
      </c>
      <c r="I90" s="12" t="s">
        <v>3636</v>
      </c>
      <c r="L90" s="12" t="s">
        <v>518</v>
      </c>
      <c r="M90" s="12" t="s">
        <v>519</v>
      </c>
      <c r="N90" s="12">
        <v>4</v>
      </c>
      <c r="O90" s="12">
        <v>0</v>
      </c>
      <c r="P90" s="12">
        <v>4</v>
      </c>
      <c r="Q90" s="61">
        <v>4</v>
      </c>
    </row>
    <row r="91" spans="4:17">
      <c r="D91" s="12" t="s">
        <v>3635</v>
      </c>
      <c r="E91" s="12" t="s">
        <v>3496</v>
      </c>
      <c r="F91" s="12" t="s">
        <v>3634</v>
      </c>
      <c r="G91" s="12" t="s">
        <v>3633</v>
      </c>
      <c r="I91" s="12" t="s">
        <v>3632</v>
      </c>
      <c r="L91" s="12" t="s">
        <v>520</v>
      </c>
      <c r="M91" s="12" t="s">
        <v>521</v>
      </c>
      <c r="N91" s="12">
        <v>4</v>
      </c>
      <c r="O91" s="12">
        <v>0</v>
      </c>
      <c r="P91" s="12">
        <v>4</v>
      </c>
      <c r="Q91" s="61">
        <v>4</v>
      </c>
    </row>
    <row r="92" spans="4:17">
      <c r="D92" s="12" t="s">
        <v>3631</v>
      </c>
      <c r="E92" s="12" t="s">
        <v>3496</v>
      </c>
      <c r="F92" s="12" t="s">
        <v>3630</v>
      </c>
      <c r="G92" s="12" t="s">
        <v>3629</v>
      </c>
      <c r="I92" s="12" t="s">
        <v>3628</v>
      </c>
      <c r="L92" s="12" t="s">
        <v>522</v>
      </c>
      <c r="M92" s="12" t="s">
        <v>523</v>
      </c>
      <c r="N92" s="12">
        <v>4</v>
      </c>
      <c r="O92" s="12">
        <v>0</v>
      </c>
      <c r="P92" s="12">
        <v>4</v>
      </c>
      <c r="Q92" s="61">
        <v>4</v>
      </c>
    </row>
    <row r="93" spans="4:17">
      <c r="D93" s="12" t="s">
        <v>3627</v>
      </c>
      <c r="E93" s="12" t="s">
        <v>3496</v>
      </c>
      <c r="F93" s="12" t="s">
        <v>3626</v>
      </c>
      <c r="G93" s="12" t="s">
        <v>3625</v>
      </c>
      <c r="I93" s="12" t="s">
        <v>3624</v>
      </c>
      <c r="L93" s="12" t="s">
        <v>524</v>
      </c>
      <c r="M93" s="12" t="s">
        <v>525</v>
      </c>
      <c r="N93" s="12">
        <v>4</v>
      </c>
      <c r="O93" s="12">
        <v>0</v>
      </c>
      <c r="P93" s="12">
        <v>4</v>
      </c>
      <c r="Q93" s="61">
        <v>4</v>
      </c>
    </row>
    <row r="94" spans="4:17">
      <c r="D94" s="12" t="s">
        <v>3623</v>
      </c>
      <c r="E94" s="12" t="s">
        <v>3496</v>
      </c>
      <c r="F94" s="12" t="s">
        <v>3622</v>
      </c>
      <c r="G94" s="12" t="s">
        <v>3621</v>
      </c>
      <c r="I94" s="12" t="s">
        <v>3620</v>
      </c>
      <c r="L94" s="12" t="s">
        <v>526</v>
      </c>
      <c r="M94" s="12" t="s">
        <v>527</v>
      </c>
      <c r="N94" s="12">
        <v>4</v>
      </c>
      <c r="O94" s="12">
        <v>0</v>
      </c>
      <c r="P94" s="12">
        <v>4</v>
      </c>
      <c r="Q94" s="61">
        <v>4</v>
      </c>
    </row>
    <row r="95" spans="4:17">
      <c r="D95" s="12" t="s">
        <v>3619</v>
      </c>
      <c r="E95" s="12" t="s">
        <v>3496</v>
      </c>
      <c r="F95" s="12" t="s">
        <v>3618</v>
      </c>
      <c r="G95" s="12" t="s">
        <v>3617</v>
      </c>
      <c r="I95" s="12" t="s">
        <v>3616</v>
      </c>
      <c r="L95" s="12" t="s">
        <v>528</v>
      </c>
      <c r="M95" s="12" t="s">
        <v>529</v>
      </c>
      <c r="N95" s="12">
        <v>2</v>
      </c>
      <c r="O95" s="12">
        <v>2</v>
      </c>
      <c r="P95" s="12">
        <v>4</v>
      </c>
      <c r="Q95" s="61">
        <v>4</v>
      </c>
    </row>
    <row r="96" spans="4:17">
      <c r="D96" s="12" t="s">
        <v>3615</v>
      </c>
      <c r="E96" s="12" t="s">
        <v>3496</v>
      </c>
      <c r="F96" s="12" t="s">
        <v>3614</v>
      </c>
      <c r="G96" s="12" t="s">
        <v>3613</v>
      </c>
      <c r="I96" s="12" t="s">
        <v>3612</v>
      </c>
      <c r="L96" s="12" t="s">
        <v>530</v>
      </c>
      <c r="M96" s="12" t="s">
        <v>531</v>
      </c>
      <c r="N96" s="12">
        <v>0</v>
      </c>
      <c r="O96" s="12">
        <v>3</v>
      </c>
      <c r="P96" s="12">
        <v>6</v>
      </c>
      <c r="Q96" s="61">
        <v>3</v>
      </c>
    </row>
    <row r="97" spans="4:17">
      <c r="D97" s="12" t="s">
        <v>3611</v>
      </c>
      <c r="E97" s="12" t="s">
        <v>3496</v>
      </c>
      <c r="F97" s="12" t="s">
        <v>3610</v>
      </c>
      <c r="G97" s="12" t="s">
        <v>3609</v>
      </c>
      <c r="I97" s="12" t="s">
        <v>3608</v>
      </c>
      <c r="L97" s="12" t="s">
        <v>532</v>
      </c>
      <c r="M97" s="12" t="s">
        <v>533</v>
      </c>
      <c r="N97" s="12">
        <v>0</v>
      </c>
      <c r="O97" s="12">
        <v>3</v>
      </c>
      <c r="P97" s="12">
        <v>6</v>
      </c>
      <c r="Q97" s="61">
        <v>3</v>
      </c>
    </row>
    <row r="98" spans="4:17">
      <c r="D98" s="12" t="s">
        <v>3607</v>
      </c>
      <c r="E98" s="12" t="s">
        <v>3496</v>
      </c>
      <c r="F98" s="12" t="s">
        <v>3606</v>
      </c>
      <c r="G98" s="12" t="s">
        <v>3605</v>
      </c>
      <c r="I98" s="12" t="s">
        <v>3604</v>
      </c>
      <c r="L98" s="12" t="s">
        <v>534</v>
      </c>
      <c r="M98" s="12" t="s">
        <v>535</v>
      </c>
      <c r="N98" s="12">
        <v>4</v>
      </c>
      <c r="O98" s="12">
        <v>0</v>
      </c>
      <c r="P98" s="12">
        <v>4</v>
      </c>
      <c r="Q98" s="61">
        <v>4</v>
      </c>
    </row>
    <row r="99" spans="4:17">
      <c r="D99" s="12" t="s">
        <v>3603</v>
      </c>
      <c r="E99" s="12" t="s">
        <v>3496</v>
      </c>
      <c r="F99" s="12" t="s">
        <v>3602</v>
      </c>
      <c r="G99" s="12" t="s">
        <v>3601</v>
      </c>
      <c r="I99" s="12" t="s">
        <v>3597</v>
      </c>
      <c r="L99" s="12" t="s">
        <v>536</v>
      </c>
      <c r="M99" s="12" t="s">
        <v>537</v>
      </c>
      <c r="N99" s="12">
        <v>4</v>
      </c>
      <c r="O99" s="12">
        <v>0</v>
      </c>
      <c r="P99" s="12">
        <v>4</v>
      </c>
      <c r="Q99" s="61">
        <v>4</v>
      </c>
    </row>
    <row r="100" spans="4:17">
      <c r="D100" s="12" t="s">
        <v>3600</v>
      </c>
      <c r="E100" s="12" t="s">
        <v>3496</v>
      </c>
      <c r="F100" s="12" t="s">
        <v>3599</v>
      </c>
      <c r="G100" s="12" t="s">
        <v>3598</v>
      </c>
      <c r="I100" s="12" t="s">
        <v>3597</v>
      </c>
      <c r="L100" s="12" t="s">
        <v>538</v>
      </c>
      <c r="M100" s="12" t="s">
        <v>539</v>
      </c>
      <c r="N100" s="12">
        <v>4</v>
      </c>
      <c r="O100" s="12">
        <v>0</v>
      </c>
      <c r="P100" s="12">
        <v>4</v>
      </c>
      <c r="Q100" s="61">
        <v>4</v>
      </c>
    </row>
    <row r="101" spans="4:17">
      <c r="D101" s="12" t="s">
        <v>3596</v>
      </c>
      <c r="E101" s="12" t="s">
        <v>3496</v>
      </c>
      <c r="F101" s="12" t="s">
        <v>3595</v>
      </c>
      <c r="G101" s="12" t="s">
        <v>3594</v>
      </c>
      <c r="I101" s="12" t="s">
        <v>3593</v>
      </c>
      <c r="L101" s="12" t="s">
        <v>540</v>
      </c>
      <c r="M101" s="12" t="s">
        <v>541</v>
      </c>
      <c r="N101" s="12">
        <v>4</v>
      </c>
      <c r="O101" s="12">
        <v>0</v>
      </c>
      <c r="P101" s="12">
        <v>4</v>
      </c>
      <c r="Q101" s="61">
        <v>4</v>
      </c>
    </row>
    <row r="102" spans="4:17">
      <c r="D102" s="12" t="s">
        <v>3592</v>
      </c>
      <c r="E102" s="12" t="s">
        <v>3496</v>
      </c>
      <c r="I102" s="12" t="s">
        <v>3591</v>
      </c>
      <c r="L102" s="12" t="s">
        <v>542</v>
      </c>
      <c r="M102" s="12" t="s">
        <v>543</v>
      </c>
      <c r="N102" s="12">
        <v>4</v>
      </c>
      <c r="O102" s="12">
        <v>0</v>
      </c>
      <c r="P102" s="12">
        <v>4</v>
      </c>
      <c r="Q102" s="61">
        <v>4</v>
      </c>
    </row>
    <row r="103" spans="4:17">
      <c r="D103" s="12" t="s">
        <v>3590</v>
      </c>
      <c r="E103" s="12" t="s">
        <v>3496</v>
      </c>
      <c r="I103" s="12" t="s">
        <v>3589</v>
      </c>
      <c r="L103" s="12" t="s">
        <v>544</v>
      </c>
      <c r="M103" s="12" t="s">
        <v>545</v>
      </c>
      <c r="N103" s="12">
        <v>4</v>
      </c>
      <c r="O103" s="12">
        <v>0</v>
      </c>
      <c r="P103" s="12">
        <v>4</v>
      </c>
      <c r="Q103" s="61">
        <v>4</v>
      </c>
    </row>
    <row r="104" spans="4:17">
      <c r="D104" s="12" t="s">
        <v>3588</v>
      </c>
      <c r="E104" s="12" t="s">
        <v>3496</v>
      </c>
      <c r="I104" s="12" t="s">
        <v>3587</v>
      </c>
      <c r="L104" s="12" t="s">
        <v>546</v>
      </c>
      <c r="M104" s="12" t="s">
        <v>547</v>
      </c>
      <c r="N104" s="12">
        <v>4</v>
      </c>
      <c r="O104" s="12">
        <v>0</v>
      </c>
      <c r="P104" s="12">
        <v>4</v>
      </c>
      <c r="Q104" s="61">
        <v>4</v>
      </c>
    </row>
    <row r="105" spans="4:17">
      <c r="D105" s="12" t="s">
        <v>3586</v>
      </c>
      <c r="E105" s="12" t="s">
        <v>3496</v>
      </c>
      <c r="I105" s="12" t="s">
        <v>3585</v>
      </c>
      <c r="L105" s="12" t="s">
        <v>548</v>
      </c>
      <c r="M105" s="12" t="s">
        <v>549</v>
      </c>
      <c r="N105" s="12">
        <v>4</v>
      </c>
      <c r="O105" s="12">
        <v>0</v>
      </c>
      <c r="P105" s="12">
        <v>4</v>
      </c>
      <c r="Q105" s="61">
        <v>4</v>
      </c>
    </row>
    <row r="106" spans="4:17">
      <c r="D106" s="12" t="s">
        <v>3584</v>
      </c>
      <c r="E106" s="12" t="s">
        <v>3496</v>
      </c>
      <c r="I106" s="12" t="s">
        <v>3583</v>
      </c>
      <c r="L106" s="12" t="s">
        <v>550</v>
      </c>
      <c r="M106" s="12" t="s">
        <v>551</v>
      </c>
      <c r="N106" s="12">
        <v>4</v>
      </c>
      <c r="O106" s="12">
        <v>0</v>
      </c>
      <c r="P106" s="12">
        <v>4</v>
      </c>
      <c r="Q106" s="61">
        <v>4</v>
      </c>
    </row>
    <row r="107" spans="4:17">
      <c r="D107" s="12" t="s">
        <v>3582</v>
      </c>
      <c r="E107" s="12" t="s">
        <v>3496</v>
      </c>
      <c r="I107" s="12" t="s">
        <v>3581</v>
      </c>
      <c r="L107" s="12" t="s">
        <v>552</v>
      </c>
      <c r="M107" s="12" t="s">
        <v>553</v>
      </c>
      <c r="N107" s="12">
        <v>4</v>
      </c>
      <c r="O107" s="12">
        <v>0</v>
      </c>
      <c r="P107" s="12">
        <v>4</v>
      </c>
      <c r="Q107" s="61">
        <v>4</v>
      </c>
    </row>
    <row r="108" spans="4:17">
      <c r="D108" s="12" t="s">
        <v>3580</v>
      </c>
      <c r="E108" s="12" t="s">
        <v>3496</v>
      </c>
      <c r="I108" s="12" t="s">
        <v>3579</v>
      </c>
      <c r="L108" s="12" t="s">
        <v>554</v>
      </c>
      <c r="M108" s="12" t="s">
        <v>555</v>
      </c>
      <c r="N108" s="12">
        <v>4</v>
      </c>
      <c r="O108" s="12">
        <v>0</v>
      </c>
      <c r="P108" s="12">
        <v>4</v>
      </c>
      <c r="Q108" s="61">
        <v>4</v>
      </c>
    </row>
    <row r="109" spans="4:17">
      <c r="D109" s="12" t="s">
        <v>3578</v>
      </c>
      <c r="E109" s="12" t="s">
        <v>3496</v>
      </c>
      <c r="I109" s="12" t="s">
        <v>3577</v>
      </c>
      <c r="L109" s="12" t="s">
        <v>556</v>
      </c>
      <c r="M109" s="12" t="s">
        <v>557</v>
      </c>
      <c r="N109" s="12">
        <v>4</v>
      </c>
      <c r="O109" s="12">
        <v>0</v>
      </c>
      <c r="P109" s="12">
        <v>4</v>
      </c>
      <c r="Q109" s="61">
        <v>4</v>
      </c>
    </row>
    <row r="110" spans="4:17">
      <c r="D110" s="12" t="s">
        <v>3576</v>
      </c>
      <c r="E110" s="12" t="s">
        <v>3496</v>
      </c>
      <c r="I110" s="12" t="s">
        <v>3575</v>
      </c>
      <c r="L110" s="12" t="s">
        <v>558</v>
      </c>
      <c r="M110" s="12" t="s">
        <v>559</v>
      </c>
      <c r="N110" s="12">
        <v>4</v>
      </c>
      <c r="O110" s="12">
        <v>0</v>
      </c>
      <c r="P110" s="12">
        <v>4</v>
      </c>
      <c r="Q110" s="61">
        <v>4</v>
      </c>
    </row>
    <row r="111" spans="4:17">
      <c r="D111" s="12" t="s">
        <v>3574</v>
      </c>
      <c r="E111" s="12" t="s">
        <v>3496</v>
      </c>
      <c r="I111" s="12" t="s">
        <v>3573</v>
      </c>
      <c r="L111" s="12" t="s">
        <v>560</v>
      </c>
      <c r="M111" s="12" t="s">
        <v>561</v>
      </c>
      <c r="N111" s="12">
        <v>4</v>
      </c>
      <c r="O111" s="12">
        <v>0</v>
      </c>
      <c r="P111" s="12">
        <v>4</v>
      </c>
      <c r="Q111" s="61">
        <v>4</v>
      </c>
    </row>
    <row r="112" spans="4:17">
      <c r="D112" s="12" t="s">
        <v>3572</v>
      </c>
      <c r="E112" s="12" t="s">
        <v>3496</v>
      </c>
      <c r="I112" s="12" t="s">
        <v>3571</v>
      </c>
      <c r="L112" s="12" t="s">
        <v>562</v>
      </c>
      <c r="M112" s="12" t="s">
        <v>563</v>
      </c>
      <c r="N112" s="12">
        <v>4</v>
      </c>
      <c r="O112" s="12">
        <v>0</v>
      </c>
      <c r="P112" s="12">
        <v>4</v>
      </c>
      <c r="Q112" s="61">
        <v>4</v>
      </c>
    </row>
    <row r="113" spans="4:17">
      <c r="D113" s="12" t="s">
        <v>3570</v>
      </c>
      <c r="E113" s="12" t="s">
        <v>3496</v>
      </c>
      <c r="I113" s="12" t="s">
        <v>3569</v>
      </c>
      <c r="L113" s="12" t="s">
        <v>564</v>
      </c>
      <c r="M113" s="12" t="s">
        <v>565</v>
      </c>
      <c r="N113" s="12">
        <v>4</v>
      </c>
      <c r="O113" s="12">
        <v>0</v>
      </c>
      <c r="P113" s="12">
        <v>4</v>
      </c>
      <c r="Q113" s="61">
        <v>4</v>
      </c>
    </row>
    <row r="114" spans="4:17">
      <c r="D114" s="12" t="s">
        <v>3568</v>
      </c>
      <c r="E114" s="12" t="s">
        <v>3496</v>
      </c>
      <c r="I114" s="12" t="s">
        <v>3567</v>
      </c>
      <c r="L114" s="12" t="s">
        <v>566</v>
      </c>
      <c r="M114" s="12" t="s">
        <v>567</v>
      </c>
      <c r="N114" s="12">
        <v>4</v>
      </c>
      <c r="O114" s="12">
        <v>0</v>
      </c>
      <c r="P114" s="12">
        <v>4</v>
      </c>
      <c r="Q114" s="61">
        <v>4</v>
      </c>
    </row>
    <row r="115" spans="4:17">
      <c r="D115" s="12" t="s">
        <v>3566</v>
      </c>
      <c r="E115" s="12" t="s">
        <v>3496</v>
      </c>
      <c r="I115" s="12" t="s">
        <v>3565</v>
      </c>
      <c r="L115" s="12" t="s">
        <v>568</v>
      </c>
      <c r="M115" s="12" t="s">
        <v>569</v>
      </c>
      <c r="N115" s="12">
        <v>4</v>
      </c>
      <c r="O115" s="12">
        <v>0</v>
      </c>
      <c r="P115" s="12">
        <v>4</v>
      </c>
      <c r="Q115" s="61">
        <v>4</v>
      </c>
    </row>
    <row r="116" spans="4:17">
      <c r="D116" s="12" t="s">
        <v>3564</v>
      </c>
      <c r="E116" s="12" t="s">
        <v>3496</v>
      </c>
      <c r="I116" s="12" t="s">
        <v>3563</v>
      </c>
      <c r="L116" s="12" t="s">
        <v>570</v>
      </c>
      <c r="M116" s="12" t="s">
        <v>571</v>
      </c>
      <c r="N116" s="12">
        <v>4</v>
      </c>
      <c r="O116" s="12">
        <v>0</v>
      </c>
      <c r="P116" s="12">
        <v>4</v>
      </c>
      <c r="Q116" s="61">
        <v>4</v>
      </c>
    </row>
    <row r="117" spans="4:17">
      <c r="D117" s="12" t="s">
        <v>3562</v>
      </c>
      <c r="E117" s="12" t="s">
        <v>3496</v>
      </c>
      <c r="I117" s="12" t="s">
        <v>3561</v>
      </c>
      <c r="L117" s="12" t="s">
        <v>572</v>
      </c>
      <c r="M117" s="12" t="s">
        <v>573</v>
      </c>
      <c r="N117" s="12">
        <v>4</v>
      </c>
      <c r="O117" s="12">
        <v>0</v>
      </c>
      <c r="P117" s="12">
        <v>4</v>
      </c>
      <c r="Q117" s="61">
        <v>4</v>
      </c>
    </row>
    <row r="118" spans="4:17">
      <c r="D118" s="12" t="s">
        <v>3560</v>
      </c>
      <c r="E118" s="12" t="s">
        <v>3496</v>
      </c>
      <c r="I118" s="12" t="s">
        <v>3559</v>
      </c>
      <c r="L118" s="12" t="s">
        <v>574</v>
      </c>
      <c r="M118" s="12" t="s">
        <v>575</v>
      </c>
      <c r="N118" s="12">
        <v>4</v>
      </c>
      <c r="O118" s="12">
        <v>0</v>
      </c>
      <c r="P118" s="12">
        <v>4</v>
      </c>
      <c r="Q118" s="61">
        <v>4</v>
      </c>
    </row>
    <row r="119" spans="4:17">
      <c r="D119" s="12" t="s">
        <v>3558</v>
      </c>
      <c r="E119" s="12" t="s">
        <v>3496</v>
      </c>
      <c r="I119" s="12" t="s">
        <v>3556</v>
      </c>
      <c r="L119" s="12" t="s">
        <v>576</v>
      </c>
      <c r="M119" s="12" t="s">
        <v>577</v>
      </c>
      <c r="N119" s="12">
        <v>4</v>
      </c>
      <c r="O119" s="12">
        <v>0</v>
      </c>
      <c r="P119" s="12">
        <v>4</v>
      </c>
      <c r="Q119" s="61">
        <v>4</v>
      </c>
    </row>
    <row r="120" spans="4:17">
      <c r="D120" s="12" t="s">
        <v>3557</v>
      </c>
      <c r="E120" s="12" t="s">
        <v>3496</v>
      </c>
      <c r="I120" s="12" t="s">
        <v>3556</v>
      </c>
      <c r="L120" s="12" t="s">
        <v>578</v>
      </c>
      <c r="M120" s="12" t="s">
        <v>579</v>
      </c>
      <c r="N120" s="12">
        <v>4</v>
      </c>
      <c r="O120" s="12">
        <v>0</v>
      </c>
      <c r="P120" s="12">
        <v>4</v>
      </c>
      <c r="Q120" s="61">
        <v>4</v>
      </c>
    </row>
    <row r="121" spans="4:17">
      <c r="D121" s="12" t="s">
        <v>3555</v>
      </c>
      <c r="E121" s="12" t="s">
        <v>3496</v>
      </c>
      <c r="I121" s="12" t="s">
        <v>3554</v>
      </c>
      <c r="L121" s="12" t="s">
        <v>580</v>
      </c>
      <c r="M121" s="12" t="s">
        <v>581</v>
      </c>
      <c r="N121" s="12">
        <v>4</v>
      </c>
      <c r="O121" s="12">
        <v>0</v>
      </c>
      <c r="P121" s="12">
        <v>4</v>
      </c>
      <c r="Q121" s="61">
        <v>4</v>
      </c>
    </row>
    <row r="122" spans="4:17">
      <c r="D122" s="12" t="s">
        <v>3553</v>
      </c>
      <c r="E122" s="12" t="s">
        <v>3496</v>
      </c>
      <c r="I122" s="12" t="s">
        <v>3552</v>
      </c>
      <c r="L122" s="12" t="s">
        <v>582</v>
      </c>
      <c r="M122" s="12" t="s">
        <v>583</v>
      </c>
      <c r="N122" s="12">
        <v>0</v>
      </c>
      <c r="O122" s="12">
        <v>2</v>
      </c>
      <c r="P122" s="12">
        <v>6</v>
      </c>
      <c r="Q122" s="61">
        <v>2</v>
      </c>
    </row>
    <row r="123" spans="4:17">
      <c r="D123" s="12" t="s">
        <v>3551</v>
      </c>
      <c r="E123" s="12" t="s">
        <v>3496</v>
      </c>
      <c r="I123" s="12" t="s">
        <v>3550</v>
      </c>
      <c r="L123" s="12" t="s">
        <v>584</v>
      </c>
      <c r="M123" s="12" t="s">
        <v>585</v>
      </c>
      <c r="N123" s="12">
        <v>0</v>
      </c>
      <c r="O123" s="12">
        <v>2</v>
      </c>
      <c r="P123" s="12">
        <v>6</v>
      </c>
      <c r="Q123" s="61">
        <v>2</v>
      </c>
    </row>
    <row r="124" spans="4:17">
      <c r="D124" s="12" t="s">
        <v>3549</v>
      </c>
      <c r="E124" s="12" t="s">
        <v>3496</v>
      </c>
      <c r="I124" s="12" t="s">
        <v>3548</v>
      </c>
      <c r="L124" s="12" t="s">
        <v>586</v>
      </c>
      <c r="M124" s="12" t="s">
        <v>587</v>
      </c>
      <c r="N124" s="12">
        <v>2</v>
      </c>
      <c r="O124" s="12">
        <v>0</v>
      </c>
      <c r="P124" s="12">
        <v>2</v>
      </c>
      <c r="Q124" s="61">
        <v>2</v>
      </c>
    </row>
    <row r="125" spans="4:17">
      <c r="D125" s="12" t="s">
        <v>3547</v>
      </c>
      <c r="E125" s="12" t="s">
        <v>3496</v>
      </c>
      <c r="I125" s="12" t="s">
        <v>3546</v>
      </c>
      <c r="L125" s="12" t="s">
        <v>588</v>
      </c>
      <c r="M125" s="12" t="s">
        <v>589</v>
      </c>
      <c r="N125" s="12">
        <v>2</v>
      </c>
      <c r="O125" s="12">
        <v>3</v>
      </c>
      <c r="P125" s="12">
        <v>3</v>
      </c>
      <c r="Q125" s="61">
        <v>5</v>
      </c>
    </row>
    <row r="126" spans="4:17">
      <c r="D126" s="12" t="s">
        <v>3545</v>
      </c>
      <c r="E126" s="12" t="s">
        <v>3496</v>
      </c>
      <c r="I126" s="12" t="s">
        <v>3544</v>
      </c>
      <c r="L126" s="12" t="s">
        <v>590</v>
      </c>
      <c r="M126" s="12" t="s">
        <v>591</v>
      </c>
      <c r="N126" s="12">
        <v>4</v>
      </c>
      <c r="O126" s="12">
        <v>0</v>
      </c>
      <c r="P126" s="12">
        <v>4</v>
      </c>
      <c r="Q126" s="61">
        <v>4</v>
      </c>
    </row>
    <row r="127" spans="4:17">
      <c r="D127" s="12" t="s">
        <v>3543</v>
      </c>
      <c r="E127" s="12" t="s">
        <v>3496</v>
      </c>
      <c r="I127" s="12" t="s">
        <v>3542</v>
      </c>
      <c r="L127" s="12" t="s">
        <v>592</v>
      </c>
      <c r="M127" s="12" t="s">
        <v>593</v>
      </c>
      <c r="N127" s="12">
        <v>4</v>
      </c>
      <c r="O127" s="12">
        <v>0</v>
      </c>
      <c r="P127" s="12">
        <v>3</v>
      </c>
      <c r="Q127" s="61">
        <v>4</v>
      </c>
    </row>
    <row r="128" spans="4:17">
      <c r="D128" s="12" t="s">
        <v>3541</v>
      </c>
      <c r="E128" s="12" t="s">
        <v>3496</v>
      </c>
      <c r="I128" s="12" t="s">
        <v>3540</v>
      </c>
      <c r="L128" s="12" t="s">
        <v>594</v>
      </c>
      <c r="M128" s="12" t="s">
        <v>595</v>
      </c>
      <c r="N128" s="12">
        <v>4</v>
      </c>
      <c r="O128" s="12">
        <v>0</v>
      </c>
      <c r="P128" s="12">
        <v>4</v>
      </c>
      <c r="Q128" s="61">
        <v>4</v>
      </c>
    </row>
    <row r="129" spans="4:17">
      <c r="D129" s="12" t="s">
        <v>3539</v>
      </c>
      <c r="E129" s="12" t="s">
        <v>3496</v>
      </c>
      <c r="I129" s="12" t="s">
        <v>3538</v>
      </c>
      <c r="L129" s="12" t="s">
        <v>596</v>
      </c>
      <c r="M129" s="12" t="s">
        <v>597</v>
      </c>
      <c r="N129" s="12">
        <v>4</v>
      </c>
      <c r="O129" s="12">
        <v>0</v>
      </c>
      <c r="P129" s="12">
        <v>4</v>
      </c>
      <c r="Q129" s="61">
        <v>4</v>
      </c>
    </row>
    <row r="130" spans="4:17">
      <c r="D130" s="12" t="s">
        <v>3537</v>
      </c>
      <c r="E130" s="12" t="s">
        <v>3496</v>
      </c>
      <c r="I130" s="12" t="s">
        <v>3536</v>
      </c>
      <c r="L130" s="12" t="s">
        <v>598</v>
      </c>
      <c r="M130" s="12" t="s">
        <v>599</v>
      </c>
      <c r="N130" s="12">
        <v>4</v>
      </c>
      <c r="O130" s="12">
        <v>0</v>
      </c>
      <c r="P130" s="12">
        <v>4</v>
      </c>
      <c r="Q130" s="61">
        <v>4</v>
      </c>
    </row>
    <row r="131" spans="4:17">
      <c r="D131" s="12" t="s">
        <v>3535</v>
      </c>
      <c r="E131" s="12" t="s">
        <v>3496</v>
      </c>
      <c r="I131" s="12" t="s">
        <v>3534</v>
      </c>
      <c r="L131" s="12" t="s">
        <v>600</v>
      </c>
      <c r="M131" s="12" t="s">
        <v>601</v>
      </c>
      <c r="N131" s="12">
        <v>4</v>
      </c>
      <c r="O131" s="12">
        <v>0</v>
      </c>
      <c r="P131" s="12">
        <v>4</v>
      </c>
      <c r="Q131" s="61">
        <v>4</v>
      </c>
    </row>
    <row r="132" spans="4:17">
      <c r="D132" s="12" t="s">
        <v>3533</v>
      </c>
      <c r="E132" s="12" t="s">
        <v>3505</v>
      </c>
      <c r="I132" s="12" t="s">
        <v>3532</v>
      </c>
      <c r="L132" s="12" t="s">
        <v>602</v>
      </c>
      <c r="M132" s="12" t="s">
        <v>603</v>
      </c>
      <c r="N132" s="12">
        <v>3</v>
      </c>
      <c r="O132" s="12">
        <v>1</v>
      </c>
      <c r="P132" s="12">
        <v>4</v>
      </c>
      <c r="Q132" s="61">
        <v>4</v>
      </c>
    </row>
    <row r="133" spans="4:17">
      <c r="D133" s="12" t="s">
        <v>3531</v>
      </c>
      <c r="E133" s="12" t="s">
        <v>3505</v>
      </c>
      <c r="I133" s="12" t="s">
        <v>3530</v>
      </c>
      <c r="L133" s="12" t="s">
        <v>604</v>
      </c>
      <c r="M133" s="12" t="s">
        <v>605</v>
      </c>
      <c r="N133" s="12">
        <v>3</v>
      </c>
      <c r="O133" s="12">
        <v>1</v>
      </c>
      <c r="P133" s="12">
        <v>4</v>
      </c>
      <c r="Q133" s="61">
        <v>4</v>
      </c>
    </row>
    <row r="134" spans="4:17">
      <c r="D134" s="12" t="s">
        <v>3529</v>
      </c>
      <c r="E134" s="12" t="s">
        <v>3505</v>
      </c>
      <c r="I134" s="12" t="s">
        <v>3528</v>
      </c>
      <c r="L134" s="12" t="s">
        <v>606</v>
      </c>
      <c r="M134" s="12" t="s">
        <v>607</v>
      </c>
      <c r="N134" s="12">
        <v>4</v>
      </c>
      <c r="O134" s="12">
        <v>0</v>
      </c>
      <c r="P134" s="12">
        <v>4</v>
      </c>
      <c r="Q134" s="61">
        <v>4</v>
      </c>
    </row>
    <row r="135" spans="4:17">
      <c r="D135" s="12" t="s">
        <v>3527</v>
      </c>
      <c r="E135" s="12" t="s">
        <v>3505</v>
      </c>
      <c r="I135" s="12" t="s">
        <v>3526</v>
      </c>
      <c r="L135" s="12" t="s">
        <v>608</v>
      </c>
      <c r="M135" s="12" t="s">
        <v>609</v>
      </c>
      <c r="N135" s="12">
        <v>0</v>
      </c>
      <c r="O135" s="12">
        <v>4</v>
      </c>
      <c r="P135" s="12">
        <v>4</v>
      </c>
      <c r="Q135" s="61">
        <v>4</v>
      </c>
    </row>
    <row r="136" spans="4:17">
      <c r="D136" s="12" t="s">
        <v>3525</v>
      </c>
      <c r="E136" s="12" t="s">
        <v>3505</v>
      </c>
      <c r="I136" s="12" t="s">
        <v>3524</v>
      </c>
      <c r="L136" s="12" t="s">
        <v>610</v>
      </c>
      <c r="M136" s="12" t="s">
        <v>611</v>
      </c>
      <c r="N136" s="12">
        <v>0</v>
      </c>
      <c r="O136" s="12">
        <v>4</v>
      </c>
      <c r="P136" s="12">
        <v>4</v>
      </c>
      <c r="Q136" s="61">
        <v>4</v>
      </c>
    </row>
    <row r="137" spans="4:17">
      <c r="D137" s="12" t="s">
        <v>3523</v>
      </c>
      <c r="E137" s="12" t="s">
        <v>3505</v>
      </c>
      <c r="I137" s="12" t="s">
        <v>3522</v>
      </c>
      <c r="L137" s="12" t="s">
        <v>612</v>
      </c>
      <c r="M137" s="12" t="s">
        <v>613</v>
      </c>
      <c r="N137" s="12">
        <v>0</v>
      </c>
      <c r="O137" s="12">
        <v>4</v>
      </c>
      <c r="P137" s="12">
        <v>4</v>
      </c>
      <c r="Q137" s="61">
        <v>4</v>
      </c>
    </row>
    <row r="138" spans="4:17">
      <c r="D138" s="12" t="s">
        <v>3521</v>
      </c>
      <c r="E138" s="12" t="s">
        <v>3505</v>
      </c>
      <c r="I138" s="12" t="s">
        <v>3520</v>
      </c>
      <c r="L138" s="12" t="s">
        <v>614</v>
      </c>
      <c r="M138" s="12" t="s">
        <v>615</v>
      </c>
      <c r="N138" s="12">
        <v>0</v>
      </c>
      <c r="O138" s="12">
        <v>4</v>
      </c>
      <c r="P138" s="12">
        <v>4</v>
      </c>
      <c r="Q138" s="61">
        <v>4</v>
      </c>
    </row>
    <row r="139" spans="4:17">
      <c r="D139" s="12" t="s">
        <v>3519</v>
      </c>
      <c r="E139" s="12" t="s">
        <v>3518</v>
      </c>
      <c r="I139" s="12" t="s">
        <v>3517</v>
      </c>
      <c r="L139" s="12" t="s">
        <v>616</v>
      </c>
      <c r="M139" s="12" t="s">
        <v>617</v>
      </c>
      <c r="N139" s="12">
        <v>4</v>
      </c>
      <c r="O139" s="12">
        <v>0</v>
      </c>
      <c r="P139" s="12">
        <v>4</v>
      </c>
      <c r="Q139" s="61">
        <v>4</v>
      </c>
    </row>
    <row r="140" spans="4:17">
      <c r="D140" s="12" t="s">
        <v>3516</v>
      </c>
      <c r="E140" s="12" t="s">
        <v>3496</v>
      </c>
      <c r="I140" s="12" t="s">
        <v>3515</v>
      </c>
      <c r="L140" s="12" t="s">
        <v>618</v>
      </c>
      <c r="M140" s="12" t="s">
        <v>619</v>
      </c>
      <c r="N140" s="12">
        <v>4</v>
      </c>
      <c r="O140" s="12">
        <v>0</v>
      </c>
      <c r="P140" s="12">
        <v>4</v>
      </c>
      <c r="Q140" s="61">
        <v>4</v>
      </c>
    </row>
    <row r="141" spans="4:17">
      <c r="D141" s="12" t="s">
        <v>3514</v>
      </c>
      <c r="E141" s="12" t="s">
        <v>3496</v>
      </c>
      <c r="I141" s="12" t="s">
        <v>3513</v>
      </c>
      <c r="L141" s="12" t="s">
        <v>620</v>
      </c>
      <c r="M141" s="12" t="s">
        <v>621</v>
      </c>
      <c r="N141" s="12">
        <v>4</v>
      </c>
      <c r="O141" s="12">
        <v>0</v>
      </c>
      <c r="P141" s="12">
        <v>4</v>
      </c>
      <c r="Q141" s="61">
        <v>4</v>
      </c>
    </row>
    <row r="142" spans="4:17">
      <c r="D142" s="12" t="s">
        <v>3512</v>
      </c>
      <c r="E142" s="12" t="s">
        <v>3496</v>
      </c>
      <c r="I142" s="12" t="s">
        <v>3511</v>
      </c>
      <c r="L142" s="12" t="s">
        <v>622</v>
      </c>
      <c r="M142" s="12" t="s">
        <v>623</v>
      </c>
      <c r="N142" s="12">
        <v>4</v>
      </c>
      <c r="O142" s="12">
        <v>0</v>
      </c>
      <c r="P142" s="12">
        <v>4</v>
      </c>
      <c r="Q142" s="61">
        <v>4</v>
      </c>
    </row>
    <row r="143" spans="4:17">
      <c r="D143" s="12" t="s">
        <v>3510</v>
      </c>
      <c r="E143" s="12" t="s">
        <v>3496</v>
      </c>
      <c r="I143" s="12" t="s">
        <v>3509</v>
      </c>
      <c r="L143" s="12" t="s">
        <v>624</v>
      </c>
      <c r="M143" s="12" t="s">
        <v>625</v>
      </c>
      <c r="N143" s="12">
        <v>4</v>
      </c>
      <c r="O143" s="12">
        <v>0</v>
      </c>
      <c r="P143" s="12">
        <v>4</v>
      </c>
      <c r="Q143" s="61">
        <v>4</v>
      </c>
    </row>
    <row r="144" spans="4:17">
      <c r="D144" s="12" t="s">
        <v>3508</v>
      </c>
      <c r="E144" s="12" t="s">
        <v>3505</v>
      </c>
      <c r="I144" s="12" t="s">
        <v>3507</v>
      </c>
      <c r="L144" s="12" t="s">
        <v>626</v>
      </c>
      <c r="M144" s="12" t="s">
        <v>627</v>
      </c>
      <c r="N144" s="12">
        <v>4</v>
      </c>
      <c r="O144" s="12">
        <v>0</v>
      </c>
      <c r="P144" s="12">
        <v>4</v>
      </c>
      <c r="Q144" s="61">
        <v>4</v>
      </c>
    </row>
    <row r="145" spans="4:17">
      <c r="D145" s="12" t="s">
        <v>3506</v>
      </c>
      <c r="E145" s="12" t="s">
        <v>3505</v>
      </c>
      <c r="I145" s="12" t="s">
        <v>3504</v>
      </c>
      <c r="L145" s="12" t="s">
        <v>628</v>
      </c>
      <c r="M145" s="12" t="s">
        <v>629</v>
      </c>
      <c r="N145" s="12">
        <v>4</v>
      </c>
      <c r="O145" s="12">
        <v>0</v>
      </c>
      <c r="P145" s="12">
        <v>4</v>
      </c>
      <c r="Q145" s="61">
        <v>4</v>
      </c>
    </row>
    <row r="146" spans="4:17">
      <c r="D146" s="12" t="s">
        <v>3503</v>
      </c>
      <c r="E146" s="12" t="s">
        <v>3496</v>
      </c>
      <c r="I146" s="12" t="s">
        <v>3502</v>
      </c>
      <c r="L146" s="12" t="s">
        <v>630</v>
      </c>
      <c r="M146" s="12" t="s">
        <v>631</v>
      </c>
      <c r="N146" s="12">
        <v>4</v>
      </c>
      <c r="O146" s="12">
        <v>0</v>
      </c>
      <c r="P146" s="12">
        <v>4</v>
      </c>
      <c r="Q146" s="61">
        <v>4</v>
      </c>
    </row>
    <row r="147" spans="4:17">
      <c r="D147" s="12" t="s">
        <v>3501</v>
      </c>
      <c r="E147" s="12" t="s">
        <v>3496</v>
      </c>
      <c r="I147" s="12" t="s">
        <v>3500</v>
      </c>
      <c r="L147" s="12" t="s">
        <v>632</v>
      </c>
      <c r="M147" s="12" t="s">
        <v>633</v>
      </c>
      <c r="N147" s="12">
        <v>0</v>
      </c>
      <c r="O147" s="12">
        <v>2</v>
      </c>
      <c r="P147" s="12">
        <v>12</v>
      </c>
      <c r="Q147" s="61">
        <v>2</v>
      </c>
    </row>
    <row r="148" spans="4:17">
      <c r="D148" s="12" t="s">
        <v>3499</v>
      </c>
      <c r="E148" s="12" t="s">
        <v>3496</v>
      </c>
      <c r="F148" s="62"/>
      <c r="G148" s="62"/>
      <c r="I148" s="12" t="s">
        <v>3498</v>
      </c>
      <c r="L148" s="12" t="s">
        <v>634</v>
      </c>
      <c r="M148" s="12" t="s">
        <v>635</v>
      </c>
      <c r="N148" s="12">
        <v>0</v>
      </c>
      <c r="O148" s="12">
        <v>2</v>
      </c>
      <c r="P148" s="12">
        <v>12</v>
      </c>
      <c r="Q148" s="61">
        <v>2</v>
      </c>
    </row>
    <row r="149" spans="4:17">
      <c r="D149" s="12" t="s">
        <v>3497</v>
      </c>
      <c r="E149" s="12" t="s">
        <v>3496</v>
      </c>
      <c r="F149" s="62"/>
      <c r="G149" s="62"/>
      <c r="I149" s="12" t="s">
        <v>3495</v>
      </c>
      <c r="L149" s="12" t="s">
        <v>636</v>
      </c>
      <c r="M149" s="12" t="s">
        <v>637</v>
      </c>
      <c r="N149" s="12">
        <v>3</v>
      </c>
      <c r="O149" s="12">
        <v>2</v>
      </c>
      <c r="P149" s="12">
        <v>4</v>
      </c>
      <c r="Q149" s="61">
        <v>5</v>
      </c>
    </row>
    <row r="150" spans="4:17">
      <c r="E150" s="62"/>
      <c r="F150" s="62"/>
      <c r="G150" s="62"/>
      <c r="I150" s="12" t="s">
        <v>3494</v>
      </c>
      <c r="L150" s="12" t="s">
        <v>638</v>
      </c>
      <c r="M150" s="12" t="s">
        <v>639</v>
      </c>
      <c r="N150" s="12">
        <v>3</v>
      </c>
      <c r="O150" s="12">
        <v>2</v>
      </c>
      <c r="P150" s="12">
        <v>4</v>
      </c>
      <c r="Q150" s="61">
        <v>5</v>
      </c>
    </row>
    <row r="151" spans="4:17">
      <c r="E151" s="62"/>
      <c r="F151" s="62"/>
      <c r="G151" s="62"/>
      <c r="I151" s="12" t="s">
        <v>3493</v>
      </c>
      <c r="L151" s="12" t="s">
        <v>640</v>
      </c>
      <c r="M151" s="12" t="s">
        <v>641</v>
      </c>
      <c r="N151" s="12">
        <v>3</v>
      </c>
      <c r="O151" s="12">
        <v>2</v>
      </c>
      <c r="P151" s="12">
        <v>4</v>
      </c>
      <c r="Q151" s="61">
        <v>5</v>
      </c>
    </row>
    <row r="152" spans="4:17">
      <c r="E152" s="62"/>
      <c r="F152" s="62"/>
      <c r="G152" s="62"/>
      <c r="I152" s="12" t="s">
        <v>3492</v>
      </c>
      <c r="L152" s="12" t="s">
        <v>642</v>
      </c>
      <c r="M152" s="12" t="s">
        <v>643</v>
      </c>
      <c r="N152" s="12">
        <v>3</v>
      </c>
      <c r="O152" s="12">
        <v>2</v>
      </c>
      <c r="P152" s="12">
        <v>4</v>
      </c>
      <c r="Q152" s="61">
        <v>5</v>
      </c>
    </row>
    <row r="153" spans="4:17">
      <c r="E153" s="62"/>
      <c r="F153" s="62"/>
      <c r="G153" s="62"/>
      <c r="I153" s="12" t="s">
        <v>3492</v>
      </c>
      <c r="L153" s="12" t="s">
        <v>644</v>
      </c>
      <c r="M153" s="12" t="s">
        <v>645</v>
      </c>
      <c r="N153" s="12">
        <v>3</v>
      </c>
      <c r="O153" s="12">
        <v>0</v>
      </c>
      <c r="P153" s="12">
        <v>4</v>
      </c>
      <c r="Q153" s="61">
        <v>3</v>
      </c>
    </row>
    <row r="154" spans="4:17">
      <c r="E154" s="62"/>
      <c r="F154" s="62"/>
      <c r="G154" s="62"/>
      <c r="I154" s="12" t="s">
        <v>3491</v>
      </c>
      <c r="L154" s="12" t="s">
        <v>646</v>
      </c>
      <c r="M154" s="12" t="s">
        <v>647</v>
      </c>
      <c r="N154" s="12">
        <v>3</v>
      </c>
      <c r="O154" s="12">
        <v>1</v>
      </c>
      <c r="P154" s="12">
        <v>4</v>
      </c>
      <c r="Q154" s="61">
        <v>4</v>
      </c>
    </row>
    <row r="155" spans="4:17">
      <c r="E155" s="62"/>
      <c r="F155" s="62"/>
      <c r="G155" s="62"/>
      <c r="I155" s="12" t="s">
        <v>3490</v>
      </c>
      <c r="L155" s="12" t="s">
        <v>648</v>
      </c>
      <c r="M155" s="12" t="s">
        <v>649</v>
      </c>
      <c r="N155" s="12">
        <v>3</v>
      </c>
      <c r="O155" s="12">
        <v>2</v>
      </c>
      <c r="P155" s="12">
        <v>4</v>
      </c>
      <c r="Q155" s="61">
        <v>5</v>
      </c>
    </row>
    <row r="156" spans="4:17">
      <c r="E156" s="62"/>
      <c r="F156" s="62"/>
      <c r="G156" s="62"/>
      <c r="I156" s="12" t="s">
        <v>3489</v>
      </c>
      <c r="L156" s="12" t="s">
        <v>650</v>
      </c>
      <c r="M156" s="12" t="s">
        <v>651</v>
      </c>
      <c r="N156" s="12">
        <v>3</v>
      </c>
      <c r="O156" s="12">
        <v>2</v>
      </c>
      <c r="P156" s="12">
        <v>4</v>
      </c>
      <c r="Q156" s="61">
        <v>5</v>
      </c>
    </row>
    <row r="157" spans="4:17">
      <c r="E157" s="62"/>
      <c r="F157" s="62"/>
      <c r="G157" s="62"/>
      <c r="I157" s="12" t="s">
        <v>3488</v>
      </c>
      <c r="L157" s="12" t="s">
        <v>652</v>
      </c>
      <c r="M157" s="12" t="s">
        <v>653</v>
      </c>
      <c r="N157" s="12">
        <v>3</v>
      </c>
      <c r="O157" s="12">
        <v>1</v>
      </c>
      <c r="P157" s="12">
        <v>4</v>
      </c>
      <c r="Q157" s="61">
        <v>4</v>
      </c>
    </row>
    <row r="158" spans="4:17">
      <c r="E158" s="62"/>
      <c r="F158" s="62"/>
      <c r="G158" s="62"/>
      <c r="I158" s="12" t="s">
        <v>3487</v>
      </c>
      <c r="L158" s="12" t="s">
        <v>654</v>
      </c>
      <c r="M158" s="12" t="s">
        <v>655</v>
      </c>
      <c r="N158" s="12">
        <v>1</v>
      </c>
      <c r="O158" s="12">
        <v>3</v>
      </c>
      <c r="P158" s="12">
        <v>4</v>
      </c>
      <c r="Q158" s="61">
        <v>4</v>
      </c>
    </row>
    <row r="159" spans="4:17">
      <c r="E159" s="62"/>
      <c r="F159" s="62"/>
      <c r="G159" s="62"/>
      <c r="I159" s="12" t="s">
        <v>3486</v>
      </c>
      <c r="L159" s="12" t="s">
        <v>656</v>
      </c>
      <c r="M159" s="12" t="s">
        <v>657</v>
      </c>
      <c r="N159" s="12">
        <v>3</v>
      </c>
      <c r="O159" s="12">
        <v>1</v>
      </c>
      <c r="P159" s="12">
        <v>4</v>
      </c>
      <c r="Q159" s="61">
        <v>4</v>
      </c>
    </row>
    <row r="160" spans="4:17">
      <c r="E160" s="62"/>
      <c r="F160" s="62"/>
      <c r="G160" s="62"/>
      <c r="I160" s="12" t="s">
        <v>3485</v>
      </c>
      <c r="L160" s="12" t="s">
        <v>658</v>
      </c>
      <c r="M160" s="12" t="s">
        <v>659</v>
      </c>
      <c r="N160" s="12">
        <v>3</v>
      </c>
      <c r="O160" s="12">
        <v>1</v>
      </c>
      <c r="P160" s="12">
        <v>4</v>
      </c>
      <c r="Q160" s="61">
        <v>4</v>
      </c>
    </row>
    <row r="161" spans="5:17">
      <c r="E161" s="62"/>
      <c r="F161" s="62"/>
      <c r="G161" s="62"/>
      <c r="I161" s="12" t="s">
        <v>3484</v>
      </c>
      <c r="L161" s="12" t="s">
        <v>660</v>
      </c>
      <c r="M161" s="12" t="s">
        <v>661</v>
      </c>
      <c r="N161" s="12">
        <v>4</v>
      </c>
      <c r="O161" s="12">
        <v>0</v>
      </c>
      <c r="P161" s="12">
        <v>4</v>
      </c>
      <c r="Q161" s="61">
        <v>4</v>
      </c>
    </row>
    <row r="162" spans="5:17">
      <c r="E162" s="62"/>
      <c r="F162" s="62"/>
      <c r="G162" s="62"/>
      <c r="I162" s="12" t="s">
        <v>3483</v>
      </c>
      <c r="L162" s="12" t="s">
        <v>662</v>
      </c>
      <c r="M162" s="12" t="s">
        <v>663</v>
      </c>
      <c r="N162" s="12">
        <v>0</v>
      </c>
      <c r="O162" s="12">
        <v>2</v>
      </c>
      <c r="P162" s="12">
        <v>4</v>
      </c>
      <c r="Q162" s="61">
        <v>2</v>
      </c>
    </row>
    <row r="163" spans="5:17">
      <c r="E163" s="62"/>
      <c r="F163" s="62"/>
      <c r="G163" s="62"/>
      <c r="I163" s="12" t="s">
        <v>3482</v>
      </c>
      <c r="L163" s="12" t="s">
        <v>664</v>
      </c>
      <c r="M163" s="12" t="s">
        <v>665</v>
      </c>
      <c r="N163" s="12">
        <v>4</v>
      </c>
      <c r="O163" s="12">
        <v>0</v>
      </c>
      <c r="P163" s="12">
        <v>5</v>
      </c>
      <c r="Q163" s="61">
        <v>4</v>
      </c>
    </row>
    <row r="164" spans="5:17">
      <c r="E164" s="62"/>
      <c r="F164" s="62"/>
      <c r="G164" s="62"/>
      <c r="I164" s="12" t="s">
        <v>3482</v>
      </c>
      <c r="L164" s="12" t="s">
        <v>666</v>
      </c>
      <c r="M164" s="12" t="s">
        <v>667</v>
      </c>
      <c r="N164" s="12">
        <v>0</v>
      </c>
      <c r="O164" s="12">
        <v>2</v>
      </c>
      <c r="P164" s="12">
        <v>3</v>
      </c>
      <c r="Q164" s="61">
        <v>2</v>
      </c>
    </row>
    <row r="165" spans="5:17">
      <c r="E165" s="62"/>
      <c r="F165" s="62"/>
      <c r="G165" s="62"/>
      <c r="I165" s="12" t="s">
        <v>3481</v>
      </c>
      <c r="L165" s="12" t="s">
        <v>668</v>
      </c>
      <c r="M165" s="12" t="s">
        <v>669</v>
      </c>
      <c r="N165" s="12">
        <v>2</v>
      </c>
      <c r="O165" s="12">
        <v>0</v>
      </c>
      <c r="P165" s="12">
        <v>5</v>
      </c>
      <c r="Q165" s="61">
        <v>2</v>
      </c>
    </row>
    <row r="166" spans="5:17">
      <c r="E166" s="62"/>
      <c r="F166" s="62"/>
      <c r="G166" s="62"/>
      <c r="I166" s="12" t="s">
        <v>3480</v>
      </c>
      <c r="L166" s="12" t="s">
        <v>670</v>
      </c>
      <c r="M166" s="12" t="s">
        <v>671</v>
      </c>
      <c r="N166" s="12">
        <v>3</v>
      </c>
      <c r="O166" s="12">
        <v>0</v>
      </c>
      <c r="P166" s="12">
        <v>4</v>
      </c>
      <c r="Q166" s="61">
        <v>3</v>
      </c>
    </row>
    <row r="167" spans="5:17">
      <c r="E167" s="62"/>
      <c r="F167" s="62"/>
      <c r="G167" s="62"/>
      <c r="I167" s="12" t="s">
        <v>3479</v>
      </c>
      <c r="L167" s="12" t="s">
        <v>672</v>
      </c>
      <c r="M167" s="12" t="s">
        <v>673</v>
      </c>
      <c r="N167" s="12">
        <v>4</v>
      </c>
      <c r="O167" s="12">
        <v>0</v>
      </c>
      <c r="P167" s="12">
        <v>4</v>
      </c>
      <c r="Q167" s="61">
        <v>4</v>
      </c>
    </row>
    <row r="168" spans="5:17">
      <c r="E168" s="62"/>
      <c r="F168" s="62"/>
      <c r="G168" s="62"/>
      <c r="I168" s="12" t="s">
        <v>3478</v>
      </c>
      <c r="L168" s="12" t="s">
        <v>674</v>
      </c>
      <c r="M168" s="12" t="s">
        <v>675</v>
      </c>
      <c r="N168" s="12">
        <v>3</v>
      </c>
      <c r="O168" s="12">
        <v>1</v>
      </c>
      <c r="P168" s="12">
        <v>4</v>
      </c>
      <c r="Q168" s="61">
        <v>4</v>
      </c>
    </row>
    <row r="169" spans="5:17">
      <c r="E169" s="62"/>
      <c r="F169" s="62"/>
      <c r="G169" s="62"/>
      <c r="I169" s="12" t="s">
        <v>3477</v>
      </c>
      <c r="L169" s="12" t="s">
        <v>676</v>
      </c>
      <c r="M169" s="12" t="s">
        <v>677</v>
      </c>
      <c r="N169" s="12">
        <v>0</v>
      </c>
      <c r="O169" s="12">
        <v>2</v>
      </c>
      <c r="P169" s="12">
        <v>4</v>
      </c>
      <c r="Q169" s="61">
        <v>2</v>
      </c>
    </row>
    <row r="170" spans="5:17">
      <c r="E170" s="62"/>
      <c r="F170" s="62"/>
      <c r="G170" s="62"/>
      <c r="I170" s="12" t="s">
        <v>3476</v>
      </c>
      <c r="L170" s="12" t="s">
        <v>678</v>
      </c>
      <c r="M170" s="12" t="s">
        <v>679</v>
      </c>
      <c r="N170" s="12">
        <v>0</v>
      </c>
      <c r="O170" s="12">
        <v>2</v>
      </c>
      <c r="P170" s="12">
        <v>4</v>
      </c>
      <c r="Q170" s="61">
        <v>2</v>
      </c>
    </row>
    <row r="171" spans="5:17">
      <c r="E171" s="62"/>
      <c r="F171" s="62"/>
      <c r="G171" s="62"/>
      <c r="I171" s="12" t="s">
        <v>3475</v>
      </c>
      <c r="L171" s="12" t="s">
        <v>680</v>
      </c>
      <c r="M171" s="12" t="s">
        <v>681</v>
      </c>
      <c r="N171" s="12">
        <v>0</v>
      </c>
      <c r="O171" s="12">
        <v>2</v>
      </c>
      <c r="P171" s="12">
        <v>4</v>
      </c>
      <c r="Q171" s="61">
        <v>2</v>
      </c>
    </row>
    <row r="172" spans="5:17">
      <c r="E172" s="62"/>
      <c r="F172" s="62"/>
      <c r="G172" s="62"/>
      <c r="I172" s="12" t="s">
        <v>3474</v>
      </c>
      <c r="L172" s="12" t="s">
        <v>682</v>
      </c>
      <c r="M172" s="12" t="s">
        <v>683</v>
      </c>
      <c r="N172" s="12">
        <v>0</v>
      </c>
      <c r="O172" s="12">
        <v>14</v>
      </c>
      <c r="P172" s="12">
        <v>0</v>
      </c>
      <c r="Q172" s="61">
        <v>14</v>
      </c>
    </row>
    <row r="173" spans="5:17">
      <c r="E173" s="62"/>
      <c r="F173" s="62"/>
      <c r="G173" s="62"/>
      <c r="I173" s="12" t="s">
        <v>3473</v>
      </c>
      <c r="L173" s="12" t="s">
        <v>684</v>
      </c>
      <c r="M173" s="12" t="s">
        <v>685</v>
      </c>
      <c r="N173" s="12">
        <v>6</v>
      </c>
      <c r="O173" s="12">
        <v>0</v>
      </c>
      <c r="P173" s="12">
        <v>4</v>
      </c>
      <c r="Q173" s="61">
        <v>6</v>
      </c>
    </row>
    <row r="174" spans="5:17">
      <c r="E174" s="62"/>
      <c r="F174" s="62"/>
      <c r="G174" s="62"/>
      <c r="I174" s="12" t="s">
        <v>3472</v>
      </c>
      <c r="L174" s="12" t="s">
        <v>686</v>
      </c>
      <c r="M174" s="12" t="s">
        <v>687</v>
      </c>
      <c r="N174" s="12">
        <v>3</v>
      </c>
      <c r="O174" s="12">
        <v>2</v>
      </c>
      <c r="P174" s="12">
        <v>5</v>
      </c>
      <c r="Q174" s="61">
        <v>5</v>
      </c>
    </row>
    <row r="175" spans="5:17">
      <c r="E175" s="62"/>
      <c r="F175" s="62"/>
      <c r="G175" s="62"/>
      <c r="I175" s="12" t="s">
        <v>3471</v>
      </c>
      <c r="L175" s="12" t="s">
        <v>688</v>
      </c>
      <c r="M175" s="12" t="s">
        <v>689</v>
      </c>
      <c r="N175" s="12">
        <v>3</v>
      </c>
      <c r="O175" s="12">
        <v>2</v>
      </c>
      <c r="P175" s="12">
        <v>5</v>
      </c>
      <c r="Q175" s="61">
        <v>5</v>
      </c>
    </row>
    <row r="176" spans="5:17">
      <c r="E176" s="62"/>
      <c r="F176" s="62"/>
      <c r="G176" s="62"/>
      <c r="I176" s="12" t="s">
        <v>3470</v>
      </c>
      <c r="L176" s="12" t="s">
        <v>690</v>
      </c>
      <c r="M176" s="12" t="s">
        <v>691</v>
      </c>
      <c r="N176" s="12">
        <v>3</v>
      </c>
      <c r="O176" s="12">
        <v>1</v>
      </c>
      <c r="P176" s="12">
        <v>4</v>
      </c>
      <c r="Q176" s="61">
        <v>4</v>
      </c>
    </row>
    <row r="177" spans="5:17">
      <c r="E177" s="62"/>
      <c r="F177" s="62"/>
      <c r="G177" s="62"/>
      <c r="I177" s="12" t="s">
        <v>3469</v>
      </c>
      <c r="L177" s="12" t="s">
        <v>692</v>
      </c>
      <c r="M177" s="12" t="s">
        <v>693</v>
      </c>
      <c r="N177" s="12">
        <v>4</v>
      </c>
      <c r="O177" s="12">
        <v>0</v>
      </c>
      <c r="P177" s="12">
        <v>4</v>
      </c>
      <c r="Q177" s="61">
        <v>4</v>
      </c>
    </row>
    <row r="178" spans="5:17">
      <c r="E178" s="62"/>
      <c r="F178" s="62"/>
      <c r="G178" s="62"/>
      <c r="I178" s="12" t="s">
        <v>3468</v>
      </c>
      <c r="L178" s="12" t="s">
        <v>694</v>
      </c>
      <c r="M178" s="12" t="s">
        <v>695</v>
      </c>
      <c r="N178" s="12">
        <v>2</v>
      </c>
      <c r="O178" s="12">
        <v>0</v>
      </c>
      <c r="P178" s="12">
        <v>4</v>
      </c>
      <c r="Q178" s="61">
        <v>2</v>
      </c>
    </row>
    <row r="179" spans="5:17">
      <c r="E179" s="62"/>
      <c r="F179" s="62"/>
      <c r="G179" s="62"/>
      <c r="I179" s="12" t="s">
        <v>3467</v>
      </c>
      <c r="L179" s="12" t="s">
        <v>696</v>
      </c>
      <c r="M179" s="12" t="s">
        <v>697</v>
      </c>
      <c r="N179" s="12">
        <v>4</v>
      </c>
      <c r="O179" s="12">
        <v>0</v>
      </c>
      <c r="P179" s="12">
        <v>3</v>
      </c>
      <c r="Q179" s="61">
        <v>4</v>
      </c>
    </row>
    <row r="180" spans="5:17">
      <c r="E180" s="62"/>
      <c r="F180" s="62"/>
      <c r="G180" s="62"/>
      <c r="I180" s="12" t="s">
        <v>3466</v>
      </c>
      <c r="L180" s="12" t="s">
        <v>698</v>
      </c>
      <c r="M180" s="12" t="s">
        <v>209</v>
      </c>
      <c r="N180" s="12">
        <v>2</v>
      </c>
      <c r="O180" s="12">
        <v>0</v>
      </c>
      <c r="P180" s="12">
        <v>3</v>
      </c>
      <c r="Q180" s="61">
        <v>2</v>
      </c>
    </row>
    <row r="181" spans="5:17">
      <c r="E181" s="62"/>
      <c r="F181" s="62"/>
      <c r="G181" s="62"/>
      <c r="I181" s="12" t="s">
        <v>3465</v>
      </c>
      <c r="L181" s="12" t="s">
        <v>699</v>
      </c>
      <c r="M181" s="12" t="s">
        <v>700</v>
      </c>
      <c r="N181" s="12">
        <v>1</v>
      </c>
      <c r="O181" s="12">
        <v>3</v>
      </c>
      <c r="P181" s="12">
        <v>4</v>
      </c>
      <c r="Q181" s="61">
        <v>4</v>
      </c>
    </row>
    <row r="182" spans="5:17">
      <c r="E182" s="62"/>
      <c r="F182" s="62"/>
      <c r="G182" s="62"/>
      <c r="I182" s="12" t="s">
        <v>3464</v>
      </c>
      <c r="L182" s="12" t="s">
        <v>701</v>
      </c>
      <c r="M182" s="12" t="s">
        <v>702</v>
      </c>
      <c r="N182" s="12">
        <v>2</v>
      </c>
      <c r="O182" s="12">
        <v>2</v>
      </c>
      <c r="P182" s="12">
        <v>4</v>
      </c>
      <c r="Q182" s="61">
        <v>4</v>
      </c>
    </row>
    <row r="183" spans="5:17">
      <c r="E183" s="62"/>
      <c r="F183" s="62"/>
      <c r="G183" s="62"/>
      <c r="I183" s="12" t="s">
        <v>3463</v>
      </c>
      <c r="L183" s="12" t="s">
        <v>703</v>
      </c>
      <c r="M183" s="12" t="s">
        <v>704</v>
      </c>
      <c r="N183" s="12">
        <v>2</v>
      </c>
      <c r="O183" s="12">
        <v>2</v>
      </c>
      <c r="P183" s="12">
        <v>4</v>
      </c>
      <c r="Q183" s="61">
        <v>4</v>
      </c>
    </row>
    <row r="184" spans="5:17">
      <c r="E184" s="62"/>
      <c r="F184" s="62"/>
      <c r="G184" s="62"/>
      <c r="I184" s="12" t="s">
        <v>3462</v>
      </c>
      <c r="L184" s="12" t="s">
        <v>705</v>
      </c>
      <c r="M184" s="12" t="s">
        <v>706</v>
      </c>
      <c r="N184" s="12">
        <v>2</v>
      </c>
      <c r="O184" s="12">
        <v>0</v>
      </c>
      <c r="P184" s="12">
        <v>2</v>
      </c>
      <c r="Q184" s="61">
        <v>2</v>
      </c>
    </row>
    <row r="185" spans="5:17">
      <c r="E185" s="62"/>
      <c r="F185" s="62"/>
      <c r="G185" s="62"/>
      <c r="I185" s="12" t="s">
        <v>3461</v>
      </c>
      <c r="L185" s="12" t="s">
        <v>707</v>
      </c>
      <c r="M185" s="12" t="s">
        <v>708</v>
      </c>
      <c r="N185" s="12">
        <v>3</v>
      </c>
      <c r="O185" s="12">
        <v>1</v>
      </c>
      <c r="P185" s="12">
        <v>4</v>
      </c>
      <c r="Q185" s="61">
        <v>4</v>
      </c>
    </row>
    <row r="186" spans="5:17">
      <c r="E186" s="62"/>
      <c r="F186" s="62"/>
      <c r="G186" s="62"/>
      <c r="I186" s="12" t="s">
        <v>3460</v>
      </c>
      <c r="L186" s="12" t="s">
        <v>709</v>
      </c>
      <c r="M186" s="12" t="s">
        <v>710</v>
      </c>
      <c r="N186" s="12">
        <v>3</v>
      </c>
      <c r="O186" s="12">
        <v>1</v>
      </c>
      <c r="P186" s="12">
        <v>4</v>
      </c>
      <c r="Q186" s="61">
        <v>4</v>
      </c>
    </row>
    <row r="187" spans="5:17">
      <c r="E187" s="62"/>
      <c r="F187" s="62"/>
      <c r="G187" s="62"/>
      <c r="I187" s="12" t="s">
        <v>3459</v>
      </c>
      <c r="L187" s="12" t="s">
        <v>711</v>
      </c>
      <c r="M187" s="12" t="s">
        <v>712</v>
      </c>
      <c r="N187" s="12">
        <v>2</v>
      </c>
      <c r="O187" s="12">
        <v>2</v>
      </c>
      <c r="P187" s="12">
        <v>4</v>
      </c>
      <c r="Q187" s="61">
        <v>4</v>
      </c>
    </row>
    <row r="188" spans="5:17">
      <c r="E188" s="62"/>
      <c r="F188" s="62"/>
      <c r="G188" s="62"/>
      <c r="I188" s="12" t="s">
        <v>3458</v>
      </c>
      <c r="L188" s="12" t="s">
        <v>713</v>
      </c>
      <c r="M188" s="12" t="s">
        <v>714</v>
      </c>
      <c r="N188" s="12">
        <v>2</v>
      </c>
      <c r="O188" s="12">
        <v>2</v>
      </c>
      <c r="P188" s="12">
        <v>5</v>
      </c>
      <c r="Q188" s="61">
        <v>4</v>
      </c>
    </row>
    <row r="189" spans="5:17">
      <c r="E189" s="62"/>
      <c r="F189" s="62"/>
      <c r="G189" s="62"/>
      <c r="I189" s="12" t="s">
        <v>3457</v>
      </c>
      <c r="L189" s="12" t="s">
        <v>715</v>
      </c>
      <c r="M189" s="12" t="s">
        <v>716</v>
      </c>
      <c r="N189" s="12">
        <v>2</v>
      </c>
      <c r="O189" s="12">
        <v>2</v>
      </c>
      <c r="P189" s="12">
        <v>4</v>
      </c>
      <c r="Q189" s="61">
        <v>4</v>
      </c>
    </row>
    <row r="190" spans="5:17">
      <c r="E190" s="62"/>
      <c r="F190" s="62"/>
      <c r="G190" s="62"/>
      <c r="I190" s="12" t="s">
        <v>3456</v>
      </c>
      <c r="L190" s="12" t="s">
        <v>717</v>
      </c>
      <c r="M190" s="12" t="s">
        <v>718</v>
      </c>
      <c r="N190" s="12">
        <v>2</v>
      </c>
      <c r="O190" s="12">
        <v>2</v>
      </c>
      <c r="P190" s="12">
        <v>4</v>
      </c>
      <c r="Q190" s="61">
        <v>4</v>
      </c>
    </row>
    <row r="191" spans="5:17">
      <c r="E191" s="62"/>
      <c r="F191" s="62"/>
      <c r="G191" s="62"/>
      <c r="I191" s="12" t="s">
        <v>3455</v>
      </c>
      <c r="L191" s="12" t="s">
        <v>719</v>
      </c>
      <c r="M191" s="12" t="s">
        <v>720</v>
      </c>
      <c r="N191" s="12">
        <v>2</v>
      </c>
      <c r="O191" s="12">
        <v>2</v>
      </c>
      <c r="P191" s="12">
        <v>4</v>
      </c>
      <c r="Q191" s="61">
        <v>4</v>
      </c>
    </row>
    <row r="192" spans="5:17">
      <c r="E192" s="62"/>
      <c r="F192" s="62"/>
      <c r="G192" s="62"/>
      <c r="I192" s="12" t="s">
        <v>3454</v>
      </c>
      <c r="L192" s="12" t="s">
        <v>721</v>
      </c>
      <c r="M192" s="12" t="s">
        <v>722</v>
      </c>
      <c r="N192" s="12">
        <v>2</v>
      </c>
      <c r="O192" s="12">
        <v>2</v>
      </c>
      <c r="P192" s="12">
        <v>5</v>
      </c>
      <c r="Q192" s="61">
        <v>4</v>
      </c>
    </row>
    <row r="193" spans="5:17">
      <c r="E193" s="62"/>
      <c r="F193" s="62"/>
      <c r="G193" s="62"/>
      <c r="I193" s="12" t="s">
        <v>3453</v>
      </c>
      <c r="L193" s="12" t="s">
        <v>723</v>
      </c>
      <c r="M193" s="12" t="s">
        <v>724</v>
      </c>
      <c r="N193" s="12">
        <v>2</v>
      </c>
      <c r="O193" s="12">
        <v>0</v>
      </c>
      <c r="P193" s="12">
        <v>4</v>
      </c>
      <c r="Q193" s="61">
        <v>2</v>
      </c>
    </row>
    <row r="194" spans="5:17">
      <c r="E194" s="62"/>
      <c r="F194" s="62"/>
      <c r="G194" s="62"/>
      <c r="I194" s="12" t="s">
        <v>3452</v>
      </c>
      <c r="L194" s="12" t="s">
        <v>725</v>
      </c>
      <c r="M194" s="12" t="s">
        <v>726</v>
      </c>
      <c r="N194" s="12">
        <v>0</v>
      </c>
      <c r="O194" s="12">
        <v>2</v>
      </c>
      <c r="P194" s="12">
        <v>4</v>
      </c>
      <c r="Q194" s="61">
        <v>2</v>
      </c>
    </row>
    <row r="195" spans="5:17">
      <c r="E195" s="62"/>
      <c r="F195" s="62"/>
      <c r="G195" s="62"/>
      <c r="I195" s="12" t="s">
        <v>3451</v>
      </c>
      <c r="L195" s="12" t="s">
        <v>727</v>
      </c>
      <c r="M195" s="12" t="s">
        <v>728</v>
      </c>
      <c r="N195" s="12">
        <v>0</v>
      </c>
      <c r="O195" s="12">
        <v>2</v>
      </c>
      <c r="P195" s="12">
        <v>4</v>
      </c>
      <c r="Q195" s="61">
        <v>2</v>
      </c>
    </row>
    <row r="196" spans="5:17">
      <c r="E196" s="62"/>
      <c r="F196" s="62"/>
      <c r="G196" s="62"/>
      <c r="I196" s="12" t="s">
        <v>3450</v>
      </c>
      <c r="L196" s="12" t="s">
        <v>729</v>
      </c>
      <c r="M196" s="12" t="s">
        <v>730</v>
      </c>
      <c r="N196" s="12">
        <v>0</v>
      </c>
      <c r="O196" s="12">
        <v>2</v>
      </c>
      <c r="P196" s="12">
        <v>4</v>
      </c>
      <c r="Q196" s="61">
        <v>2</v>
      </c>
    </row>
    <row r="197" spans="5:17">
      <c r="E197" s="62"/>
      <c r="F197" s="62"/>
      <c r="G197" s="62"/>
      <c r="I197" s="12" t="s">
        <v>3449</v>
      </c>
      <c r="L197" s="12" t="s">
        <v>731</v>
      </c>
      <c r="M197" s="12" t="s">
        <v>732</v>
      </c>
      <c r="N197" s="12">
        <v>0</v>
      </c>
      <c r="O197" s="12">
        <v>14</v>
      </c>
      <c r="P197" s="12">
        <v>0</v>
      </c>
      <c r="Q197" s="61">
        <v>14</v>
      </c>
    </row>
    <row r="198" spans="5:17">
      <c r="E198" s="62"/>
      <c r="F198" s="62"/>
      <c r="G198" s="62"/>
      <c r="I198" s="12" t="s">
        <v>57</v>
      </c>
      <c r="L198" s="12" t="s">
        <v>733</v>
      </c>
      <c r="M198" s="12" t="s">
        <v>734</v>
      </c>
      <c r="N198" s="12">
        <v>4</v>
      </c>
      <c r="O198" s="12">
        <v>0</v>
      </c>
      <c r="P198" s="12">
        <v>5</v>
      </c>
      <c r="Q198" s="61">
        <v>4</v>
      </c>
    </row>
    <row r="199" spans="5:17">
      <c r="E199" s="62"/>
      <c r="F199" s="62"/>
      <c r="G199" s="62"/>
      <c r="I199" s="12" t="s">
        <v>3448</v>
      </c>
      <c r="L199" s="12" t="s">
        <v>735</v>
      </c>
      <c r="M199" s="12" t="s">
        <v>736</v>
      </c>
      <c r="N199" s="12">
        <v>0</v>
      </c>
      <c r="O199" s="12">
        <v>4</v>
      </c>
      <c r="P199" s="12">
        <v>4</v>
      </c>
      <c r="Q199" s="61">
        <v>4</v>
      </c>
    </row>
    <row r="200" spans="5:17">
      <c r="E200" s="62"/>
      <c r="F200" s="62"/>
      <c r="G200" s="62"/>
      <c r="I200" s="12" t="s">
        <v>3447</v>
      </c>
      <c r="L200" s="12" t="s">
        <v>737</v>
      </c>
      <c r="M200" s="12" t="s">
        <v>738</v>
      </c>
      <c r="N200" s="12">
        <v>4</v>
      </c>
      <c r="O200" s="12">
        <v>0</v>
      </c>
      <c r="P200" s="12">
        <v>4</v>
      </c>
      <c r="Q200" s="61">
        <v>4</v>
      </c>
    </row>
    <row r="201" spans="5:17">
      <c r="E201" s="62"/>
      <c r="F201" s="62"/>
      <c r="G201" s="62"/>
      <c r="I201" s="12" t="s">
        <v>3446</v>
      </c>
      <c r="L201" s="12" t="s">
        <v>739</v>
      </c>
      <c r="M201" s="12" t="s">
        <v>740</v>
      </c>
      <c r="N201" s="12">
        <v>4</v>
      </c>
      <c r="O201" s="12">
        <v>0</v>
      </c>
      <c r="P201" s="12">
        <v>5</v>
      </c>
      <c r="Q201" s="61">
        <v>4</v>
      </c>
    </row>
    <row r="202" spans="5:17">
      <c r="E202" s="62"/>
      <c r="F202" s="62"/>
      <c r="G202" s="62"/>
      <c r="I202" s="12" t="s">
        <v>3445</v>
      </c>
      <c r="L202" s="12" t="s">
        <v>741</v>
      </c>
      <c r="M202" s="12" t="s">
        <v>742</v>
      </c>
      <c r="N202" s="12">
        <v>4</v>
      </c>
      <c r="O202" s="12">
        <v>0</v>
      </c>
      <c r="P202" s="12">
        <v>4</v>
      </c>
      <c r="Q202" s="61">
        <v>4</v>
      </c>
    </row>
    <row r="203" spans="5:17">
      <c r="E203" s="62"/>
      <c r="F203" s="62"/>
      <c r="G203" s="62"/>
      <c r="I203" s="12" t="s">
        <v>3444</v>
      </c>
      <c r="L203" s="12" t="s">
        <v>743</v>
      </c>
      <c r="M203" s="12" t="s">
        <v>744</v>
      </c>
      <c r="N203" s="12">
        <v>4</v>
      </c>
      <c r="O203" s="12">
        <v>0</v>
      </c>
      <c r="P203" s="12">
        <v>4</v>
      </c>
      <c r="Q203" s="61">
        <v>4</v>
      </c>
    </row>
    <row r="204" spans="5:17">
      <c r="E204" s="62"/>
      <c r="F204" s="62"/>
      <c r="G204" s="62"/>
      <c r="I204" s="12" t="s">
        <v>3443</v>
      </c>
      <c r="L204" s="12" t="s">
        <v>745</v>
      </c>
      <c r="M204" s="12" t="s">
        <v>746</v>
      </c>
      <c r="N204" s="12">
        <v>0</v>
      </c>
      <c r="O204" s="12">
        <v>4</v>
      </c>
      <c r="P204" s="12">
        <v>4</v>
      </c>
      <c r="Q204" s="61">
        <v>4</v>
      </c>
    </row>
    <row r="205" spans="5:17">
      <c r="E205" s="62"/>
      <c r="F205" s="62"/>
      <c r="G205" s="62"/>
      <c r="I205" s="12" t="s">
        <v>3442</v>
      </c>
      <c r="L205" s="12" t="s">
        <v>747</v>
      </c>
      <c r="M205" s="12" t="s">
        <v>748</v>
      </c>
      <c r="N205" s="12">
        <v>0</v>
      </c>
      <c r="O205" s="12">
        <v>4</v>
      </c>
      <c r="P205" s="12">
        <v>4</v>
      </c>
      <c r="Q205" s="61">
        <v>4</v>
      </c>
    </row>
    <row r="206" spans="5:17">
      <c r="E206" s="62"/>
      <c r="F206" s="62"/>
      <c r="G206" s="62"/>
      <c r="I206" s="12" t="s">
        <v>3441</v>
      </c>
      <c r="L206" s="12" t="s">
        <v>749</v>
      </c>
      <c r="M206" s="12" t="s">
        <v>750</v>
      </c>
      <c r="N206" s="12">
        <v>4</v>
      </c>
      <c r="O206" s="12">
        <v>0</v>
      </c>
      <c r="P206" s="12">
        <v>5</v>
      </c>
      <c r="Q206" s="61">
        <v>4</v>
      </c>
    </row>
    <row r="207" spans="5:17">
      <c r="E207" s="62"/>
      <c r="F207" s="62"/>
      <c r="G207" s="62"/>
      <c r="I207" s="12" t="s">
        <v>3440</v>
      </c>
      <c r="L207" s="12" t="s">
        <v>751</v>
      </c>
      <c r="M207" s="12" t="s">
        <v>752</v>
      </c>
      <c r="N207" s="12">
        <v>4</v>
      </c>
      <c r="O207" s="12">
        <v>0</v>
      </c>
      <c r="P207" s="12">
        <v>4</v>
      </c>
      <c r="Q207" s="61">
        <v>4</v>
      </c>
    </row>
    <row r="208" spans="5:17">
      <c r="E208" s="62"/>
      <c r="F208" s="62"/>
      <c r="G208" s="62"/>
      <c r="I208" s="12" t="s">
        <v>3439</v>
      </c>
      <c r="L208" s="12" t="s">
        <v>753</v>
      </c>
      <c r="M208" s="12" t="s">
        <v>754</v>
      </c>
      <c r="N208" s="12">
        <v>4</v>
      </c>
      <c r="O208" s="12">
        <v>0</v>
      </c>
      <c r="P208" s="12">
        <v>4</v>
      </c>
      <c r="Q208" s="61">
        <v>4</v>
      </c>
    </row>
    <row r="209" spans="5:17">
      <c r="E209" s="62"/>
      <c r="F209" s="62"/>
      <c r="G209" s="62"/>
      <c r="I209" s="12" t="s">
        <v>3438</v>
      </c>
      <c r="L209" s="12" t="s">
        <v>755</v>
      </c>
      <c r="M209" s="12" t="s">
        <v>756</v>
      </c>
      <c r="N209" s="12">
        <v>4</v>
      </c>
      <c r="O209" s="12">
        <v>0</v>
      </c>
      <c r="P209" s="12">
        <v>5</v>
      </c>
      <c r="Q209" s="61">
        <v>4</v>
      </c>
    </row>
    <row r="210" spans="5:17">
      <c r="E210" s="62"/>
      <c r="F210" s="62"/>
      <c r="G210" s="62"/>
      <c r="I210" s="12" t="s">
        <v>3437</v>
      </c>
      <c r="L210" s="12" t="s">
        <v>757</v>
      </c>
      <c r="M210" s="12" t="s">
        <v>758</v>
      </c>
      <c r="N210" s="12">
        <v>4</v>
      </c>
      <c r="O210" s="12">
        <v>0</v>
      </c>
      <c r="P210" s="12">
        <v>4</v>
      </c>
      <c r="Q210" s="61">
        <v>4</v>
      </c>
    </row>
    <row r="211" spans="5:17">
      <c r="E211" s="62"/>
      <c r="F211" s="62"/>
      <c r="G211" s="62"/>
      <c r="I211" s="12" t="s">
        <v>3436</v>
      </c>
      <c r="L211" s="12" t="s">
        <v>759</v>
      </c>
      <c r="M211" s="12" t="s">
        <v>760</v>
      </c>
      <c r="N211" s="12">
        <v>0</v>
      </c>
      <c r="O211" s="12">
        <v>2</v>
      </c>
      <c r="P211" s="12">
        <v>4</v>
      </c>
      <c r="Q211" s="61">
        <v>2</v>
      </c>
    </row>
    <row r="212" spans="5:17">
      <c r="E212" s="62"/>
      <c r="F212" s="62"/>
      <c r="G212" s="62"/>
      <c r="I212" s="12" t="s">
        <v>3435</v>
      </c>
      <c r="L212" s="12" t="s">
        <v>761</v>
      </c>
      <c r="M212" s="12" t="s">
        <v>762</v>
      </c>
      <c r="N212" s="12">
        <v>0</v>
      </c>
      <c r="O212" s="12">
        <v>2</v>
      </c>
      <c r="P212" s="12">
        <v>2</v>
      </c>
      <c r="Q212" s="61">
        <v>2</v>
      </c>
    </row>
    <row r="213" spans="5:17">
      <c r="E213" s="62"/>
      <c r="F213" s="62"/>
      <c r="G213" s="62"/>
      <c r="I213" s="12" t="s">
        <v>3434</v>
      </c>
      <c r="L213" s="12" t="s">
        <v>763</v>
      </c>
      <c r="M213" s="12" t="s">
        <v>764</v>
      </c>
      <c r="N213" s="12">
        <v>4</v>
      </c>
      <c r="O213" s="12">
        <v>0</v>
      </c>
      <c r="P213" s="12">
        <v>4</v>
      </c>
      <c r="Q213" s="61">
        <v>4</v>
      </c>
    </row>
    <row r="214" spans="5:17">
      <c r="E214" s="62"/>
      <c r="F214" s="62"/>
      <c r="G214" s="62"/>
      <c r="I214" s="12" t="s">
        <v>3433</v>
      </c>
      <c r="L214" s="12" t="s">
        <v>765</v>
      </c>
      <c r="M214" s="12" t="s">
        <v>766</v>
      </c>
      <c r="N214" s="12">
        <v>4</v>
      </c>
      <c r="O214" s="12">
        <v>0</v>
      </c>
      <c r="P214" s="12">
        <v>4</v>
      </c>
      <c r="Q214" s="61">
        <v>4</v>
      </c>
    </row>
    <row r="215" spans="5:17">
      <c r="E215" s="62"/>
      <c r="F215" s="62"/>
      <c r="G215" s="62"/>
      <c r="I215" s="12" t="s">
        <v>3432</v>
      </c>
      <c r="L215" s="12" t="s">
        <v>767</v>
      </c>
      <c r="M215" s="12" t="s">
        <v>768</v>
      </c>
      <c r="N215" s="12">
        <v>4</v>
      </c>
      <c r="O215" s="12">
        <v>0</v>
      </c>
      <c r="P215" s="12">
        <v>4</v>
      </c>
      <c r="Q215" s="61">
        <v>4</v>
      </c>
    </row>
    <row r="216" spans="5:17">
      <c r="E216" s="62"/>
      <c r="F216" s="62"/>
      <c r="G216" s="62"/>
      <c r="I216" s="12" t="s">
        <v>3431</v>
      </c>
      <c r="L216" s="12" t="s">
        <v>769</v>
      </c>
      <c r="M216" s="12" t="s">
        <v>770</v>
      </c>
      <c r="N216" s="12">
        <v>4</v>
      </c>
      <c r="O216" s="12">
        <v>0</v>
      </c>
      <c r="P216" s="12">
        <v>4</v>
      </c>
      <c r="Q216" s="61">
        <v>4</v>
      </c>
    </row>
    <row r="217" spans="5:17">
      <c r="E217" s="62"/>
      <c r="F217" s="62"/>
      <c r="G217" s="62"/>
      <c r="I217" s="12" t="s">
        <v>3430</v>
      </c>
      <c r="L217" s="12" t="s">
        <v>771</v>
      </c>
      <c r="M217" s="12" t="s">
        <v>772</v>
      </c>
      <c r="N217" s="12">
        <v>4</v>
      </c>
      <c r="O217" s="12">
        <v>0</v>
      </c>
      <c r="P217" s="12">
        <v>4</v>
      </c>
      <c r="Q217" s="61">
        <v>4</v>
      </c>
    </row>
    <row r="218" spans="5:17">
      <c r="E218" s="62"/>
      <c r="F218" s="62"/>
      <c r="G218" s="62"/>
      <c r="I218" s="12" t="s">
        <v>3429</v>
      </c>
      <c r="L218" s="12" t="s">
        <v>773</v>
      </c>
      <c r="M218" s="12" t="s">
        <v>774</v>
      </c>
      <c r="N218" s="12">
        <v>4</v>
      </c>
      <c r="O218" s="12">
        <v>0</v>
      </c>
      <c r="P218" s="12">
        <v>4</v>
      </c>
      <c r="Q218" s="61">
        <v>4</v>
      </c>
    </row>
    <row r="219" spans="5:17">
      <c r="E219" s="62"/>
      <c r="F219" s="62"/>
      <c r="G219" s="62"/>
      <c r="I219" s="12" t="s">
        <v>3428</v>
      </c>
      <c r="L219" s="12" t="s">
        <v>775</v>
      </c>
      <c r="M219" s="12" t="s">
        <v>776</v>
      </c>
      <c r="N219" s="12">
        <v>2</v>
      </c>
      <c r="O219" s="12">
        <v>2</v>
      </c>
      <c r="P219" s="12">
        <v>4</v>
      </c>
      <c r="Q219" s="61">
        <v>4</v>
      </c>
    </row>
    <row r="220" spans="5:17">
      <c r="E220" s="62"/>
      <c r="F220" s="62"/>
      <c r="G220" s="62"/>
      <c r="I220" s="12" t="s">
        <v>3427</v>
      </c>
      <c r="L220" s="12" t="s">
        <v>777</v>
      </c>
      <c r="M220" s="12" t="s">
        <v>778</v>
      </c>
      <c r="N220" s="12">
        <v>4</v>
      </c>
      <c r="O220" s="12">
        <v>0</v>
      </c>
      <c r="P220" s="12">
        <v>4</v>
      </c>
      <c r="Q220" s="61">
        <v>4</v>
      </c>
    </row>
    <row r="221" spans="5:17">
      <c r="E221" s="62"/>
      <c r="F221" s="62"/>
      <c r="G221" s="62"/>
      <c r="I221" s="12" t="s">
        <v>3426</v>
      </c>
      <c r="L221" s="12" t="s">
        <v>779</v>
      </c>
      <c r="M221" s="12" t="s">
        <v>780</v>
      </c>
      <c r="N221" s="12">
        <v>4</v>
      </c>
      <c r="O221" s="12">
        <v>0</v>
      </c>
      <c r="P221" s="12">
        <v>4</v>
      </c>
      <c r="Q221" s="61">
        <v>4</v>
      </c>
    </row>
    <row r="222" spans="5:17">
      <c r="E222" s="62"/>
      <c r="F222" s="62"/>
      <c r="G222" s="62"/>
      <c r="I222" s="12" t="s">
        <v>3425</v>
      </c>
      <c r="L222" s="12" t="s">
        <v>781</v>
      </c>
      <c r="M222" s="12" t="s">
        <v>782</v>
      </c>
      <c r="N222" s="12">
        <v>4</v>
      </c>
      <c r="O222" s="12">
        <v>0</v>
      </c>
      <c r="P222" s="12">
        <v>4</v>
      </c>
      <c r="Q222" s="61">
        <v>4</v>
      </c>
    </row>
    <row r="223" spans="5:17">
      <c r="E223" s="62"/>
      <c r="F223" s="62"/>
      <c r="G223" s="62"/>
      <c r="I223" s="12" t="s">
        <v>3424</v>
      </c>
      <c r="L223" s="12" t="s">
        <v>783</v>
      </c>
      <c r="M223" s="12" t="s">
        <v>784</v>
      </c>
      <c r="N223" s="12">
        <v>0</v>
      </c>
      <c r="O223" s="12">
        <v>2</v>
      </c>
      <c r="P223" s="12">
        <v>4</v>
      </c>
      <c r="Q223" s="61">
        <v>2</v>
      </c>
    </row>
    <row r="224" spans="5:17">
      <c r="E224" s="62"/>
      <c r="F224" s="62"/>
      <c r="G224" s="62"/>
      <c r="I224" s="12" t="s">
        <v>3423</v>
      </c>
      <c r="L224" s="12" t="s">
        <v>785</v>
      </c>
      <c r="M224" s="12" t="s">
        <v>786</v>
      </c>
      <c r="N224" s="12">
        <v>0</v>
      </c>
      <c r="O224" s="12">
        <v>2</v>
      </c>
      <c r="P224" s="12">
        <v>4</v>
      </c>
      <c r="Q224" s="61">
        <v>2</v>
      </c>
    </row>
    <row r="225" spans="5:17">
      <c r="E225" s="62"/>
      <c r="F225" s="62"/>
      <c r="G225" s="62"/>
      <c r="I225" s="12" t="s">
        <v>3422</v>
      </c>
      <c r="L225" s="12" t="s">
        <v>787</v>
      </c>
      <c r="M225" s="12" t="s">
        <v>788</v>
      </c>
      <c r="N225" s="12">
        <v>0</v>
      </c>
      <c r="O225" s="12">
        <v>2</v>
      </c>
      <c r="P225" s="12">
        <v>4</v>
      </c>
      <c r="Q225" s="61">
        <v>2</v>
      </c>
    </row>
    <row r="226" spans="5:17">
      <c r="E226" s="62"/>
      <c r="F226" s="62"/>
      <c r="G226" s="62"/>
      <c r="I226" s="12" t="s">
        <v>3421</v>
      </c>
      <c r="L226" s="12" t="s">
        <v>789</v>
      </c>
      <c r="M226" s="12" t="s">
        <v>790</v>
      </c>
      <c r="N226" s="12">
        <v>0</v>
      </c>
      <c r="O226" s="12">
        <v>14</v>
      </c>
      <c r="P226" s="12">
        <v>0</v>
      </c>
      <c r="Q226" s="61">
        <v>14</v>
      </c>
    </row>
    <row r="227" spans="5:17">
      <c r="E227" s="62"/>
      <c r="F227" s="62"/>
      <c r="G227" s="62"/>
      <c r="I227" s="12" t="s">
        <v>3420</v>
      </c>
      <c r="L227" s="12" t="s">
        <v>791</v>
      </c>
      <c r="M227" s="12" t="s">
        <v>792</v>
      </c>
      <c r="N227" s="12">
        <v>4</v>
      </c>
      <c r="O227" s="12">
        <v>2</v>
      </c>
      <c r="P227" s="12">
        <v>9</v>
      </c>
      <c r="Q227" s="61">
        <v>6</v>
      </c>
    </row>
    <row r="228" spans="5:17">
      <c r="E228" s="62"/>
      <c r="F228" s="62"/>
      <c r="G228" s="62"/>
      <c r="I228" s="12" t="s">
        <v>3420</v>
      </c>
      <c r="L228" s="12" t="s">
        <v>793</v>
      </c>
      <c r="M228" s="12" t="s">
        <v>794</v>
      </c>
      <c r="N228" s="12">
        <v>2</v>
      </c>
      <c r="O228" s="12">
        <v>2</v>
      </c>
      <c r="P228" s="12">
        <v>5</v>
      </c>
      <c r="Q228" s="61">
        <v>4</v>
      </c>
    </row>
    <row r="229" spans="5:17">
      <c r="E229" s="62"/>
      <c r="F229" s="62"/>
      <c r="G229" s="62"/>
      <c r="I229" s="12" t="s">
        <v>3419</v>
      </c>
      <c r="L229" s="12" t="s">
        <v>795</v>
      </c>
      <c r="M229" s="12" t="s">
        <v>796</v>
      </c>
      <c r="N229" s="12">
        <v>2</v>
      </c>
      <c r="O229" s="12">
        <v>0</v>
      </c>
      <c r="P229" s="12">
        <v>3</v>
      </c>
      <c r="Q229" s="61">
        <v>2</v>
      </c>
    </row>
    <row r="230" spans="5:17">
      <c r="E230" s="62"/>
      <c r="F230" s="62"/>
      <c r="G230" s="62"/>
      <c r="I230" s="12" t="s">
        <v>3418</v>
      </c>
      <c r="L230" s="12" t="s">
        <v>797</v>
      </c>
      <c r="M230" s="12" t="s">
        <v>135</v>
      </c>
      <c r="N230" s="12">
        <v>2</v>
      </c>
      <c r="O230" s="12">
        <v>2</v>
      </c>
      <c r="P230" s="12">
        <v>5</v>
      </c>
      <c r="Q230" s="61">
        <v>4</v>
      </c>
    </row>
    <row r="231" spans="5:17">
      <c r="E231" s="62"/>
      <c r="F231" s="62"/>
      <c r="G231" s="62"/>
      <c r="I231" s="12" t="s">
        <v>3417</v>
      </c>
      <c r="L231" s="12" t="s">
        <v>798</v>
      </c>
      <c r="M231" s="12" t="s">
        <v>799</v>
      </c>
      <c r="N231" s="12">
        <v>4</v>
      </c>
      <c r="O231" s="12">
        <v>0</v>
      </c>
      <c r="P231" s="12">
        <v>5</v>
      </c>
      <c r="Q231" s="61">
        <v>4</v>
      </c>
    </row>
    <row r="232" spans="5:17">
      <c r="E232" s="62"/>
      <c r="F232" s="62"/>
      <c r="G232" s="62"/>
      <c r="I232" s="12" t="s">
        <v>3416</v>
      </c>
      <c r="L232" s="12" t="s">
        <v>800</v>
      </c>
      <c r="M232" s="12" t="s">
        <v>801</v>
      </c>
      <c r="N232" s="12">
        <v>4</v>
      </c>
      <c r="O232" s="12">
        <v>0</v>
      </c>
      <c r="P232" s="12">
        <v>4</v>
      </c>
      <c r="Q232" s="61">
        <v>4</v>
      </c>
    </row>
    <row r="233" spans="5:17">
      <c r="E233" s="62"/>
      <c r="F233" s="62"/>
      <c r="G233" s="62"/>
      <c r="I233" s="12" t="s">
        <v>3415</v>
      </c>
      <c r="L233" s="12" t="s">
        <v>802</v>
      </c>
      <c r="M233" s="12" t="s">
        <v>803</v>
      </c>
      <c r="N233" s="12">
        <v>2</v>
      </c>
      <c r="O233" s="12">
        <v>2</v>
      </c>
      <c r="P233" s="12">
        <v>4</v>
      </c>
      <c r="Q233" s="61">
        <v>4</v>
      </c>
    </row>
    <row r="234" spans="5:17">
      <c r="E234" s="62"/>
      <c r="F234" s="62"/>
      <c r="G234" s="62"/>
      <c r="I234" s="12" t="s">
        <v>3414</v>
      </c>
      <c r="L234" s="12" t="s">
        <v>804</v>
      </c>
      <c r="M234" s="12" t="s">
        <v>805</v>
      </c>
      <c r="N234" s="12">
        <v>2</v>
      </c>
      <c r="O234" s="12">
        <v>0</v>
      </c>
      <c r="P234" s="12">
        <v>3</v>
      </c>
      <c r="Q234" s="61">
        <v>2</v>
      </c>
    </row>
    <row r="235" spans="5:17">
      <c r="E235" s="62"/>
      <c r="F235" s="62"/>
      <c r="G235" s="62"/>
      <c r="I235" s="12" t="s">
        <v>3413</v>
      </c>
      <c r="L235" s="12" t="s">
        <v>806</v>
      </c>
      <c r="M235" s="12" t="s">
        <v>807</v>
      </c>
      <c r="N235" s="12">
        <v>4</v>
      </c>
      <c r="O235" s="12">
        <v>0</v>
      </c>
      <c r="P235" s="12">
        <v>5</v>
      </c>
      <c r="Q235" s="61">
        <v>4</v>
      </c>
    </row>
    <row r="236" spans="5:17">
      <c r="E236" s="62"/>
      <c r="F236" s="62"/>
      <c r="G236" s="62"/>
      <c r="I236" s="12" t="s">
        <v>3412</v>
      </c>
      <c r="L236" s="12" t="s">
        <v>808</v>
      </c>
      <c r="M236" s="12" t="s">
        <v>809</v>
      </c>
      <c r="N236" s="12">
        <v>2</v>
      </c>
      <c r="O236" s="12">
        <v>2</v>
      </c>
      <c r="P236" s="12">
        <v>2</v>
      </c>
      <c r="Q236" s="61">
        <v>4</v>
      </c>
    </row>
    <row r="237" spans="5:17">
      <c r="E237" s="62"/>
      <c r="F237" s="62"/>
      <c r="G237" s="62"/>
      <c r="I237" s="12" t="s">
        <v>3411</v>
      </c>
      <c r="L237" s="12" t="s">
        <v>810</v>
      </c>
      <c r="M237" s="12" t="s">
        <v>811</v>
      </c>
      <c r="N237" s="12">
        <v>2</v>
      </c>
      <c r="O237" s="12">
        <v>2</v>
      </c>
      <c r="P237" s="12">
        <v>4</v>
      </c>
      <c r="Q237" s="61">
        <v>4</v>
      </c>
    </row>
    <row r="238" spans="5:17">
      <c r="E238" s="62"/>
      <c r="F238" s="62"/>
      <c r="G238" s="62"/>
      <c r="I238" s="12" t="s">
        <v>3410</v>
      </c>
      <c r="L238" s="12" t="s">
        <v>812</v>
      </c>
      <c r="M238" s="12" t="s">
        <v>813</v>
      </c>
      <c r="N238" s="12">
        <v>4</v>
      </c>
      <c r="O238" s="12">
        <v>2</v>
      </c>
      <c r="P238" s="12">
        <v>9</v>
      </c>
      <c r="Q238" s="61">
        <v>6</v>
      </c>
    </row>
    <row r="239" spans="5:17">
      <c r="E239" s="62"/>
      <c r="F239" s="62"/>
      <c r="G239" s="62"/>
      <c r="I239" s="12" t="s">
        <v>3409</v>
      </c>
      <c r="L239" s="12" t="s">
        <v>814</v>
      </c>
      <c r="M239" s="12" t="s">
        <v>815</v>
      </c>
      <c r="N239" s="12">
        <v>4</v>
      </c>
      <c r="O239" s="12">
        <v>2</v>
      </c>
      <c r="P239" s="12">
        <v>9</v>
      </c>
      <c r="Q239" s="61">
        <v>6</v>
      </c>
    </row>
    <row r="240" spans="5:17">
      <c r="E240" s="62"/>
      <c r="F240" s="62"/>
      <c r="G240" s="62"/>
      <c r="I240" s="12" t="s">
        <v>3408</v>
      </c>
      <c r="L240" s="12" t="s">
        <v>816</v>
      </c>
      <c r="M240" s="12" t="s">
        <v>817</v>
      </c>
      <c r="N240" s="12">
        <v>4</v>
      </c>
      <c r="O240" s="12">
        <v>0</v>
      </c>
      <c r="P240" s="12">
        <v>5</v>
      </c>
      <c r="Q240" s="61">
        <v>4</v>
      </c>
    </row>
    <row r="241" spans="5:17">
      <c r="E241" s="62"/>
      <c r="F241" s="62"/>
      <c r="G241" s="62"/>
      <c r="I241" s="12" t="s">
        <v>3407</v>
      </c>
      <c r="L241" s="12" t="s">
        <v>818</v>
      </c>
      <c r="M241" s="12" t="s">
        <v>819</v>
      </c>
      <c r="N241" s="12">
        <v>4</v>
      </c>
      <c r="O241" s="12">
        <v>2</v>
      </c>
      <c r="P241" s="12">
        <v>4</v>
      </c>
      <c r="Q241" s="61">
        <v>6</v>
      </c>
    </row>
    <row r="242" spans="5:17">
      <c r="E242" s="62"/>
      <c r="F242" s="62"/>
      <c r="G242" s="62"/>
      <c r="I242" s="12" t="s">
        <v>3406</v>
      </c>
      <c r="L242" s="12" t="s">
        <v>820</v>
      </c>
      <c r="M242" s="12" t="s">
        <v>821</v>
      </c>
      <c r="N242" s="12">
        <v>2</v>
      </c>
      <c r="O242" s="12">
        <v>2</v>
      </c>
      <c r="P242" s="12">
        <v>5</v>
      </c>
      <c r="Q242" s="61">
        <v>4</v>
      </c>
    </row>
    <row r="243" spans="5:17">
      <c r="E243" s="62"/>
      <c r="F243" s="62"/>
      <c r="G243" s="62"/>
      <c r="I243" s="12" t="s">
        <v>3405</v>
      </c>
      <c r="L243" s="12" t="s">
        <v>822</v>
      </c>
      <c r="M243" s="12" t="s">
        <v>823</v>
      </c>
      <c r="N243" s="12">
        <v>2</v>
      </c>
      <c r="O243" s="12">
        <v>2</v>
      </c>
      <c r="P243" s="12">
        <v>4</v>
      </c>
      <c r="Q243" s="61">
        <v>4</v>
      </c>
    </row>
    <row r="244" spans="5:17">
      <c r="E244" s="62"/>
      <c r="F244" s="62"/>
      <c r="G244" s="62"/>
      <c r="I244" s="12" t="s">
        <v>3404</v>
      </c>
      <c r="L244" s="12" t="s">
        <v>824</v>
      </c>
      <c r="M244" s="12" t="s">
        <v>825</v>
      </c>
      <c r="N244" s="12">
        <v>1</v>
      </c>
      <c r="O244" s="12">
        <v>3</v>
      </c>
      <c r="P244" s="12">
        <v>5</v>
      </c>
      <c r="Q244" s="61">
        <v>4</v>
      </c>
    </row>
    <row r="245" spans="5:17">
      <c r="E245" s="62"/>
      <c r="F245" s="62"/>
      <c r="G245" s="62"/>
      <c r="I245" s="12" t="s">
        <v>3404</v>
      </c>
      <c r="L245" s="12" t="s">
        <v>826</v>
      </c>
      <c r="M245" s="12" t="s">
        <v>827</v>
      </c>
      <c r="N245" s="12">
        <v>2</v>
      </c>
      <c r="O245" s="12">
        <v>2</v>
      </c>
      <c r="P245" s="12">
        <v>4</v>
      </c>
      <c r="Q245" s="61">
        <v>4</v>
      </c>
    </row>
    <row r="246" spans="5:17">
      <c r="E246" s="62"/>
      <c r="F246" s="62"/>
      <c r="G246" s="62"/>
      <c r="I246" s="12" t="s">
        <v>3403</v>
      </c>
      <c r="L246" s="12" t="s">
        <v>828</v>
      </c>
      <c r="M246" s="12" t="s">
        <v>829</v>
      </c>
      <c r="N246" s="12">
        <v>2</v>
      </c>
      <c r="O246" s="12">
        <v>0</v>
      </c>
      <c r="P246" s="12">
        <v>3</v>
      </c>
      <c r="Q246" s="61">
        <v>2</v>
      </c>
    </row>
    <row r="247" spans="5:17">
      <c r="E247" s="62"/>
      <c r="F247" s="62"/>
      <c r="G247" s="62"/>
      <c r="I247" s="12" t="s">
        <v>3402</v>
      </c>
      <c r="L247" s="12" t="s">
        <v>830</v>
      </c>
      <c r="M247" s="12" t="s">
        <v>831</v>
      </c>
      <c r="N247" s="12">
        <v>2</v>
      </c>
      <c r="O247" s="12">
        <v>2</v>
      </c>
      <c r="P247" s="12">
        <v>5</v>
      </c>
      <c r="Q247" s="61">
        <v>4</v>
      </c>
    </row>
    <row r="248" spans="5:17">
      <c r="E248" s="62"/>
      <c r="F248" s="62"/>
      <c r="G248" s="62"/>
      <c r="I248" s="12" t="s">
        <v>3401</v>
      </c>
      <c r="L248" s="12" t="s">
        <v>832</v>
      </c>
      <c r="M248" s="12" t="s">
        <v>833</v>
      </c>
      <c r="N248" s="12">
        <v>4</v>
      </c>
      <c r="O248" s="12">
        <v>0</v>
      </c>
      <c r="P248" s="12">
        <v>4</v>
      </c>
      <c r="Q248" s="61">
        <v>4</v>
      </c>
    </row>
    <row r="249" spans="5:17">
      <c r="E249" s="62"/>
      <c r="F249" s="62"/>
      <c r="G249" s="62"/>
      <c r="I249" s="12" t="s">
        <v>3400</v>
      </c>
      <c r="L249" s="12" t="s">
        <v>834</v>
      </c>
      <c r="M249" s="12" t="s">
        <v>835</v>
      </c>
      <c r="N249" s="12">
        <v>0</v>
      </c>
      <c r="O249" s="12">
        <v>2</v>
      </c>
      <c r="P249" s="12">
        <v>4</v>
      </c>
      <c r="Q249" s="61">
        <v>2</v>
      </c>
    </row>
    <row r="250" spans="5:17">
      <c r="E250" s="62"/>
      <c r="F250" s="63"/>
      <c r="G250" s="63"/>
      <c r="I250" s="12" t="s">
        <v>3399</v>
      </c>
      <c r="L250" s="12" t="s">
        <v>836</v>
      </c>
      <c r="M250" s="12" t="s">
        <v>837</v>
      </c>
      <c r="N250" s="12">
        <v>0</v>
      </c>
      <c r="O250" s="12">
        <v>2</v>
      </c>
      <c r="P250" s="12">
        <v>4</v>
      </c>
      <c r="Q250" s="61">
        <v>2</v>
      </c>
    </row>
    <row r="251" spans="5:17">
      <c r="E251" s="62"/>
      <c r="F251" s="62"/>
      <c r="G251" s="62"/>
      <c r="I251" s="12" t="s">
        <v>3398</v>
      </c>
      <c r="L251" s="12" t="s">
        <v>838</v>
      </c>
      <c r="M251" s="12" t="s">
        <v>839</v>
      </c>
      <c r="N251" s="12">
        <v>0</v>
      </c>
      <c r="O251" s="12">
        <v>2</v>
      </c>
      <c r="P251" s="12">
        <v>4</v>
      </c>
      <c r="Q251" s="61">
        <v>2</v>
      </c>
    </row>
    <row r="252" spans="5:17">
      <c r="E252" s="63"/>
      <c r="F252" s="62"/>
      <c r="G252" s="62"/>
      <c r="I252" s="12" t="s">
        <v>3397</v>
      </c>
      <c r="L252" s="12" t="s">
        <v>840</v>
      </c>
      <c r="M252" s="12" t="s">
        <v>841</v>
      </c>
      <c r="N252" s="12">
        <v>0</v>
      </c>
      <c r="O252" s="12">
        <v>14</v>
      </c>
      <c r="P252" s="12">
        <v>0</v>
      </c>
      <c r="Q252" s="61">
        <v>14</v>
      </c>
    </row>
    <row r="253" spans="5:17">
      <c r="E253" s="62"/>
      <c r="F253" s="62"/>
      <c r="G253" s="62"/>
      <c r="I253" s="12" t="s">
        <v>3396</v>
      </c>
      <c r="L253" s="12" t="s">
        <v>842</v>
      </c>
      <c r="M253" s="12" t="s">
        <v>843</v>
      </c>
      <c r="N253" s="12">
        <v>4</v>
      </c>
      <c r="O253" s="12">
        <v>2</v>
      </c>
      <c r="P253" s="12">
        <v>4</v>
      </c>
      <c r="Q253" s="61">
        <v>6</v>
      </c>
    </row>
    <row r="254" spans="5:17">
      <c r="E254" s="62"/>
      <c r="F254" s="62"/>
      <c r="G254" s="62"/>
      <c r="I254" s="12" t="s">
        <v>3395</v>
      </c>
      <c r="L254" s="12" t="s">
        <v>844</v>
      </c>
      <c r="M254" s="12" t="s">
        <v>845</v>
      </c>
      <c r="N254" s="12">
        <v>4</v>
      </c>
      <c r="O254" s="12">
        <v>0</v>
      </c>
      <c r="P254" s="12">
        <v>4</v>
      </c>
      <c r="Q254" s="61">
        <v>4</v>
      </c>
    </row>
    <row r="255" spans="5:17">
      <c r="E255" s="62"/>
      <c r="F255" s="62"/>
      <c r="G255" s="62"/>
      <c r="I255" s="12" t="s">
        <v>3394</v>
      </c>
      <c r="L255" s="12" t="s">
        <v>846</v>
      </c>
      <c r="M255" s="12" t="s">
        <v>847</v>
      </c>
      <c r="N255" s="12">
        <v>3</v>
      </c>
      <c r="O255" s="12">
        <v>1</v>
      </c>
      <c r="P255" s="12">
        <v>4</v>
      </c>
      <c r="Q255" s="61">
        <v>4</v>
      </c>
    </row>
    <row r="256" spans="5:17">
      <c r="E256" s="62"/>
      <c r="F256" s="62"/>
      <c r="G256" s="62"/>
      <c r="I256" s="12" t="s">
        <v>3393</v>
      </c>
      <c r="L256" s="12" t="s">
        <v>848</v>
      </c>
      <c r="M256" s="12" t="s">
        <v>849</v>
      </c>
      <c r="N256" s="12">
        <v>4</v>
      </c>
      <c r="O256" s="12">
        <v>0</v>
      </c>
      <c r="P256" s="12">
        <v>4</v>
      </c>
      <c r="Q256" s="61">
        <v>4</v>
      </c>
    </row>
    <row r="257" spans="5:17">
      <c r="E257" s="62"/>
      <c r="F257" s="62"/>
      <c r="G257" s="62"/>
      <c r="I257" s="12" t="s">
        <v>3393</v>
      </c>
      <c r="L257" s="12" t="s">
        <v>850</v>
      </c>
      <c r="M257" s="12" t="s">
        <v>851</v>
      </c>
      <c r="N257" s="12">
        <v>4</v>
      </c>
      <c r="O257" s="12">
        <v>0</v>
      </c>
      <c r="P257" s="12">
        <v>4</v>
      </c>
      <c r="Q257" s="61">
        <v>4</v>
      </c>
    </row>
    <row r="258" spans="5:17">
      <c r="E258" s="62"/>
      <c r="F258" s="62"/>
      <c r="G258" s="62"/>
      <c r="I258" s="12" t="s">
        <v>3392</v>
      </c>
      <c r="L258" s="12" t="s">
        <v>852</v>
      </c>
      <c r="M258" s="12" t="s">
        <v>853</v>
      </c>
      <c r="N258" s="12">
        <v>3</v>
      </c>
      <c r="O258" s="12">
        <v>1</v>
      </c>
      <c r="P258" s="12">
        <v>4</v>
      </c>
      <c r="Q258" s="61">
        <v>4</v>
      </c>
    </row>
    <row r="259" spans="5:17">
      <c r="E259" s="62"/>
      <c r="F259" s="62"/>
      <c r="G259" s="62"/>
      <c r="I259" s="12" t="s">
        <v>3391</v>
      </c>
      <c r="L259" s="12" t="s">
        <v>854</v>
      </c>
      <c r="M259" s="12" t="s">
        <v>855</v>
      </c>
      <c r="N259" s="12">
        <v>4</v>
      </c>
      <c r="O259" s="12">
        <v>0</v>
      </c>
      <c r="P259" s="12">
        <v>4</v>
      </c>
      <c r="Q259" s="61">
        <v>4</v>
      </c>
    </row>
    <row r="260" spans="5:17">
      <c r="E260" s="62"/>
      <c r="F260" s="62"/>
      <c r="G260" s="62"/>
      <c r="I260" s="12" t="s">
        <v>3390</v>
      </c>
      <c r="L260" s="12" t="s">
        <v>856</v>
      </c>
      <c r="M260" s="12" t="s">
        <v>857</v>
      </c>
      <c r="N260" s="12">
        <v>3</v>
      </c>
      <c r="O260" s="12">
        <v>1</v>
      </c>
      <c r="P260" s="12">
        <v>4</v>
      </c>
      <c r="Q260" s="61">
        <v>4</v>
      </c>
    </row>
    <row r="261" spans="5:17">
      <c r="E261" s="62"/>
      <c r="F261" s="62"/>
      <c r="G261" s="62"/>
      <c r="I261" s="12" t="s">
        <v>3389</v>
      </c>
      <c r="L261" s="12" t="s">
        <v>858</v>
      </c>
      <c r="M261" s="12" t="s">
        <v>859</v>
      </c>
      <c r="N261" s="12">
        <v>2</v>
      </c>
      <c r="O261" s="12">
        <v>2</v>
      </c>
      <c r="P261" s="12">
        <v>4</v>
      </c>
      <c r="Q261" s="61">
        <v>4</v>
      </c>
    </row>
    <row r="262" spans="5:17">
      <c r="E262" s="62"/>
      <c r="F262" s="62"/>
      <c r="G262" s="62"/>
      <c r="I262" s="12" t="s">
        <v>3388</v>
      </c>
      <c r="L262" s="12" t="s">
        <v>860</v>
      </c>
      <c r="M262" s="12" t="s">
        <v>861</v>
      </c>
      <c r="N262" s="12">
        <v>3</v>
      </c>
      <c r="O262" s="12">
        <v>1</v>
      </c>
      <c r="P262" s="12">
        <v>4</v>
      </c>
      <c r="Q262" s="61">
        <v>4</v>
      </c>
    </row>
    <row r="263" spans="5:17">
      <c r="E263" s="62"/>
      <c r="F263" s="62"/>
      <c r="G263" s="62"/>
      <c r="I263" s="12" t="s">
        <v>3387</v>
      </c>
      <c r="L263" s="12" t="s">
        <v>862</v>
      </c>
      <c r="M263" s="12" t="s">
        <v>863</v>
      </c>
      <c r="N263" s="12">
        <v>2</v>
      </c>
      <c r="O263" s="12">
        <v>2</v>
      </c>
      <c r="P263" s="12">
        <v>4</v>
      </c>
      <c r="Q263" s="61">
        <v>4</v>
      </c>
    </row>
    <row r="264" spans="5:17">
      <c r="E264" s="62"/>
      <c r="F264" s="62"/>
      <c r="G264" s="62"/>
      <c r="I264" s="12" t="s">
        <v>3387</v>
      </c>
      <c r="L264" s="12" t="s">
        <v>864</v>
      </c>
      <c r="M264" s="12" t="s">
        <v>865</v>
      </c>
      <c r="N264" s="12">
        <v>3</v>
      </c>
      <c r="O264" s="12">
        <v>1</v>
      </c>
      <c r="P264" s="12">
        <v>4</v>
      </c>
      <c r="Q264" s="61">
        <v>4</v>
      </c>
    </row>
    <row r="265" spans="5:17">
      <c r="E265" s="62"/>
      <c r="F265" s="62"/>
      <c r="G265" s="62"/>
      <c r="I265" s="12" t="s">
        <v>3386</v>
      </c>
      <c r="L265" s="12" t="s">
        <v>866</v>
      </c>
      <c r="M265" s="12" t="s">
        <v>867</v>
      </c>
      <c r="N265" s="12">
        <v>3</v>
      </c>
      <c r="O265" s="12">
        <v>1</v>
      </c>
      <c r="P265" s="12">
        <v>4</v>
      </c>
      <c r="Q265" s="61">
        <v>4</v>
      </c>
    </row>
    <row r="266" spans="5:17">
      <c r="E266" s="62"/>
      <c r="F266" s="62"/>
      <c r="G266" s="62"/>
      <c r="I266" s="12" t="s">
        <v>3385</v>
      </c>
      <c r="L266" s="12" t="s">
        <v>868</v>
      </c>
      <c r="M266" s="12" t="s">
        <v>869</v>
      </c>
      <c r="N266" s="12">
        <v>2</v>
      </c>
      <c r="O266" s="12">
        <v>2</v>
      </c>
      <c r="P266" s="12">
        <v>4</v>
      </c>
      <c r="Q266" s="61">
        <v>4</v>
      </c>
    </row>
    <row r="267" spans="5:17">
      <c r="E267" s="62"/>
      <c r="F267" s="62"/>
      <c r="G267" s="62"/>
      <c r="I267" s="12" t="s">
        <v>3384</v>
      </c>
      <c r="L267" s="12" t="s">
        <v>870</v>
      </c>
      <c r="M267" s="12" t="s">
        <v>871</v>
      </c>
      <c r="N267" s="12">
        <v>3</v>
      </c>
      <c r="O267" s="12">
        <v>1</v>
      </c>
      <c r="P267" s="12">
        <v>4</v>
      </c>
      <c r="Q267" s="61">
        <v>4</v>
      </c>
    </row>
    <row r="268" spans="5:17">
      <c r="E268" s="62"/>
      <c r="F268" s="62"/>
      <c r="G268" s="62"/>
      <c r="I268" s="12" t="s">
        <v>3383</v>
      </c>
      <c r="L268" s="12" t="s">
        <v>872</v>
      </c>
      <c r="M268" s="12" t="s">
        <v>873</v>
      </c>
      <c r="N268" s="12">
        <v>0</v>
      </c>
      <c r="O268" s="12">
        <v>2</v>
      </c>
      <c r="P268" s="12">
        <v>4</v>
      </c>
      <c r="Q268" s="61">
        <v>2</v>
      </c>
    </row>
    <row r="269" spans="5:17">
      <c r="E269" s="62"/>
      <c r="F269" s="62"/>
      <c r="G269" s="62"/>
      <c r="I269" s="12" t="s">
        <v>3382</v>
      </c>
      <c r="L269" s="12" t="s">
        <v>874</v>
      </c>
      <c r="M269" s="12" t="s">
        <v>875</v>
      </c>
      <c r="N269" s="12">
        <v>0</v>
      </c>
      <c r="O269" s="12">
        <v>2</v>
      </c>
      <c r="P269" s="12">
        <v>4</v>
      </c>
      <c r="Q269" s="61">
        <v>2</v>
      </c>
    </row>
    <row r="270" spans="5:17">
      <c r="E270" s="62"/>
      <c r="F270" s="62"/>
      <c r="G270" s="62"/>
      <c r="I270" s="12" t="s">
        <v>3381</v>
      </c>
      <c r="L270" s="12" t="s">
        <v>876</v>
      </c>
      <c r="M270" s="12" t="s">
        <v>877</v>
      </c>
      <c r="N270" s="12">
        <v>0</v>
      </c>
      <c r="O270" s="12">
        <v>2</v>
      </c>
      <c r="P270" s="12">
        <v>4</v>
      </c>
      <c r="Q270" s="61">
        <v>2</v>
      </c>
    </row>
    <row r="271" spans="5:17">
      <c r="E271" s="62"/>
      <c r="F271" s="62"/>
      <c r="G271" s="62"/>
      <c r="I271" s="12" t="s">
        <v>3381</v>
      </c>
      <c r="L271" s="12" t="s">
        <v>878</v>
      </c>
      <c r="M271" s="12" t="s">
        <v>879</v>
      </c>
      <c r="N271" s="12">
        <v>0</v>
      </c>
      <c r="O271" s="12">
        <v>14</v>
      </c>
      <c r="P271" s="12">
        <v>0</v>
      </c>
      <c r="Q271" s="61">
        <v>14</v>
      </c>
    </row>
    <row r="272" spans="5:17">
      <c r="E272" s="62"/>
      <c r="F272" s="62"/>
      <c r="G272" s="62"/>
      <c r="I272" s="12" t="s">
        <v>3380</v>
      </c>
      <c r="L272" s="12" t="s">
        <v>880</v>
      </c>
      <c r="M272" s="12" t="s">
        <v>881</v>
      </c>
      <c r="N272" s="12">
        <v>4</v>
      </c>
      <c r="O272" s="12">
        <v>0</v>
      </c>
      <c r="P272" s="12">
        <v>4</v>
      </c>
      <c r="Q272" s="61">
        <v>4</v>
      </c>
    </row>
    <row r="273" spans="5:17">
      <c r="E273" s="62"/>
      <c r="F273" s="62"/>
      <c r="G273" s="62"/>
      <c r="I273" s="12" t="s">
        <v>3379</v>
      </c>
      <c r="L273" s="12" t="s">
        <v>882</v>
      </c>
      <c r="M273" s="12" t="s">
        <v>883</v>
      </c>
      <c r="N273" s="12">
        <v>0</v>
      </c>
      <c r="O273" s="12">
        <v>4</v>
      </c>
      <c r="P273" s="12">
        <v>4</v>
      </c>
      <c r="Q273" s="61">
        <v>4</v>
      </c>
    </row>
    <row r="274" spans="5:17">
      <c r="E274" s="62"/>
      <c r="F274" s="62"/>
      <c r="G274" s="62"/>
      <c r="I274" s="12" t="s">
        <v>3378</v>
      </c>
      <c r="L274" s="12" t="s">
        <v>884</v>
      </c>
      <c r="M274" s="12" t="s">
        <v>885</v>
      </c>
      <c r="N274" s="12">
        <v>2</v>
      </c>
      <c r="O274" s="12">
        <v>2</v>
      </c>
      <c r="P274" s="12">
        <v>5</v>
      </c>
      <c r="Q274" s="61">
        <v>4</v>
      </c>
    </row>
    <row r="275" spans="5:17">
      <c r="E275" s="62"/>
      <c r="F275" s="63"/>
      <c r="G275" s="63"/>
      <c r="I275" s="12" t="s">
        <v>3377</v>
      </c>
      <c r="L275" s="12" t="s">
        <v>886</v>
      </c>
      <c r="M275" s="12" t="s">
        <v>119</v>
      </c>
      <c r="N275" s="12">
        <v>4</v>
      </c>
      <c r="O275" s="12">
        <v>0</v>
      </c>
      <c r="P275" s="12">
        <v>4</v>
      </c>
      <c r="Q275" s="61">
        <v>4</v>
      </c>
    </row>
    <row r="276" spans="5:17">
      <c r="E276" s="62"/>
      <c r="F276" s="62"/>
      <c r="G276" s="62"/>
      <c r="I276" s="12" t="s">
        <v>3376</v>
      </c>
      <c r="L276" s="12" t="s">
        <v>887</v>
      </c>
      <c r="M276" s="12" t="s">
        <v>888</v>
      </c>
      <c r="N276" s="12">
        <v>4</v>
      </c>
      <c r="O276" s="12">
        <v>0</v>
      </c>
      <c r="P276" s="12">
        <v>4</v>
      </c>
      <c r="Q276" s="61">
        <v>4</v>
      </c>
    </row>
    <row r="277" spans="5:17">
      <c r="E277" s="63"/>
      <c r="F277" s="63"/>
      <c r="G277" s="63"/>
      <c r="I277" s="12" t="s">
        <v>3375</v>
      </c>
      <c r="L277" s="12" t="s">
        <v>889</v>
      </c>
      <c r="M277" s="12" t="s">
        <v>890</v>
      </c>
      <c r="N277" s="12">
        <v>3</v>
      </c>
      <c r="O277" s="12">
        <v>1</v>
      </c>
      <c r="P277" s="12">
        <v>4</v>
      </c>
      <c r="Q277" s="61">
        <v>4</v>
      </c>
    </row>
    <row r="278" spans="5:17">
      <c r="E278" s="62"/>
      <c r="F278" s="62"/>
      <c r="G278" s="62"/>
      <c r="I278" s="12" t="s">
        <v>3374</v>
      </c>
      <c r="L278" s="12" t="s">
        <v>891</v>
      </c>
      <c r="M278" s="12" t="s">
        <v>892</v>
      </c>
      <c r="N278" s="12">
        <v>3</v>
      </c>
      <c r="O278" s="12">
        <v>1</v>
      </c>
      <c r="P278" s="12">
        <v>4</v>
      </c>
      <c r="Q278" s="61">
        <v>4</v>
      </c>
    </row>
    <row r="279" spans="5:17">
      <c r="E279" s="63"/>
      <c r="F279" s="62"/>
      <c r="G279" s="62"/>
      <c r="I279" s="12" t="s">
        <v>3373</v>
      </c>
      <c r="L279" s="12" t="s">
        <v>893</v>
      </c>
      <c r="M279" s="12" t="s">
        <v>894</v>
      </c>
      <c r="N279" s="12">
        <v>4</v>
      </c>
      <c r="O279" s="12">
        <v>0</v>
      </c>
      <c r="P279" s="12">
        <v>4</v>
      </c>
      <c r="Q279" s="61">
        <v>4</v>
      </c>
    </row>
    <row r="280" spans="5:17">
      <c r="E280" s="62"/>
      <c r="F280" s="62"/>
      <c r="G280" s="62"/>
      <c r="I280" s="12" t="s">
        <v>3372</v>
      </c>
      <c r="L280" s="12" t="s">
        <v>895</v>
      </c>
      <c r="M280" s="12" t="s">
        <v>896</v>
      </c>
      <c r="N280" s="12">
        <v>3</v>
      </c>
      <c r="O280" s="12">
        <v>1</v>
      </c>
      <c r="P280" s="12">
        <v>4</v>
      </c>
      <c r="Q280" s="61">
        <v>4</v>
      </c>
    </row>
    <row r="281" spans="5:17">
      <c r="E281" s="62"/>
      <c r="F281" s="62"/>
      <c r="G281" s="62"/>
      <c r="I281" s="12" t="s">
        <v>3371</v>
      </c>
      <c r="L281" s="12" t="s">
        <v>897</v>
      </c>
      <c r="M281" s="12" t="s">
        <v>898</v>
      </c>
      <c r="N281" s="12">
        <v>4</v>
      </c>
      <c r="O281" s="12">
        <v>0</v>
      </c>
      <c r="P281" s="12">
        <v>4</v>
      </c>
      <c r="Q281" s="61">
        <v>4</v>
      </c>
    </row>
    <row r="282" spans="5:17">
      <c r="E282" s="62"/>
      <c r="F282" s="62"/>
      <c r="G282" s="62"/>
      <c r="I282" s="12" t="s">
        <v>3370</v>
      </c>
      <c r="L282" s="12" t="s">
        <v>899</v>
      </c>
      <c r="M282" s="12" t="s">
        <v>900</v>
      </c>
      <c r="N282" s="12">
        <v>4</v>
      </c>
      <c r="O282" s="12">
        <v>0</v>
      </c>
      <c r="P282" s="12">
        <v>4</v>
      </c>
      <c r="Q282" s="61">
        <v>4</v>
      </c>
    </row>
    <row r="283" spans="5:17">
      <c r="E283" s="62"/>
      <c r="F283" s="63"/>
      <c r="G283" s="63"/>
      <c r="I283" s="12" t="s">
        <v>3369</v>
      </c>
      <c r="L283" s="12" t="s">
        <v>901</v>
      </c>
      <c r="M283" s="12" t="s">
        <v>902</v>
      </c>
      <c r="N283" s="12">
        <v>3</v>
      </c>
      <c r="O283" s="12">
        <v>1</v>
      </c>
      <c r="P283" s="12">
        <v>4</v>
      </c>
      <c r="Q283" s="61">
        <v>4</v>
      </c>
    </row>
    <row r="284" spans="5:17">
      <c r="E284" s="62"/>
      <c r="F284" s="62"/>
      <c r="G284" s="62"/>
      <c r="I284" s="12" t="s">
        <v>3368</v>
      </c>
      <c r="L284" s="12" t="s">
        <v>903</v>
      </c>
      <c r="M284" s="12" t="s">
        <v>904</v>
      </c>
      <c r="N284" s="12">
        <v>3</v>
      </c>
      <c r="O284" s="12">
        <v>1</v>
      </c>
      <c r="P284" s="12">
        <v>4</v>
      </c>
      <c r="Q284" s="61">
        <v>4</v>
      </c>
    </row>
    <row r="285" spans="5:17">
      <c r="E285" s="63"/>
      <c r="F285" s="62"/>
      <c r="G285" s="62"/>
      <c r="I285" s="12" t="s">
        <v>3367</v>
      </c>
      <c r="L285" s="12" t="s">
        <v>905</v>
      </c>
      <c r="M285" s="12" t="s">
        <v>906</v>
      </c>
      <c r="N285" s="12">
        <v>4</v>
      </c>
      <c r="O285" s="12">
        <v>2</v>
      </c>
      <c r="P285" s="12">
        <v>6</v>
      </c>
      <c r="Q285" s="61">
        <v>6</v>
      </c>
    </row>
    <row r="286" spans="5:17">
      <c r="E286" s="62"/>
      <c r="F286" s="62"/>
      <c r="G286" s="62"/>
      <c r="I286" s="12" t="s">
        <v>3366</v>
      </c>
      <c r="L286" s="12" t="s">
        <v>907</v>
      </c>
      <c r="M286" s="12" t="s">
        <v>908</v>
      </c>
      <c r="N286" s="12">
        <v>4</v>
      </c>
      <c r="O286" s="12">
        <v>0</v>
      </c>
      <c r="P286" s="12">
        <v>4</v>
      </c>
      <c r="Q286" s="61">
        <v>4</v>
      </c>
    </row>
    <row r="287" spans="5:17">
      <c r="E287" s="62"/>
      <c r="F287" s="62"/>
      <c r="G287" s="62"/>
      <c r="I287" s="12" t="s">
        <v>3365</v>
      </c>
      <c r="L287" s="12" t="s">
        <v>909</v>
      </c>
      <c r="M287" s="12" t="s">
        <v>910</v>
      </c>
      <c r="N287" s="12">
        <v>4</v>
      </c>
      <c r="O287" s="12">
        <v>0</v>
      </c>
      <c r="P287" s="12">
        <v>6</v>
      </c>
      <c r="Q287" s="61">
        <v>4</v>
      </c>
    </row>
    <row r="288" spans="5:17">
      <c r="E288" s="62"/>
      <c r="F288" s="63"/>
      <c r="G288" s="63"/>
      <c r="I288" s="12" t="s">
        <v>3364</v>
      </c>
      <c r="L288" s="12" t="s">
        <v>911</v>
      </c>
      <c r="M288" s="12" t="s">
        <v>912</v>
      </c>
      <c r="N288" s="12">
        <v>0</v>
      </c>
      <c r="O288" s="12">
        <v>2</v>
      </c>
      <c r="P288" s="12">
        <v>4</v>
      </c>
      <c r="Q288" s="61">
        <v>2</v>
      </c>
    </row>
    <row r="289" spans="5:17">
      <c r="E289" s="62"/>
      <c r="F289" s="62"/>
      <c r="G289" s="62"/>
      <c r="I289" s="12" t="s">
        <v>3363</v>
      </c>
      <c r="L289" s="12" t="s">
        <v>913</v>
      </c>
      <c r="M289" s="12" t="s">
        <v>914</v>
      </c>
      <c r="N289" s="12">
        <v>0</v>
      </c>
      <c r="O289" s="12">
        <v>2</v>
      </c>
      <c r="P289" s="12">
        <v>4</v>
      </c>
      <c r="Q289" s="61">
        <v>2</v>
      </c>
    </row>
    <row r="290" spans="5:17">
      <c r="E290" s="63"/>
      <c r="F290" s="62"/>
      <c r="G290" s="62"/>
      <c r="I290" s="12" t="s">
        <v>3362</v>
      </c>
      <c r="L290" s="12" t="s">
        <v>915</v>
      </c>
      <c r="M290" s="12" t="s">
        <v>916</v>
      </c>
      <c r="N290" s="12">
        <v>0</v>
      </c>
      <c r="O290" s="12">
        <v>2</v>
      </c>
      <c r="P290" s="12">
        <v>4</v>
      </c>
      <c r="Q290" s="61">
        <v>2</v>
      </c>
    </row>
    <row r="291" spans="5:17">
      <c r="E291" s="62"/>
      <c r="F291" s="62"/>
      <c r="G291" s="62"/>
      <c r="I291" s="12" t="s">
        <v>3361</v>
      </c>
      <c r="L291" s="12" t="s">
        <v>917</v>
      </c>
      <c r="M291" s="12" t="s">
        <v>918</v>
      </c>
      <c r="N291" s="12">
        <v>0</v>
      </c>
      <c r="O291" s="12">
        <v>14</v>
      </c>
      <c r="P291" s="12">
        <v>0</v>
      </c>
      <c r="Q291" s="61">
        <v>14</v>
      </c>
    </row>
    <row r="292" spans="5:17">
      <c r="E292" s="62"/>
      <c r="F292" s="62"/>
      <c r="G292" s="62"/>
      <c r="I292" s="12" t="s">
        <v>3360</v>
      </c>
      <c r="L292" s="12" t="s">
        <v>919</v>
      </c>
      <c r="M292" s="12" t="s">
        <v>920</v>
      </c>
      <c r="N292" s="12">
        <v>3</v>
      </c>
      <c r="O292" s="12">
        <v>1</v>
      </c>
      <c r="P292" s="12">
        <v>5</v>
      </c>
      <c r="Q292" s="61">
        <v>4</v>
      </c>
    </row>
    <row r="293" spans="5:17">
      <c r="E293" s="62"/>
      <c r="F293" s="62"/>
      <c r="G293" s="62"/>
      <c r="I293" s="12" t="s">
        <v>3359</v>
      </c>
      <c r="L293" s="12" t="s">
        <v>921</v>
      </c>
      <c r="M293" s="12" t="s">
        <v>922</v>
      </c>
      <c r="N293" s="12">
        <v>3</v>
      </c>
      <c r="O293" s="12">
        <v>1</v>
      </c>
      <c r="P293" s="12">
        <v>5</v>
      </c>
      <c r="Q293" s="61">
        <v>4</v>
      </c>
    </row>
    <row r="294" spans="5:17">
      <c r="E294" s="62"/>
      <c r="F294" s="63"/>
      <c r="G294" s="63"/>
      <c r="I294" s="12" t="s">
        <v>3358</v>
      </c>
      <c r="L294" s="12" t="s">
        <v>923</v>
      </c>
      <c r="M294" s="12" t="s">
        <v>924</v>
      </c>
      <c r="N294" s="12">
        <v>2</v>
      </c>
      <c r="O294" s="12">
        <v>0</v>
      </c>
      <c r="P294" s="12">
        <v>4</v>
      </c>
      <c r="Q294" s="61">
        <v>2</v>
      </c>
    </row>
    <row r="295" spans="5:17">
      <c r="E295" s="62"/>
      <c r="F295" s="62"/>
      <c r="G295" s="62"/>
      <c r="I295" s="12" t="s">
        <v>3357</v>
      </c>
      <c r="L295" s="12" t="s">
        <v>925</v>
      </c>
      <c r="M295" s="12" t="s">
        <v>926</v>
      </c>
      <c r="N295" s="12">
        <v>3</v>
      </c>
      <c r="O295" s="12">
        <v>1</v>
      </c>
      <c r="P295" s="12">
        <v>5</v>
      </c>
      <c r="Q295" s="61">
        <v>4</v>
      </c>
    </row>
    <row r="296" spans="5:17">
      <c r="E296" s="63"/>
      <c r="F296" s="62"/>
      <c r="G296" s="62"/>
      <c r="I296" s="12" t="s">
        <v>3356</v>
      </c>
      <c r="L296" s="12" t="s">
        <v>927</v>
      </c>
      <c r="M296" s="12" t="s">
        <v>928</v>
      </c>
      <c r="N296" s="12">
        <v>3</v>
      </c>
      <c r="O296" s="12">
        <v>1</v>
      </c>
      <c r="P296" s="12">
        <v>5</v>
      </c>
      <c r="Q296" s="61">
        <v>4</v>
      </c>
    </row>
    <row r="297" spans="5:17">
      <c r="E297" s="62"/>
      <c r="F297" s="62"/>
      <c r="G297" s="62"/>
      <c r="I297" s="12" t="s">
        <v>3355</v>
      </c>
      <c r="L297" s="12" t="s">
        <v>929</v>
      </c>
      <c r="M297" s="12" t="s">
        <v>930</v>
      </c>
      <c r="N297" s="12">
        <v>2</v>
      </c>
      <c r="O297" s="12">
        <v>0</v>
      </c>
      <c r="P297" s="12">
        <v>4</v>
      </c>
      <c r="Q297" s="61">
        <v>2</v>
      </c>
    </row>
    <row r="298" spans="5:17">
      <c r="E298" s="62"/>
      <c r="F298" s="62"/>
      <c r="G298" s="62"/>
      <c r="I298" s="12" t="s">
        <v>3354</v>
      </c>
      <c r="L298" s="12" t="s">
        <v>931</v>
      </c>
      <c r="M298" s="12" t="s">
        <v>932</v>
      </c>
      <c r="N298" s="12">
        <v>2</v>
      </c>
      <c r="O298" s="12">
        <v>0</v>
      </c>
      <c r="P298" s="12">
        <v>4</v>
      </c>
      <c r="Q298" s="61">
        <v>2</v>
      </c>
    </row>
    <row r="299" spans="5:17">
      <c r="E299" s="62"/>
      <c r="F299" s="62"/>
      <c r="G299" s="62"/>
      <c r="I299" s="12" t="s">
        <v>3353</v>
      </c>
      <c r="L299" s="12" t="s">
        <v>933</v>
      </c>
      <c r="M299" s="12" t="s">
        <v>934</v>
      </c>
      <c r="N299" s="12">
        <v>4</v>
      </c>
      <c r="O299" s="12">
        <v>0</v>
      </c>
      <c r="P299" s="12">
        <v>4</v>
      </c>
      <c r="Q299" s="61">
        <v>4</v>
      </c>
    </row>
    <row r="300" spans="5:17">
      <c r="E300" s="62"/>
      <c r="F300" s="62"/>
      <c r="G300" s="62"/>
      <c r="I300" s="12" t="s">
        <v>3352</v>
      </c>
      <c r="L300" s="12" t="s">
        <v>935</v>
      </c>
      <c r="M300" s="12" t="s">
        <v>936</v>
      </c>
      <c r="N300" s="12">
        <v>4</v>
      </c>
      <c r="O300" s="12">
        <v>0</v>
      </c>
      <c r="P300" s="12">
        <v>5</v>
      </c>
      <c r="Q300" s="61">
        <v>4</v>
      </c>
    </row>
    <row r="301" spans="5:17">
      <c r="E301" s="62"/>
      <c r="F301" s="62"/>
      <c r="G301" s="62"/>
      <c r="I301" s="12" t="s">
        <v>3351</v>
      </c>
      <c r="L301" s="12" t="s">
        <v>937</v>
      </c>
      <c r="M301" s="12" t="s">
        <v>938</v>
      </c>
      <c r="N301" s="12">
        <v>4</v>
      </c>
      <c r="O301" s="12">
        <v>0</v>
      </c>
      <c r="P301" s="12">
        <v>5</v>
      </c>
      <c r="Q301" s="61">
        <v>4</v>
      </c>
    </row>
    <row r="302" spans="5:17">
      <c r="E302" s="62"/>
      <c r="F302" s="62"/>
      <c r="G302" s="62"/>
      <c r="I302" s="12" t="s">
        <v>3350</v>
      </c>
      <c r="L302" s="12" t="s">
        <v>939</v>
      </c>
      <c r="M302" s="12" t="s">
        <v>940</v>
      </c>
      <c r="N302" s="12">
        <v>4</v>
      </c>
      <c r="O302" s="12">
        <v>0</v>
      </c>
      <c r="P302" s="12">
        <v>4</v>
      </c>
      <c r="Q302" s="61">
        <v>4</v>
      </c>
    </row>
    <row r="303" spans="5:17">
      <c r="E303" s="62"/>
      <c r="F303" s="62"/>
      <c r="G303" s="62"/>
      <c r="I303" s="12" t="s">
        <v>3349</v>
      </c>
      <c r="L303" s="12" t="s">
        <v>941</v>
      </c>
      <c r="M303" s="12" t="s">
        <v>942</v>
      </c>
      <c r="N303" s="12">
        <v>2</v>
      </c>
      <c r="O303" s="12">
        <v>2</v>
      </c>
      <c r="P303" s="12">
        <v>4</v>
      </c>
      <c r="Q303" s="61">
        <v>4</v>
      </c>
    </row>
    <row r="304" spans="5:17">
      <c r="E304" s="62"/>
      <c r="F304" s="62"/>
      <c r="G304" s="62"/>
      <c r="I304" s="12" t="s">
        <v>3348</v>
      </c>
      <c r="L304" s="12" t="s">
        <v>943</v>
      </c>
      <c r="M304" s="12" t="s">
        <v>944</v>
      </c>
      <c r="N304" s="12">
        <v>0</v>
      </c>
      <c r="O304" s="12">
        <v>2</v>
      </c>
      <c r="P304" s="12">
        <v>5</v>
      </c>
      <c r="Q304" s="61">
        <v>2</v>
      </c>
    </row>
    <row r="305" spans="5:17">
      <c r="E305" s="62"/>
      <c r="F305" s="62"/>
      <c r="G305" s="62"/>
      <c r="I305" s="12" t="s">
        <v>3347</v>
      </c>
      <c r="L305" s="12" t="s">
        <v>945</v>
      </c>
      <c r="M305" s="12" t="s">
        <v>946</v>
      </c>
      <c r="N305" s="12">
        <v>0</v>
      </c>
      <c r="O305" s="12">
        <v>2</v>
      </c>
      <c r="P305" s="12">
        <v>5</v>
      </c>
      <c r="Q305" s="61">
        <v>2</v>
      </c>
    </row>
    <row r="306" spans="5:17">
      <c r="E306" s="62"/>
      <c r="F306" s="62"/>
      <c r="G306" s="62"/>
      <c r="I306" s="12" t="s">
        <v>3346</v>
      </c>
      <c r="L306" s="12" t="s">
        <v>947</v>
      </c>
      <c r="M306" s="12" t="s">
        <v>948</v>
      </c>
      <c r="N306" s="12">
        <v>4</v>
      </c>
      <c r="O306" s="12">
        <v>0</v>
      </c>
      <c r="P306" s="12">
        <v>5</v>
      </c>
      <c r="Q306" s="61">
        <v>4</v>
      </c>
    </row>
    <row r="307" spans="5:17">
      <c r="E307" s="62"/>
      <c r="F307" s="62"/>
      <c r="G307" s="62"/>
      <c r="I307" s="12" t="s">
        <v>3345</v>
      </c>
      <c r="L307" s="12" t="s">
        <v>949</v>
      </c>
      <c r="M307" s="12" t="s">
        <v>950</v>
      </c>
      <c r="N307" s="12">
        <v>4</v>
      </c>
      <c r="O307" s="12">
        <v>0</v>
      </c>
      <c r="P307" s="12">
        <v>4</v>
      </c>
      <c r="Q307" s="61">
        <v>4</v>
      </c>
    </row>
    <row r="308" spans="5:17">
      <c r="E308" s="62"/>
      <c r="F308" s="62"/>
      <c r="G308" s="62"/>
      <c r="I308" s="12" t="s">
        <v>3344</v>
      </c>
      <c r="L308" s="12" t="s">
        <v>951</v>
      </c>
      <c r="M308" s="12" t="s">
        <v>952</v>
      </c>
      <c r="N308" s="12">
        <v>2</v>
      </c>
      <c r="O308" s="12">
        <v>0</v>
      </c>
      <c r="P308" s="12">
        <v>3</v>
      </c>
      <c r="Q308" s="61">
        <v>2</v>
      </c>
    </row>
    <row r="309" spans="5:17">
      <c r="E309" s="62"/>
      <c r="F309" s="62"/>
      <c r="G309" s="62"/>
      <c r="I309" s="12" t="s">
        <v>3343</v>
      </c>
      <c r="L309" s="12" t="s">
        <v>953</v>
      </c>
      <c r="M309" s="12" t="s">
        <v>954</v>
      </c>
      <c r="N309" s="12">
        <v>4</v>
      </c>
      <c r="O309" s="12">
        <v>0</v>
      </c>
      <c r="P309" s="12">
        <v>4</v>
      </c>
      <c r="Q309" s="61">
        <v>4</v>
      </c>
    </row>
    <row r="310" spans="5:17">
      <c r="E310" s="62"/>
      <c r="F310" s="62"/>
      <c r="G310" s="62"/>
      <c r="I310" s="12" t="s">
        <v>3342</v>
      </c>
      <c r="L310" s="12" t="s">
        <v>955</v>
      </c>
      <c r="M310" s="12" t="s">
        <v>956</v>
      </c>
      <c r="N310" s="12">
        <v>4</v>
      </c>
      <c r="O310" s="12">
        <v>0</v>
      </c>
      <c r="P310" s="12">
        <v>4</v>
      </c>
      <c r="Q310" s="61">
        <v>4</v>
      </c>
    </row>
    <row r="311" spans="5:17">
      <c r="E311" s="62"/>
      <c r="F311" s="62"/>
      <c r="G311" s="62"/>
      <c r="I311" s="12" t="s">
        <v>3341</v>
      </c>
      <c r="L311" s="12" t="s">
        <v>957</v>
      </c>
      <c r="M311" s="12" t="s">
        <v>958</v>
      </c>
      <c r="N311" s="12">
        <v>0</v>
      </c>
      <c r="O311" s="12">
        <v>4</v>
      </c>
      <c r="P311" s="12">
        <v>4</v>
      </c>
      <c r="Q311" s="61">
        <v>4</v>
      </c>
    </row>
    <row r="312" spans="5:17">
      <c r="E312" s="62"/>
      <c r="F312" s="62"/>
      <c r="G312" s="62"/>
      <c r="I312" s="12" t="s">
        <v>3340</v>
      </c>
      <c r="L312" s="12" t="s">
        <v>959</v>
      </c>
      <c r="M312" s="12" t="s">
        <v>960</v>
      </c>
      <c r="N312" s="12">
        <v>4</v>
      </c>
      <c r="O312" s="12">
        <v>0</v>
      </c>
      <c r="P312" s="12">
        <v>4</v>
      </c>
      <c r="Q312" s="61">
        <v>4</v>
      </c>
    </row>
    <row r="313" spans="5:17">
      <c r="E313" s="62"/>
      <c r="F313" s="62"/>
      <c r="G313" s="62"/>
      <c r="I313" s="12" t="s">
        <v>3339</v>
      </c>
      <c r="L313" s="12" t="s">
        <v>961</v>
      </c>
      <c r="M313" s="12" t="s">
        <v>962</v>
      </c>
      <c r="N313" s="12">
        <v>4</v>
      </c>
      <c r="O313" s="12">
        <v>0</v>
      </c>
      <c r="P313" s="12">
        <v>4</v>
      </c>
      <c r="Q313" s="61">
        <v>4</v>
      </c>
    </row>
    <row r="314" spans="5:17">
      <c r="E314" s="62"/>
      <c r="F314" s="62"/>
      <c r="G314" s="62"/>
      <c r="I314" s="12" t="s">
        <v>3339</v>
      </c>
      <c r="L314" s="12" t="s">
        <v>963</v>
      </c>
      <c r="M314" s="12" t="s">
        <v>964</v>
      </c>
      <c r="N314" s="12">
        <v>4</v>
      </c>
      <c r="O314" s="12">
        <v>0</v>
      </c>
      <c r="P314" s="12">
        <v>4</v>
      </c>
      <c r="Q314" s="61">
        <v>4</v>
      </c>
    </row>
    <row r="315" spans="5:17">
      <c r="E315" s="62"/>
      <c r="F315" s="62"/>
      <c r="G315" s="62"/>
      <c r="I315" s="12" t="s">
        <v>3338</v>
      </c>
      <c r="L315" s="12" t="s">
        <v>965</v>
      </c>
      <c r="M315" s="12" t="s">
        <v>966</v>
      </c>
      <c r="N315" s="12">
        <v>3</v>
      </c>
      <c r="O315" s="12">
        <v>1</v>
      </c>
      <c r="P315" s="12">
        <v>4</v>
      </c>
      <c r="Q315" s="61">
        <v>4</v>
      </c>
    </row>
    <row r="316" spans="5:17">
      <c r="E316" s="62"/>
      <c r="F316" s="62"/>
      <c r="G316" s="62"/>
      <c r="I316" s="12" t="s">
        <v>3337</v>
      </c>
      <c r="L316" s="12" t="s">
        <v>967</v>
      </c>
      <c r="M316" s="12" t="s">
        <v>968</v>
      </c>
      <c r="N316" s="12">
        <v>3</v>
      </c>
      <c r="O316" s="12">
        <v>1</v>
      </c>
      <c r="P316" s="12">
        <v>4</v>
      </c>
      <c r="Q316" s="61">
        <v>4</v>
      </c>
    </row>
    <row r="317" spans="5:17">
      <c r="E317" s="62"/>
      <c r="F317" s="62"/>
      <c r="G317" s="62"/>
      <c r="I317" s="12" t="s">
        <v>3336</v>
      </c>
      <c r="L317" s="12" t="s">
        <v>969</v>
      </c>
      <c r="M317" s="12" t="s">
        <v>970</v>
      </c>
      <c r="N317" s="12">
        <v>4</v>
      </c>
      <c r="O317" s="12">
        <v>0</v>
      </c>
      <c r="P317" s="12">
        <v>5</v>
      </c>
      <c r="Q317" s="61">
        <v>4</v>
      </c>
    </row>
    <row r="318" spans="5:17">
      <c r="E318" s="62"/>
      <c r="F318" s="62"/>
      <c r="G318" s="62"/>
      <c r="I318" s="12" t="s">
        <v>3335</v>
      </c>
      <c r="L318" s="12" t="s">
        <v>971</v>
      </c>
      <c r="M318" s="12" t="s">
        <v>972</v>
      </c>
      <c r="N318" s="12">
        <v>3</v>
      </c>
      <c r="O318" s="12">
        <v>1</v>
      </c>
      <c r="P318" s="12">
        <v>5</v>
      </c>
      <c r="Q318" s="61">
        <v>4</v>
      </c>
    </row>
    <row r="319" spans="5:17">
      <c r="E319" s="62"/>
      <c r="F319" s="62"/>
      <c r="G319" s="62"/>
      <c r="I319" s="12" t="s">
        <v>3334</v>
      </c>
      <c r="L319" s="12" t="s">
        <v>973</v>
      </c>
      <c r="M319" s="12" t="s">
        <v>974</v>
      </c>
      <c r="N319" s="12">
        <v>3</v>
      </c>
      <c r="O319" s="12">
        <v>1</v>
      </c>
      <c r="P319" s="12">
        <v>4</v>
      </c>
      <c r="Q319" s="61">
        <v>4</v>
      </c>
    </row>
    <row r="320" spans="5:17">
      <c r="E320" s="62"/>
      <c r="F320" s="62"/>
      <c r="G320" s="62"/>
      <c r="I320" s="12" t="s">
        <v>3333</v>
      </c>
      <c r="L320" s="12" t="s">
        <v>975</v>
      </c>
      <c r="M320" s="12" t="s">
        <v>976</v>
      </c>
      <c r="N320" s="12">
        <v>4</v>
      </c>
      <c r="O320" s="12">
        <v>0</v>
      </c>
      <c r="P320" s="12">
        <v>5</v>
      </c>
      <c r="Q320" s="61">
        <v>4</v>
      </c>
    </row>
    <row r="321" spans="5:17">
      <c r="E321" s="62"/>
      <c r="F321" s="62"/>
      <c r="G321" s="62"/>
      <c r="I321" s="12" t="s">
        <v>3332</v>
      </c>
      <c r="L321" s="12" t="s">
        <v>977</v>
      </c>
      <c r="M321" s="12" t="s">
        <v>978</v>
      </c>
      <c r="N321" s="12">
        <v>3</v>
      </c>
      <c r="O321" s="12">
        <v>1</v>
      </c>
      <c r="P321" s="12">
        <v>5</v>
      </c>
      <c r="Q321" s="61">
        <v>4</v>
      </c>
    </row>
    <row r="322" spans="5:17">
      <c r="E322" s="62"/>
      <c r="F322" s="62"/>
      <c r="G322" s="62"/>
      <c r="I322" s="12" t="s">
        <v>3331</v>
      </c>
      <c r="L322" s="12" t="s">
        <v>979</v>
      </c>
      <c r="M322" s="12" t="s">
        <v>980</v>
      </c>
      <c r="N322" s="12">
        <v>3</v>
      </c>
      <c r="O322" s="12">
        <v>1</v>
      </c>
      <c r="P322" s="12">
        <v>4</v>
      </c>
      <c r="Q322" s="61">
        <v>4</v>
      </c>
    </row>
    <row r="323" spans="5:17">
      <c r="E323" s="62"/>
      <c r="F323" s="62"/>
      <c r="G323" s="62"/>
      <c r="I323" s="12" t="s">
        <v>3330</v>
      </c>
      <c r="L323" s="12" t="s">
        <v>981</v>
      </c>
      <c r="M323" s="12" t="s">
        <v>982</v>
      </c>
      <c r="N323" s="12">
        <v>4</v>
      </c>
      <c r="O323" s="12">
        <v>2</v>
      </c>
      <c r="P323" s="12">
        <v>4</v>
      </c>
      <c r="Q323" s="61">
        <v>6</v>
      </c>
    </row>
    <row r="324" spans="5:17">
      <c r="E324" s="62"/>
      <c r="F324" s="62"/>
      <c r="G324" s="62"/>
      <c r="I324" s="12" t="s">
        <v>3329</v>
      </c>
      <c r="L324" s="12" t="s">
        <v>983</v>
      </c>
      <c r="M324" s="12" t="s">
        <v>984</v>
      </c>
      <c r="N324" s="12">
        <v>0</v>
      </c>
      <c r="O324" s="12">
        <v>2</v>
      </c>
      <c r="P324" s="12">
        <v>4</v>
      </c>
      <c r="Q324" s="61">
        <v>2</v>
      </c>
    </row>
    <row r="325" spans="5:17">
      <c r="E325" s="62"/>
      <c r="F325" s="62"/>
      <c r="G325" s="62"/>
      <c r="I325" s="12" t="s">
        <v>3328</v>
      </c>
      <c r="L325" s="12" t="s">
        <v>985</v>
      </c>
      <c r="M325" s="12" t="s">
        <v>986</v>
      </c>
      <c r="N325" s="12">
        <v>0</v>
      </c>
      <c r="O325" s="12">
        <v>2</v>
      </c>
      <c r="P325" s="12">
        <v>4</v>
      </c>
      <c r="Q325" s="61">
        <v>2</v>
      </c>
    </row>
    <row r="326" spans="5:17">
      <c r="E326" s="62"/>
      <c r="F326" s="62"/>
      <c r="G326" s="62"/>
      <c r="I326" s="12" t="s">
        <v>3327</v>
      </c>
      <c r="L326" s="12" t="s">
        <v>987</v>
      </c>
      <c r="M326" s="12" t="s">
        <v>988</v>
      </c>
      <c r="N326" s="12">
        <v>0</v>
      </c>
      <c r="O326" s="12">
        <v>2</v>
      </c>
      <c r="P326" s="12">
        <v>4</v>
      </c>
      <c r="Q326" s="61">
        <v>2</v>
      </c>
    </row>
    <row r="327" spans="5:17">
      <c r="E327" s="62"/>
      <c r="F327" s="62"/>
      <c r="G327" s="62"/>
      <c r="I327" s="12" t="s">
        <v>3326</v>
      </c>
      <c r="L327" s="12" t="s">
        <v>989</v>
      </c>
      <c r="M327" s="12" t="s">
        <v>990</v>
      </c>
      <c r="N327" s="12">
        <v>0</v>
      </c>
      <c r="O327" s="12">
        <v>14</v>
      </c>
      <c r="P327" s="12">
        <v>0</v>
      </c>
      <c r="Q327" s="61">
        <v>14</v>
      </c>
    </row>
    <row r="328" spans="5:17">
      <c r="E328" s="62"/>
      <c r="F328" s="62"/>
      <c r="G328" s="62"/>
      <c r="I328" s="12" t="s">
        <v>3326</v>
      </c>
      <c r="L328" s="12" t="s">
        <v>991</v>
      </c>
      <c r="M328" s="12" t="s">
        <v>992</v>
      </c>
      <c r="N328" s="12">
        <v>1</v>
      </c>
      <c r="O328" s="12">
        <v>3</v>
      </c>
      <c r="P328" s="12">
        <v>3</v>
      </c>
      <c r="Q328" s="61">
        <v>4</v>
      </c>
    </row>
    <row r="329" spans="5:17">
      <c r="E329" s="62"/>
      <c r="F329" s="62"/>
      <c r="G329" s="62"/>
      <c r="I329" s="12" t="s">
        <v>3325</v>
      </c>
      <c r="L329" s="12" t="s">
        <v>993</v>
      </c>
      <c r="M329" s="12" t="s">
        <v>994</v>
      </c>
      <c r="N329" s="12">
        <v>3</v>
      </c>
      <c r="O329" s="12">
        <v>0</v>
      </c>
      <c r="P329" s="12">
        <v>4</v>
      </c>
      <c r="Q329" s="61">
        <v>3</v>
      </c>
    </row>
    <row r="330" spans="5:17">
      <c r="E330" s="62"/>
      <c r="F330" s="62"/>
      <c r="G330" s="62"/>
      <c r="I330" s="12" t="s">
        <v>3324</v>
      </c>
      <c r="L330" s="12" t="s">
        <v>995</v>
      </c>
      <c r="M330" s="12" t="s">
        <v>996</v>
      </c>
      <c r="N330" s="12">
        <v>2</v>
      </c>
      <c r="O330" s="12">
        <v>2</v>
      </c>
      <c r="P330" s="12">
        <v>4</v>
      </c>
      <c r="Q330" s="61">
        <v>4</v>
      </c>
    </row>
    <row r="331" spans="5:17">
      <c r="E331" s="62"/>
      <c r="F331" s="62"/>
      <c r="G331" s="62"/>
      <c r="I331" s="12" t="s">
        <v>3323</v>
      </c>
      <c r="L331" s="12" t="s">
        <v>997</v>
      </c>
      <c r="M331" s="12" t="s">
        <v>998</v>
      </c>
      <c r="N331" s="12">
        <v>3</v>
      </c>
      <c r="O331" s="12">
        <v>1</v>
      </c>
      <c r="P331" s="12">
        <v>5</v>
      </c>
      <c r="Q331" s="61">
        <v>4</v>
      </c>
    </row>
    <row r="332" spans="5:17">
      <c r="E332" s="62"/>
      <c r="F332" s="62"/>
      <c r="G332" s="62"/>
      <c r="I332" s="12" t="s">
        <v>3322</v>
      </c>
      <c r="L332" s="12" t="s">
        <v>999</v>
      </c>
      <c r="M332" s="12" t="s">
        <v>1000</v>
      </c>
      <c r="N332" s="12">
        <v>3</v>
      </c>
      <c r="O332" s="12">
        <v>1</v>
      </c>
      <c r="P332" s="12">
        <v>3</v>
      </c>
      <c r="Q332" s="61">
        <v>4</v>
      </c>
    </row>
    <row r="333" spans="5:17">
      <c r="E333" s="62"/>
      <c r="F333" s="62"/>
      <c r="G333" s="62"/>
      <c r="I333" s="12" t="s">
        <v>3321</v>
      </c>
      <c r="L333" s="12" t="s">
        <v>1001</v>
      </c>
      <c r="M333" s="12" t="s">
        <v>189</v>
      </c>
      <c r="N333" s="12">
        <v>3</v>
      </c>
      <c r="O333" s="12">
        <v>1</v>
      </c>
      <c r="P333" s="12">
        <v>4</v>
      </c>
      <c r="Q333" s="61">
        <v>4</v>
      </c>
    </row>
    <row r="334" spans="5:17">
      <c r="E334" s="62"/>
      <c r="F334" s="62"/>
      <c r="G334" s="62"/>
      <c r="I334" s="12" t="s">
        <v>61</v>
      </c>
      <c r="L334" s="12" t="s">
        <v>1002</v>
      </c>
      <c r="M334" s="12" t="s">
        <v>1003</v>
      </c>
      <c r="N334" s="12">
        <v>3</v>
      </c>
      <c r="O334" s="12">
        <v>1</v>
      </c>
      <c r="P334" s="12">
        <v>4</v>
      </c>
      <c r="Q334" s="61">
        <v>4</v>
      </c>
    </row>
    <row r="335" spans="5:17">
      <c r="E335" s="62"/>
      <c r="F335" s="62"/>
      <c r="G335" s="62"/>
      <c r="I335" s="12" t="s">
        <v>3320</v>
      </c>
      <c r="L335" s="12" t="s">
        <v>1004</v>
      </c>
      <c r="M335" s="12" t="s">
        <v>1005</v>
      </c>
      <c r="N335" s="12">
        <v>3</v>
      </c>
      <c r="O335" s="12">
        <v>0</v>
      </c>
      <c r="P335" s="12">
        <v>4</v>
      </c>
      <c r="Q335" s="61">
        <v>3</v>
      </c>
    </row>
    <row r="336" spans="5:17">
      <c r="E336" s="62"/>
      <c r="F336" s="62"/>
      <c r="G336" s="62"/>
      <c r="I336" s="12" t="s">
        <v>3319</v>
      </c>
      <c r="L336" s="12" t="s">
        <v>1006</v>
      </c>
      <c r="M336" s="12" t="s">
        <v>1007</v>
      </c>
      <c r="N336" s="12">
        <v>2</v>
      </c>
      <c r="O336" s="12">
        <v>0</v>
      </c>
      <c r="P336" s="12">
        <v>3</v>
      </c>
      <c r="Q336" s="61">
        <v>2</v>
      </c>
    </row>
    <row r="337" spans="5:17">
      <c r="E337" s="62"/>
      <c r="F337" s="62"/>
      <c r="G337" s="62"/>
      <c r="I337" s="12" t="s">
        <v>3318</v>
      </c>
      <c r="L337" s="12" t="s">
        <v>1008</v>
      </c>
      <c r="M337" s="12" t="s">
        <v>1009</v>
      </c>
      <c r="N337" s="12">
        <v>3</v>
      </c>
      <c r="O337" s="12">
        <v>0</v>
      </c>
      <c r="P337" s="12">
        <v>4</v>
      </c>
      <c r="Q337" s="61">
        <v>3</v>
      </c>
    </row>
    <row r="338" spans="5:17">
      <c r="E338" s="62"/>
      <c r="F338" s="62"/>
      <c r="G338" s="62"/>
      <c r="I338" s="12" t="s">
        <v>3317</v>
      </c>
      <c r="L338" s="12" t="s">
        <v>1010</v>
      </c>
      <c r="M338" s="12" t="s">
        <v>1011</v>
      </c>
      <c r="N338" s="12">
        <v>3</v>
      </c>
      <c r="O338" s="12">
        <v>1</v>
      </c>
      <c r="P338" s="12">
        <v>5</v>
      </c>
      <c r="Q338" s="61">
        <v>4</v>
      </c>
    </row>
    <row r="339" spans="5:17">
      <c r="E339" s="62"/>
      <c r="F339" s="63"/>
      <c r="G339" s="63"/>
      <c r="I339" s="12" t="s">
        <v>3316</v>
      </c>
      <c r="L339" s="12" t="s">
        <v>1012</v>
      </c>
      <c r="M339" s="12" t="s">
        <v>1013</v>
      </c>
      <c r="N339" s="12">
        <v>2</v>
      </c>
      <c r="O339" s="12">
        <v>0</v>
      </c>
      <c r="P339" s="12">
        <v>4</v>
      </c>
      <c r="Q339" s="61">
        <v>2</v>
      </c>
    </row>
    <row r="340" spans="5:17">
      <c r="E340" s="62"/>
      <c r="F340" s="63"/>
      <c r="G340" s="63"/>
      <c r="I340" s="12" t="s">
        <v>3315</v>
      </c>
      <c r="L340" s="12" t="s">
        <v>1014</v>
      </c>
      <c r="M340" s="12" t="s">
        <v>105</v>
      </c>
      <c r="N340" s="12">
        <v>2</v>
      </c>
      <c r="O340" s="12">
        <v>1</v>
      </c>
      <c r="P340" s="12">
        <v>3</v>
      </c>
      <c r="Q340" s="61">
        <v>3</v>
      </c>
    </row>
    <row r="341" spans="5:17">
      <c r="E341" s="63"/>
      <c r="F341" s="62"/>
      <c r="G341" s="62"/>
      <c r="I341" s="12" t="s">
        <v>3314</v>
      </c>
      <c r="L341" s="12" t="s">
        <v>1015</v>
      </c>
      <c r="M341" s="12" t="s">
        <v>1016</v>
      </c>
      <c r="N341" s="12">
        <v>1</v>
      </c>
      <c r="O341" s="12">
        <v>2</v>
      </c>
      <c r="P341" s="12">
        <v>4</v>
      </c>
      <c r="Q341" s="61">
        <v>3</v>
      </c>
    </row>
    <row r="342" spans="5:17">
      <c r="E342" s="63"/>
      <c r="F342" s="62"/>
      <c r="G342" s="62"/>
      <c r="I342" s="12" t="s">
        <v>3313</v>
      </c>
      <c r="L342" s="12" t="s">
        <v>1017</v>
      </c>
      <c r="M342" s="12" t="s">
        <v>1018</v>
      </c>
      <c r="N342" s="12">
        <v>2</v>
      </c>
      <c r="O342" s="12">
        <v>2</v>
      </c>
      <c r="P342" s="12">
        <v>4</v>
      </c>
      <c r="Q342" s="61">
        <v>4</v>
      </c>
    </row>
    <row r="343" spans="5:17">
      <c r="E343" s="62"/>
      <c r="F343" s="62"/>
      <c r="G343" s="62"/>
      <c r="I343" s="12" t="s">
        <v>3312</v>
      </c>
      <c r="L343" s="12" t="s">
        <v>1019</v>
      </c>
      <c r="M343" s="12" t="s">
        <v>1020</v>
      </c>
      <c r="N343" s="12">
        <v>1</v>
      </c>
      <c r="O343" s="12">
        <v>2</v>
      </c>
      <c r="P343" s="12">
        <v>4</v>
      </c>
      <c r="Q343" s="61">
        <v>3</v>
      </c>
    </row>
    <row r="344" spans="5:17">
      <c r="E344" s="62"/>
      <c r="F344" s="62"/>
      <c r="G344" s="62"/>
      <c r="I344" s="12" t="s">
        <v>3312</v>
      </c>
      <c r="L344" s="12" t="s">
        <v>1021</v>
      </c>
      <c r="M344" s="12" t="s">
        <v>1022</v>
      </c>
      <c r="N344" s="12">
        <v>2</v>
      </c>
      <c r="O344" s="12">
        <v>1</v>
      </c>
      <c r="P344" s="12">
        <v>2</v>
      </c>
      <c r="Q344" s="61">
        <v>3</v>
      </c>
    </row>
    <row r="345" spans="5:17">
      <c r="E345" s="62"/>
      <c r="F345" s="62"/>
      <c r="G345" s="62"/>
      <c r="I345" s="12" t="s">
        <v>3311</v>
      </c>
      <c r="L345" s="12" t="s">
        <v>1023</v>
      </c>
      <c r="M345" s="12" t="s">
        <v>1024</v>
      </c>
      <c r="N345" s="12">
        <v>2</v>
      </c>
      <c r="O345" s="12">
        <v>1</v>
      </c>
      <c r="P345" s="12">
        <v>2</v>
      </c>
      <c r="Q345" s="61">
        <v>3</v>
      </c>
    </row>
    <row r="346" spans="5:17">
      <c r="E346" s="62"/>
      <c r="F346" s="62"/>
      <c r="G346" s="62"/>
      <c r="I346" s="12" t="s">
        <v>3310</v>
      </c>
      <c r="L346" s="12" t="s">
        <v>1025</v>
      </c>
      <c r="M346" s="12" t="s">
        <v>1026</v>
      </c>
      <c r="N346" s="12">
        <v>1</v>
      </c>
      <c r="O346" s="12">
        <v>1</v>
      </c>
      <c r="P346" s="12">
        <v>2</v>
      </c>
      <c r="Q346" s="61">
        <v>2</v>
      </c>
    </row>
    <row r="347" spans="5:17">
      <c r="E347" s="62"/>
      <c r="F347" s="62"/>
      <c r="G347" s="62"/>
      <c r="I347" s="12" t="s">
        <v>3309</v>
      </c>
      <c r="L347" s="12" t="s">
        <v>1027</v>
      </c>
      <c r="M347" s="12" t="s">
        <v>1028</v>
      </c>
      <c r="N347" s="12">
        <v>2</v>
      </c>
      <c r="O347" s="12">
        <v>1</v>
      </c>
      <c r="P347" s="12">
        <v>3</v>
      </c>
      <c r="Q347" s="61">
        <v>3</v>
      </c>
    </row>
    <row r="348" spans="5:17">
      <c r="E348" s="62"/>
      <c r="F348" s="62"/>
      <c r="G348" s="62"/>
      <c r="I348" s="12" t="s">
        <v>3308</v>
      </c>
      <c r="L348" s="12" t="s">
        <v>1029</v>
      </c>
      <c r="M348" s="12" t="s">
        <v>1030</v>
      </c>
      <c r="N348" s="12">
        <v>0</v>
      </c>
      <c r="O348" s="12">
        <v>4</v>
      </c>
      <c r="P348" s="12">
        <v>4</v>
      </c>
      <c r="Q348" s="61">
        <v>4</v>
      </c>
    </row>
    <row r="349" spans="5:17">
      <c r="E349" s="62"/>
      <c r="F349" s="62"/>
      <c r="G349" s="62"/>
      <c r="I349" s="12" t="s">
        <v>3307</v>
      </c>
      <c r="L349" s="12" t="s">
        <v>1031</v>
      </c>
      <c r="M349" s="12" t="s">
        <v>1032</v>
      </c>
      <c r="N349" s="12">
        <v>2</v>
      </c>
      <c r="O349" s="12">
        <v>1</v>
      </c>
      <c r="P349" s="12">
        <v>4</v>
      </c>
      <c r="Q349" s="61">
        <v>3</v>
      </c>
    </row>
    <row r="350" spans="5:17">
      <c r="E350" s="62"/>
      <c r="F350" s="62"/>
      <c r="G350" s="62"/>
      <c r="I350" s="12" t="s">
        <v>3306</v>
      </c>
      <c r="L350" s="12" t="s">
        <v>1033</v>
      </c>
      <c r="M350" s="12" t="s">
        <v>1034</v>
      </c>
      <c r="N350" s="12">
        <v>2</v>
      </c>
      <c r="O350" s="12">
        <v>1</v>
      </c>
      <c r="P350" s="12">
        <v>4</v>
      </c>
      <c r="Q350" s="61">
        <v>3</v>
      </c>
    </row>
    <row r="351" spans="5:17">
      <c r="E351" s="62"/>
      <c r="F351" s="62"/>
      <c r="G351" s="62"/>
      <c r="I351" s="12" t="s">
        <v>3305</v>
      </c>
      <c r="L351" s="12" t="s">
        <v>1035</v>
      </c>
      <c r="M351" s="12" t="s">
        <v>1036</v>
      </c>
      <c r="N351" s="12">
        <v>2</v>
      </c>
      <c r="O351" s="12">
        <v>1</v>
      </c>
      <c r="P351" s="12">
        <v>4</v>
      </c>
      <c r="Q351" s="61">
        <v>3</v>
      </c>
    </row>
    <row r="352" spans="5:17">
      <c r="E352" s="62"/>
      <c r="F352" s="62"/>
      <c r="G352" s="62"/>
      <c r="I352" s="12" t="s">
        <v>3304</v>
      </c>
      <c r="L352" s="12" t="s">
        <v>1037</v>
      </c>
      <c r="M352" s="12" t="s">
        <v>1038</v>
      </c>
      <c r="N352" s="12">
        <v>2</v>
      </c>
      <c r="O352" s="12">
        <v>1</v>
      </c>
      <c r="P352" s="12">
        <v>4</v>
      </c>
      <c r="Q352" s="61">
        <v>3</v>
      </c>
    </row>
    <row r="353" spans="5:17">
      <c r="E353" s="62"/>
      <c r="F353" s="62"/>
      <c r="G353" s="62"/>
      <c r="I353" s="12" t="s">
        <v>3303</v>
      </c>
      <c r="L353" s="12" t="s">
        <v>1039</v>
      </c>
      <c r="M353" s="12" t="s">
        <v>1040</v>
      </c>
      <c r="N353" s="12">
        <v>2</v>
      </c>
      <c r="O353" s="12">
        <v>1</v>
      </c>
      <c r="P353" s="12">
        <v>4</v>
      </c>
      <c r="Q353" s="61">
        <v>3</v>
      </c>
    </row>
    <row r="354" spans="5:17">
      <c r="E354" s="62"/>
      <c r="F354" s="62"/>
      <c r="G354" s="62"/>
      <c r="I354" s="12" t="s">
        <v>3302</v>
      </c>
      <c r="L354" s="12" t="s">
        <v>1041</v>
      </c>
      <c r="M354" s="12" t="s">
        <v>1042</v>
      </c>
      <c r="N354" s="12">
        <v>2</v>
      </c>
      <c r="O354" s="12">
        <v>1</v>
      </c>
      <c r="P354" s="12">
        <v>4</v>
      </c>
      <c r="Q354" s="61">
        <v>3</v>
      </c>
    </row>
    <row r="355" spans="5:17">
      <c r="E355" s="62"/>
      <c r="F355" s="62"/>
      <c r="G355" s="62"/>
      <c r="I355" s="12" t="s">
        <v>3301</v>
      </c>
      <c r="L355" s="12" t="s">
        <v>1043</v>
      </c>
      <c r="M355" s="12" t="s">
        <v>1044</v>
      </c>
      <c r="N355" s="12">
        <v>2</v>
      </c>
      <c r="O355" s="12">
        <v>0</v>
      </c>
      <c r="P355" s="12">
        <v>4</v>
      </c>
      <c r="Q355" s="61">
        <v>2</v>
      </c>
    </row>
    <row r="356" spans="5:17">
      <c r="E356" s="62"/>
      <c r="F356" s="62"/>
      <c r="G356" s="62"/>
      <c r="I356" s="12" t="s">
        <v>3300</v>
      </c>
      <c r="L356" s="12" t="s">
        <v>1045</v>
      </c>
      <c r="M356" s="12" t="s">
        <v>1046</v>
      </c>
      <c r="N356" s="12">
        <v>1</v>
      </c>
      <c r="O356" s="12">
        <v>3</v>
      </c>
      <c r="P356" s="12">
        <v>4</v>
      </c>
      <c r="Q356" s="61">
        <v>4</v>
      </c>
    </row>
    <row r="357" spans="5:17">
      <c r="E357" s="62"/>
      <c r="F357" s="62"/>
      <c r="G357" s="62"/>
      <c r="I357" s="12" t="s">
        <v>3299</v>
      </c>
      <c r="L357" s="12" t="s">
        <v>1047</v>
      </c>
      <c r="M357" s="12" t="s">
        <v>1048</v>
      </c>
      <c r="N357" s="12">
        <v>0</v>
      </c>
      <c r="O357" s="12">
        <v>2</v>
      </c>
      <c r="P357" s="12">
        <v>4</v>
      </c>
      <c r="Q357" s="61">
        <v>2</v>
      </c>
    </row>
    <row r="358" spans="5:17">
      <c r="E358" s="62"/>
      <c r="F358" s="62"/>
      <c r="G358" s="62"/>
      <c r="I358" s="12" t="s">
        <v>3298</v>
      </c>
      <c r="L358" s="12" t="s">
        <v>1049</v>
      </c>
      <c r="M358" s="12" t="s">
        <v>1050</v>
      </c>
      <c r="N358" s="12">
        <v>0</v>
      </c>
      <c r="O358" s="12">
        <v>2</v>
      </c>
      <c r="P358" s="12">
        <v>4</v>
      </c>
      <c r="Q358" s="61">
        <v>2</v>
      </c>
    </row>
    <row r="359" spans="5:17">
      <c r="E359" s="62"/>
      <c r="F359" s="62"/>
      <c r="G359" s="62"/>
      <c r="I359" s="12" t="s">
        <v>3297</v>
      </c>
      <c r="L359" s="12" t="s">
        <v>1051</v>
      </c>
      <c r="M359" s="12" t="s">
        <v>1052</v>
      </c>
      <c r="N359" s="12">
        <v>0</v>
      </c>
      <c r="O359" s="12">
        <v>2</v>
      </c>
      <c r="P359" s="12">
        <v>4</v>
      </c>
      <c r="Q359" s="61">
        <v>2</v>
      </c>
    </row>
    <row r="360" spans="5:17">
      <c r="E360" s="62"/>
      <c r="F360" s="62"/>
      <c r="G360" s="62"/>
      <c r="I360" s="12" t="s">
        <v>3296</v>
      </c>
      <c r="L360" s="12" t="s">
        <v>1053</v>
      </c>
      <c r="M360" s="12" t="s">
        <v>1054</v>
      </c>
      <c r="N360" s="12">
        <v>0</v>
      </c>
      <c r="O360" s="12">
        <v>14</v>
      </c>
      <c r="P360" s="12">
        <v>0</v>
      </c>
      <c r="Q360" s="61">
        <v>14</v>
      </c>
    </row>
    <row r="361" spans="5:17">
      <c r="E361" s="62"/>
      <c r="F361" s="62"/>
      <c r="G361" s="62"/>
      <c r="I361" s="12" t="s">
        <v>3295</v>
      </c>
      <c r="L361" s="12" t="s">
        <v>1055</v>
      </c>
      <c r="M361" s="12" t="s">
        <v>1056</v>
      </c>
      <c r="N361" s="12">
        <v>3</v>
      </c>
      <c r="O361" s="12">
        <v>1</v>
      </c>
      <c r="P361" s="12">
        <v>4</v>
      </c>
      <c r="Q361" s="61">
        <v>4</v>
      </c>
    </row>
    <row r="362" spans="5:17">
      <c r="E362" s="62"/>
      <c r="F362" s="62"/>
      <c r="G362" s="62"/>
      <c r="I362" s="12" t="s">
        <v>3294</v>
      </c>
      <c r="L362" s="12" t="s">
        <v>1057</v>
      </c>
      <c r="M362" s="12" t="s">
        <v>1058</v>
      </c>
      <c r="N362" s="12">
        <v>3</v>
      </c>
      <c r="O362" s="12">
        <v>1</v>
      </c>
      <c r="P362" s="12">
        <v>4</v>
      </c>
      <c r="Q362" s="61">
        <v>4</v>
      </c>
    </row>
    <row r="363" spans="5:17">
      <c r="E363" s="62"/>
      <c r="F363" s="62"/>
      <c r="G363" s="62"/>
      <c r="I363" s="12" t="s">
        <v>3293</v>
      </c>
      <c r="L363" s="12" t="s">
        <v>1059</v>
      </c>
      <c r="M363" s="12" t="s">
        <v>1060</v>
      </c>
      <c r="N363" s="12">
        <v>3</v>
      </c>
      <c r="O363" s="12">
        <v>1</v>
      </c>
      <c r="P363" s="12">
        <v>4</v>
      </c>
      <c r="Q363" s="61">
        <v>4</v>
      </c>
    </row>
    <row r="364" spans="5:17">
      <c r="E364" s="62"/>
      <c r="F364" s="62"/>
      <c r="G364" s="62"/>
      <c r="I364" s="12" t="s">
        <v>3292</v>
      </c>
      <c r="L364" s="12" t="s">
        <v>1061</v>
      </c>
      <c r="M364" s="12" t="s">
        <v>1062</v>
      </c>
      <c r="N364" s="12">
        <v>3</v>
      </c>
      <c r="O364" s="12">
        <v>0</v>
      </c>
      <c r="P364" s="12">
        <v>4</v>
      </c>
      <c r="Q364" s="61">
        <v>3</v>
      </c>
    </row>
    <row r="365" spans="5:17">
      <c r="E365" s="62"/>
      <c r="F365" s="62"/>
      <c r="G365" s="62"/>
      <c r="I365" s="12" t="s">
        <v>3291</v>
      </c>
      <c r="L365" s="12" t="s">
        <v>1063</v>
      </c>
      <c r="M365" s="12" t="s">
        <v>1064</v>
      </c>
      <c r="N365" s="12">
        <v>3</v>
      </c>
      <c r="O365" s="12">
        <v>0</v>
      </c>
      <c r="P365" s="12">
        <v>4</v>
      </c>
      <c r="Q365" s="61">
        <v>3</v>
      </c>
    </row>
    <row r="366" spans="5:17">
      <c r="E366" s="62"/>
      <c r="F366" s="62"/>
      <c r="G366" s="62"/>
      <c r="I366" s="12" t="s">
        <v>3290</v>
      </c>
      <c r="L366" s="12" t="s">
        <v>1065</v>
      </c>
      <c r="M366" s="12" t="s">
        <v>1066</v>
      </c>
      <c r="N366" s="12">
        <v>3</v>
      </c>
      <c r="O366" s="12">
        <v>1</v>
      </c>
      <c r="P366" s="12">
        <v>4</v>
      </c>
      <c r="Q366" s="61">
        <v>4</v>
      </c>
    </row>
    <row r="367" spans="5:17">
      <c r="E367" s="62"/>
      <c r="F367" s="62"/>
      <c r="G367" s="62"/>
      <c r="I367" s="12" t="s">
        <v>3289</v>
      </c>
      <c r="L367" s="12" t="s">
        <v>1067</v>
      </c>
      <c r="M367" s="12" t="s">
        <v>1068</v>
      </c>
      <c r="N367" s="12">
        <v>2</v>
      </c>
      <c r="O367" s="12">
        <v>1</v>
      </c>
      <c r="P367" s="12">
        <v>4</v>
      </c>
      <c r="Q367" s="61">
        <v>3</v>
      </c>
    </row>
    <row r="368" spans="5:17">
      <c r="E368" s="62"/>
      <c r="F368" s="62"/>
      <c r="G368" s="62"/>
      <c r="I368" s="12" t="s">
        <v>3288</v>
      </c>
      <c r="L368" s="12" t="s">
        <v>1069</v>
      </c>
      <c r="M368" s="12" t="s">
        <v>1070</v>
      </c>
      <c r="N368" s="12">
        <v>3</v>
      </c>
      <c r="O368" s="12">
        <v>1</v>
      </c>
      <c r="P368" s="12">
        <v>4</v>
      </c>
      <c r="Q368" s="61">
        <v>4</v>
      </c>
    </row>
    <row r="369" spans="5:17">
      <c r="E369" s="62"/>
      <c r="F369" s="62"/>
      <c r="G369" s="62"/>
      <c r="I369" s="12" t="s">
        <v>3287</v>
      </c>
      <c r="L369" s="12" t="s">
        <v>1071</v>
      </c>
      <c r="M369" s="12" t="s">
        <v>1072</v>
      </c>
      <c r="N369" s="12">
        <v>3</v>
      </c>
      <c r="O369" s="12">
        <v>2</v>
      </c>
      <c r="P369" s="12">
        <v>4</v>
      </c>
      <c r="Q369" s="61">
        <v>5</v>
      </c>
    </row>
    <row r="370" spans="5:17">
      <c r="E370" s="62"/>
      <c r="F370" s="62"/>
      <c r="G370" s="62"/>
      <c r="I370" s="12" t="s">
        <v>3286</v>
      </c>
      <c r="L370" s="12" t="s">
        <v>1073</v>
      </c>
      <c r="M370" s="12" t="s">
        <v>1074</v>
      </c>
      <c r="N370" s="12">
        <v>3</v>
      </c>
      <c r="O370" s="12">
        <v>2</v>
      </c>
      <c r="P370" s="12">
        <v>4</v>
      </c>
      <c r="Q370" s="61">
        <v>5</v>
      </c>
    </row>
    <row r="371" spans="5:17">
      <c r="E371" s="62"/>
      <c r="F371" s="62"/>
      <c r="G371" s="62"/>
      <c r="I371" s="12" t="s">
        <v>3285</v>
      </c>
      <c r="L371" s="12" t="s">
        <v>1075</v>
      </c>
      <c r="M371" s="12" t="s">
        <v>1076</v>
      </c>
      <c r="N371" s="12">
        <v>3</v>
      </c>
      <c r="O371" s="12">
        <v>1</v>
      </c>
      <c r="P371" s="12">
        <v>4</v>
      </c>
      <c r="Q371" s="61">
        <v>4</v>
      </c>
    </row>
    <row r="372" spans="5:17">
      <c r="E372" s="62"/>
      <c r="F372" s="62"/>
      <c r="G372" s="62"/>
      <c r="I372" s="12" t="s">
        <v>3284</v>
      </c>
      <c r="L372" s="12" t="s">
        <v>1077</v>
      </c>
      <c r="M372" s="12" t="s">
        <v>1078</v>
      </c>
      <c r="N372" s="12">
        <v>3</v>
      </c>
      <c r="O372" s="12">
        <v>1</v>
      </c>
      <c r="P372" s="12">
        <v>4</v>
      </c>
      <c r="Q372" s="61">
        <v>4</v>
      </c>
    </row>
    <row r="373" spans="5:17">
      <c r="E373" s="62"/>
      <c r="F373" s="62"/>
      <c r="G373" s="62"/>
      <c r="I373" s="12" t="s">
        <v>3284</v>
      </c>
      <c r="L373" s="12" t="s">
        <v>1079</v>
      </c>
      <c r="M373" s="12" t="s">
        <v>1080</v>
      </c>
      <c r="N373" s="12">
        <v>1</v>
      </c>
      <c r="O373" s="12">
        <v>3</v>
      </c>
      <c r="P373" s="12">
        <v>4</v>
      </c>
      <c r="Q373" s="61">
        <v>4</v>
      </c>
    </row>
    <row r="374" spans="5:17">
      <c r="E374" s="62"/>
      <c r="F374" s="62"/>
      <c r="G374" s="62"/>
      <c r="I374" s="12" t="s">
        <v>3283</v>
      </c>
      <c r="L374" s="12" t="s">
        <v>1081</v>
      </c>
      <c r="M374" s="12" t="s">
        <v>1082</v>
      </c>
      <c r="N374" s="12">
        <v>3</v>
      </c>
      <c r="O374" s="12">
        <v>1</v>
      </c>
      <c r="P374" s="12">
        <v>4</v>
      </c>
      <c r="Q374" s="61">
        <v>4</v>
      </c>
    </row>
    <row r="375" spans="5:17">
      <c r="E375" s="62"/>
      <c r="F375" s="62"/>
      <c r="G375" s="62"/>
      <c r="I375" s="12" t="s">
        <v>3282</v>
      </c>
      <c r="L375" s="12" t="s">
        <v>1083</v>
      </c>
      <c r="M375" s="12" t="s">
        <v>1084</v>
      </c>
      <c r="N375" s="12">
        <v>3</v>
      </c>
      <c r="O375" s="12">
        <v>1</v>
      </c>
      <c r="P375" s="12">
        <v>4</v>
      </c>
      <c r="Q375" s="61">
        <v>4</v>
      </c>
    </row>
    <row r="376" spans="5:17">
      <c r="E376" s="62"/>
      <c r="F376" s="62"/>
      <c r="G376" s="62"/>
      <c r="I376" s="12" t="s">
        <v>3281</v>
      </c>
      <c r="L376" s="12" t="s">
        <v>1085</v>
      </c>
      <c r="M376" s="12" t="s">
        <v>1086</v>
      </c>
      <c r="N376" s="12">
        <v>3</v>
      </c>
      <c r="O376" s="12">
        <v>1</v>
      </c>
      <c r="P376" s="12">
        <v>4</v>
      </c>
      <c r="Q376" s="61">
        <v>4</v>
      </c>
    </row>
    <row r="377" spans="5:17">
      <c r="E377" s="62"/>
      <c r="F377" s="62"/>
      <c r="G377" s="62"/>
      <c r="I377" s="12" t="s">
        <v>3280</v>
      </c>
      <c r="L377" s="12" t="s">
        <v>1087</v>
      </c>
      <c r="M377" s="12" t="s">
        <v>1088</v>
      </c>
      <c r="N377" s="12">
        <v>3</v>
      </c>
      <c r="O377" s="12">
        <v>1</v>
      </c>
      <c r="P377" s="12">
        <v>4</v>
      </c>
      <c r="Q377" s="61">
        <v>4</v>
      </c>
    </row>
    <row r="378" spans="5:17">
      <c r="E378" s="62"/>
      <c r="F378" s="62"/>
      <c r="G378" s="62"/>
      <c r="I378" s="12" t="s">
        <v>3279</v>
      </c>
      <c r="L378" s="12" t="s">
        <v>1089</v>
      </c>
      <c r="M378" s="12" t="s">
        <v>1090</v>
      </c>
      <c r="N378" s="12">
        <v>3</v>
      </c>
      <c r="O378" s="12">
        <v>1</v>
      </c>
      <c r="P378" s="12">
        <v>4</v>
      </c>
      <c r="Q378" s="61">
        <v>4</v>
      </c>
    </row>
    <row r="379" spans="5:17">
      <c r="E379" s="62"/>
      <c r="F379" s="62"/>
      <c r="G379" s="62"/>
      <c r="I379" s="12" t="s">
        <v>3278</v>
      </c>
      <c r="L379" s="12" t="s">
        <v>1091</v>
      </c>
      <c r="M379" s="12" t="s">
        <v>1092</v>
      </c>
      <c r="N379" s="12">
        <v>3</v>
      </c>
      <c r="O379" s="12">
        <v>0</v>
      </c>
      <c r="P379" s="12">
        <v>4</v>
      </c>
      <c r="Q379" s="61">
        <v>3</v>
      </c>
    </row>
    <row r="380" spans="5:17">
      <c r="E380" s="62"/>
      <c r="F380" s="62"/>
      <c r="G380" s="62"/>
      <c r="I380" s="12" t="s">
        <v>3277</v>
      </c>
      <c r="L380" s="12" t="s">
        <v>1093</v>
      </c>
      <c r="M380" s="12" t="s">
        <v>1094</v>
      </c>
      <c r="N380" s="12">
        <v>3</v>
      </c>
      <c r="O380" s="12">
        <v>1</v>
      </c>
      <c r="P380" s="12">
        <v>4</v>
      </c>
      <c r="Q380" s="61">
        <v>4</v>
      </c>
    </row>
    <row r="381" spans="5:17">
      <c r="E381" s="62"/>
      <c r="F381" s="62"/>
      <c r="G381" s="62"/>
      <c r="I381" s="12" t="s">
        <v>3276</v>
      </c>
      <c r="L381" s="12" t="s">
        <v>1095</v>
      </c>
      <c r="M381" s="12" t="s">
        <v>1096</v>
      </c>
      <c r="N381" s="12">
        <v>3</v>
      </c>
      <c r="O381" s="12">
        <v>2</v>
      </c>
      <c r="P381" s="12">
        <v>4</v>
      </c>
      <c r="Q381" s="61">
        <v>5</v>
      </c>
    </row>
    <row r="382" spans="5:17">
      <c r="E382" s="62"/>
      <c r="F382" s="62"/>
      <c r="G382" s="62"/>
      <c r="I382" s="12" t="s">
        <v>3275</v>
      </c>
      <c r="L382" s="12" t="s">
        <v>1097</v>
      </c>
      <c r="M382" s="12" t="s">
        <v>1098</v>
      </c>
      <c r="N382" s="12">
        <v>2</v>
      </c>
      <c r="O382" s="12">
        <v>1</v>
      </c>
      <c r="P382" s="12">
        <v>4</v>
      </c>
      <c r="Q382" s="61">
        <v>3</v>
      </c>
    </row>
    <row r="383" spans="5:17">
      <c r="E383" s="62"/>
      <c r="F383" s="62"/>
      <c r="G383" s="62"/>
      <c r="I383" s="12" t="s">
        <v>3274</v>
      </c>
      <c r="L383" s="12" t="s">
        <v>1099</v>
      </c>
      <c r="M383" s="12" t="s">
        <v>117</v>
      </c>
      <c r="N383" s="12">
        <v>2</v>
      </c>
      <c r="O383" s="12">
        <v>3</v>
      </c>
      <c r="P383" s="12">
        <v>4</v>
      </c>
      <c r="Q383" s="61">
        <v>5</v>
      </c>
    </row>
    <row r="384" spans="5:17">
      <c r="E384" s="62"/>
      <c r="F384" s="62"/>
      <c r="G384" s="62"/>
      <c r="I384" s="12" t="s">
        <v>3273</v>
      </c>
      <c r="L384" s="12" t="s">
        <v>1100</v>
      </c>
      <c r="M384" s="12" t="s">
        <v>1101</v>
      </c>
      <c r="N384" s="12">
        <v>2</v>
      </c>
      <c r="O384" s="12">
        <v>2</v>
      </c>
      <c r="P384" s="12">
        <v>4</v>
      </c>
      <c r="Q384" s="61">
        <v>4</v>
      </c>
    </row>
    <row r="385" spans="5:17">
      <c r="E385" s="62"/>
      <c r="F385" s="62"/>
      <c r="G385" s="62"/>
      <c r="I385" s="12" t="s">
        <v>3272</v>
      </c>
      <c r="L385" s="12" t="s">
        <v>1102</v>
      </c>
      <c r="M385" s="12" t="s">
        <v>1103</v>
      </c>
      <c r="N385" s="12">
        <v>2</v>
      </c>
      <c r="O385" s="12">
        <v>3</v>
      </c>
      <c r="P385" s="12">
        <v>4</v>
      </c>
      <c r="Q385" s="61">
        <v>5</v>
      </c>
    </row>
    <row r="386" spans="5:17">
      <c r="E386" s="62"/>
      <c r="F386" s="62"/>
      <c r="G386" s="62"/>
      <c r="I386" s="12" t="s">
        <v>3271</v>
      </c>
      <c r="L386" s="12" t="s">
        <v>1104</v>
      </c>
      <c r="M386" s="12" t="s">
        <v>1105</v>
      </c>
      <c r="N386" s="12">
        <v>4</v>
      </c>
      <c r="O386" s="12">
        <v>0</v>
      </c>
      <c r="P386" s="12">
        <v>4</v>
      </c>
      <c r="Q386" s="61">
        <v>4</v>
      </c>
    </row>
    <row r="387" spans="5:17">
      <c r="E387" s="62"/>
      <c r="F387" s="62"/>
      <c r="G387" s="62"/>
      <c r="I387" s="12" t="s">
        <v>3270</v>
      </c>
      <c r="L387" s="12" t="s">
        <v>1106</v>
      </c>
      <c r="M387" s="12" t="s">
        <v>137</v>
      </c>
      <c r="N387" s="12">
        <v>3</v>
      </c>
      <c r="O387" s="12">
        <v>2</v>
      </c>
      <c r="P387" s="12">
        <v>4</v>
      </c>
      <c r="Q387" s="61">
        <v>5</v>
      </c>
    </row>
    <row r="388" spans="5:17">
      <c r="E388" s="62"/>
      <c r="F388" s="62"/>
      <c r="G388" s="62"/>
      <c r="I388" s="12" t="s">
        <v>3269</v>
      </c>
      <c r="L388" s="12" t="s">
        <v>1107</v>
      </c>
      <c r="M388" s="12" t="s">
        <v>1108</v>
      </c>
      <c r="N388" s="12">
        <v>3</v>
      </c>
      <c r="O388" s="12">
        <v>1</v>
      </c>
      <c r="P388" s="12">
        <v>4</v>
      </c>
      <c r="Q388" s="61">
        <v>4</v>
      </c>
    </row>
    <row r="389" spans="5:17">
      <c r="E389" s="62"/>
      <c r="F389" s="62"/>
      <c r="G389" s="62"/>
      <c r="I389" s="12" t="s">
        <v>3268</v>
      </c>
      <c r="L389" s="12" t="s">
        <v>1109</v>
      </c>
      <c r="M389" s="12" t="s">
        <v>1110</v>
      </c>
      <c r="N389" s="12">
        <v>3</v>
      </c>
      <c r="O389" s="12">
        <v>1</v>
      </c>
      <c r="P389" s="12">
        <v>4</v>
      </c>
      <c r="Q389" s="61">
        <v>4</v>
      </c>
    </row>
    <row r="390" spans="5:17">
      <c r="E390" s="62"/>
      <c r="F390" s="62"/>
      <c r="G390" s="62"/>
      <c r="I390" s="12" t="s">
        <v>3267</v>
      </c>
      <c r="L390" s="12" t="s">
        <v>1111</v>
      </c>
      <c r="M390" s="12" t="s">
        <v>1112</v>
      </c>
      <c r="N390" s="12">
        <v>3</v>
      </c>
      <c r="O390" s="12">
        <v>1</v>
      </c>
      <c r="P390" s="12">
        <v>4</v>
      </c>
      <c r="Q390" s="61">
        <v>4</v>
      </c>
    </row>
    <row r="391" spans="5:17">
      <c r="E391" s="62"/>
      <c r="F391" s="62"/>
      <c r="G391" s="62"/>
      <c r="I391" s="12" t="s">
        <v>3266</v>
      </c>
      <c r="L391" s="12" t="s">
        <v>1113</v>
      </c>
      <c r="M391" s="12" t="s">
        <v>1114</v>
      </c>
      <c r="N391" s="12">
        <v>2</v>
      </c>
      <c r="O391" s="12">
        <v>2</v>
      </c>
      <c r="P391" s="12">
        <v>5</v>
      </c>
      <c r="Q391" s="61">
        <v>4</v>
      </c>
    </row>
    <row r="392" spans="5:17">
      <c r="E392" s="62"/>
      <c r="F392" s="62"/>
      <c r="G392" s="62"/>
      <c r="I392" s="12" t="s">
        <v>3265</v>
      </c>
      <c r="L392" s="12" t="s">
        <v>1115</v>
      </c>
      <c r="M392" s="12" t="s">
        <v>1116</v>
      </c>
      <c r="N392" s="12">
        <v>2</v>
      </c>
      <c r="O392" s="12">
        <v>2</v>
      </c>
      <c r="P392" s="12">
        <v>4</v>
      </c>
      <c r="Q392" s="61">
        <v>4</v>
      </c>
    </row>
    <row r="393" spans="5:17">
      <c r="E393" s="62"/>
      <c r="F393" s="62"/>
      <c r="G393" s="62"/>
      <c r="I393" s="12" t="s">
        <v>3264</v>
      </c>
      <c r="L393" s="12" t="s">
        <v>1117</v>
      </c>
      <c r="M393" s="12" t="s">
        <v>1118</v>
      </c>
      <c r="N393" s="12">
        <v>4</v>
      </c>
      <c r="O393" s="12">
        <v>0</v>
      </c>
      <c r="P393" s="12">
        <v>4</v>
      </c>
      <c r="Q393" s="61">
        <v>4</v>
      </c>
    </row>
    <row r="394" spans="5:17">
      <c r="E394" s="62"/>
      <c r="F394" s="62"/>
      <c r="G394" s="62"/>
      <c r="I394" s="12" t="s">
        <v>3263</v>
      </c>
      <c r="L394" s="12" t="s">
        <v>1119</v>
      </c>
      <c r="M394" s="12" t="s">
        <v>1120</v>
      </c>
      <c r="N394" s="12">
        <v>2</v>
      </c>
      <c r="O394" s="12">
        <v>2</v>
      </c>
      <c r="P394" s="12">
        <v>4</v>
      </c>
      <c r="Q394" s="61">
        <v>4</v>
      </c>
    </row>
    <row r="395" spans="5:17">
      <c r="E395" s="62"/>
      <c r="F395" s="62"/>
      <c r="G395" s="62"/>
      <c r="I395" s="12" t="s">
        <v>3262</v>
      </c>
      <c r="L395" s="12" t="s">
        <v>1121</v>
      </c>
      <c r="M395" s="12" t="s">
        <v>181</v>
      </c>
      <c r="N395" s="12">
        <v>0</v>
      </c>
      <c r="O395" s="12">
        <v>4</v>
      </c>
      <c r="P395" s="12">
        <v>5</v>
      </c>
      <c r="Q395" s="61">
        <v>4</v>
      </c>
    </row>
    <row r="396" spans="5:17">
      <c r="E396" s="62"/>
      <c r="F396" s="62"/>
      <c r="G396" s="62"/>
      <c r="I396" s="12" t="s">
        <v>3261</v>
      </c>
      <c r="L396" s="12" t="s">
        <v>1122</v>
      </c>
      <c r="M396" s="12" t="s">
        <v>1123</v>
      </c>
      <c r="N396" s="12">
        <v>2</v>
      </c>
      <c r="O396" s="12">
        <v>2</v>
      </c>
      <c r="P396" s="12">
        <v>5</v>
      </c>
      <c r="Q396" s="61">
        <v>4</v>
      </c>
    </row>
    <row r="397" spans="5:17">
      <c r="E397" s="62"/>
      <c r="F397" s="62"/>
      <c r="G397" s="62"/>
      <c r="I397" s="12" t="s">
        <v>3260</v>
      </c>
      <c r="L397" s="12" t="s">
        <v>1124</v>
      </c>
      <c r="M397" s="12" t="s">
        <v>1125</v>
      </c>
      <c r="N397" s="12">
        <v>3</v>
      </c>
      <c r="O397" s="12">
        <v>2</v>
      </c>
      <c r="P397" s="12">
        <v>4</v>
      </c>
      <c r="Q397" s="61">
        <v>5</v>
      </c>
    </row>
    <row r="398" spans="5:17">
      <c r="E398" s="62"/>
      <c r="F398" s="62"/>
      <c r="G398" s="62"/>
      <c r="I398" s="12" t="s">
        <v>3259</v>
      </c>
      <c r="L398" s="12" t="s">
        <v>1126</v>
      </c>
      <c r="M398" s="12" t="s">
        <v>1127</v>
      </c>
      <c r="N398" s="12">
        <v>2</v>
      </c>
      <c r="O398" s="12">
        <v>0</v>
      </c>
      <c r="P398" s="12">
        <v>4</v>
      </c>
      <c r="Q398" s="61">
        <v>2</v>
      </c>
    </row>
    <row r="399" spans="5:17">
      <c r="E399" s="62"/>
      <c r="F399" s="62"/>
      <c r="G399" s="62"/>
      <c r="I399" s="12" t="s">
        <v>3258</v>
      </c>
      <c r="L399" s="12" t="s">
        <v>1128</v>
      </c>
      <c r="M399" s="12" t="s">
        <v>1129</v>
      </c>
      <c r="N399" s="12">
        <v>3</v>
      </c>
      <c r="O399" s="12">
        <v>1</v>
      </c>
      <c r="P399" s="12">
        <v>4</v>
      </c>
      <c r="Q399" s="61">
        <v>4</v>
      </c>
    </row>
    <row r="400" spans="5:17">
      <c r="E400" s="62"/>
      <c r="F400" s="62"/>
      <c r="G400" s="62"/>
      <c r="I400" s="12" t="s">
        <v>3257</v>
      </c>
      <c r="L400" s="12" t="s">
        <v>1130</v>
      </c>
      <c r="M400" s="12" t="s">
        <v>1131</v>
      </c>
      <c r="N400" s="12">
        <v>2</v>
      </c>
      <c r="O400" s="12">
        <v>2</v>
      </c>
      <c r="P400" s="12">
        <v>4</v>
      </c>
      <c r="Q400" s="61">
        <v>4</v>
      </c>
    </row>
    <row r="401" spans="5:17">
      <c r="E401" s="62"/>
      <c r="F401" s="62"/>
      <c r="G401" s="62"/>
      <c r="I401" s="12" t="s">
        <v>3256</v>
      </c>
      <c r="L401" s="12" t="s">
        <v>1132</v>
      </c>
      <c r="M401" s="12" t="s">
        <v>1133</v>
      </c>
      <c r="N401" s="12">
        <v>2</v>
      </c>
      <c r="O401" s="12">
        <v>2</v>
      </c>
      <c r="P401" s="12">
        <v>5</v>
      </c>
      <c r="Q401" s="61">
        <v>4</v>
      </c>
    </row>
    <row r="402" spans="5:17">
      <c r="E402" s="62"/>
      <c r="F402" s="62"/>
      <c r="G402" s="62"/>
      <c r="I402" s="12" t="s">
        <v>3255</v>
      </c>
      <c r="L402" s="12" t="s">
        <v>1134</v>
      </c>
      <c r="M402" s="12" t="s">
        <v>1135</v>
      </c>
      <c r="N402" s="12">
        <v>0</v>
      </c>
      <c r="O402" s="12">
        <v>4</v>
      </c>
      <c r="P402" s="12">
        <v>4</v>
      </c>
      <c r="Q402" s="61">
        <v>4</v>
      </c>
    </row>
    <row r="403" spans="5:17">
      <c r="E403" s="62"/>
      <c r="F403" s="62"/>
      <c r="G403" s="62"/>
      <c r="I403" s="12" t="s">
        <v>3254</v>
      </c>
      <c r="L403" s="12" t="s">
        <v>1136</v>
      </c>
      <c r="M403" s="12" t="s">
        <v>1137</v>
      </c>
      <c r="N403" s="12">
        <v>3</v>
      </c>
      <c r="O403" s="12">
        <v>1</v>
      </c>
      <c r="P403" s="12">
        <v>4</v>
      </c>
      <c r="Q403" s="61">
        <v>4</v>
      </c>
    </row>
    <row r="404" spans="5:17">
      <c r="E404" s="62"/>
      <c r="F404" s="62"/>
      <c r="G404" s="62"/>
      <c r="I404" s="12" t="s">
        <v>3253</v>
      </c>
      <c r="L404" s="12" t="s">
        <v>1138</v>
      </c>
      <c r="M404" s="12" t="s">
        <v>1139</v>
      </c>
      <c r="N404" s="12">
        <v>2</v>
      </c>
      <c r="O404" s="12">
        <v>3</v>
      </c>
      <c r="P404" s="12">
        <v>5</v>
      </c>
      <c r="Q404" s="61">
        <v>5</v>
      </c>
    </row>
    <row r="405" spans="5:17">
      <c r="E405" s="62"/>
      <c r="F405" s="62"/>
      <c r="G405" s="62"/>
      <c r="I405" s="12" t="s">
        <v>3252</v>
      </c>
      <c r="L405" s="12" t="s">
        <v>1140</v>
      </c>
      <c r="M405" s="12" t="s">
        <v>1141</v>
      </c>
      <c r="N405" s="12">
        <v>4</v>
      </c>
      <c r="O405" s="12">
        <v>0</v>
      </c>
      <c r="P405" s="12">
        <v>4</v>
      </c>
      <c r="Q405" s="61">
        <v>4</v>
      </c>
    </row>
    <row r="406" spans="5:17">
      <c r="E406" s="62"/>
      <c r="F406" s="62"/>
      <c r="G406" s="62"/>
      <c r="I406" s="12" t="s">
        <v>3251</v>
      </c>
      <c r="L406" s="12" t="s">
        <v>1142</v>
      </c>
      <c r="M406" s="12" t="s">
        <v>1143</v>
      </c>
      <c r="N406" s="12">
        <v>4</v>
      </c>
      <c r="O406" s="12">
        <v>0</v>
      </c>
      <c r="P406" s="12">
        <v>4</v>
      </c>
      <c r="Q406" s="61">
        <v>4</v>
      </c>
    </row>
    <row r="407" spans="5:17">
      <c r="E407" s="62"/>
      <c r="F407" s="62"/>
      <c r="G407" s="62"/>
      <c r="I407" s="12" t="s">
        <v>3250</v>
      </c>
      <c r="L407" s="12" t="s">
        <v>1144</v>
      </c>
      <c r="M407" s="12" t="s">
        <v>1145</v>
      </c>
      <c r="N407" s="12">
        <v>4</v>
      </c>
      <c r="O407" s="12">
        <v>0</v>
      </c>
      <c r="P407" s="12">
        <v>4</v>
      </c>
      <c r="Q407" s="61">
        <v>4</v>
      </c>
    </row>
    <row r="408" spans="5:17">
      <c r="E408" s="62"/>
      <c r="F408" s="62"/>
      <c r="G408" s="62"/>
      <c r="I408" s="12" t="s">
        <v>3249</v>
      </c>
      <c r="L408" s="12" t="s">
        <v>1146</v>
      </c>
      <c r="M408" s="12" t="s">
        <v>1147</v>
      </c>
      <c r="N408" s="12">
        <v>2</v>
      </c>
      <c r="O408" s="12">
        <v>0</v>
      </c>
      <c r="P408" s="12">
        <v>2</v>
      </c>
      <c r="Q408" s="61">
        <v>2</v>
      </c>
    </row>
    <row r="409" spans="5:17">
      <c r="E409" s="62"/>
      <c r="F409" s="62"/>
      <c r="G409" s="62"/>
      <c r="I409" s="12" t="s">
        <v>3248</v>
      </c>
      <c r="L409" s="12" t="s">
        <v>1148</v>
      </c>
      <c r="M409" s="12" t="s">
        <v>1149</v>
      </c>
      <c r="N409" s="12">
        <v>2</v>
      </c>
      <c r="O409" s="12">
        <v>2</v>
      </c>
      <c r="P409" s="12">
        <v>4</v>
      </c>
      <c r="Q409" s="61">
        <v>4</v>
      </c>
    </row>
    <row r="410" spans="5:17">
      <c r="E410" s="62"/>
      <c r="F410" s="62"/>
      <c r="G410" s="62"/>
      <c r="I410" s="12" t="s">
        <v>3247</v>
      </c>
      <c r="L410" s="12" t="s">
        <v>1150</v>
      </c>
      <c r="M410" s="12" t="s">
        <v>1151</v>
      </c>
      <c r="N410" s="12">
        <v>3</v>
      </c>
      <c r="O410" s="12">
        <v>1</v>
      </c>
      <c r="P410" s="12">
        <v>4</v>
      </c>
      <c r="Q410" s="61">
        <v>4</v>
      </c>
    </row>
    <row r="411" spans="5:17">
      <c r="E411" s="62"/>
      <c r="F411" s="62"/>
      <c r="G411" s="62"/>
      <c r="I411" s="12" t="s">
        <v>3246</v>
      </c>
      <c r="L411" s="12" t="s">
        <v>1152</v>
      </c>
      <c r="M411" s="12" t="s">
        <v>1153</v>
      </c>
      <c r="N411" s="12">
        <v>2</v>
      </c>
      <c r="O411" s="12">
        <v>2</v>
      </c>
      <c r="P411" s="12">
        <v>4</v>
      </c>
      <c r="Q411" s="61">
        <v>4</v>
      </c>
    </row>
    <row r="412" spans="5:17">
      <c r="E412" s="62"/>
      <c r="F412" s="62"/>
      <c r="G412" s="62"/>
      <c r="I412" s="12" t="s">
        <v>3245</v>
      </c>
      <c r="L412" s="12" t="s">
        <v>1154</v>
      </c>
      <c r="M412" s="12" t="s">
        <v>1155</v>
      </c>
      <c r="N412" s="12">
        <v>2</v>
      </c>
      <c r="O412" s="12">
        <v>2</v>
      </c>
      <c r="P412" s="12">
        <v>4</v>
      </c>
      <c r="Q412" s="61">
        <v>4</v>
      </c>
    </row>
    <row r="413" spans="5:17">
      <c r="E413" s="62"/>
      <c r="F413" s="62"/>
      <c r="G413" s="62"/>
      <c r="I413" s="12" t="s">
        <v>3244</v>
      </c>
      <c r="L413" s="12" t="s">
        <v>1156</v>
      </c>
      <c r="M413" s="12" t="s">
        <v>1157</v>
      </c>
      <c r="N413" s="12">
        <v>2</v>
      </c>
      <c r="O413" s="12">
        <v>2</v>
      </c>
      <c r="P413" s="12">
        <v>4</v>
      </c>
      <c r="Q413" s="61">
        <v>4</v>
      </c>
    </row>
    <row r="414" spans="5:17">
      <c r="E414" s="62"/>
      <c r="F414" s="62"/>
      <c r="G414" s="62"/>
      <c r="I414" s="12" t="s">
        <v>3243</v>
      </c>
      <c r="L414" s="12" t="s">
        <v>1158</v>
      </c>
      <c r="M414" s="12" t="s">
        <v>1159</v>
      </c>
      <c r="N414" s="12">
        <v>2</v>
      </c>
      <c r="O414" s="12">
        <v>2</v>
      </c>
      <c r="P414" s="12">
        <v>4</v>
      </c>
      <c r="Q414" s="61">
        <v>4</v>
      </c>
    </row>
    <row r="415" spans="5:17">
      <c r="E415" s="62"/>
      <c r="F415" s="62"/>
      <c r="G415" s="62"/>
      <c r="I415" s="12" t="s">
        <v>3242</v>
      </c>
      <c r="L415" s="12" t="s">
        <v>1160</v>
      </c>
      <c r="M415" s="12" t="s">
        <v>1161</v>
      </c>
      <c r="N415" s="12">
        <v>4</v>
      </c>
      <c r="O415" s="12">
        <v>0</v>
      </c>
      <c r="P415" s="12">
        <v>3</v>
      </c>
      <c r="Q415" s="61">
        <v>4</v>
      </c>
    </row>
    <row r="416" spans="5:17">
      <c r="E416" s="62"/>
      <c r="F416" s="62"/>
      <c r="G416" s="62"/>
      <c r="I416" s="12" t="s">
        <v>3241</v>
      </c>
      <c r="L416" s="12" t="s">
        <v>1162</v>
      </c>
      <c r="M416" s="12" t="s">
        <v>1163</v>
      </c>
      <c r="N416" s="12">
        <v>4</v>
      </c>
      <c r="O416" s="12">
        <v>0</v>
      </c>
      <c r="P416" s="12">
        <v>4</v>
      </c>
      <c r="Q416" s="61">
        <v>4</v>
      </c>
    </row>
    <row r="417" spans="5:17">
      <c r="E417" s="62"/>
      <c r="F417" s="62"/>
      <c r="G417" s="62"/>
      <c r="I417" s="12" t="s">
        <v>3240</v>
      </c>
      <c r="L417" s="12" t="s">
        <v>1164</v>
      </c>
      <c r="M417" s="12" t="s">
        <v>1165</v>
      </c>
      <c r="N417" s="12">
        <v>4</v>
      </c>
      <c r="O417" s="12">
        <v>0</v>
      </c>
      <c r="P417" s="12">
        <v>4</v>
      </c>
      <c r="Q417" s="61">
        <v>4</v>
      </c>
    </row>
    <row r="418" spans="5:17">
      <c r="E418" s="62"/>
      <c r="F418" s="62"/>
      <c r="G418" s="62"/>
      <c r="I418" s="12" t="s">
        <v>3239</v>
      </c>
      <c r="L418" s="12" t="s">
        <v>1166</v>
      </c>
      <c r="M418" s="12" t="s">
        <v>1167</v>
      </c>
      <c r="N418" s="12">
        <v>4</v>
      </c>
      <c r="O418" s="12">
        <v>0</v>
      </c>
      <c r="P418" s="12">
        <v>3</v>
      </c>
      <c r="Q418" s="61">
        <v>4</v>
      </c>
    </row>
    <row r="419" spans="5:17">
      <c r="E419" s="62"/>
      <c r="F419" s="62"/>
      <c r="G419" s="62"/>
      <c r="I419" s="12" t="s">
        <v>3238</v>
      </c>
      <c r="L419" s="12" t="s">
        <v>1168</v>
      </c>
      <c r="M419" s="12" t="s">
        <v>1169</v>
      </c>
      <c r="N419" s="12">
        <v>4</v>
      </c>
      <c r="O419" s="12">
        <v>0</v>
      </c>
      <c r="P419" s="12">
        <v>3</v>
      </c>
      <c r="Q419" s="61">
        <v>4</v>
      </c>
    </row>
    <row r="420" spans="5:17">
      <c r="E420" s="62"/>
      <c r="F420" s="62"/>
      <c r="G420" s="62"/>
      <c r="I420" s="12" t="s">
        <v>3237</v>
      </c>
      <c r="L420" s="12" t="s">
        <v>1170</v>
      </c>
      <c r="M420" s="12" t="s">
        <v>1171</v>
      </c>
      <c r="N420" s="12">
        <v>4</v>
      </c>
      <c r="O420" s="12">
        <v>0</v>
      </c>
      <c r="P420" s="12">
        <v>4</v>
      </c>
      <c r="Q420" s="61">
        <v>4</v>
      </c>
    </row>
    <row r="421" spans="5:17">
      <c r="E421" s="62"/>
      <c r="F421" s="62"/>
      <c r="G421" s="62"/>
      <c r="I421" s="12" t="s">
        <v>3236</v>
      </c>
      <c r="L421" s="12" t="s">
        <v>1172</v>
      </c>
      <c r="M421" s="12" t="s">
        <v>1173</v>
      </c>
      <c r="N421" s="12">
        <v>4</v>
      </c>
      <c r="O421" s="12">
        <v>0</v>
      </c>
      <c r="P421" s="12">
        <v>4</v>
      </c>
      <c r="Q421" s="61">
        <v>4</v>
      </c>
    </row>
    <row r="422" spans="5:17">
      <c r="E422" s="62"/>
      <c r="F422" s="62"/>
      <c r="G422" s="62"/>
      <c r="I422" s="12" t="s">
        <v>3235</v>
      </c>
      <c r="L422" s="12" t="s">
        <v>1174</v>
      </c>
      <c r="M422" s="12" t="s">
        <v>1175</v>
      </c>
      <c r="N422" s="12">
        <v>4</v>
      </c>
      <c r="O422" s="12">
        <v>0</v>
      </c>
      <c r="P422" s="12">
        <v>4</v>
      </c>
      <c r="Q422" s="61">
        <v>4</v>
      </c>
    </row>
    <row r="423" spans="5:17">
      <c r="E423" s="62"/>
      <c r="F423" s="62"/>
      <c r="G423" s="62"/>
      <c r="I423" s="12" t="s">
        <v>3234</v>
      </c>
      <c r="L423" s="12" t="s">
        <v>1176</v>
      </c>
      <c r="M423" s="12" t="s">
        <v>1177</v>
      </c>
      <c r="N423" s="12">
        <v>4</v>
      </c>
      <c r="O423" s="12">
        <v>0</v>
      </c>
      <c r="P423" s="12">
        <v>4</v>
      </c>
      <c r="Q423" s="61">
        <v>4</v>
      </c>
    </row>
    <row r="424" spans="5:17">
      <c r="E424" s="62"/>
      <c r="F424" s="62"/>
      <c r="G424" s="62"/>
      <c r="I424" s="12" t="s">
        <v>3233</v>
      </c>
      <c r="L424" s="12" t="s">
        <v>1178</v>
      </c>
      <c r="M424" s="12" t="s">
        <v>1179</v>
      </c>
      <c r="N424" s="12">
        <v>4</v>
      </c>
      <c r="O424" s="12">
        <v>0</v>
      </c>
      <c r="P424" s="12">
        <v>4</v>
      </c>
      <c r="Q424" s="61">
        <v>4</v>
      </c>
    </row>
    <row r="425" spans="5:17">
      <c r="E425" s="62"/>
      <c r="F425" s="62"/>
      <c r="G425" s="62"/>
      <c r="I425" s="12" t="s">
        <v>3232</v>
      </c>
      <c r="L425" s="12" t="s">
        <v>1180</v>
      </c>
      <c r="M425" s="12" t="s">
        <v>1181</v>
      </c>
      <c r="N425" s="12">
        <v>4</v>
      </c>
      <c r="O425" s="12">
        <v>0</v>
      </c>
      <c r="P425" s="12">
        <v>4</v>
      </c>
      <c r="Q425" s="61">
        <v>4</v>
      </c>
    </row>
    <row r="426" spans="5:17">
      <c r="E426" s="62"/>
      <c r="F426" s="62"/>
      <c r="G426" s="62"/>
      <c r="I426" s="12" t="s">
        <v>3231</v>
      </c>
      <c r="L426" s="12" t="s">
        <v>1182</v>
      </c>
      <c r="M426" s="12" t="s">
        <v>1183</v>
      </c>
      <c r="N426" s="12">
        <v>4</v>
      </c>
      <c r="O426" s="12">
        <v>0</v>
      </c>
      <c r="P426" s="12">
        <v>4</v>
      </c>
      <c r="Q426" s="61">
        <v>4</v>
      </c>
    </row>
    <row r="427" spans="5:17">
      <c r="E427" s="62"/>
      <c r="F427" s="62"/>
      <c r="G427" s="62"/>
      <c r="I427" s="12" t="s">
        <v>3230</v>
      </c>
      <c r="L427" s="12" t="s">
        <v>1184</v>
      </c>
      <c r="M427" s="12" t="s">
        <v>1185</v>
      </c>
      <c r="N427" s="12">
        <v>4</v>
      </c>
      <c r="O427" s="12">
        <v>0</v>
      </c>
      <c r="P427" s="12">
        <v>4</v>
      </c>
      <c r="Q427" s="61">
        <v>4</v>
      </c>
    </row>
    <row r="428" spans="5:17">
      <c r="E428" s="62"/>
      <c r="F428" s="62"/>
      <c r="G428" s="62"/>
      <c r="I428" s="12" t="s">
        <v>3229</v>
      </c>
      <c r="L428" s="12" t="s">
        <v>1186</v>
      </c>
      <c r="M428" s="12" t="s">
        <v>1187</v>
      </c>
      <c r="N428" s="12">
        <v>4</v>
      </c>
      <c r="O428" s="12">
        <v>0</v>
      </c>
      <c r="P428" s="12">
        <v>4</v>
      </c>
      <c r="Q428" s="61">
        <v>4</v>
      </c>
    </row>
    <row r="429" spans="5:17">
      <c r="E429" s="62"/>
      <c r="F429" s="62"/>
      <c r="G429" s="62"/>
      <c r="I429" s="12" t="s">
        <v>3228</v>
      </c>
      <c r="L429" s="12" t="s">
        <v>1188</v>
      </c>
      <c r="M429" s="12" t="s">
        <v>1189</v>
      </c>
      <c r="N429" s="12">
        <v>4</v>
      </c>
      <c r="O429" s="12">
        <v>0</v>
      </c>
      <c r="P429" s="12">
        <v>4</v>
      </c>
      <c r="Q429" s="61">
        <v>4</v>
      </c>
    </row>
    <row r="430" spans="5:17">
      <c r="E430" s="62"/>
      <c r="F430" s="62"/>
      <c r="G430" s="62"/>
      <c r="I430" s="12" t="s">
        <v>3227</v>
      </c>
      <c r="L430" s="12" t="s">
        <v>1190</v>
      </c>
      <c r="M430" s="12" t="s">
        <v>1191</v>
      </c>
      <c r="N430" s="12">
        <v>4</v>
      </c>
      <c r="O430" s="12">
        <v>0</v>
      </c>
      <c r="P430" s="12">
        <v>4</v>
      </c>
      <c r="Q430" s="61">
        <v>4</v>
      </c>
    </row>
    <row r="431" spans="5:17">
      <c r="E431" s="62"/>
      <c r="F431" s="62"/>
      <c r="G431" s="62"/>
      <c r="I431" s="12" t="s">
        <v>3226</v>
      </c>
      <c r="L431" s="12" t="s">
        <v>1192</v>
      </c>
      <c r="M431" s="12" t="s">
        <v>1193</v>
      </c>
      <c r="N431" s="12">
        <v>4</v>
      </c>
      <c r="O431" s="12">
        <v>0</v>
      </c>
      <c r="P431" s="12">
        <v>4</v>
      </c>
      <c r="Q431" s="61">
        <v>4</v>
      </c>
    </row>
    <row r="432" spans="5:17">
      <c r="E432" s="62"/>
      <c r="F432" s="62"/>
      <c r="G432" s="62"/>
      <c r="I432" s="12" t="s">
        <v>3225</v>
      </c>
      <c r="L432" s="12" t="s">
        <v>1194</v>
      </c>
      <c r="M432" s="12" t="s">
        <v>1195</v>
      </c>
      <c r="N432" s="12">
        <v>4</v>
      </c>
      <c r="O432" s="12">
        <v>0</v>
      </c>
      <c r="P432" s="12">
        <v>4</v>
      </c>
      <c r="Q432" s="61">
        <v>4</v>
      </c>
    </row>
    <row r="433" spans="5:17">
      <c r="E433" s="62"/>
      <c r="F433" s="62"/>
      <c r="G433" s="62"/>
      <c r="I433" s="12" t="s">
        <v>3224</v>
      </c>
      <c r="L433" s="12" t="s">
        <v>1196</v>
      </c>
      <c r="M433" s="12" t="s">
        <v>1197</v>
      </c>
      <c r="N433" s="12">
        <v>4</v>
      </c>
      <c r="O433" s="12">
        <v>0</v>
      </c>
      <c r="P433" s="12">
        <v>4</v>
      </c>
      <c r="Q433" s="61">
        <v>4</v>
      </c>
    </row>
    <row r="434" spans="5:17">
      <c r="E434" s="62"/>
      <c r="F434" s="62"/>
      <c r="G434" s="62"/>
      <c r="I434" s="12" t="s">
        <v>3223</v>
      </c>
      <c r="L434" s="12" t="s">
        <v>1198</v>
      </c>
      <c r="M434" s="12" t="s">
        <v>1199</v>
      </c>
      <c r="N434" s="12">
        <v>4</v>
      </c>
      <c r="O434" s="12">
        <v>0</v>
      </c>
      <c r="P434" s="12">
        <v>4</v>
      </c>
      <c r="Q434" s="61">
        <v>4</v>
      </c>
    </row>
    <row r="435" spans="5:17">
      <c r="E435" s="62"/>
      <c r="F435" s="62"/>
      <c r="G435" s="62"/>
      <c r="I435" s="12" t="s">
        <v>3222</v>
      </c>
      <c r="L435" s="12" t="s">
        <v>1200</v>
      </c>
      <c r="M435" s="12" t="s">
        <v>1201</v>
      </c>
      <c r="N435" s="12">
        <v>4</v>
      </c>
      <c r="O435" s="12">
        <v>0</v>
      </c>
      <c r="P435" s="12">
        <v>4</v>
      </c>
      <c r="Q435" s="61">
        <v>4</v>
      </c>
    </row>
    <row r="436" spans="5:17">
      <c r="E436" s="62"/>
      <c r="F436" s="62"/>
      <c r="G436" s="62"/>
      <c r="I436" s="12" t="s">
        <v>3221</v>
      </c>
      <c r="L436" s="12" t="s">
        <v>1202</v>
      </c>
      <c r="M436" s="12" t="s">
        <v>1203</v>
      </c>
      <c r="N436" s="12">
        <v>4</v>
      </c>
      <c r="O436" s="12">
        <v>0</v>
      </c>
      <c r="P436" s="12">
        <v>4</v>
      </c>
      <c r="Q436" s="61">
        <v>4</v>
      </c>
    </row>
    <row r="437" spans="5:17">
      <c r="E437" s="62"/>
      <c r="F437" s="62"/>
      <c r="G437" s="62"/>
      <c r="I437" s="12" t="s">
        <v>3220</v>
      </c>
      <c r="L437" s="12" t="s">
        <v>1204</v>
      </c>
      <c r="M437" s="12" t="s">
        <v>1205</v>
      </c>
      <c r="N437" s="12">
        <v>4</v>
      </c>
      <c r="O437" s="12">
        <v>0</v>
      </c>
      <c r="P437" s="12">
        <v>4</v>
      </c>
      <c r="Q437" s="61">
        <v>4</v>
      </c>
    </row>
    <row r="438" spans="5:17">
      <c r="E438" s="62"/>
      <c r="F438" s="62"/>
      <c r="G438" s="62"/>
      <c r="I438" s="12" t="s">
        <v>3219</v>
      </c>
      <c r="L438" s="12" t="s">
        <v>1206</v>
      </c>
      <c r="M438" s="12" t="s">
        <v>1207</v>
      </c>
      <c r="N438" s="12">
        <v>4</v>
      </c>
      <c r="O438" s="12">
        <v>0</v>
      </c>
      <c r="P438" s="12">
        <v>4</v>
      </c>
      <c r="Q438" s="61">
        <v>4</v>
      </c>
    </row>
    <row r="439" spans="5:17">
      <c r="E439" s="62"/>
      <c r="F439" s="62"/>
      <c r="G439" s="62"/>
      <c r="I439" s="12" t="s">
        <v>3218</v>
      </c>
      <c r="L439" s="12" t="s">
        <v>1208</v>
      </c>
      <c r="M439" s="12" t="s">
        <v>1209</v>
      </c>
      <c r="N439" s="12">
        <v>2</v>
      </c>
      <c r="O439" s="12">
        <v>0</v>
      </c>
      <c r="P439" s="12">
        <v>4</v>
      </c>
      <c r="Q439" s="61">
        <v>2</v>
      </c>
    </row>
    <row r="440" spans="5:17">
      <c r="E440" s="62"/>
      <c r="F440" s="62"/>
      <c r="G440" s="62"/>
      <c r="I440" s="12" t="s">
        <v>3217</v>
      </c>
      <c r="L440" s="12" t="s">
        <v>1210</v>
      </c>
      <c r="M440" s="12" t="s">
        <v>1211</v>
      </c>
      <c r="N440" s="12">
        <v>2</v>
      </c>
      <c r="O440" s="12">
        <v>2</v>
      </c>
      <c r="P440" s="12">
        <v>4</v>
      </c>
      <c r="Q440" s="61">
        <v>4</v>
      </c>
    </row>
    <row r="441" spans="5:17">
      <c r="E441" s="62"/>
      <c r="F441" s="62"/>
      <c r="G441" s="62"/>
      <c r="I441" s="12" t="s">
        <v>3217</v>
      </c>
      <c r="L441" s="12" t="s">
        <v>1212</v>
      </c>
      <c r="M441" s="12" t="s">
        <v>1213</v>
      </c>
      <c r="N441" s="12">
        <v>3</v>
      </c>
      <c r="O441" s="12">
        <v>0</v>
      </c>
      <c r="P441" s="12">
        <v>4</v>
      </c>
      <c r="Q441" s="61">
        <v>3</v>
      </c>
    </row>
    <row r="442" spans="5:17">
      <c r="E442" s="62"/>
      <c r="F442" s="62"/>
      <c r="G442" s="62"/>
      <c r="I442" s="12" t="s">
        <v>3216</v>
      </c>
      <c r="L442" s="12" t="s">
        <v>1214</v>
      </c>
      <c r="M442" s="12" t="s">
        <v>1215</v>
      </c>
      <c r="N442" s="12">
        <v>2</v>
      </c>
      <c r="O442" s="12">
        <v>0</v>
      </c>
      <c r="P442" s="12">
        <v>3</v>
      </c>
      <c r="Q442" s="61">
        <v>2</v>
      </c>
    </row>
    <row r="443" spans="5:17">
      <c r="E443" s="62"/>
      <c r="F443" s="62"/>
      <c r="G443" s="62"/>
      <c r="I443" s="12" t="s">
        <v>3215</v>
      </c>
      <c r="L443" s="12" t="s">
        <v>1216</v>
      </c>
      <c r="M443" s="12" t="s">
        <v>1217</v>
      </c>
      <c r="N443" s="12">
        <v>2</v>
      </c>
      <c r="O443" s="12">
        <v>0</v>
      </c>
      <c r="P443" s="12">
        <v>4</v>
      </c>
      <c r="Q443" s="61">
        <v>2</v>
      </c>
    </row>
    <row r="444" spans="5:17">
      <c r="E444" s="62"/>
      <c r="F444" s="62"/>
      <c r="G444" s="62"/>
      <c r="I444" s="12" t="s">
        <v>3214</v>
      </c>
      <c r="L444" s="12" t="s">
        <v>1218</v>
      </c>
      <c r="M444" s="12" t="s">
        <v>1219</v>
      </c>
      <c r="N444" s="12">
        <v>2</v>
      </c>
      <c r="O444" s="12">
        <v>0</v>
      </c>
      <c r="P444" s="12">
        <v>4</v>
      </c>
      <c r="Q444" s="61">
        <v>2</v>
      </c>
    </row>
    <row r="445" spans="5:17">
      <c r="E445" s="62"/>
      <c r="F445" s="62"/>
      <c r="G445" s="62"/>
      <c r="I445" s="12" t="s">
        <v>3213</v>
      </c>
      <c r="L445" s="12" t="s">
        <v>1220</v>
      </c>
      <c r="M445" s="12" t="s">
        <v>1221</v>
      </c>
      <c r="N445" s="12">
        <v>2</v>
      </c>
      <c r="O445" s="12">
        <v>0</v>
      </c>
      <c r="P445" s="12">
        <v>4</v>
      </c>
      <c r="Q445" s="61">
        <v>2</v>
      </c>
    </row>
    <row r="446" spans="5:17">
      <c r="E446" s="62"/>
      <c r="F446" s="62"/>
      <c r="G446" s="62"/>
      <c r="I446" s="12" t="s">
        <v>3212</v>
      </c>
      <c r="L446" s="12" t="s">
        <v>1222</v>
      </c>
      <c r="M446" s="12" t="s">
        <v>1223</v>
      </c>
      <c r="N446" s="12">
        <v>3</v>
      </c>
      <c r="O446" s="12">
        <v>0</v>
      </c>
      <c r="P446" s="12">
        <v>5</v>
      </c>
      <c r="Q446" s="61">
        <v>3</v>
      </c>
    </row>
    <row r="447" spans="5:17">
      <c r="E447" s="62"/>
      <c r="F447" s="62"/>
      <c r="G447" s="62"/>
      <c r="I447" s="12" t="s">
        <v>3211</v>
      </c>
      <c r="L447" s="12" t="s">
        <v>1224</v>
      </c>
      <c r="M447" s="12" t="s">
        <v>1225</v>
      </c>
      <c r="N447" s="12">
        <v>3</v>
      </c>
      <c r="O447" s="12">
        <v>0</v>
      </c>
      <c r="P447" s="12">
        <v>4</v>
      </c>
      <c r="Q447" s="61">
        <v>3</v>
      </c>
    </row>
    <row r="448" spans="5:17">
      <c r="E448" s="62"/>
      <c r="F448" s="62"/>
      <c r="G448" s="62"/>
      <c r="I448" s="12" t="s">
        <v>3210</v>
      </c>
      <c r="L448" s="12" t="s">
        <v>1226</v>
      </c>
      <c r="M448" s="12" t="s">
        <v>1227</v>
      </c>
      <c r="N448" s="12">
        <v>3</v>
      </c>
      <c r="O448" s="12">
        <v>0</v>
      </c>
      <c r="P448" s="12">
        <v>3</v>
      </c>
      <c r="Q448" s="61">
        <v>3</v>
      </c>
    </row>
    <row r="449" spans="5:17">
      <c r="E449" s="62"/>
      <c r="F449" s="62"/>
      <c r="G449" s="62"/>
      <c r="I449" s="12" t="s">
        <v>3209</v>
      </c>
      <c r="L449" s="12" t="s">
        <v>1228</v>
      </c>
      <c r="M449" s="12" t="s">
        <v>1229</v>
      </c>
      <c r="N449" s="12">
        <v>4</v>
      </c>
      <c r="O449" s="12">
        <v>0</v>
      </c>
      <c r="P449" s="12">
        <v>4</v>
      </c>
      <c r="Q449" s="61">
        <v>4</v>
      </c>
    </row>
    <row r="450" spans="5:17">
      <c r="E450" s="62"/>
      <c r="F450" s="62"/>
      <c r="G450" s="62"/>
      <c r="I450" s="12" t="s">
        <v>3208</v>
      </c>
      <c r="L450" s="12" t="s">
        <v>1230</v>
      </c>
      <c r="M450" s="12" t="s">
        <v>1231</v>
      </c>
      <c r="N450" s="12">
        <v>2</v>
      </c>
      <c r="O450" s="12">
        <v>0</v>
      </c>
      <c r="P450" s="12">
        <v>3</v>
      </c>
      <c r="Q450" s="61">
        <v>2</v>
      </c>
    </row>
    <row r="451" spans="5:17">
      <c r="E451" s="62"/>
      <c r="F451" s="62"/>
      <c r="G451" s="62"/>
      <c r="I451" s="12" t="s">
        <v>3207</v>
      </c>
      <c r="L451" s="12" t="s">
        <v>1232</v>
      </c>
      <c r="M451" s="12" t="s">
        <v>1233</v>
      </c>
      <c r="N451" s="12">
        <v>4</v>
      </c>
      <c r="O451" s="12">
        <v>0</v>
      </c>
      <c r="P451" s="12">
        <v>4</v>
      </c>
      <c r="Q451" s="61">
        <v>4</v>
      </c>
    </row>
    <row r="452" spans="5:17">
      <c r="E452" s="62"/>
      <c r="F452" s="62"/>
      <c r="G452" s="62"/>
      <c r="I452" s="12" t="s">
        <v>3206</v>
      </c>
      <c r="L452" s="12" t="s">
        <v>1234</v>
      </c>
      <c r="M452" s="12" t="s">
        <v>1235</v>
      </c>
      <c r="N452" s="12">
        <v>4</v>
      </c>
      <c r="O452" s="12">
        <v>0</v>
      </c>
      <c r="P452" s="12">
        <v>4</v>
      </c>
      <c r="Q452" s="61">
        <v>4</v>
      </c>
    </row>
    <row r="453" spans="5:17">
      <c r="E453" s="62"/>
      <c r="F453" s="62"/>
      <c r="G453" s="62"/>
      <c r="I453" s="12" t="s">
        <v>3205</v>
      </c>
      <c r="L453" s="12" t="s">
        <v>1236</v>
      </c>
      <c r="M453" s="12" t="s">
        <v>1237</v>
      </c>
      <c r="N453" s="12">
        <v>4</v>
      </c>
      <c r="O453" s="12">
        <v>0</v>
      </c>
      <c r="P453" s="12">
        <v>4</v>
      </c>
      <c r="Q453" s="61">
        <v>4</v>
      </c>
    </row>
    <row r="454" spans="5:17">
      <c r="E454" s="62"/>
      <c r="F454" s="62"/>
      <c r="G454" s="62"/>
      <c r="I454" s="12" t="s">
        <v>3204</v>
      </c>
      <c r="L454" s="12" t="s">
        <v>1238</v>
      </c>
      <c r="M454" s="12" t="s">
        <v>1239</v>
      </c>
      <c r="N454" s="12">
        <v>0</v>
      </c>
      <c r="O454" s="12">
        <v>4</v>
      </c>
      <c r="P454" s="12">
        <v>4</v>
      </c>
      <c r="Q454" s="61">
        <v>4</v>
      </c>
    </row>
    <row r="455" spans="5:17">
      <c r="E455" s="62"/>
      <c r="F455" s="62"/>
      <c r="G455" s="62"/>
      <c r="I455" s="12" t="s">
        <v>3203</v>
      </c>
      <c r="L455" s="12" t="s">
        <v>1240</v>
      </c>
      <c r="M455" s="12" t="s">
        <v>1241</v>
      </c>
      <c r="N455" s="12">
        <v>0</v>
      </c>
      <c r="O455" s="12">
        <v>4</v>
      </c>
      <c r="P455" s="12">
        <v>4</v>
      </c>
      <c r="Q455" s="61">
        <v>4</v>
      </c>
    </row>
    <row r="456" spans="5:17">
      <c r="E456" s="62"/>
      <c r="F456" s="62"/>
      <c r="G456" s="62"/>
      <c r="I456" s="12" t="s">
        <v>3202</v>
      </c>
      <c r="L456" s="12" t="s">
        <v>1242</v>
      </c>
      <c r="M456" s="12" t="s">
        <v>1243</v>
      </c>
      <c r="N456" s="12">
        <v>4</v>
      </c>
      <c r="O456" s="12">
        <v>0</v>
      </c>
      <c r="P456" s="12">
        <v>4</v>
      </c>
      <c r="Q456" s="61">
        <v>4</v>
      </c>
    </row>
    <row r="457" spans="5:17">
      <c r="E457" s="62"/>
      <c r="F457" s="62"/>
      <c r="G457" s="62"/>
      <c r="I457" s="12" t="s">
        <v>3201</v>
      </c>
      <c r="L457" s="12" t="s">
        <v>1244</v>
      </c>
      <c r="M457" s="12" t="s">
        <v>1245</v>
      </c>
      <c r="N457" s="12">
        <v>4</v>
      </c>
      <c r="O457" s="12">
        <v>0</v>
      </c>
      <c r="P457" s="12">
        <v>4</v>
      </c>
      <c r="Q457" s="61">
        <v>4</v>
      </c>
    </row>
    <row r="458" spans="5:17">
      <c r="E458" s="62"/>
      <c r="F458" s="62"/>
      <c r="G458" s="62"/>
      <c r="I458" s="12" t="s">
        <v>3201</v>
      </c>
      <c r="L458" s="12" t="s">
        <v>1246</v>
      </c>
      <c r="M458" s="12" t="s">
        <v>1247</v>
      </c>
      <c r="N458" s="12">
        <v>4</v>
      </c>
      <c r="O458" s="12">
        <v>0</v>
      </c>
      <c r="P458" s="12">
        <v>4</v>
      </c>
      <c r="Q458" s="61">
        <v>4</v>
      </c>
    </row>
    <row r="459" spans="5:17">
      <c r="E459" s="62"/>
      <c r="F459" s="62"/>
      <c r="G459" s="62"/>
      <c r="I459" s="12" t="s">
        <v>3200</v>
      </c>
      <c r="L459" s="12" t="s">
        <v>1248</v>
      </c>
      <c r="M459" s="12" t="s">
        <v>1249</v>
      </c>
      <c r="N459" s="12">
        <v>4</v>
      </c>
      <c r="O459" s="12">
        <v>0</v>
      </c>
      <c r="P459" s="12">
        <v>4</v>
      </c>
      <c r="Q459" s="61">
        <v>4</v>
      </c>
    </row>
    <row r="460" spans="5:17">
      <c r="E460" s="62"/>
      <c r="F460" s="62"/>
      <c r="G460" s="62"/>
      <c r="I460" s="12" t="s">
        <v>3199</v>
      </c>
      <c r="L460" s="12" t="s">
        <v>1250</v>
      </c>
      <c r="M460" s="12" t="s">
        <v>1251</v>
      </c>
      <c r="N460" s="12">
        <v>2</v>
      </c>
      <c r="O460" s="12">
        <v>0</v>
      </c>
      <c r="P460" s="12">
        <v>2</v>
      </c>
      <c r="Q460" s="61">
        <v>2</v>
      </c>
    </row>
    <row r="461" spans="5:17">
      <c r="E461" s="62"/>
      <c r="F461" s="62"/>
      <c r="G461" s="62"/>
      <c r="I461" s="12" t="s">
        <v>3198</v>
      </c>
      <c r="L461" s="12" t="s">
        <v>1252</v>
      </c>
      <c r="M461" s="12" t="s">
        <v>1253</v>
      </c>
      <c r="N461" s="12">
        <v>4</v>
      </c>
      <c r="O461" s="12">
        <v>0</v>
      </c>
      <c r="P461" s="12">
        <v>4</v>
      </c>
      <c r="Q461" s="61">
        <v>4</v>
      </c>
    </row>
    <row r="462" spans="5:17">
      <c r="E462" s="62"/>
      <c r="F462" s="62"/>
      <c r="G462" s="62"/>
      <c r="I462" s="12" t="s">
        <v>3197</v>
      </c>
      <c r="L462" s="12" t="s">
        <v>1254</v>
      </c>
      <c r="M462" s="12" t="s">
        <v>1255</v>
      </c>
      <c r="N462" s="12">
        <v>4</v>
      </c>
      <c r="O462" s="12">
        <v>0</v>
      </c>
      <c r="P462" s="12">
        <v>4</v>
      </c>
      <c r="Q462" s="61">
        <v>4</v>
      </c>
    </row>
    <row r="463" spans="5:17">
      <c r="E463" s="62"/>
      <c r="F463" s="62"/>
      <c r="G463" s="62"/>
      <c r="I463" s="12" t="s">
        <v>3196</v>
      </c>
      <c r="L463" s="12" t="s">
        <v>1256</v>
      </c>
      <c r="M463" s="12" t="s">
        <v>1257</v>
      </c>
      <c r="N463" s="12">
        <v>4</v>
      </c>
      <c r="O463" s="12">
        <v>0</v>
      </c>
      <c r="P463" s="12">
        <v>4</v>
      </c>
      <c r="Q463" s="61">
        <v>4</v>
      </c>
    </row>
    <row r="464" spans="5:17">
      <c r="E464" s="62"/>
      <c r="F464" s="62"/>
      <c r="G464" s="62"/>
      <c r="I464" s="12" t="s">
        <v>3195</v>
      </c>
      <c r="L464" s="12" t="s">
        <v>1258</v>
      </c>
      <c r="M464" s="12" t="s">
        <v>1259</v>
      </c>
      <c r="N464" s="12">
        <v>4</v>
      </c>
      <c r="O464" s="12">
        <v>0</v>
      </c>
      <c r="P464" s="12">
        <v>4</v>
      </c>
      <c r="Q464" s="61">
        <v>4</v>
      </c>
    </row>
    <row r="465" spans="5:17">
      <c r="E465" s="62"/>
      <c r="F465" s="62"/>
      <c r="G465" s="62"/>
      <c r="I465" s="12" t="s">
        <v>3194</v>
      </c>
      <c r="L465" s="12" t="s">
        <v>1260</v>
      </c>
      <c r="M465" s="12" t="s">
        <v>1261</v>
      </c>
      <c r="N465" s="12">
        <v>4</v>
      </c>
      <c r="O465" s="12">
        <v>0</v>
      </c>
      <c r="P465" s="12">
        <v>4</v>
      </c>
      <c r="Q465" s="61">
        <v>4</v>
      </c>
    </row>
    <row r="466" spans="5:17">
      <c r="E466" s="62"/>
      <c r="F466" s="62"/>
      <c r="G466" s="62"/>
      <c r="I466" s="12" t="s">
        <v>3193</v>
      </c>
      <c r="L466" s="12" t="s">
        <v>1262</v>
      </c>
      <c r="M466" s="12" t="s">
        <v>1263</v>
      </c>
      <c r="N466" s="12">
        <v>2</v>
      </c>
      <c r="O466" s="12">
        <v>0</v>
      </c>
      <c r="P466" s="12">
        <v>4</v>
      </c>
      <c r="Q466" s="61">
        <v>2</v>
      </c>
    </row>
    <row r="467" spans="5:17">
      <c r="E467" s="62"/>
      <c r="F467" s="62"/>
      <c r="G467" s="62"/>
      <c r="I467" s="12" t="s">
        <v>3192</v>
      </c>
      <c r="L467" s="12" t="s">
        <v>1264</v>
      </c>
      <c r="M467" s="12" t="s">
        <v>1265</v>
      </c>
      <c r="N467" s="12">
        <v>0</v>
      </c>
      <c r="O467" s="12">
        <v>2</v>
      </c>
      <c r="P467" s="12">
        <v>4</v>
      </c>
      <c r="Q467" s="61">
        <v>2</v>
      </c>
    </row>
    <row r="468" spans="5:17">
      <c r="E468" s="62"/>
      <c r="F468" s="62"/>
      <c r="G468" s="62"/>
      <c r="I468" s="12" t="s">
        <v>3191</v>
      </c>
      <c r="L468" s="12" t="s">
        <v>1266</v>
      </c>
      <c r="M468" s="12" t="s">
        <v>1267</v>
      </c>
      <c r="N468" s="12">
        <v>0</v>
      </c>
      <c r="O468" s="12">
        <v>2</v>
      </c>
      <c r="P468" s="12">
        <v>4</v>
      </c>
      <c r="Q468" s="61">
        <v>2</v>
      </c>
    </row>
    <row r="469" spans="5:17">
      <c r="E469" s="62"/>
      <c r="F469" s="62"/>
      <c r="G469" s="62"/>
      <c r="I469" s="12" t="s">
        <v>3190</v>
      </c>
      <c r="L469" s="12" t="s">
        <v>1268</v>
      </c>
      <c r="M469" s="12" t="s">
        <v>1269</v>
      </c>
      <c r="N469" s="12">
        <v>4</v>
      </c>
      <c r="O469" s="12">
        <v>0</v>
      </c>
      <c r="P469" s="12">
        <v>4</v>
      </c>
      <c r="Q469" s="61">
        <v>4</v>
      </c>
    </row>
    <row r="470" spans="5:17">
      <c r="E470" s="62"/>
      <c r="F470" s="62"/>
      <c r="G470" s="62"/>
      <c r="I470" s="12" t="s">
        <v>3189</v>
      </c>
      <c r="L470" s="12" t="s">
        <v>1270</v>
      </c>
      <c r="M470" s="12" t="s">
        <v>1271</v>
      </c>
      <c r="N470" s="12">
        <v>2</v>
      </c>
      <c r="O470" s="12">
        <v>0</v>
      </c>
      <c r="P470" s="12">
        <v>4</v>
      </c>
      <c r="Q470" s="61">
        <v>2</v>
      </c>
    </row>
    <row r="471" spans="5:17">
      <c r="E471" s="62"/>
      <c r="F471" s="62"/>
      <c r="G471" s="62"/>
      <c r="I471" s="12" t="s">
        <v>68</v>
      </c>
      <c r="L471" s="12" t="s">
        <v>1272</v>
      </c>
      <c r="M471" s="12" t="s">
        <v>1273</v>
      </c>
      <c r="N471" s="12">
        <v>4</v>
      </c>
      <c r="O471" s="12">
        <v>0</v>
      </c>
      <c r="P471" s="12">
        <v>4</v>
      </c>
      <c r="Q471" s="61">
        <v>4</v>
      </c>
    </row>
    <row r="472" spans="5:17">
      <c r="E472" s="62"/>
      <c r="F472" s="62"/>
      <c r="G472" s="62"/>
      <c r="I472" s="12" t="s">
        <v>3188</v>
      </c>
      <c r="L472" s="12" t="s">
        <v>1274</v>
      </c>
      <c r="M472" s="12" t="s">
        <v>1275</v>
      </c>
      <c r="N472" s="12">
        <v>4</v>
      </c>
      <c r="O472" s="12">
        <v>0</v>
      </c>
      <c r="P472" s="12">
        <v>4</v>
      </c>
      <c r="Q472" s="61">
        <v>4</v>
      </c>
    </row>
    <row r="473" spans="5:17">
      <c r="E473" s="62"/>
      <c r="F473" s="62"/>
      <c r="G473" s="62"/>
      <c r="I473" s="12" t="s">
        <v>3187</v>
      </c>
      <c r="L473" s="12" t="s">
        <v>1276</v>
      </c>
      <c r="M473" s="12" t="s">
        <v>1277</v>
      </c>
      <c r="N473" s="12">
        <v>4</v>
      </c>
      <c r="O473" s="12">
        <v>0</v>
      </c>
      <c r="P473" s="12">
        <v>4</v>
      </c>
      <c r="Q473" s="61">
        <v>4</v>
      </c>
    </row>
    <row r="474" spans="5:17">
      <c r="E474" s="62"/>
      <c r="F474" s="62"/>
      <c r="G474" s="62"/>
      <c r="I474" s="12" t="s">
        <v>3186</v>
      </c>
      <c r="L474" s="12" t="s">
        <v>1278</v>
      </c>
      <c r="M474" s="12" t="s">
        <v>1279</v>
      </c>
      <c r="N474" s="12">
        <v>2</v>
      </c>
      <c r="O474" s="12">
        <v>0</v>
      </c>
      <c r="P474" s="12">
        <v>3</v>
      </c>
      <c r="Q474" s="61">
        <v>2</v>
      </c>
    </row>
    <row r="475" spans="5:17">
      <c r="E475" s="62"/>
      <c r="F475" s="62"/>
      <c r="G475" s="62"/>
      <c r="I475" s="12" t="s">
        <v>3185</v>
      </c>
      <c r="L475" s="12" t="s">
        <v>1280</v>
      </c>
      <c r="M475" s="12" t="s">
        <v>1281</v>
      </c>
      <c r="N475" s="12">
        <v>0</v>
      </c>
      <c r="O475" s="12">
        <v>4</v>
      </c>
      <c r="P475" s="12">
        <v>4</v>
      </c>
      <c r="Q475" s="61">
        <v>4</v>
      </c>
    </row>
    <row r="476" spans="5:17">
      <c r="E476" s="62"/>
      <c r="F476" s="62"/>
      <c r="G476" s="62"/>
      <c r="I476" s="12" t="s">
        <v>3184</v>
      </c>
      <c r="L476" s="12" t="s">
        <v>1282</v>
      </c>
      <c r="M476" s="12" t="s">
        <v>1283</v>
      </c>
      <c r="N476" s="12">
        <v>0</v>
      </c>
      <c r="O476" s="12">
        <v>4</v>
      </c>
      <c r="P476" s="12">
        <v>4</v>
      </c>
      <c r="Q476" s="61">
        <v>4</v>
      </c>
    </row>
    <row r="477" spans="5:17">
      <c r="E477" s="62"/>
      <c r="F477" s="62"/>
      <c r="G477" s="62"/>
      <c r="I477" s="12" t="s">
        <v>3183</v>
      </c>
      <c r="L477" s="12" t="s">
        <v>1284</v>
      </c>
      <c r="M477" s="12" t="s">
        <v>1285</v>
      </c>
      <c r="N477" s="12">
        <v>0</v>
      </c>
      <c r="O477" s="12">
        <v>4</v>
      </c>
      <c r="P477" s="12">
        <v>4</v>
      </c>
      <c r="Q477" s="61">
        <v>4</v>
      </c>
    </row>
    <row r="478" spans="5:17">
      <c r="E478" s="62"/>
      <c r="F478" s="62"/>
      <c r="G478" s="62"/>
      <c r="I478" s="12" t="s">
        <v>3182</v>
      </c>
      <c r="L478" s="12" t="s">
        <v>1286</v>
      </c>
      <c r="M478" s="12" t="s">
        <v>1287</v>
      </c>
      <c r="N478" s="12">
        <v>4</v>
      </c>
      <c r="O478" s="12">
        <v>0</v>
      </c>
      <c r="P478" s="12">
        <v>4</v>
      </c>
      <c r="Q478" s="61">
        <v>4</v>
      </c>
    </row>
    <row r="479" spans="5:17">
      <c r="E479" s="62"/>
      <c r="F479" s="62"/>
      <c r="G479" s="62"/>
      <c r="I479" s="12" t="s">
        <v>3181</v>
      </c>
      <c r="L479" s="12" t="s">
        <v>1288</v>
      </c>
      <c r="M479" s="12" t="s">
        <v>1289</v>
      </c>
      <c r="N479" s="12">
        <v>0</v>
      </c>
      <c r="O479" s="12">
        <v>4</v>
      </c>
      <c r="P479" s="12">
        <v>4</v>
      </c>
      <c r="Q479" s="61">
        <v>4</v>
      </c>
    </row>
    <row r="480" spans="5:17">
      <c r="E480" s="62"/>
      <c r="F480" s="62"/>
      <c r="G480" s="62"/>
      <c r="I480" s="12" t="s">
        <v>3180</v>
      </c>
      <c r="L480" s="12" t="s">
        <v>1290</v>
      </c>
      <c r="M480" s="12" t="s">
        <v>1291</v>
      </c>
      <c r="N480" s="12">
        <v>0</v>
      </c>
      <c r="O480" s="12">
        <v>4</v>
      </c>
      <c r="P480" s="12">
        <v>4</v>
      </c>
      <c r="Q480" s="61">
        <v>4</v>
      </c>
    </row>
    <row r="481" spans="5:17">
      <c r="E481" s="62"/>
      <c r="F481" s="62"/>
      <c r="G481" s="62"/>
      <c r="I481" s="12" t="s">
        <v>3180</v>
      </c>
      <c r="L481" s="12" t="s">
        <v>1292</v>
      </c>
      <c r="M481" s="12" t="s">
        <v>1293</v>
      </c>
      <c r="N481" s="12">
        <v>4</v>
      </c>
      <c r="O481" s="12">
        <v>0</v>
      </c>
      <c r="P481" s="12">
        <v>4</v>
      </c>
      <c r="Q481" s="61">
        <v>4</v>
      </c>
    </row>
    <row r="482" spans="5:17">
      <c r="E482" s="62"/>
      <c r="F482" s="62"/>
      <c r="G482" s="62"/>
      <c r="I482" s="12" t="s">
        <v>3179</v>
      </c>
      <c r="L482" s="12" t="s">
        <v>1294</v>
      </c>
      <c r="M482" s="12" t="s">
        <v>1295</v>
      </c>
      <c r="N482" s="12">
        <v>4</v>
      </c>
      <c r="O482" s="12">
        <v>0</v>
      </c>
      <c r="P482" s="12">
        <v>4</v>
      </c>
      <c r="Q482" s="61">
        <v>4</v>
      </c>
    </row>
    <row r="483" spans="5:17">
      <c r="E483" s="62"/>
      <c r="F483" s="62"/>
      <c r="G483" s="62"/>
      <c r="I483" s="12" t="s">
        <v>3178</v>
      </c>
      <c r="L483" s="12" t="s">
        <v>1296</v>
      </c>
      <c r="M483" s="12" t="s">
        <v>1297</v>
      </c>
      <c r="N483" s="12">
        <v>4</v>
      </c>
      <c r="O483" s="12">
        <v>0</v>
      </c>
      <c r="P483" s="12">
        <v>4</v>
      </c>
      <c r="Q483" s="61">
        <v>4</v>
      </c>
    </row>
    <row r="484" spans="5:17">
      <c r="E484" s="62"/>
      <c r="F484" s="62"/>
      <c r="G484" s="62"/>
      <c r="I484" s="12" t="s">
        <v>3177</v>
      </c>
      <c r="L484" s="12" t="s">
        <v>1298</v>
      </c>
      <c r="M484" s="12" t="s">
        <v>1299</v>
      </c>
      <c r="N484" s="12">
        <v>4</v>
      </c>
      <c r="O484" s="12">
        <v>0</v>
      </c>
      <c r="P484" s="12">
        <v>4</v>
      </c>
      <c r="Q484" s="61">
        <v>4</v>
      </c>
    </row>
    <row r="485" spans="5:17">
      <c r="E485" s="62"/>
      <c r="F485" s="62"/>
      <c r="G485" s="62"/>
      <c r="I485" s="12" t="s">
        <v>3176</v>
      </c>
      <c r="L485" s="12" t="s">
        <v>1300</v>
      </c>
      <c r="M485" s="12" t="s">
        <v>1301</v>
      </c>
      <c r="N485" s="12">
        <v>4</v>
      </c>
      <c r="O485" s="12">
        <v>0</v>
      </c>
      <c r="P485" s="12">
        <v>5</v>
      </c>
      <c r="Q485" s="61">
        <v>4</v>
      </c>
    </row>
    <row r="486" spans="5:17">
      <c r="E486" s="62"/>
      <c r="F486" s="62"/>
      <c r="G486" s="62"/>
      <c r="I486" s="12" t="s">
        <v>3175</v>
      </c>
      <c r="L486" s="12" t="s">
        <v>1302</v>
      </c>
      <c r="M486" s="12" t="s">
        <v>1303</v>
      </c>
      <c r="N486" s="12">
        <v>3</v>
      </c>
      <c r="O486" s="12">
        <v>0</v>
      </c>
      <c r="P486" s="12">
        <v>5</v>
      </c>
      <c r="Q486" s="61">
        <v>3</v>
      </c>
    </row>
    <row r="487" spans="5:17">
      <c r="E487" s="62"/>
      <c r="F487" s="62"/>
      <c r="G487" s="62"/>
      <c r="I487" s="12" t="s">
        <v>3174</v>
      </c>
      <c r="L487" s="12" t="s">
        <v>1304</v>
      </c>
      <c r="M487" s="12" t="s">
        <v>1305</v>
      </c>
      <c r="N487" s="12">
        <v>4</v>
      </c>
      <c r="O487" s="12">
        <v>0</v>
      </c>
      <c r="P487" s="12">
        <v>6</v>
      </c>
      <c r="Q487" s="61">
        <v>4</v>
      </c>
    </row>
    <row r="488" spans="5:17">
      <c r="E488" s="62"/>
      <c r="F488" s="62"/>
      <c r="G488" s="62"/>
      <c r="I488" s="12" t="s">
        <v>3173</v>
      </c>
      <c r="L488" s="12" t="s">
        <v>1306</v>
      </c>
      <c r="M488" s="12" t="s">
        <v>1307</v>
      </c>
      <c r="N488" s="12">
        <v>4</v>
      </c>
      <c r="O488" s="12">
        <v>0</v>
      </c>
      <c r="P488" s="12">
        <v>4</v>
      </c>
      <c r="Q488" s="61">
        <v>4</v>
      </c>
    </row>
    <row r="489" spans="5:17">
      <c r="E489" s="62"/>
      <c r="F489" s="62"/>
      <c r="G489" s="62"/>
      <c r="I489" s="12" t="s">
        <v>3172</v>
      </c>
      <c r="L489" s="12" t="s">
        <v>1308</v>
      </c>
      <c r="M489" s="12" t="s">
        <v>1309</v>
      </c>
      <c r="N489" s="12">
        <v>4</v>
      </c>
      <c r="O489" s="12">
        <v>0</v>
      </c>
      <c r="P489" s="12">
        <v>4</v>
      </c>
      <c r="Q489" s="61">
        <v>4</v>
      </c>
    </row>
    <row r="490" spans="5:17">
      <c r="E490" s="62"/>
      <c r="F490" s="62"/>
      <c r="G490" s="62"/>
      <c r="I490" s="12" t="s">
        <v>3171</v>
      </c>
      <c r="L490" s="12" t="s">
        <v>1310</v>
      </c>
      <c r="M490" s="12" t="s">
        <v>1311</v>
      </c>
      <c r="N490" s="12">
        <v>4</v>
      </c>
      <c r="O490" s="12">
        <v>0</v>
      </c>
      <c r="P490" s="12">
        <v>4</v>
      </c>
      <c r="Q490" s="61">
        <v>4</v>
      </c>
    </row>
    <row r="491" spans="5:17">
      <c r="E491" s="62"/>
      <c r="F491" s="62"/>
      <c r="G491" s="62"/>
      <c r="I491" s="12" t="s">
        <v>3170</v>
      </c>
      <c r="L491" s="12" t="s">
        <v>1312</v>
      </c>
      <c r="M491" s="12" t="s">
        <v>1313</v>
      </c>
      <c r="N491" s="12">
        <v>4</v>
      </c>
      <c r="O491" s="12">
        <v>0</v>
      </c>
      <c r="P491" s="12">
        <v>4</v>
      </c>
      <c r="Q491" s="61">
        <v>4</v>
      </c>
    </row>
    <row r="492" spans="5:17">
      <c r="E492" s="62"/>
      <c r="F492" s="62"/>
      <c r="G492" s="62"/>
      <c r="I492" s="12" t="s">
        <v>3169</v>
      </c>
      <c r="L492" s="12" t="s">
        <v>1314</v>
      </c>
      <c r="M492" s="12" t="s">
        <v>1315</v>
      </c>
      <c r="N492" s="12">
        <v>2</v>
      </c>
      <c r="O492" s="12">
        <v>0</v>
      </c>
      <c r="P492" s="12">
        <v>2</v>
      </c>
      <c r="Q492" s="61">
        <v>2</v>
      </c>
    </row>
    <row r="493" spans="5:17">
      <c r="E493" s="62"/>
      <c r="F493" s="62"/>
      <c r="G493" s="62"/>
      <c r="I493" s="12" t="s">
        <v>3168</v>
      </c>
      <c r="L493" s="12" t="s">
        <v>1316</v>
      </c>
      <c r="M493" s="12" t="s">
        <v>1317</v>
      </c>
      <c r="N493" s="12">
        <v>4</v>
      </c>
      <c r="O493" s="12">
        <v>0</v>
      </c>
      <c r="P493" s="12">
        <v>2</v>
      </c>
      <c r="Q493" s="61">
        <v>4</v>
      </c>
    </row>
    <row r="494" spans="5:17">
      <c r="E494" s="62"/>
      <c r="F494" s="62"/>
      <c r="G494" s="62"/>
      <c r="I494" s="12" t="s">
        <v>3167</v>
      </c>
      <c r="L494" s="12" t="s">
        <v>1318</v>
      </c>
      <c r="M494" s="12" t="s">
        <v>1319</v>
      </c>
      <c r="N494" s="12">
        <v>4</v>
      </c>
      <c r="O494" s="12">
        <v>0</v>
      </c>
      <c r="P494" s="12">
        <v>4</v>
      </c>
      <c r="Q494" s="61">
        <v>4</v>
      </c>
    </row>
    <row r="495" spans="5:17">
      <c r="E495" s="62"/>
      <c r="F495" s="62"/>
      <c r="G495" s="62"/>
      <c r="I495" s="12" t="s">
        <v>3166</v>
      </c>
      <c r="L495" s="12" t="s">
        <v>1320</v>
      </c>
      <c r="M495" s="12" t="s">
        <v>1321</v>
      </c>
      <c r="N495" s="12">
        <v>4</v>
      </c>
      <c r="O495" s="12">
        <v>0</v>
      </c>
      <c r="P495" s="12">
        <v>4</v>
      </c>
      <c r="Q495" s="61">
        <v>4</v>
      </c>
    </row>
    <row r="496" spans="5:17">
      <c r="E496" s="62"/>
      <c r="F496" s="62"/>
      <c r="G496" s="62"/>
      <c r="I496" s="12" t="s">
        <v>3166</v>
      </c>
      <c r="L496" s="12" t="s">
        <v>1322</v>
      </c>
      <c r="M496" s="12" t="s">
        <v>1323</v>
      </c>
      <c r="N496" s="12">
        <v>2</v>
      </c>
      <c r="O496" s="12">
        <v>0</v>
      </c>
      <c r="P496" s="12">
        <v>2</v>
      </c>
      <c r="Q496" s="61">
        <v>2</v>
      </c>
    </row>
    <row r="497" spans="5:17">
      <c r="E497" s="62"/>
      <c r="F497" s="62"/>
      <c r="G497" s="62"/>
      <c r="I497" s="12" t="s">
        <v>3165</v>
      </c>
      <c r="L497" s="12" t="s">
        <v>1324</v>
      </c>
      <c r="M497" s="12" t="s">
        <v>1325</v>
      </c>
      <c r="N497" s="12">
        <v>2</v>
      </c>
      <c r="O497" s="12">
        <v>0</v>
      </c>
      <c r="P497" s="12">
        <v>2</v>
      </c>
      <c r="Q497" s="61">
        <v>2</v>
      </c>
    </row>
    <row r="498" spans="5:17">
      <c r="E498" s="62"/>
      <c r="F498" s="62"/>
      <c r="G498" s="62"/>
      <c r="I498" s="12" t="s">
        <v>3164</v>
      </c>
      <c r="L498" s="12" t="s">
        <v>1326</v>
      </c>
      <c r="M498" s="12" t="s">
        <v>1327</v>
      </c>
      <c r="N498" s="12">
        <v>4</v>
      </c>
      <c r="O498" s="12">
        <v>0</v>
      </c>
      <c r="P498" s="12">
        <v>4</v>
      </c>
      <c r="Q498" s="61">
        <v>4</v>
      </c>
    </row>
    <row r="499" spans="5:17">
      <c r="E499" s="62"/>
      <c r="F499" s="62"/>
      <c r="G499" s="62"/>
      <c r="I499" s="12" t="s">
        <v>3163</v>
      </c>
      <c r="L499" s="12" t="s">
        <v>1328</v>
      </c>
      <c r="M499" s="12" t="s">
        <v>1329</v>
      </c>
      <c r="N499" s="12">
        <v>4</v>
      </c>
      <c r="O499" s="12">
        <v>0</v>
      </c>
      <c r="P499" s="12">
        <v>4</v>
      </c>
      <c r="Q499" s="61">
        <v>4</v>
      </c>
    </row>
    <row r="500" spans="5:17">
      <c r="E500" s="62"/>
      <c r="F500" s="62"/>
      <c r="G500" s="62"/>
      <c r="I500" s="12" t="s">
        <v>3162</v>
      </c>
      <c r="L500" s="12" t="s">
        <v>1330</v>
      </c>
      <c r="M500" s="12" t="s">
        <v>1331</v>
      </c>
      <c r="N500" s="12">
        <v>2</v>
      </c>
      <c r="O500" s="12">
        <v>0</v>
      </c>
      <c r="P500" s="12">
        <v>2</v>
      </c>
      <c r="Q500" s="61">
        <v>2</v>
      </c>
    </row>
    <row r="501" spans="5:17">
      <c r="E501" s="62"/>
      <c r="F501" s="62"/>
      <c r="G501" s="62"/>
      <c r="I501" s="12" t="s">
        <v>3161</v>
      </c>
      <c r="L501" s="12" t="s">
        <v>1332</v>
      </c>
      <c r="M501" s="12" t="s">
        <v>1333</v>
      </c>
      <c r="N501" s="12">
        <v>2</v>
      </c>
      <c r="O501" s="12">
        <v>0</v>
      </c>
      <c r="P501" s="12">
        <v>2</v>
      </c>
      <c r="Q501" s="61">
        <v>2</v>
      </c>
    </row>
    <row r="502" spans="5:17">
      <c r="E502" s="62"/>
      <c r="F502" s="62"/>
      <c r="G502" s="62"/>
      <c r="I502" s="12" t="s">
        <v>3160</v>
      </c>
      <c r="L502" s="12" t="s">
        <v>1334</v>
      </c>
      <c r="M502" s="12" t="s">
        <v>1335</v>
      </c>
      <c r="N502" s="12">
        <v>2</v>
      </c>
      <c r="O502" s="12">
        <v>2</v>
      </c>
      <c r="P502" s="12">
        <v>5</v>
      </c>
      <c r="Q502" s="61">
        <v>4</v>
      </c>
    </row>
    <row r="503" spans="5:17">
      <c r="E503" s="62"/>
      <c r="F503" s="62"/>
      <c r="G503" s="62"/>
      <c r="I503" s="12" t="s">
        <v>3159</v>
      </c>
      <c r="L503" s="12" t="s">
        <v>1336</v>
      </c>
      <c r="M503" s="12" t="s">
        <v>1337</v>
      </c>
      <c r="N503" s="12">
        <v>2</v>
      </c>
      <c r="O503" s="12">
        <v>2</v>
      </c>
      <c r="P503" s="12">
        <v>4</v>
      </c>
      <c r="Q503" s="61">
        <v>4</v>
      </c>
    </row>
    <row r="504" spans="5:17">
      <c r="E504" s="62"/>
      <c r="F504" s="62"/>
      <c r="G504" s="62"/>
      <c r="I504" s="12" t="s">
        <v>3158</v>
      </c>
      <c r="L504" s="12" t="s">
        <v>1338</v>
      </c>
      <c r="M504" s="12" t="s">
        <v>1339</v>
      </c>
      <c r="N504" s="12">
        <v>2</v>
      </c>
      <c r="O504" s="12">
        <v>2</v>
      </c>
      <c r="P504" s="12">
        <v>4</v>
      </c>
      <c r="Q504" s="61">
        <v>4</v>
      </c>
    </row>
    <row r="505" spans="5:17">
      <c r="E505" s="62"/>
      <c r="F505" s="62"/>
      <c r="G505" s="62"/>
      <c r="I505" s="12" t="s">
        <v>3157</v>
      </c>
      <c r="L505" s="12" t="s">
        <v>1340</v>
      </c>
      <c r="M505" s="12" t="s">
        <v>1341</v>
      </c>
      <c r="N505" s="12">
        <v>2</v>
      </c>
      <c r="O505" s="12">
        <v>2</v>
      </c>
      <c r="P505" s="12">
        <v>4</v>
      </c>
      <c r="Q505" s="61">
        <v>4</v>
      </c>
    </row>
    <row r="506" spans="5:17">
      <c r="E506" s="62"/>
      <c r="F506" s="62"/>
      <c r="G506" s="62"/>
      <c r="I506" s="12" t="s">
        <v>3156</v>
      </c>
      <c r="L506" s="12" t="s">
        <v>1342</v>
      </c>
      <c r="M506" s="12" t="s">
        <v>1343</v>
      </c>
      <c r="N506" s="12">
        <v>4</v>
      </c>
      <c r="O506" s="12">
        <v>0</v>
      </c>
      <c r="P506" s="12">
        <v>5</v>
      </c>
      <c r="Q506" s="61">
        <v>4</v>
      </c>
    </row>
    <row r="507" spans="5:17">
      <c r="E507" s="62"/>
      <c r="F507" s="62"/>
      <c r="G507" s="62"/>
      <c r="I507" s="12" t="s">
        <v>3155</v>
      </c>
      <c r="L507" s="12" t="s">
        <v>1344</v>
      </c>
      <c r="M507" s="12" t="s">
        <v>1345</v>
      </c>
      <c r="N507" s="12">
        <v>2</v>
      </c>
      <c r="O507" s="12">
        <v>2</v>
      </c>
      <c r="P507" s="12">
        <v>4</v>
      </c>
      <c r="Q507" s="61">
        <v>4</v>
      </c>
    </row>
    <row r="508" spans="5:17">
      <c r="E508" s="62"/>
      <c r="F508" s="62"/>
      <c r="G508" s="62"/>
      <c r="I508" s="12" t="s">
        <v>3154</v>
      </c>
      <c r="L508" s="12" t="s">
        <v>1346</v>
      </c>
      <c r="M508" s="12" t="s">
        <v>1347</v>
      </c>
      <c r="N508" s="12">
        <v>2</v>
      </c>
      <c r="O508" s="12">
        <v>0</v>
      </c>
      <c r="P508" s="12">
        <v>4</v>
      </c>
      <c r="Q508" s="61">
        <v>2</v>
      </c>
    </row>
    <row r="509" spans="5:17">
      <c r="E509" s="62"/>
      <c r="F509" s="62"/>
      <c r="G509" s="62"/>
      <c r="I509" s="12" t="s">
        <v>3153</v>
      </c>
      <c r="L509" s="12" t="s">
        <v>1348</v>
      </c>
      <c r="M509" s="12" t="s">
        <v>1349</v>
      </c>
      <c r="N509" s="12">
        <v>2</v>
      </c>
      <c r="O509" s="12">
        <v>2</v>
      </c>
      <c r="P509" s="12">
        <v>4</v>
      </c>
      <c r="Q509" s="61">
        <v>4</v>
      </c>
    </row>
    <row r="510" spans="5:17">
      <c r="E510" s="62"/>
      <c r="F510" s="62"/>
      <c r="G510" s="62"/>
      <c r="I510" s="12" t="s">
        <v>3152</v>
      </c>
      <c r="L510" s="12" t="s">
        <v>1350</v>
      </c>
      <c r="M510" s="12" t="s">
        <v>1351</v>
      </c>
      <c r="N510" s="12">
        <v>2</v>
      </c>
      <c r="O510" s="12">
        <v>2</v>
      </c>
      <c r="P510" s="12">
        <v>4</v>
      </c>
      <c r="Q510" s="61">
        <v>4</v>
      </c>
    </row>
    <row r="511" spans="5:17">
      <c r="E511" s="62"/>
      <c r="F511" s="62"/>
      <c r="G511" s="62"/>
      <c r="I511" s="12" t="s">
        <v>3151</v>
      </c>
      <c r="L511" s="12" t="s">
        <v>1352</v>
      </c>
      <c r="M511" s="12" t="s">
        <v>1353</v>
      </c>
      <c r="N511" s="12">
        <v>2</v>
      </c>
      <c r="O511" s="12">
        <v>2</v>
      </c>
      <c r="P511" s="12">
        <v>6</v>
      </c>
      <c r="Q511" s="61">
        <v>4</v>
      </c>
    </row>
    <row r="512" spans="5:17">
      <c r="E512" s="62"/>
      <c r="F512" s="62"/>
      <c r="G512" s="62"/>
      <c r="I512" s="12" t="s">
        <v>3150</v>
      </c>
      <c r="L512" s="12" t="s">
        <v>1354</v>
      </c>
      <c r="M512" s="12" t="s">
        <v>1355</v>
      </c>
      <c r="N512" s="12">
        <v>2</v>
      </c>
      <c r="O512" s="12">
        <v>2</v>
      </c>
      <c r="P512" s="12">
        <v>4</v>
      </c>
      <c r="Q512" s="61">
        <v>4</v>
      </c>
    </row>
    <row r="513" spans="5:17">
      <c r="E513" s="62"/>
      <c r="F513" s="62"/>
      <c r="G513" s="62"/>
      <c r="I513" s="12" t="s">
        <v>3149</v>
      </c>
      <c r="L513" s="12" t="s">
        <v>1356</v>
      </c>
      <c r="M513" s="12" t="s">
        <v>1357</v>
      </c>
      <c r="N513" s="12">
        <v>2</v>
      </c>
      <c r="O513" s="12">
        <v>0</v>
      </c>
      <c r="P513" s="12">
        <v>3</v>
      </c>
      <c r="Q513" s="61">
        <v>2</v>
      </c>
    </row>
    <row r="514" spans="5:17">
      <c r="E514" s="62"/>
      <c r="F514" s="62"/>
      <c r="G514" s="62"/>
      <c r="I514" s="12" t="s">
        <v>3148</v>
      </c>
      <c r="L514" s="12" t="s">
        <v>1358</v>
      </c>
      <c r="M514" s="12" t="s">
        <v>1359</v>
      </c>
      <c r="N514" s="12">
        <v>4</v>
      </c>
      <c r="O514" s="12">
        <v>0</v>
      </c>
      <c r="P514" s="12">
        <v>5</v>
      </c>
      <c r="Q514" s="61">
        <v>4</v>
      </c>
    </row>
    <row r="515" spans="5:17">
      <c r="E515" s="62"/>
      <c r="F515" s="62"/>
      <c r="G515" s="62"/>
      <c r="I515" s="12" t="s">
        <v>3147</v>
      </c>
      <c r="L515" s="12" t="s">
        <v>1360</v>
      </c>
      <c r="M515" s="12" t="s">
        <v>1361</v>
      </c>
      <c r="N515" s="12">
        <v>2</v>
      </c>
      <c r="O515" s="12">
        <v>0</v>
      </c>
      <c r="P515" s="12">
        <v>2</v>
      </c>
      <c r="Q515" s="61">
        <v>2</v>
      </c>
    </row>
    <row r="516" spans="5:17">
      <c r="E516" s="62"/>
      <c r="F516" s="62"/>
      <c r="G516" s="62"/>
      <c r="I516" s="12" t="s">
        <v>3146</v>
      </c>
      <c r="L516" s="12" t="s">
        <v>1362</v>
      </c>
      <c r="M516" s="12" t="s">
        <v>1363</v>
      </c>
      <c r="N516" s="12">
        <v>2</v>
      </c>
      <c r="O516" s="12">
        <v>0</v>
      </c>
      <c r="P516" s="12">
        <v>4</v>
      </c>
      <c r="Q516" s="61">
        <v>2</v>
      </c>
    </row>
    <row r="517" spans="5:17">
      <c r="E517" s="62"/>
      <c r="F517" s="62"/>
      <c r="G517" s="62"/>
      <c r="I517" s="12" t="s">
        <v>3145</v>
      </c>
      <c r="L517" s="12" t="s">
        <v>1364</v>
      </c>
      <c r="M517" s="12" t="s">
        <v>1365</v>
      </c>
      <c r="N517" s="12">
        <v>4</v>
      </c>
      <c r="O517" s="12">
        <v>0</v>
      </c>
      <c r="P517" s="12">
        <v>2</v>
      </c>
      <c r="Q517" s="61">
        <v>4</v>
      </c>
    </row>
    <row r="518" spans="5:17">
      <c r="E518" s="62"/>
      <c r="F518" s="62"/>
      <c r="G518" s="62"/>
      <c r="I518" s="12" t="s">
        <v>3144</v>
      </c>
      <c r="L518" s="12" t="s">
        <v>1366</v>
      </c>
      <c r="M518" s="12" t="s">
        <v>1367</v>
      </c>
      <c r="N518" s="12">
        <v>4</v>
      </c>
      <c r="O518" s="12">
        <v>0</v>
      </c>
      <c r="P518" s="12">
        <v>5</v>
      </c>
      <c r="Q518" s="61">
        <v>4</v>
      </c>
    </row>
    <row r="519" spans="5:17">
      <c r="E519" s="62"/>
      <c r="F519" s="62"/>
      <c r="G519" s="62"/>
      <c r="I519" s="12" t="s">
        <v>3143</v>
      </c>
      <c r="L519" s="12" t="s">
        <v>1368</v>
      </c>
      <c r="M519" s="12" t="s">
        <v>1369</v>
      </c>
      <c r="N519" s="12">
        <v>4</v>
      </c>
      <c r="O519" s="12">
        <v>0</v>
      </c>
      <c r="P519" s="12">
        <v>5</v>
      </c>
      <c r="Q519" s="61">
        <v>4</v>
      </c>
    </row>
    <row r="520" spans="5:17">
      <c r="E520" s="62"/>
      <c r="F520" s="62"/>
      <c r="G520" s="62"/>
      <c r="I520" s="12" t="s">
        <v>3143</v>
      </c>
      <c r="L520" s="12" t="s">
        <v>1370</v>
      </c>
      <c r="M520" s="12" t="s">
        <v>1371</v>
      </c>
      <c r="N520" s="12">
        <v>4</v>
      </c>
      <c r="O520" s="12">
        <v>0</v>
      </c>
      <c r="P520" s="12">
        <v>5</v>
      </c>
      <c r="Q520" s="61">
        <v>4</v>
      </c>
    </row>
    <row r="521" spans="5:17">
      <c r="E521" s="62"/>
      <c r="F521" s="62"/>
      <c r="G521" s="62"/>
      <c r="I521" s="12" t="s">
        <v>3142</v>
      </c>
      <c r="L521" s="12" t="s">
        <v>1372</v>
      </c>
      <c r="M521" s="12" t="s">
        <v>1373</v>
      </c>
      <c r="N521" s="12">
        <v>2</v>
      </c>
      <c r="O521" s="12">
        <v>2</v>
      </c>
      <c r="P521" s="12">
        <v>4</v>
      </c>
      <c r="Q521" s="61">
        <v>4</v>
      </c>
    </row>
    <row r="522" spans="5:17">
      <c r="E522" s="62"/>
      <c r="F522" s="62"/>
      <c r="G522" s="62"/>
      <c r="I522" s="12" t="s">
        <v>3141</v>
      </c>
      <c r="L522" s="12" t="s">
        <v>1374</v>
      </c>
      <c r="M522" s="12" t="s">
        <v>1375</v>
      </c>
      <c r="N522" s="12">
        <v>2</v>
      </c>
      <c r="O522" s="12">
        <v>2</v>
      </c>
      <c r="P522" s="12">
        <v>4</v>
      </c>
      <c r="Q522" s="61">
        <v>4</v>
      </c>
    </row>
    <row r="523" spans="5:17">
      <c r="E523" s="62"/>
      <c r="F523" s="62"/>
      <c r="G523" s="62"/>
      <c r="I523" s="12" t="s">
        <v>3140</v>
      </c>
      <c r="L523" s="12" t="s">
        <v>1376</v>
      </c>
      <c r="M523" s="12" t="s">
        <v>1377</v>
      </c>
      <c r="N523" s="12">
        <v>4</v>
      </c>
      <c r="O523" s="12">
        <v>0</v>
      </c>
      <c r="P523" s="12">
        <v>5</v>
      </c>
      <c r="Q523" s="61">
        <v>4</v>
      </c>
    </row>
    <row r="524" spans="5:17">
      <c r="E524" s="62"/>
      <c r="F524" s="62"/>
      <c r="G524" s="62"/>
      <c r="I524" s="12" t="s">
        <v>3139</v>
      </c>
      <c r="L524" s="12" t="s">
        <v>1378</v>
      </c>
      <c r="M524" s="12" t="s">
        <v>1379</v>
      </c>
      <c r="N524" s="12">
        <v>3</v>
      </c>
      <c r="O524" s="12">
        <v>0</v>
      </c>
      <c r="P524" s="12">
        <v>3</v>
      </c>
      <c r="Q524" s="61">
        <v>3</v>
      </c>
    </row>
    <row r="525" spans="5:17">
      <c r="E525" s="62"/>
      <c r="F525" s="62"/>
      <c r="G525" s="62"/>
      <c r="I525" s="12" t="s">
        <v>3138</v>
      </c>
      <c r="L525" s="12" t="s">
        <v>1380</v>
      </c>
      <c r="M525" s="12" t="s">
        <v>1381</v>
      </c>
      <c r="N525" s="12">
        <v>2</v>
      </c>
      <c r="O525" s="12">
        <v>0</v>
      </c>
      <c r="P525" s="12">
        <v>3</v>
      </c>
      <c r="Q525" s="61">
        <v>2</v>
      </c>
    </row>
    <row r="526" spans="5:17">
      <c r="E526" s="62"/>
      <c r="F526" s="62"/>
      <c r="G526" s="62"/>
      <c r="I526" s="12" t="s">
        <v>3137</v>
      </c>
      <c r="L526" s="12" t="s">
        <v>1382</v>
      </c>
      <c r="M526" s="12" t="s">
        <v>1383</v>
      </c>
      <c r="N526" s="12">
        <v>2</v>
      </c>
      <c r="O526" s="12">
        <v>0</v>
      </c>
      <c r="P526" s="12">
        <v>3</v>
      </c>
      <c r="Q526" s="61">
        <v>2</v>
      </c>
    </row>
    <row r="527" spans="5:17">
      <c r="E527" s="62"/>
      <c r="F527" s="62"/>
      <c r="G527" s="62"/>
      <c r="I527" s="12" t="s">
        <v>3136</v>
      </c>
      <c r="L527" s="12" t="s">
        <v>1384</v>
      </c>
      <c r="M527" s="12" t="s">
        <v>1385</v>
      </c>
      <c r="N527" s="12">
        <v>1</v>
      </c>
      <c r="O527" s="12">
        <v>1</v>
      </c>
      <c r="P527" s="12">
        <v>3</v>
      </c>
      <c r="Q527" s="61">
        <v>2</v>
      </c>
    </row>
    <row r="528" spans="5:17">
      <c r="E528" s="62"/>
      <c r="F528" s="62"/>
      <c r="G528" s="62"/>
      <c r="I528" s="12" t="s">
        <v>3135</v>
      </c>
      <c r="L528" s="12" t="s">
        <v>1386</v>
      </c>
      <c r="M528" s="12" t="s">
        <v>1387</v>
      </c>
      <c r="N528" s="12">
        <v>4</v>
      </c>
      <c r="O528" s="12">
        <v>0</v>
      </c>
      <c r="P528" s="12">
        <v>4</v>
      </c>
      <c r="Q528" s="61">
        <v>4</v>
      </c>
    </row>
    <row r="529" spans="5:17">
      <c r="E529" s="62"/>
      <c r="F529" s="62"/>
      <c r="G529" s="62"/>
      <c r="I529" s="12" t="s">
        <v>3134</v>
      </c>
      <c r="L529" s="12" t="s">
        <v>1388</v>
      </c>
      <c r="M529" s="12" t="s">
        <v>1389</v>
      </c>
      <c r="N529" s="12">
        <v>2</v>
      </c>
      <c r="O529" s="12">
        <v>2</v>
      </c>
      <c r="P529" s="12">
        <v>5</v>
      </c>
      <c r="Q529" s="61">
        <v>4</v>
      </c>
    </row>
    <row r="530" spans="5:17">
      <c r="E530" s="62"/>
      <c r="F530" s="62"/>
      <c r="G530" s="62"/>
      <c r="I530" s="12" t="s">
        <v>3133</v>
      </c>
      <c r="L530" s="12" t="s">
        <v>1390</v>
      </c>
      <c r="M530" s="12" t="s">
        <v>1391</v>
      </c>
      <c r="N530" s="12">
        <v>0</v>
      </c>
      <c r="O530" s="12">
        <v>2</v>
      </c>
      <c r="P530" s="12">
        <v>3</v>
      </c>
      <c r="Q530" s="61">
        <v>2</v>
      </c>
    </row>
    <row r="531" spans="5:17">
      <c r="E531" s="62"/>
      <c r="F531" s="62"/>
      <c r="G531" s="62"/>
      <c r="I531" s="12" t="s">
        <v>3132</v>
      </c>
      <c r="L531" s="12" t="s">
        <v>1392</v>
      </c>
      <c r="M531" s="12" t="s">
        <v>1393</v>
      </c>
      <c r="N531" s="12">
        <v>2</v>
      </c>
      <c r="O531" s="12">
        <v>2</v>
      </c>
      <c r="P531" s="12">
        <v>6</v>
      </c>
      <c r="Q531" s="61">
        <v>4</v>
      </c>
    </row>
    <row r="532" spans="5:17">
      <c r="E532" s="62"/>
      <c r="F532" s="62"/>
      <c r="G532" s="62"/>
      <c r="I532" s="12" t="s">
        <v>3131</v>
      </c>
      <c r="L532" s="12" t="s">
        <v>1394</v>
      </c>
      <c r="M532" s="12" t="s">
        <v>1395</v>
      </c>
      <c r="N532" s="12">
        <v>0</v>
      </c>
      <c r="O532" s="12">
        <v>2</v>
      </c>
      <c r="P532" s="12">
        <v>3</v>
      </c>
      <c r="Q532" s="61">
        <v>2</v>
      </c>
    </row>
    <row r="533" spans="5:17">
      <c r="E533" s="62"/>
      <c r="F533" s="62"/>
      <c r="G533" s="62"/>
      <c r="I533" s="12" t="s">
        <v>3130</v>
      </c>
      <c r="L533" s="12" t="s">
        <v>1396</v>
      </c>
      <c r="M533" s="12" t="s">
        <v>1397</v>
      </c>
      <c r="N533" s="12">
        <v>2</v>
      </c>
      <c r="O533" s="12">
        <v>2</v>
      </c>
      <c r="P533" s="12">
        <v>4</v>
      </c>
      <c r="Q533" s="61">
        <v>4</v>
      </c>
    </row>
    <row r="534" spans="5:17">
      <c r="E534" s="62"/>
      <c r="F534" s="62"/>
      <c r="G534" s="62"/>
      <c r="I534" s="12" t="s">
        <v>3129</v>
      </c>
      <c r="L534" s="12" t="s">
        <v>1398</v>
      </c>
      <c r="M534" s="12" t="s">
        <v>1399</v>
      </c>
      <c r="N534" s="12">
        <v>3</v>
      </c>
      <c r="O534" s="12">
        <v>1</v>
      </c>
      <c r="P534" s="12">
        <v>4</v>
      </c>
      <c r="Q534" s="61">
        <v>4</v>
      </c>
    </row>
    <row r="535" spans="5:17">
      <c r="E535" s="62"/>
      <c r="F535" s="62"/>
      <c r="G535" s="62"/>
      <c r="I535" s="12" t="s">
        <v>3128</v>
      </c>
      <c r="L535" s="12" t="s">
        <v>1400</v>
      </c>
      <c r="M535" s="12" t="s">
        <v>1401</v>
      </c>
      <c r="N535" s="12">
        <v>3</v>
      </c>
      <c r="O535" s="12">
        <v>1</v>
      </c>
      <c r="P535" s="12">
        <v>4</v>
      </c>
      <c r="Q535" s="61">
        <v>4</v>
      </c>
    </row>
    <row r="536" spans="5:17">
      <c r="E536" s="62"/>
      <c r="F536" s="62"/>
      <c r="G536" s="62"/>
      <c r="I536" s="12" t="s">
        <v>3127</v>
      </c>
      <c r="L536" s="12" t="s">
        <v>1402</v>
      </c>
      <c r="M536" s="12" t="s">
        <v>1403</v>
      </c>
      <c r="N536" s="12">
        <v>2</v>
      </c>
      <c r="O536" s="12">
        <v>2</v>
      </c>
      <c r="P536" s="12">
        <v>4</v>
      </c>
      <c r="Q536" s="61">
        <v>4</v>
      </c>
    </row>
    <row r="537" spans="5:17">
      <c r="E537" s="62"/>
      <c r="F537" s="62"/>
      <c r="G537" s="62"/>
      <c r="I537" s="12" t="s">
        <v>3126</v>
      </c>
      <c r="L537" s="12" t="s">
        <v>1404</v>
      </c>
      <c r="M537" s="12" t="s">
        <v>1405</v>
      </c>
      <c r="N537" s="12">
        <v>0</v>
      </c>
      <c r="O537" s="12">
        <v>4</v>
      </c>
      <c r="P537" s="12">
        <v>4</v>
      </c>
      <c r="Q537" s="61">
        <v>4</v>
      </c>
    </row>
    <row r="538" spans="5:17">
      <c r="E538" s="62"/>
      <c r="F538" s="62"/>
      <c r="G538" s="62"/>
      <c r="I538" s="12" t="s">
        <v>3125</v>
      </c>
      <c r="L538" s="12" t="s">
        <v>1406</v>
      </c>
      <c r="M538" s="12" t="s">
        <v>1407</v>
      </c>
      <c r="N538" s="12">
        <v>3</v>
      </c>
      <c r="O538" s="12">
        <v>1</v>
      </c>
      <c r="P538" s="12">
        <v>4</v>
      </c>
      <c r="Q538" s="61">
        <v>4</v>
      </c>
    </row>
    <row r="539" spans="5:17">
      <c r="E539" s="62"/>
      <c r="F539" s="62"/>
      <c r="G539" s="62"/>
      <c r="I539" s="12" t="s">
        <v>3124</v>
      </c>
      <c r="L539" s="12" t="s">
        <v>1408</v>
      </c>
      <c r="M539" s="12" t="s">
        <v>1409</v>
      </c>
      <c r="N539" s="12">
        <v>2</v>
      </c>
      <c r="O539" s="12">
        <v>2</v>
      </c>
      <c r="P539" s="12">
        <v>4</v>
      </c>
      <c r="Q539" s="61">
        <v>4</v>
      </c>
    </row>
    <row r="540" spans="5:17">
      <c r="E540" s="62"/>
      <c r="F540" s="62"/>
      <c r="G540" s="62"/>
      <c r="I540" s="12" t="s">
        <v>3123</v>
      </c>
      <c r="L540" s="12" t="s">
        <v>1410</v>
      </c>
      <c r="M540" s="12" t="s">
        <v>1411</v>
      </c>
      <c r="N540" s="12">
        <v>3</v>
      </c>
      <c r="O540" s="12">
        <v>1</v>
      </c>
      <c r="P540" s="12">
        <v>4</v>
      </c>
      <c r="Q540" s="61">
        <v>4</v>
      </c>
    </row>
    <row r="541" spans="5:17">
      <c r="E541" s="62"/>
      <c r="F541" s="62"/>
      <c r="G541" s="62"/>
      <c r="I541" s="12" t="s">
        <v>3122</v>
      </c>
      <c r="L541" s="12" t="s">
        <v>1412</v>
      </c>
      <c r="M541" s="12" t="s">
        <v>1413</v>
      </c>
      <c r="N541" s="12">
        <v>4</v>
      </c>
      <c r="O541" s="12">
        <v>0</v>
      </c>
      <c r="P541" s="12">
        <v>4</v>
      </c>
      <c r="Q541" s="61">
        <v>4</v>
      </c>
    </row>
    <row r="542" spans="5:17">
      <c r="E542" s="62"/>
      <c r="F542" s="62"/>
      <c r="G542" s="62"/>
      <c r="I542" s="12" t="s">
        <v>3121</v>
      </c>
      <c r="L542" s="12" t="s">
        <v>1414</v>
      </c>
      <c r="M542" s="12" t="s">
        <v>1415</v>
      </c>
      <c r="N542" s="12">
        <v>3</v>
      </c>
      <c r="O542" s="12">
        <v>1</v>
      </c>
      <c r="P542" s="12">
        <v>4</v>
      </c>
      <c r="Q542" s="61">
        <v>4</v>
      </c>
    </row>
    <row r="543" spans="5:17">
      <c r="E543" s="62"/>
      <c r="F543" s="62"/>
      <c r="G543" s="62"/>
      <c r="I543" s="12" t="s">
        <v>3120</v>
      </c>
      <c r="L543" s="12" t="s">
        <v>1416</v>
      </c>
      <c r="M543" s="12" t="s">
        <v>1417</v>
      </c>
      <c r="N543" s="12">
        <v>2</v>
      </c>
      <c r="O543" s="12">
        <v>2</v>
      </c>
      <c r="P543" s="12">
        <v>4</v>
      </c>
      <c r="Q543" s="61">
        <v>4</v>
      </c>
    </row>
    <row r="544" spans="5:17">
      <c r="E544" s="62"/>
      <c r="F544" s="62"/>
      <c r="G544" s="62"/>
      <c r="I544" s="12" t="s">
        <v>3119</v>
      </c>
      <c r="L544" s="12" t="s">
        <v>1418</v>
      </c>
      <c r="M544" s="12" t="s">
        <v>1419</v>
      </c>
      <c r="N544" s="12">
        <v>0</v>
      </c>
      <c r="O544" s="12">
        <v>3</v>
      </c>
      <c r="P544" s="12">
        <v>3</v>
      </c>
      <c r="Q544" s="61">
        <v>3</v>
      </c>
    </row>
    <row r="545" spans="5:17">
      <c r="E545" s="62"/>
      <c r="F545" s="62"/>
      <c r="G545" s="62"/>
      <c r="I545" s="12" t="s">
        <v>3118</v>
      </c>
      <c r="L545" s="12" t="s">
        <v>1420</v>
      </c>
      <c r="M545" s="12" t="s">
        <v>1421</v>
      </c>
      <c r="N545" s="12">
        <v>0</v>
      </c>
      <c r="O545" s="12">
        <v>4</v>
      </c>
      <c r="P545" s="12">
        <v>4</v>
      </c>
      <c r="Q545" s="61">
        <v>4</v>
      </c>
    </row>
    <row r="546" spans="5:17">
      <c r="E546" s="62"/>
      <c r="F546" s="62"/>
      <c r="G546" s="62"/>
      <c r="I546" s="12" t="s">
        <v>3117</v>
      </c>
      <c r="L546" s="12" t="s">
        <v>1422</v>
      </c>
      <c r="M546" s="12" t="s">
        <v>1423</v>
      </c>
      <c r="N546" s="12">
        <v>2</v>
      </c>
      <c r="O546" s="12">
        <v>2</v>
      </c>
      <c r="P546" s="12">
        <v>4</v>
      </c>
      <c r="Q546" s="61">
        <v>4</v>
      </c>
    </row>
    <row r="547" spans="5:17">
      <c r="E547" s="62"/>
      <c r="F547" s="62"/>
      <c r="G547" s="62"/>
      <c r="I547" s="12" t="s">
        <v>3116</v>
      </c>
      <c r="L547" s="12" t="s">
        <v>1424</v>
      </c>
      <c r="M547" s="12" t="s">
        <v>1425</v>
      </c>
      <c r="N547" s="12">
        <v>2</v>
      </c>
      <c r="O547" s="12">
        <v>0</v>
      </c>
      <c r="P547" s="12">
        <v>3</v>
      </c>
      <c r="Q547" s="61">
        <v>2</v>
      </c>
    </row>
    <row r="548" spans="5:17">
      <c r="E548" s="62"/>
      <c r="F548" s="62"/>
      <c r="G548" s="62"/>
      <c r="I548" s="12" t="s">
        <v>3115</v>
      </c>
      <c r="L548" s="12" t="s">
        <v>1426</v>
      </c>
      <c r="M548" s="12" t="s">
        <v>1427</v>
      </c>
      <c r="N548" s="12">
        <v>3</v>
      </c>
      <c r="O548" s="12">
        <v>1</v>
      </c>
      <c r="P548" s="12">
        <v>4</v>
      </c>
      <c r="Q548" s="61">
        <v>4</v>
      </c>
    </row>
    <row r="549" spans="5:17">
      <c r="E549" s="62"/>
      <c r="F549" s="62"/>
      <c r="G549" s="62"/>
      <c r="I549" s="12" t="s">
        <v>3114</v>
      </c>
      <c r="L549" s="12" t="s">
        <v>1428</v>
      </c>
      <c r="M549" s="12" t="s">
        <v>1429</v>
      </c>
      <c r="N549" s="12">
        <v>3</v>
      </c>
      <c r="O549" s="12">
        <v>1</v>
      </c>
      <c r="P549" s="12">
        <v>4</v>
      </c>
      <c r="Q549" s="61">
        <v>4</v>
      </c>
    </row>
    <row r="550" spans="5:17">
      <c r="E550" s="62"/>
      <c r="F550" s="62"/>
      <c r="G550" s="62"/>
      <c r="I550" s="12" t="s">
        <v>3113</v>
      </c>
      <c r="L550" s="12" t="s">
        <v>1430</v>
      </c>
      <c r="M550" s="12" t="s">
        <v>1431</v>
      </c>
      <c r="N550" s="12">
        <v>3</v>
      </c>
      <c r="O550" s="12">
        <v>1</v>
      </c>
      <c r="P550" s="12">
        <v>4</v>
      </c>
      <c r="Q550" s="61">
        <v>4</v>
      </c>
    </row>
    <row r="551" spans="5:17">
      <c r="E551" s="62"/>
      <c r="F551" s="62"/>
      <c r="G551" s="62"/>
      <c r="I551" s="12" t="s">
        <v>3112</v>
      </c>
      <c r="L551" s="12" t="s">
        <v>1432</v>
      </c>
      <c r="M551" s="12" t="s">
        <v>1433</v>
      </c>
      <c r="N551" s="12">
        <v>3</v>
      </c>
      <c r="O551" s="12">
        <v>1</v>
      </c>
      <c r="P551" s="12">
        <v>4</v>
      </c>
      <c r="Q551" s="61">
        <v>4</v>
      </c>
    </row>
    <row r="552" spans="5:17">
      <c r="E552" s="62"/>
      <c r="F552" s="62"/>
      <c r="G552" s="62"/>
      <c r="I552" s="12" t="s">
        <v>3111</v>
      </c>
      <c r="L552" s="12" t="s">
        <v>1434</v>
      </c>
      <c r="M552" s="12" t="s">
        <v>1435</v>
      </c>
      <c r="N552" s="12">
        <v>3</v>
      </c>
      <c r="O552" s="12">
        <v>1</v>
      </c>
      <c r="P552" s="12">
        <v>4</v>
      </c>
      <c r="Q552" s="61">
        <v>4</v>
      </c>
    </row>
    <row r="553" spans="5:17">
      <c r="E553" s="62"/>
      <c r="F553" s="62"/>
      <c r="G553" s="62"/>
      <c r="I553" s="12" t="s">
        <v>3110</v>
      </c>
      <c r="L553" s="12" t="s">
        <v>1436</v>
      </c>
      <c r="M553" s="12" t="s">
        <v>1437</v>
      </c>
      <c r="N553" s="12">
        <v>0</v>
      </c>
      <c r="O553" s="12">
        <v>2</v>
      </c>
      <c r="P553" s="12">
        <v>4</v>
      </c>
      <c r="Q553" s="61">
        <v>2</v>
      </c>
    </row>
    <row r="554" spans="5:17">
      <c r="E554" s="62"/>
      <c r="F554" s="62"/>
      <c r="G554" s="62"/>
      <c r="I554" s="12" t="s">
        <v>3109</v>
      </c>
      <c r="L554" s="12" t="s">
        <v>1438</v>
      </c>
      <c r="M554" s="12" t="s">
        <v>1439</v>
      </c>
      <c r="N554" s="12">
        <v>1</v>
      </c>
      <c r="O554" s="12">
        <v>3</v>
      </c>
      <c r="P554" s="12">
        <v>4</v>
      </c>
      <c r="Q554" s="61">
        <v>4</v>
      </c>
    </row>
    <row r="555" spans="5:17">
      <c r="E555" s="62"/>
      <c r="F555" s="62"/>
      <c r="G555" s="62"/>
      <c r="I555" s="12" t="s">
        <v>3108</v>
      </c>
      <c r="L555" s="12" t="s">
        <v>1440</v>
      </c>
      <c r="M555" s="12" t="s">
        <v>1441</v>
      </c>
      <c r="N555" s="12">
        <v>3</v>
      </c>
      <c r="O555" s="12">
        <v>1</v>
      </c>
      <c r="P555" s="12">
        <v>4</v>
      </c>
      <c r="Q555" s="61">
        <v>4</v>
      </c>
    </row>
    <row r="556" spans="5:17">
      <c r="E556" s="62"/>
      <c r="F556" s="62"/>
      <c r="G556" s="62"/>
      <c r="I556" s="12" t="s">
        <v>3107</v>
      </c>
      <c r="L556" s="12" t="s">
        <v>1442</v>
      </c>
      <c r="M556" s="12" t="s">
        <v>1443</v>
      </c>
      <c r="N556" s="12">
        <v>2</v>
      </c>
      <c r="O556" s="12">
        <v>2</v>
      </c>
      <c r="P556" s="12">
        <v>4</v>
      </c>
      <c r="Q556" s="61">
        <v>4</v>
      </c>
    </row>
    <row r="557" spans="5:17">
      <c r="E557" s="62"/>
      <c r="F557" s="62"/>
      <c r="G557" s="62"/>
      <c r="I557" s="12" t="s">
        <v>3106</v>
      </c>
      <c r="L557" s="12" t="s">
        <v>1444</v>
      </c>
      <c r="M557" s="12" t="s">
        <v>1445</v>
      </c>
      <c r="N557" s="12">
        <v>3</v>
      </c>
      <c r="O557" s="12">
        <v>1</v>
      </c>
      <c r="P557" s="12">
        <v>4</v>
      </c>
      <c r="Q557" s="61">
        <v>4</v>
      </c>
    </row>
    <row r="558" spans="5:17">
      <c r="E558" s="62"/>
      <c r="F558" s="62"/>
      <c r="G558" s="62"/>
      <c r="I558" s="12" t="s">
        <v>3105</v>
      </c>
      <c r="L558" s="12" t="s">
        <v>1446</v>
      </c>
      <c r="M558" s="12" t="s">
        <v>1447</v>
      </c>
      <c r="N558" s="12">
        <v>0</v>
      </c>
      <c r="O558" s="12">
        <v>3</v>
      </c>
      <c r="P558" s="12">
        <v>3</v>
      </c>
      <c r="Q558" s="61">
        <v>3</v>
      </c>
    </row>
    <row r="559" spans="5:17">
      <c r="E559" s="62"/>
      <c r="F559" s="62"/>
      <c r="G559" s="62"/>
      <c r="I559" s="12" t="s">
        <v>3104</v>
      </c>
      <c r="L559" s="12" t="s">
        <v>1448</v>
      </c>
      <c r="M559" s="12" t="s">
        <v>1449</v>
      </c>
      <c r="N559" s="12">
        <v>3</v>
      </c>
      <c r="O559" s="12">
        <v>1</v>
      </c>
      <c r="P559" s="12">
        <v>4</v>
      </c>
      <c r="Q559" s="61">
        <v>4</v>
      </c>
    </row>
    <row r="560" spans="5:17">
      <c r="E560" s="62"/>
      <c r="F560" s="62"/>
      <c r="G560" s="62"/>
      <c r="I560" s="12" t="s">
        <v>3103</v>
      </c>
      <c r="L560" s="12" t="s">
        <v>1450</v>
      </c>
      <c r="M560" s="12" t="s">
        <v>1451</v>
      </c>
      <c r="N560" s="12">
        <v>3</v>
      </c>
      <c r="O560" s="12">
        <v>1</v>
      </c>
      <c r="P560" s="12">
        <v>4</v>
      </c>
      <c r="Q560" s="61">
        <v>4</v>
      </c>
    </row>
    <row r="561" spans="5:17">
      <c r="E561" s="62"/>
      <c r="F561" s="62"/>
      <c r="G561" s="62"/>
      <c r="I561" s="12" t="s">
        <v>3102</v>
      </c>
      <c r="L561" s="12" t="s">
        <v>1452</v>
      </c>
      <c r="M561" s="12" t="s">
        <v>1453</v>
      </c>
      <c r="N561" s="12">
        <v>2</v>
      </c>
      <c r="O561" s="12">
        <v>2</v>
      </c>
      <c r="P561" s="12">
        <v>4</v>
      </c>
      <c r="Q561" s="61">
        <v>4</v>
      </c>
    </row>
    <row r="562" spans="5:17">
      <c r="E562" s="62"/>
      <c r="F562" s="62"/>
      <c r="G562" s="62"/>
      <c r="I562" s="12" t="s">
        <v>3101</v>
      </c>
      <c r="L562" s="12" t="s">
        <v>1454</v>
      </c>
      <c r="M562" s="12" t="s">
        <v>1455</v>
      </c>
      <c r="N562" s="12">
        <v>2</v>
      </c>
      <c r="O562" s="12">
        <v>2</v>
      </c>
      <c r="P562" s="12">
        <v>4</v>
      </c>
      <c r="Q562" s="61">
        <v>4</v>
      </c>
    </row>
    <row r="563" spans="5:17">
      <c r="E563" s="62"/>
      <c r="F563" s="62"/>
      <c r="G563" s="62"/>
      <c r="I563" s="12" t="s">
        <v>3100</v>
      </c>
      <c r="L563" s="12" t="s">
        <v>1456</v>
      </c>
      <c r="M563" s="12" t="s">
        <v>1457</v>
      </c>
      <c r="N563" s="12">
        <v>2</v>
      </c>
      <c r="O563" s="12">
        <v>2</v>
      </c>
      <c r="P563" s="12">
        <v>4</v>
      </c>
      <c r="Q563" s="61">
        <v>4</v>
      </c>
    </row>
    <row r="564" spans="5:17">
      <c r="E564" s="62"/>
      <c r="F564" s="62"/>
      <c r="G564" s="62"/>
      <c r="I564" s="12" t="s">
        <v>3099</v>
      </c>
      <c r="L564" s="12" t="s">
        <v>1458</v>
      </c>
      <c r="M564" s="12" t="s">
        <v>1459</v>
      </c>
      <c r="N564" s="12">
        <v>3</v>
      </c>
      <c r="O564" s="12">
        <v>1</v>
      </c>
      <c r="P564" s="12">
        <v>4</v>
      </c>
      <c r="Q564" s="61">
        <v>4</v>
      </c>
    </row>
    <row r="565" spans="5:17">
      <c r="E565" s="62"/>
      <c r="F565" s="62"/>
      <c r="G565" s="62"/>
      <c r="I565" s="12" t="s">
        <v>3098</v>
      </c>
      <c r="L565" s="12" t="s">
        <v>1460</v>
      </c>
      <c r="M565" s="12" t="s">
        <v>1461</v>
      </c>
      <c r="N565" s="12">
        <v>3</v>
      </c>
      <c r="O565" s="12">
        <v>1</v>
      </c>
      <c r="P565" s="12">
        <v>4</v>
      </c>
      <c r="Q565" s="61">
        <v>4</v>
      </c>
    </row>
    <row r="566" spans="5:17">
      <c r="E566" s="62"/>
      <c r="F566" s="62"/>
      <c r="G566" s="62"/>
      <c r="I566" s="12" t="s">
        <v>3097</v>
      </c>
      <c r="L566" s="12" t="s">
        <v>1462</v>
      </c>
      <c r="M566" s="12" t="s">
        <v>1463</v>
      </c>
      <c r="N566" s="12">
        <v>2</v>
      </c>
      <c r="O566" s="12">
        <v>0</v>
      </c>
      <c r="P566" s="12">
        <v>2</v>
      </c>
      <c r="Q566" s="61">
        <v>2</v>
      </c>
    </row>
    <row r="567" spans="5:17">
      <c r="E567" s="62"/>
      <c r="F567" s="62"/>
      <c r="G567" s="62"/>
      <c r="I567" s="12" t="s">
        <v>3096</v>
      </c>
      <c r="L567" s="12" t="s">
        <v>1464</v>
      </c>
      <c r="M567" s="12" t="s">
        <v>1465</v>
      </c>
      <c r="N567" s="12">
        <v>2</v>
      </c>
      <c r="O567" s="12">
        <v>0</v>
      </c>
      <c r="P567" s="12">
        <v>2</v>
      </c>
      <c r="Q567" s="61">
        <v>2</v>
      </c>
    </row>
    <row r="568" spans="5:17">
      <c r="E568" s="62"/>
      <c r="F568" s="62"/>
      <c r="G568" s="62"/>
      <c r="I568" s="12" t="s">
        <v>3095</v>
      </c>
      <c r="L568" s="12" t="s">
        <v>1466</v>
      </c>
      <c r="M568" s="12" t="s">
        <v>1467</v>
      </c>
      <c r="N568" s="12">
        <v>3</v>
      </c>
      <c r="O568" s="12">
        <v>1</v>
      </c>
      <c r="P568" s="12">
        <v>4</v>
      </c>
      <c r="Q568" s="61">
        <v>4</v>
      </c>
    </row>
    <row r="569" spans="5:17">
      <c r="E569" s="62"/>
      <c r="F569" s="62"/>
      <c r="G569" s="62"/>
      <c r="I569" s="12" t="s">
        <v>3094</v>
      </c>
      <c r="L569" s="12" t="s">
        <v>1468</v>
      </c>
      <c r="M569" s="12" t="s">
        <v>1469</v>
      </c>
      <c r="N569" s="12">
        <v>3</v>
      </c>
      <c r="O569" s="12">
        <v>1</v>
      </c>
      <c r="P569" s="12">
        <v>4</v>
      </c>
      <c r="Q569" s="61">
        <v>4</v>
      </c>
    </row>
    <row r="570" spans="5:17">
      <c r="E570" s="62"/>
      <c r="F570" s="62"/>
      <c r="G570" s="62"/>
      <c r="I570" s="12" t="s">
        <v>3093</v>
      </c>
      <c r="L570" s="12" t="s">
        <v>1470</v>
      </c>
      <c r="M570" s="12" t="s">
        <v>1471</v>
      </c>
      <c r="N570" s="12">
        <v>4</v>
      </c>
      <c r="O570" s="12">
        <v>0</v>
      </c>
      <c r="P570" s="12">
        <v>4</v>
      </c>
      <c r="Q570" s="61">
        <v>4</v>
      </c>
    </row>
    <row r="571" spans="5:17">
      <c r="E571" s="62"/>
      <c r="F571" s="62"/>
      <c r="G571" s="62"/>
      <c r="I571" s="12" t="s">
        <v>3092</v>
      </c>
      <c r="L571" s="12" t="s">
        <v>1472</v>
      </c>
      <c r="M571" s="12" t="s">
        <v>1473</v>
      </c>
      <c r="N571" s="12">
        <v>0</v>
      </c>
      <c r="O571" s="12">
        <v>4</v>
      </c>
      <c r="P571" s="12">
        <v>4</v>
      </c>
      <c r="Q571" s="61">
        <v>4</v>
      </c>
    </row>
    <row r="572" spans="5:17">
      <c r="E572" s="62"/>
      <c r="F572" s="62"/>
      <c r="G572" s="62"/>
      <c r="I572" s="12" t="s">
        <v>3091</v>
      </c>
      <c r="L572" s="12" t="s">
        <v>1474</v>
      </c>
      <c r="M572" s="12" t="s">
        <v>1475</v>
      </c>
      <c r="N572" s="12">
        <v>4</v>
      </c>
      <c r="O572" s="12">
        <v>0</v>
      </c>
      <c r="P572" s="12">
        <v>4</v>
      </c>
      <c r="Q572" s="61">
        <v>4</v>
      </c>
    </row>
    <row r="573" spans="5:17">
      <c r="E573" s="62"/>
      <c r="F573" s="62"/>
      <c r="G573" s="62"/>
      <c r="I573" s="12" t="s">
        <v>3090</v>
      </c>
      <c r="L573" s="12" t="s">
        <v>1476</v>
      </c>
      <c r="M573" s="12" t="s">
        <v>1477</v>
      </c>
      <c r="N573" s="12">
        <v>4</v>
      </c>
      <c r="O573" s="12">
        <v>0</v>
      </c>
      <c r="P573" s="12">
        <v>4</v>
      </c>
      <c r="Q573" s="61">
        <v>4</v>
      </c>
    </row>
    <row r="574" spans="5:17">
      <c r="E574" s="62"/>
      <c r="F574" s="62"/>
      <c r="G574" s="62"/>
      <c r="I574" s="12" t="s">
        <v>3089</v>
      </c>
      <c r="L574" s="12" t="s">
        <v>1478</v>
      </c>
      <c r="M574" s="12" t="s">
        <v>1479</v>
      </c>
      <c r="N574" s="12">
        <v>3</v>
      </c>
      <c r="O574" s="12">
        <v>1</v>
      </c>
      <c r="P574" s="12">
        <v>4</v>
      </c>
      <c r="Q574" s="61">
        <v>4</v>
      </c>
    </row>
    <row r="575" spans="5:17">
      <c r="E575" s="62"/>
      <c r="F575" s="62"/>
      <c r="G575" s="62"/>
      <c r="I575" s="12" t="s">
        <v>3088</v>
      </c>
      <c r="L575" s="12" t="s">
        <v>1480</v>
      </c>
      <c r="M575" s="12" t="s">
        <v>1481</v>
      </c>
      <c r="N575" s="12">
        <v>4</v>
      </c>
      <c r="O575" s="12">
        <v>0</v>
      </c>
      <c r="P575" s="12">
        <v>4</v>
      </c>
      <c r="Q575" s="61">
        <v>4</v>
      </c>
    </row>
    <row r="576" spans="5:17">
      <c r="E576" s="62"/>
      <c r="F576" s="62"/>
      <c r="G576" s="62"/>
      <c r="I576" s="12" t="s">
        <v>3087</v>
      </c>
      <c r="L576" s="12" t="s">
        <v>1482</v>
      </c>
      <c r="M576" s="12" t="s">
        <v>1483</v>
      </c>
      <c r="N576" s="12">
        <v>4</v>
      </c>
      <c r="O576" s="12">
        <v>0</v>
      </c>
      <c r="P576" s="12">
        <v>4</v>
      </c>
      <c r="Q576" s="61">
        <v>4</v>
      </c>
    </row>
    <row r="577" spans="5:17">
      <c r="E577" s="62"/>
      <c r="F577" s="62"/>
      <c r="G577" s="62"/>
      <c r="I577" s="12" t="s">
        <v>3086</v>
      </c>
      <c r="L577" s="12" t="s">
        <v>1484</v>
      </c>
      <c r="M577" s="12" t="s">
        <v>1485</v>
      </c>
      <c r="N577" s="12">
        <v>4</v>
      </c>
      <c r="O577" s="12">
        <v>0</v>
      </c>
      <c r="P577" s="12">
        <v>4</v>
      </c>
      <c r="Q577" s="61">
        <v>4</v>
      </c>
    </row>
    <row r="578" spans="5:17">
      <c r="E578" s="62"/>
      <c r="F578" s="62"/>
      <c r="G578" s="62"/>
      <c r="I578" s="12" t="s">
        <v>3085</v>
      </c>
      <c r="L578" s="12" t="s">
        <v>1486</v>
      </c>
      <c r="M578" s="12" t="s">
        <v>1487</v>
      </c>
      <c r="N578" s="12">
        <v>3</v>
      </c>
      <c r="O578" s="12">
        <v>1</v>
      </c>
      <c r="P578" s="12">
        <v>4</v>
      </c>
      <c r="Q578" s="61">
        <v>4</v>
      </c>
    </row>
    <row r="579" spans="5:17">
      <c r="E579" s="62"/>
      <c r="F579" s="62"/>
      <c r="G579" s="62"/>
      <c r="I579" s="12" t="s">
        <v>3084</v>
      </c>
      <c r="L579" s="12" t="s">
        <v>1488</v>
      </c>
      <c r="M579" s="12" t="s">
        <v>1489</v>
      </c>
      <c r="N579" s="12">
        <v>4</v>
      </c>
      <c r="O579" s="12">
        <v>0</v>
      </c>
      <c r="P579" s="12">
        <v>4</v>
      </c>
      <c r="Q579" s="61">
        <v>4</v>
      </c>
    </row>
    <row r="580" spans="5:17">
      <c r="E580" s="62"/>
      <c r="F580" s="62"/>
      <c r="G580" s="62"/>
      <c r="I580" s="12" t="s">
        <v>3083</v>
      </c>
      <c r="L580" s="12" t="s">
        <v>1490</v>
      </c>
      <c r="M580" s="12" t="s">
        <v>1491</v>
      </c>
      <c r="N580" s="12">
        <v>4</v>
      </c>
      <c r="O580" s="12">
        <v>0</v>
      </c>
      <c r="P580" s="12">
        <v>4</v>
      </c>
      <c r="Q580" s="61">
        <v>4</v>
      </c>
    </row>
    <row r="581" spans="5:17">
      <c r="E581" s="62"/>
      <c r="F581" s="62"/>
      <c r="G581" s="62"/>
      <c r="I581" s="12" t="s">
        <v>3082</v>
      </c>
      <c r="L581" s="12" t="s">
        <v>1492</v>
      </c>
      <c r="M581" s="12" t="s">
        <v>1493</v>
      </c>
      <c r="N581" s="12">
        <v>4</v>
      </c>
      <c r="O581" s="12">
        <v>0</v>
      </c>
      <c r="P581" s="12">
        <v>4</v>
      </c>
      <c r="Q581" s="61">
        <v>4</v>
      </c>
    </row>
    <row r="582" spans="5:17">
      <c r="E582" s="62"/>
      <c r="F582" s="62"/>
      <c r="G582" s="62"/>
      <c r="I582" s="12" t="s">
        <v>3081</v>
      </c>
      <c r="L582" s="12" t="s">
        <v>1494</v>
      </c>
      <c r="M582" s="12" t="s">
        <v>1495</v>
      </c>
      <c r="N582" s="12">
        <v>3</v>
      </c>
      <c r="O582" s="12">
        <v>1</v>
      </c>
      <c r="P582" s="12">
        <v>4</v>
      </c>
      <c r="Q582" s="61">
        <v>4</v>
      </c>
    </row>
    <row r="583" spans="5:17">
      <c r="E583" s="62"/>
      <c r="F583" s="62"/>
      <c r="G583" s="62"/>
      <c r="I583" s="12" t="s">
        <v>3080</v>
      </c>
      <c r="L583" s="12" t="s">
        <v>1496</v>
      </c>
      <c r="M583" s="12" t="s">
        <v>1497</v>
      </c>
      <c r="N583" s="12">
        <v>4</v>
      </c>
      <c r="O583" s="12">
        <v>0</v>
      </c>
      <c r="P583" s="12">
        <v>4</v>
      </c>
      <c r="Q583" s="61">
        <v>4</v>
      </c>
    </row>
    <row r="584" spans="5:17">
      <c r="E584" s="62"/>
      <c r="F584" s="62"/>
      <c r="G584" s="62"/>
      <c r="I584" s="12" t="s">
        <v>3079</v>
      </c>
      <c r="L584" s="12" t="s">
        <v>1498</v>
      </c>
      <c r="M584" s="12" t="s">
        <v>1499</v>
      </c>
      <c r="N584" s="12">
        <v>4</v>
      </c>
      <c r="O584" s="12">
        <v>0</v>
      </c>
      <c r="P584" s="12">
        <v>4</v>
      </c>
      <c r="Q584" s="61">
        <v>4</v>
      </c>
    </row>
    <row r="585" spans="5:17">
      <c r="E585" s="62"/>
      <c r="F585" s="62"/>
      <c r="G585" s="62"/>
      <c r="I585" s="12" t="s">
        <v>3078</v>
      </c>
      <c r="L585" s="12" t="s">
        <v>1500</v>
      </c>
      <c r="M585" s="12" t="s">
        <v>1501</v>
      </c>
      <c r="N585" s="12">
        <v>3</v>
      </c>
      <c r="O585" s="12">
        <v>1</v>
      </c>
      <c r="P585" s="12">
        <v>4</v>
      </c>
      <c r="Q585" s="61">
        <v>4</v>
      </c>
    </row>
    <row r="586" spans="5:17">
      <c r="E586" s="62"/>
      <c r="F586" s="62"/>
      <c r="G586" s="62"/>
      <c r="I586" s="12" t="s">
        <v>3077</v>
      </c>
      <c r="L586" s="12" t="s">
        <v>1502</v>
      </c>
      <c r="M586" s="12" t="s">
        <v>1503</v>
      </c>
      <c r="N586" s="12">
        <v>3</v>
      </c>
      <c r="O586" s="12">
        <v>1</v>
      </c>
      <c r="P586" s="12">
        <v>4</v>
      </c>
      <c r="Q586" s="61">
        <v>4</v>
      </c>
    </row>
    <row r="587" spans="5:17">
      <c r="E587" s="62"/>
      <c r="F587" s="62"/>
      <c r="G587" s="62"/>
      <c r="I587" s="12" t="s">
        <v>3076</v>
      </c>
      <c r="L587" s="12" t="s">
        <v>1504</v>
      </c>
      <c r="M587" s="12" t="s">
        <v>1505</v>
      </c>
      <c r="N587" s="12">
        <v>4</v>
      </c>
      <c r="O587" s="12">
        <v>0</v>
      </c>
      <c r="P587" s="12">
        <v>4</v>
      </c>
      <c r="Q587" s="61">
        <v>4</v>
      </c>
    </row>
    <row r="588" spans="5:17">
      <c r="E588" s="62"/>
      <c r="F588" s="62"/>
      <c r="G588" s="62"/>
      <c r="I588" s="12" t="s">
        <v>3075</v>
      </c>
      <c r="L588" s="12" t="s">
        <v>1506</v>
      </c>
      <c r="M588" s="12" t="s">
        <v>1507</v>
      </c>
      <c r="N588" s="12">
        <v>4</v>
      </c>
      <c r="O588" s="12">
        <v>0</v>
      </c>
      <c r="P588" s="12">
        <v>4</v>
      </c>
      <c r="Q588" s="61">
        <v>4</v>
      </c>
    </row>
    <row r="589" spans="5:17">
      <c r="E589" s="62"/>
      <c r="F589" s="62"/>
      <c r="G589" s="62"/>
      <c r="I589" s="12" t="s">
        <v>3074</v>
      </c>
      <c r="L589" s="12" t="s">
        <v>1508</v>
      </c>
      <c r="M589" s="12" t="s">
        <v>1509</v>
      </c>
      <c r="N589" s="12">
        <v>3</v>
      </c>
      <c r="O589" s="12">
        <v>1</v>
      </c>
      <c r="P589" s="12">
        <v>4</v>
      </c>
      <c r="Q589" s="61">
        <v>4</v>
      </c>
    </row>
    <row r="590" spans="5:17">
      <c r="E590" s="62"/>
      <c r="F590" s="62"/>
      <c r="G590" s="62"/>
      <c r="I590" s="12" t="s">
        <v>3073</v>
      </c>
      <c r="L590" s="12" t="s">
        <v>1510</v>
      </c>
      <c r="M590" s="12" t="s">
        <v>1511</v>
      </c>
      <c r="N590" s="12">
        <v>3</v>
      </c>
      <c r="O590" s="12">
        <v>1</v>
      </c>
      <c r="P590" s="12">
        <v>4</v>
      </c>
      <c r="Q590" s="61">
        <v>4</v>
      </c>
    </row>
    <row r="591" spans="5:17">
      <c r="E591" s="62"/>
      <c r="F591" s="62"/>
      <c r="G591" s="62"/>
      <c r="I591" s="12" t="s">
        <v>3072</v>
      </c>
      <c r="L591" s="12" t="s">
        <v>1512</v>
      </c>
      <c r="M591" s="12" t="s">
        <v>1513</v>
      </c>
      <c r="N591" s="12">
        <v>2</v>
      </c>
      <c r="O591" s="12">
        <v>2</v>
      </c>
      <c r="P591" s="12">
        <v>4</v>
      </c>
      <c r="Q591" s="61">
        <v>4</v>
      </c>
    </row>
    <row r="592" spans="5:17">
      <c r="E592" s="62"/>
      <c r="F592" s="62"/>
      <c r="G592" s="62"/>
      <c r="I592" s="12" t="s">
        <v>3071</v>
      </c>
      <c r="L592" s="12" t="s">
        <v>1514</v>
      </c>
      <c r="M592" s="12" t="s">
        <v>1515</v>
      </c>
      <c r="N592" s="12">
        <v>3</v>
      </c>
      <c r="O592" s="12">
        <v>1</v>
      </c>
      <c r="P592" s="12">
        <v>4</v>
      </c>
      <c r="Q592" s="61">
        <v>4</v>
      </c>
    </row>
    <row r="593" spans="5:17">
      <c r="E593" s="62"/>
      <c r="F593" s="62"/>
      <c r="G593" s="62"/>
      <c r="I593" s="12" t="s">
        <v>3070</v>
      </c>
      <c r="L593" s="12" t="s">
        <v>1516</v>
      </c>
      <c r="M593" s="12" t="s">
        <v>1517</v>
      </c>
      <c r="N593" s="12">
        <v>4</v>
      </c>
      <c r="O593" s="12">
        <v>0</v>
      </c>
      <c r="P593" s="12">
        <v>4</v>
      </c>
      <c r="Q593" s="61">
        <v>4</v>
      </c>
    </row>
    <row r="594" spans="5:17">
      <c r="E594" s="62"/>
      <c r="F594" s="62"/>
      <c r="G594" s="62"/>
      <c r="I594" s="12" t="s">
        <v>3069</v>
      </c>
      <c r="L594" s="12" t="s">
        <v>1518</v>
      </c>
      <c r="M594" s="12" t="s">
        <v>1519</v>
      </c>
      <c r="N594" s="12">
        <v>4</v>
      </c>
      <c r="O594" s="12">
        <v>0</v>
      </c>
      <c r="P594" s="12">
        <v>4</v>
      </c>
      <c r="Q594" s="61">
        <v>4</v>
      </c>
    </row>
    <row r="595" spans="5:17">
      <c r="E595" s="62"/>
      <c r="F595" s="62"/>
      <c r="G595" s="62"/>
      <c r="I595" s="12" t="s">
        <v>3068</v>
      </c>
      <c r="L595" s="12" t="s">
        <v>1520</v>
      </c>
      <c r="M595" s="12" t="s">
        <v>1521</v>
      </c>
      <c r="N595" s="12">
        <v>4</v>
      </c>
      <c r="O595" s="12">
        <v>0</v>
      </c>
      <c r="P595" s="12">
        <v>4</v>
      </c>
      <c r="Q595" s="61">
        <v>4</v>
      </c>
    </row>
    <row r="596" spans="5:17">
      <c r="E596" s="62"/>
      <c r="F596" s="62"/>
      <c r="G596" s="62"/>
      <c r="I596" s="12" t="s">
        <v>3067</v>
      </c>
      <c r="L596" s="12" t="s">
        <v>1522</v>
      </c>
      <c r="M596" s="12" t="s">
        <v>1523</v>
      </c>
      <c r="N596" s="12">
        <v>4</v>
      </c>
      <c r="O596" s="12">
        <v>0</v>
      </c>
      <c r="P596" s="12">
        <v>4</v>
      </c>
      <c r="Q596" s="61">
        <v>4</v>
      </c>
    </row>
    <row r="597" spans="5:17">
      <c r="E597" s="62"/>
      <c r="F597" s="62"/>
      <c r="G597" s="62"/>
      <c r="I597" s="12" t="s">
        <v>3066</v>
      </c>
      <c r="L597" s="12" t="s">
        <v>1524</v>
      </c>
      <c r="M597" s="12" t="s">
        <v>1525</v>
      </c>
      <c r="N597" s="12">
        <v>4</v>
      </c>
      <c r="O597" s="12">
        <v>0</v>
      </c>
      <c r="P597" s="12">
        <v>4</v>
      </c>
      <c r="Q597" s="61">
        <v>4</v>
      </c>
    </row>
    <row r="598" spans="5:17">
      <c r="E598" s="62"/>
      <c r="F598" s="62"/>
      <c r="G598" s="62"/>
      <c r="I598" s="12" t="s">
        <v>3065</v>
      </c>
      <c r="L598" s="12" t="s">
        <v>1526</v>
      </c>
      <c r="M598" s="12" t="s">
        <v>1527</v>
      </c>
      <c r="N598" s="12">
        <v>4</v>
      </c>
      <c r="O598" s="12">
        <v>0</v>
      </c>
      <c r="P598" s="12">
        <v>4</v>
      </c>
      <c r="Q598" s="61">
        <v>4</v>
      </c>
    </row>
    <row r="599" spans="5:17">
      <c r="E599" s="62"/>
      <c r="F599" s="62"/>
      <c r="G599" s="62"/>
      <c r="I599" s="12" t="s">
        <v>3064</v>
      </c>
      <c r="L599" s="12" t="s">
        <v>1528</v>
      </c>
      <c r="M599" s="12" t="s">
        <v>1529</v>
      </c>
      <c r="N599" s="12">
        <v>4</v>
      </c>
      <c r="O599" s="12">
        <v>0</v>
      </c>
      <c r="P599" s="12">
        <v>4</v>
      </c>
      <c r="Q599" s="61">
        <v>4</v>
      </c>
    </row>
    <row r="600" spans="5:17">
      <c r="E600" s="62"/>
      <c r="F600" s="62"/>
      <c r="G600" s="62"/>
      <c r="I600" s="12" t="s">
        <v>3063</v>
      </c>
      <c r="L600" s="12" t="s">
        <v>1530</v>
      </c>
      <c r="M600" s="12" t="s">
        <v>1531</v>
      </c>
      <c r="N600" s="12">
        <v>4</v>
      </c>
      <c r="O600" s="12">
        <v>0</v>
      </c>
      <c r="P600" s="12">
        <v>4</v>
      </c>
      <c r="Q600" s="61">
        <v>4</v>
      </c>
    </row>
    <row r="601" spans="5:17">
      <c r="E601" s="62"/>
      <c r="F601" s="62"/>
      <c r="G601" s="62"/>
      <c r="I601" s="12" t="s">
        <v>3062</v>
      </c>
      <c r="L601" s="12" t="s">
        <v>1532</v>
      </c>
      <c r="M601" s="12" t="s">
        <v>1533</v>
      </c>
      <c r="N601" s="12">
        <v>4</v>
      </c>
      <c r="O601" s="12">
        <v>0</v>
      </c>
      <c r="P601" s="12">
        <v>4</v>
      </c>
      <c r="Q601" s="61">
        <v>4</v>
      </c>
    </row>
    <row r="602" spans="5:17">
      <c r="E602" s="62"/>
      <c r="F602" s="62"/>
      <c r="G602" s="62"/>
      <c r="I602" s="12" t="s">
        <v>3061</v>
      </c>
      <c r="L602" s="12" t="s">
        <v>1534</v>
      </c>
      <c r="M602" s="12" t="s">
        <v>1535</v>
      </c>
      <c r="N602" s="12">
        <v>4</v>
      </c>
      <c r="O602" s="12">
        <v>0</v>
      </c>
      <c r="P602" s="12">
        <v>4</v>
      </c>
      <c r="Q602" s="61">
        <v>4</v>
      </c>
    </row>
    <row r="603" spans="5:17">
      <c r="E603" s="62"/>
      <c r="F603" s="62"/>
      <c r="G603" s="62"/>
      <c r="I603" s="12" t="s">
        <v>3060</v>
      </c>
      <c r="L603" s="12" t="s">
        <v>1536</v>
      </c>
      <c r="M603" s="12" t="s">
        <v>1537</v>
      </c>
      <c r="N603" s="12">
        <v>4</v>
      </c>
      <c r="O603" s="12">
        <v>0</v>
      </c>
      <c r="P603" s="12">
        <v>4</v>
      </c>
      <c r="Q603" s="61">
        <v>4</v>
      </c>
    </row>
    <row r="604" spans="5:17">
      <c r="E604" s="62"/>
      <c r="F604" s="62"/>
      <c r="G604" s="62"/>
      <c r="I604" s="12" t="s">
        <v>3059</v>
      </c>
      <c r="L604" s="12" t="s">
        <v>1538</v>
      </c>
      <c r="M604" s="12" t="s">
        <v>1539</v>
      </c>
      <c r="N604" s="12">
        <v>4</v>
      </c>
      <c r="O604" s="12">
        <v>0</v>
      </c>
      <c r="P604" s="12">
        <v>4</v>
      </c>
      <c r="Q604" s="61">
        <v>4</v>
      </c>
    </row>
    <row r="605" spans="5:17">
      <c r="E605" s="62"/>
      <c r="F605" s="62"/>
      <c r="G605" s="62"/>
      <c r="I605" s="12" t="s">
        <v>3059</v>
      </c>
      <c r="L605" s="12" t="s">
        <v>1540</v>
      </c>
      <c r="M605" s="12" t="s">
        <v>1541</v>
      </c>
      <c r="N605" s="12">
        <v>4</v>
      </c>
      <c r="O605" s="12">
        <v>0</v>
      </c>
      <c r="P605" s="12">
        <v>4</v>
      </c>
      <c r="Q605" s="61">
        <v>4</v>
      </c>
    </row>
    <row r="606" spans="5:17">
      <c r="E606" s="62"/>
      <c r="F606" s="62"/>
      <c r="G606" s="62"/>
      <c r="I606" s="12" t="s">
        <v>3058</v>
      </c>
      <c r="L606" s="12" t="s">
        <v>1542</v>
      </c>
      <c r="M606" s="12" t="s">
        <v>1543</v>
      </c>
      <c r="N606" s="12">
        <v>4</v>
      </c>
      <c r="O606" s="12">
        <v>0</v>
      </c>
      <c r="P606" s="12">
        <v>4</v>
      </c>
      <c r="Q606" s="61">
        <v>4</v>
      </c>
    </row>
    <row r="607" spans="5:17">
      <c r="E607" s="62"/>
      <c r="F607" s="62"/>
      <c r="G607" s="62"/>
      <c r="I607" s="12" t="s">
        <v>3057</v>
      </c>
      <c r="L607" s="12" t="s">
        <v>1544</v>
      </c>
      <c r="M607" s="12" t="s">
        <v>1545</v>
      </c>
      <c r="N607" s="12">
        <v>4</v>
      </c>
      <c r="O607" s="12">
        <v>0</v>
      </c>
      <c r="P607" s="12">
        <v>4</v>
      </c>
      <c r="Q607" s="61">
        <v>4</v>
      </c>
    </row>
    <row r="608" spans="5:17">
      <c r="E608" s="62"/>
      <c r="F608" s="62"/>
      <c r="G608" s="62"/>
      <c r="I608" s="12" t="s">
        <v>3056</v>
      </c>
      <c r="L608" s="12" t="s">
        <v>1546</v>
      </c>
      <c r="M608" s="12" t="s">
        <v>1547</v>
      </c>
      <c r="N608" s="12">
        <v>4</v>
      </c>
      <c r="O608" s="12">
        <v>0</v>
      </c>
      <c r="P608" s="12">
        <v>4</v>
      </c>
      <c r="Q608" s="61">
        <v>4</v>
      </c>
    </row>
    <row r="609" spans="5:17">
      <c r="E609" s="62"/>
      <c r="F609" s="62"/>
      <c r="G609" s="62"/>
      <c r="I609" s="12" t="s">
        <v>3055</v>
      </c>
      <c r="L609" s="12" t="s">
        <v>1548</v>
      </c>
      <c r="M609" s="12" t="s">
        <v>1549</v>
      </c>
      <c r="N609" s="12">
        <v>4</v>
      </c>
      <c r="O609" s="12">
        <v>0</v>
      </c>
      <c r="P609" s="12">
        <v>4</v>
      </c>
      <c r="Q609" s="61">
        <v>4</v>
      </c>
    </row>
    <row r="610" spans="5:17">
      <c r="E610" s="62"/>
      <c r="F610" s="62"/>
      <c r="G610" s="62"/>
      <c r="I610" s="12" t="s">
        <v>3054</v>
      </c>
      <c r="L610" s="12" t="s">
        <v>1550</v>
      </c>
      <c r="M610" s="12" t="s">
        <v>1551</v>
      </c>
      <c r="N610" s="12">
        <v>4</v>
      </c>
      <c r="O610" s="12">
        <v>0</v>
      </c>
      <c r="P610" s="12">
        <v>4</v>
      </c>
      <c r="Q610" s="61">
        <v>4</v>
      </c>
    </row>
    <row r="611" spans="5:17">
      <c r="E611" s="62"/>
      <c r="F611" s="62"/>
      <c r="G611" s="62"/>
      <c r="I611" s="12" t="s">
        <v>3053</v>
      </c>
      <c r="L611" s="12" t="s">
        <v>1552</v>
      </c>
      <c r="M611" s="12" t="s">
        <v>1553</v>
      </c>
      <c r="N611" s="12">
        <v>4</v>
      </c>
      <c r="O611" s="12">
        <v>0</v>
      </c>
      <c r="P611" s="12">
        <v>4</v>
      </c>
      <c r="Q611" s="61">
        <v>4</v>
      </c>
    </row>
    <row r="612" spans="5:17">
      <c r="E612" s="62"/>
      <c r="F612" s="62"/>
      <c r="G612" s="62"/>
      <c r="I612" s="12" t="s">
        <v>3052</v>
      </c>
      <c r="L612" s="12" t="s">
        <v>1554</v>
      </c>
      <c r="M612" s="12" t="s">
        <v>1555</v>
      </c>
      <c r="N612" s="12">
        <v>4</v>
      </c>
      <c r="O612" s="12">
        <v>0</v>
      </c>
      <c r="P612" s="12">
        <v>4</v>
      </c>
      <c r="Q612" s="61">
        <v>4</v>
      </c>
    </row>
    <row r="613" spans="5:17">
      <c r="E613" s="62"/>
      <c r="F613" s="62"/>
      <c r="G613" s="62"/>
      <c r="I613" s="12" t="s">
        <v>3052</v>
      </c>
      <c r="L613" s="12" t="s">
        <v>1556</v>
      </c>
      <c r="M613" s="12" t="s">
        <v>1557</v>
      </c>
      <c r="N613" s="12">
        <v>2</v>
      </c>
      <c r="O613" s="12">
        <v>2</v>
      </c>
      <c r="P613" s="12">
        <v>4</v>
      </c>
      <c r="Q613" s="61">
        <v>4</v>
      </c>
    </row>
    <row r="614" spans="5:17">
      <c r="E614" s="62"/>
      <c r="F614" s="62"/>
      <c r="G614" s="62"/>
      <c r="I614" s="12" t="s">
        <v>3051</v>
      </c>
      <c r="L614" s="12" t="s">
        <v>1558</v>
      </c>
      <c r="M614" s="12" t="s">
        <v>1559</v>
      </c>
      <c r="N614" s="12">
        <v>2</v>
      </c>
      <c r="O614" s="12">
        <v>2</v>
      </c>
      <c r="P614" s="12">
        <v>4</v>
      </c>
      <c r="Q614" s="61">
        <v>4</v>
      </c>
    </row>
    <row r="615" spans="5:17">
      <c r="E615" s="62"/>
      <c r="F615" s="62"/>
      <c r="G615" s="62"/>
      <c r="I615" s="12" t="s">
        <v>3050</v>
      </c>
      <c r="L615" s="12" t="s">
        <v>1560</v>
      </c>
      <c r="M615" s="12" t="s">
        <v>1561</v>
      </c>
      <c r="N615" s="12">
        <v>4</v>
      </c>
      <c r="O615" s="12">
        <v>0</v>
      </c>
      <c r="P615" s="12">
        <v>4</v>
      </c>
      <c r="Q615" s="61">
        <v>4</v>
      </c>
    </row>
    <row r="616" spans="5:17">
      <c r="E616" s="62"/>
      <c r="F616" s="62"/>
      <c r="G616" s="62"/>
      <c r="I616" s="12" t="s">
        <v>3049</v>
      </c>
      <c r="L616" s="12" t="s">
        <v>1562</v>
      </c>
      <c r="M616" s="12" t="s">
        <v>1563</v>
      </c>
      <c r="N616" s="12">
        <v>4</v>
      </c>
      <c r="O616" s="12">
        <v>0</v>
      </c>
      <c r="P616" s="12">
        <v>4</v>
      </c>
      <c r="Q616" s="61">
        <v>4</v>
      </c>
    </row>
    <row r="617" spans="5:17">
      <c r="E617" s="62"/>
      <c r="F617" s="62"/>
      <c r="G617" s="62"/>
      <c r="I617" s="12" t="s">
        <v>3048</v>
      </c>
      <c r="L617" s="12" t="s">
        <v>1564</v>
      </c>
      <c r="M617" s="12" t="s">
        <v>1565</v>
      </c>
      <c r="N617" s="12">
        <v>4</v>
      </c>
      <c r="O617" s="12">
        <v>0</v>
      </c>
      <c r="P617" s="12">
        <v>4</v>
      </c>
      <c r="Q617" s="61">
        <v>4</v>
      </c>
    </row>
    <row r="618" spans="5:17">
      <c r="E618" s="62"/>
      <c r="F618" s="62"/>
      <c r="G618" s="62"/>
      <c r="I618" s="12" t="s">
        <v>3047</v>
      </c>
      <c r="L618" s="12" t="s">
        <v>1566</v>
      </c>
      <c r="M618" s="12" t="s">
        <v>1567</v>
      </c>
      <c r="N618" s="12">
        <v>2</v>
      </c>
      <c r="O618" s="12">
        <v>0</v>
      </c>
      <c r="P618" s="12">
        <v>4</v>
      </c>
      <c r="Q618" s="61">
        <v>2</v>
      </c>
    </row>
    <row r="619" spans="5:17">
      <c r="E619" s="62"/>
      <c r="F619" s="62"/>
      <c r="G619" s="62"/>
      <c r="I619" s="12" t="s">
        <v>3046</v>
      </c>
      <c r="L619" s="12" t="s">
        <v>1568</v>
      </c>
      <c r="M619" s="12" t="s">
        <v>1569</v>
      </c>
      <c r="N619" s="12">
        <v>4</v>
      </c>
      <c r="O619" s="12">
        <v>0</v>
      </c>
      <c r="P619" s="12">
        <v>4</v>
      </c>
      <c r="Q619" s="61">
        <v>4</v>
      </c>
    </row>
    <row r="620" spans="5:17">
      <c r="E620" s="62"/>
      <c r="F620" s="62"/>
      <c r="G620" s="62"/>
      <c r="I620" s="12" t="s">
        <v>3045</v>
      </c>
      <c r="L620" s="12" t="s">
        <v>1570</v>
      </c>
      <c r="M620" s="12" t="s">
        <v>1571</v>
      </c>
      <c r="N620" s="12">
        <v>4</v>
      </c>
      <c r="O620" s="12">
        <v>0</v>
      </c>
      <c r="P620" s="12">
        <v>4</v>
      </c>
      <c r="Q620" s="61">
        <v>4</v>
      </c>
    </row>
    <row r="621" spans="5:17">
      <c r="E621" s="62"/>
      <c r="F621" s="62"/>
      <c r="G621" s="62"/>
      <c r="I621" s="12" t="s">
        <v>3044</v>
      </c>
      <c r="L621" s="12" t="s">
        <v>1572</v>
      </c>
      <c r="M621" s="12" t="s">
        <v>1573</v>
      </c>
      <c r="N621" s="12">
        <v>4</v>
      </c>
      <c r="O621" s="12">
        <v>0</v>
      </c>
      <c r="P621" s="12">
        <v>4</v>
      </c>
      <c r="Q621" s="61">
        <v>4</v>
      </c>
    </row>
    <row r="622" spans="5:17">
      <c r="E622" s="62"/>
      <c r="F622" s="62"/>
      <c r="G622" s="62"/>
      <c r="I622" s="12" t="s">
        <v>3043</v>
      </c>
      <c r="L622" s="12" t="s">
        <v>1574</v>
      </c>
      <c r="M622" s="12" t="s">
        <v>1575</v>
      </c>
      <c r="N622" s="12">
        <v>4</v>
      </c>
      <c r="O622" s="12">
        <v>0</v>
      </c>
      <c r="P622" s="12">
        <v>4</v>
      </c>
      <c r="Q622" s="61">
        <v>4</v>
      </c>
    </row>
    <row r="623" spans="5:17">
      <c r="E623" s="62"/>
      <c r="F623" s="62"/>
      <c r="G623" s="62"/>
      <c r="I623" s="12" t="s">
        <v>3042</v>
      </c>
      <c r="L623" s="12" t="s">
        <v>1576</v>
      </c>
      <c r="M623" s="12" t="s">
        <v>1577</v>
      </c>
      <c r="N623" s="12">
        <v>4</v>
      </c>
      <c r="O623" s="12">
        <v>0</v>
      </c>
      <c r="P623" s="12">
        <v>4</v>
      </c>
      <c r="Q623" s="61">
        <v>4</v>
      </c>
    </row>
    <row r="624" spans="5:17">
      <c r="E624" s="62"/>
      <c r="F624" s="62"/>
      <c r="G624" s="62"/>
      <c r="I624" s="12" t="s">
        <v>3041</v>
      </c>
      <c r="L624" s="12" t="s">
        <v>1578</v>
      </c>
      <c r="M624" s="12" t="s">
        <v>1579</v>
      </c>
      <c r="N624" s="12">
        <v>4</v>
      </c>
      <c r="O624" s="12">
        <v>0</v>
      </c>
      <c r="P624" s="12">
        <v>4</v>
      </c>
      <c r="Q624" s="61">
        <v>4</v>
      </c>
    </row>
    <row r="625" spans="5:17">
      <c r="E625" s="62"/>
      <c r="F625" s="62"/>
      <c r="G625" s="62"/>
      <c r="I625" s="12" t="s">
        <v>3040</v>
      </c>
      <c r="L625" s="12" t="s">
        <v>1580</v>
      </c>
      <c r="M625" s="12" t="s">
        <v>1581</v>
      </c>
      <c r="N625" s="12">
        <v>0</v>
      </c>
      <c r="O625" s="12">
        <v>4</v>
      </c>
      <c r="P625" s="12">
        <v>6</v>
      </c>
      <c r="Q625" s="61">
        <v>4</v>
      </c>
    </row>
    <row r="626" spans="5:17">
      <c r="E626" s="62"/>
      <c r="F626" s="62"/>
      <c r="G626" s="62"/>
      <c r="I626" s="12" t="s">
        <v>3039</v>
      </c>
      <c r="L626" s="12" t="s">
        <v>1582</v>
      </c>
      <c r="M626" s="12" t="s">
        <v>1583</v>
      </c>
      <c r="N626" s="12">
        <v>4</v>
      </c>
      <c r="O626" s="12">
        <v>0</v>
      </c>
      <c r="P626" s="12">
        <v>4</v>
      </c>
      <c r="Q626" s="61">
        <v>4</v>
      </c>
    </row>
    <row r="627" spans="5:17">
      <c r="E627" s="62"/>
      <c r="F627" s="62"/>
      <c r="G627" s="62"/>
      <c r="I627" s="12" t="s">
        <v>3038</v>
      </c>
      <c r="L627" s="12" t="s">
        <v>1584</v>
      </c>
      <c r="M627" s="12" t="s">
        <v>1585</v>
      </c>
      <c r="N627" s="12">
        <v>4</v>
      </c>
      <c r="O627" s="12">
        <v>0</v>
      </c>
      <c r="P627" s="12">
        <v>4</v>
      </c>
      <c r="Q627" s="61">
        <v>4</v>
      </c>
    </row>
    <row r="628" spans="5:17">
      <c r="E628" s="62"/>
      <c r="F628" s="62"/>
      <c r="G628" s="62"/>
      <c r="I628" s="12" t="s">
        <v>3037</v>
      </c>
      <c r="L628" s="12" t="s">
        <v>1586</v>
      </c>
      <c r="M628" s="12" t="s">
        <v>1587</v>
      </c>
      <c r="N628" s="12">
        <v>4</v>
      </c>
      <c r="O628" s="12">
        <v>0</v>
      </c>
      <c r="P628" s="12">
        <v>4</v>
      </c>
      <c r="Q628" s="61">
        <v>4</v>
      </c>
    </row>
    <row r="629" spans="5:17">
      <c r="E629" s="62"/>
      <c r="F629" s="62"/>
      <c r="G629" s="62"/>
      <c r="I629" s="12" t="s">
        <v>3036</v>
      </c>
      <c r="L629" s="12" t="s">
        <v>1588</v>
      </c>
      <c r="M629" s="12" t="s">
        <v>1589</v>
      </c>
      <c r="N629" s="12">
        <v>4</v>
      </c>
      <c r="O629" s="12">
        <v>0</v>
      </c>
      <c r="P629" s="12">
        <v>4</v>
      </c>
      <c r="Q629" s="61">
        <v>4</v>
      </c>
    </row>
    <row r="630" spans="5:17">
      <c r="E630" s="62"/>
      <c r="F630" s="62"/>
      <c r="G630" s="62"/>
      <c r="I630" s="12" t="s">
        <v>3035</v>
      </c>
      <c r="L630" s="12" t="s">
        <v>1590</v>
      </c>
      <c r="M630" s="12" t="s">
        <v>1591</v>
      </c>
      <c r="N630" s="12">
        <v>4</v>
      </c>
      <c r="O630" s="12">
        <v>0</v>
      </c>
      <c r="P630" s="12">
        <v>4</v>
      </c>
      <c r="Q630" s="61">
        <v>4</v>
      </c>
    </row>
    <row r="631" spans="5:17">
      <c r="E631" s="62"/>
      <c r="F631" s="62"/>
      <c r="G631" s="62"/>
      <c r="I631" s="12" t="s">
        <v>3034</v>
      </c>
      <c r="L631" s="12" t="s">
        <v>1592</v>
      </c>
      <c r="M631" s="12" t="s">
        <v>1593</v>
      </c>
      <c r="N631" s="12">
        <v>4</v>
      </c>
      <c r="O631" s="12">
        <v>0</v>
      </c>
      <c r="P631" s="12">
        <v>4</v>
      </c>
      <c r="Q631" s="61">
        <v>4</v>
      </c>
    </row>
    <row r="632" spans="5:17">
      <c r="E632" s="62"/>
      <c r="F632" s="62"/>
      <c r="G632" s="62"/>
      <c r="I632" s="12" t="s">
        <v>3033</v>
      </c>
      <c r="L632" s="12" t="s">
        <v>1594</v>
      </c>
      <c r="M632" s="12" t="s">
        <v>1595</v>
      </c>
      <c r="N632" s="12">
        <v>4</v>
      </c>
      <c r="O632" s="12">
        <v>0</v>
      </c>
      <c r="P632" s="12">
        <v>4</v>
      </c>
      <c r="Q632" s="61">
        <v>4</v>
      </c>
    </row>
    <row r="633" spans="5:17">
      <c r="E633" s="62"/>
      <c r="F633" s="62"/>
      <c r="G633" s="62"/>
      <c r="I633" s="12" t="s">
        <v>3032</v>
      </c>
      <c r="L633" s="12" t="s">
        <v>1596</v>
      </c>
      <c r="M633" s="12" t="s">
        <v>1597</v>
      </c>
      <c r="N633" s="12">
        <v>4</v>
      </c>
      <c r="O633" s="12">
        <v>0</v>
      </c>
      <c r="P633" s="12">
        <v>4</v>
      </c>
      <c r="Q633" s="61">
        <v>4</v>
      </c>
    </row>
    <row r="634" spans="5:17">
      <c r="E634" s="62"/>
      <c r="F634" s="62"/>
      <c r="G634" s="62"/>
      <c r="I634" s="12" t="s">
        <v>3031</v>
      </c>
      <c r="L634" s="12" t="s">
        <v>1598</v>
      </c>
      <c r="M634" s="12" t="s">
        <v>1599</v>
      </c>
      <c r="N634" s="12">
        <v>4</v>
      </c>
      <c r="O634" s="12">
        <v>0</v>
      </c>
      <c r="P634" s="12">
        <v>4</v>
      </c>
      <c r="Q634" s="61">
        <v>4</v>
      </c>
    </row>
    <row r="635" spans="5:17">
      <c r="E635" s="62"/>
      <c r="F635" s="62"/>
      <c r="G635" s="62"/>
      <c r="I635" s="12" t="s">
        <v>3030</v>
      </c>
      <c r="L635" s="12" t="s">
        <v>1600</v>
      </c>
      <c r="M635" s="12" t="s">
        <v>1601</v>
      </c>
      <c r="N635" s="12">
        <v>4</v>
      </c>
      <c r="O635" s="12">
        <v>0</v>
      </c>
      <c r="P635" s="12">
        <v>4</v>
      </c>
      <c r="Q635" s="61">
        <v>4</v>
      </c>
    </row>
    <row r="636" spans="5:17">
      <c r="E636" s="62"/>
      <c r="F636" s="62"/>
      <c r="G636" s="62"/>
      <c r="I636" s="12" t="s">
        <v>3029</v>
      </c>
      <c r="L636" s="12" t="s">
        <v>1602</v>
      </c>
      <c r="M636" s="12" t="s">
        <v>1603</v>
      </c>
      <c r="N636" s="12">
        <v>4</v>
      </c>
      <c r="O636" s="12">
        <v>0</v>
      </c>
      <c r="P636" s="12">
        <v>4</v>
      </c>
      <c r="Q636" s="61">
        <v>4</v>
      </c>
    </row>
    <row r="637" spans="5:17">
      <c r="E637" s="62"/>
      <c r="F637" s="62"/>
      <c r="G637" s="62"/>
      <c r="I637" s="12" t="s">
        <v>3028</v>
      </c>
      <c r="L637" s="12" t="s">
        <v>1604</v>
      </c>
      <c r="M637" s="12" t="s">
        <v>1605</v>
      </c>
      <c r="N637" s="12">
        <v>4</v>
      </c>
      <c r="O637" s="12">
        <v>0</v>
      </c>
      <c r="P637" s="12">
        <v>4</v>
      </c>
      <c r="Q637" s="61">
        <v>4</v>
      </c>
    </row>
    <row r="638" spans="5:17">
      <c r="E638" s="62"/>
      <c r="F638" s="62"/>
      <c r="G638" s="62"/>
      <c r="I638" s="12" t="s">
        <v>3027</v>
      </c>
      <c r="L638" s="12" t="s">
        <v>1606</v>
      </c>
      <c r="M638" s="12" t="s">
        <v>1607</v>
      </c>
      <c r="N638" s="12">
        <v>4</v>
      </c>
      <c r="O638" s="12">
        <v>0</v>
      </c>
      <c r="P638" s="12">
        <v>4</v>
      </c>
      <c r="Q638" s="61">
        <v>4</v>
      </c>
    </row>
    <row r="639" spans="5:17">
      <c r="E639" s="62"/>
      <c r="F639" s="62"/>
      <c r="G639" s="62"/>
      <c r="I639" s="12" t="s">
        <v>3026</v>
      </c>
      <c r="L639" s="12" t="s">
        <v>1608</v>
      </c>
      <c r="M639" s="12" t="s">
        <v>1609</v>
      </c>
      <c r="N639" s="12">
        <v>4</v>
      </c>
      <c r="O639" s="12">
        <v>0</v>
      </c>
      <c r="P639" s="12">
        <v>4</v>
      </c>
      <c r="Q639" s="61">
        <v>4</v>
      </c>
    </row>
    <row r="640" spans="5:17">
      <c r="E640" s="62"/>
      <c r="F640" s="62"/>
      <c r="G640" s="62"/>
      <c r="I640" s="12" t="s">
        <v>3025</v>
      </c>
      <c r="L640" s="12" t="s">
        <v>1610</v>
      </c>
      <c r="M640" s="12" t="s">
        <v>1611</v>
      </c>
      <c r="N640" s="12">
        <v>4</v>
      </c>
      <c r="O640" s="12">
        <v>0</v>
      </c>
      <c r="P640" s="12">
        <v>4</v>
      </c>
      <c r="Q640" s="61">
        <v>4</v>
      </c>
    </row>
    <row r="641" spans="5:17">
      <c r="E641" s="62"/>
      <c r="F641" s="62"/>
      <c r="G641" s="62"/>
      <c r="I641" s="12" t="s">
        <v>3024</v>
      </c>
      <c r="L641" s="12" t="s">
        <v>1612</v>
      </c>
      <c r="M641" s="12" t="s">
        <v>1613</v>
      </c>
      <c r="N641" s="12">
        <v>4</v>
      </c>
      <c r="O641" s="12">
        <v>0</v>
      </c>
      <c r="P641" s="12">
        <v>4</v>
      </c>
      <c r="Q641" s="61">
        <v>4</v>
      </c>
    </row>
    <row r="642" spans="5:17">
      <c r="E642" s="62"/>
      <c r="F642" s="62"/>
      <c r="G642" s="62"/>
      <c r="I642" s="12" t="s">
        <v>3023</v>
      </c>
      <c r="L642" s="12" t="s">
        <v>1614</v>
      </c>
      <c r="M642" s="12" t="s">
        <v>1615</v>
      </c>
      <c r="N642" s="12">
        <v>4</v>
      </c>
      <c r="O642" s="12">
        <v>0</v>
      </c>
      <c r="P642" s="12">
        <v>4</v>
      </c>
      <c r="Q642" s="61">
        <v>4</v>
      </c>
    </row>
    <row r="643" spans="5:17">
      <c r="E643" s="62"/>
      <c r="F643" s="62"/>
      <c r="G643" s="62"/>
      <c r="I643" s="12" t="s">
        <v>3022</v>
      </c>
      <c r="L643" s="12" t="s">
        <v>1616</v>
      </c>
      <c r="M643" s="12" t="s">
        <v>1617</v>
      </c>
      <c r="N643" s="12">
        <v>4</v>
      </c>
      <c r="O643" s="12">
        <v>0</v>
      </c>
      <c r="P643" s="12">
        <v>4</v>
      </c>
      <c r="Q643" s="61">
        <v>4</v>
      </c>
    </row>
    <row r="644" spans="5:17">
      <c r="E644" s="62"/>
      <c r="F644" s="62"/>
      <c r="G644" s="62"/>
      <c r="I644" s="12" t="s">
        <v>3021</v>
      </c>
      <c r="L644" s="12" t="s">
        <v>1618</v>
      </c>
      <c r="M644" s="12" t="s">
        <v>1619</v>
      </c>
      <c r="N644" s="12">
        <v>4</v>
      </c>
      <c r="O644" s="12">
        <v>0</v>
      </c>
      <c r="P644" s="12">
        <v>4</v>
      </c>
      <c r="Q644" s="61">
        <v>4</v>
      </c>
    </row>
    <row r="645" spans="5:17">
      <c r="E645" s="62"/>
      <c r="F645" s="62"/>
      <c r="G645" s="62"/>
      <c r="I645" s="12" t="s">
        <v>3020</v>
      </c>
      <c r="L645" s="12" t="s">
        <v>1620</v>
      </c>
      <c r="M645" s="12" t="s">
        <v>1621</v>
      </c>
      <c r="N645" s="12">
        <v>4</v>
      </c>
      <c r="O645" s="12">
        <v>0</v>
      </c>
      <c r="P645" s="12">
        <v>4</v>
      </c>
      <c r="Q645" s="61">
        <v>4</v>
      </c>
    </row>
    <row r="646" spans="5:17">
      <c r="E646" s="62"/>
      <c r="F646" s="62"/>
      <c r="G646" s="62"/>
      <c r="I646" s="12" t="s">
        <v>3019</v>
      </c>
      <c r="L646" s="12" t="s">
        <v>1622</v>
      </c>
      <c r="M646" s="12" t="s">
        <v>1623</v>
      </c>
      <c r="N646" s="12">
        <v>4</v>
      </c>
      <c r="O646" s="12">
        <v>0</v>
      </c>
      <c r="P646" s="12">
        <v>4</v>
      </c>
      <c r="Q646" s="61">
        <v>4</v>
      </c>
    </row>
    <row r="647" spans="5:17">
      <c r="E647" s="62"/>
      <c r="F647" s="62"/>
      <c r="G647" s="62"/>
      <c r="I647" s="12" t="s">
        <v>3018</v>
      </c>
      <c r="L647" s="12" t="s">
        <v>1624</v>
      </c>
      <c r="M647" s="12" t="s">
        <v>1625</v>
      </c>
      <c r="N647" s="12">
        <v>4</v>
      </c>
      <c r="O647" s="12">
        <v>0</v>
      </c>
      <c r="P647" s="12">
        <v>4</v>
      </c>
      <c r="Q647" s="61">
        <v>4</v>
      </c>
    </row>
    <row r="648" spans="5:17">
      <c r="E648" s="62"/>
      <c r="F648" s="62"/>
      <c r="G648" s="62"/>
      <c r="I648" s="12" t="s">
        <v>3017</v>
      </c>
      <c r="L648" s="12" t="s">
        <v>1626</v>
      </c>
      <c r="M648" s="12" t="s">
        <v>1627</v>
      </c>
      <c r="N648" s="12">
        <v>4</v>
      </c>
      <c r="O648" s="12">
        <v>0</v>
      </c>
      <c r="P648" s="12">
        <v>4</v>
      </c>
      <c r="Q648" s="61">
        <v>4</v>
      </c>
    </row>
    <row r="649" spans="5:17">
      <c r="E649" s="62"/>
      <c r="F649" s="62"/>
      <c r="G649" s="62"/>
      <c r="I649" s="12" t="s">
        <v>3016</v>
      </c>
      <c r="L649" s="12" t="s">
        <v>1628</v>
      </c>
      <c r="M649" s="12" t="s">
        <v>1629</v>
      </c>
      <c r="N649" s="12">
        <v>4</v>
      </c>
      <c r="O649" s="12">
        <v>0</v>
      </c>
      <c r="P649" s="12">
        <v>4</v>
      </c>
      <c r="Q649" s="61">
        <v>4</v>
      </c>
    </row>
    <row r="650" spans="5:17">
      <c r="E650" s="62"/>
      <c r="F650" s="62"/>
      <c r="G650" s="62"/>
      <c r="I650" s="12" t="s">
        <v>3015</v>
      </c>
      <c r="L650" s="12" t="s">
        <v>1630</v>
      </c>
      <c r="M650" s="12" t="s">
        <v>1631</v>
      </c>
      <c r="N650" s="12">
        <v>3</v>
      </c>
      <c r="O650" s="12">
        <v>1</v>
      </c>
      <c r="P650" s="12">
        <v>4</v>
      </c>
      <c r="Q650" s="61">
        <v>4</v>
      </c>
    </row>
    <row r="651" spans="5:17">
      <c r="E651" s="62"/>
      <c r="F651" s="62"/>
      <c r="G651" s="62"/>
      <c r="I651" s="12" t="s">
        <v>3014</v>
      </c>
      <c r="L651" s="12" t="s">
        <v>1632</v>
      </c>
      <c r="M651" s="12" t="s">
        <v>1633</v>
      </c>
      <c r="N651" s="12">
        <v>3</v>
      </c>
      <c r="O651" s="12">
        <v>1</v>
      </c>
      <c r="P651" s="12">
        <v>4</v>
      </c>
      <c r="Q651" s="61">
        <v>4</v>
      </c>
    </row>
    <row r="652" spans="5:17">
      <c r="E652" s="62"/>
      <c r="F652" s="62"/>
      <c r="G652" s="62"/>
      <c r="I652" s="12" t="s">
        <v>3013</v>
      </c>
      <c r="L652" s="12" t="s">
        <v>1634</v>
      </c>
      <c r="M652" s="12" t="s">
        <v>1635</v>
      </c>
      <c r="N652" s="12">
        <v>4</v>
      </c>
      <c r="O652" s="12">
        <v>0</v>
      </c>
      <c r="P652" s="12">
        <v>4</v>
      </c>
      <c r="Q652" s="61">
        <v>4</v>
      </c>
    </row>
    <row r="653" spans="5:17">
      <c r="E653" s="62"/>
      <c r="F653" s="62"/>
      <c r="G653" s="62"/>
      <c r="I653" s="12" t="s">
        <v>3012</v>
      </c>
      <c r="L653" s="12" t="s">
        <v>1636</v>
      </c>
      <c r="M653" s="12" t="s">
        <v>1637</v>
      </c>
      <c r="N653" s="12">
        <v>4</v>
      </c>
      <c r="O653" s="12">
        <v>0</v>
      </c>
      <c r="P653" s="12">
        <v>4</v>
      </c>
      <c r="Q653" s="61">
        <v>4</v>
      </c>
    </row>
    <row r="654" spans="5:17">
      <c r="E654" s="62"/>
      <c r="F654" s="62"/>
      <c r="G654" s="62"/>
      <c r="I654" s="12" t="s">
        <v>3011</v>
      </c>
      <c r="L654" s="12" t="s">
        <v>1638</v>
      </c>
      <c r="M654" s="12" t="s">
        <v>1639</v>
      </c>
      <c r="N654" s="12">
        <v>3</v>
      </c>
      <c r="O654" s="12">
        <v>1</v>
      </c>
      <c r="P654" s="12">
        <v>4</v>
      </c>
      <c r="Q654" s="61">
        <v>4</v>
      </c>
    </row>
    <row r="655" spans="5:17">
      <c r="E655" s="62"/>
      <c r="F655" s="62"/>
      <c r="G655" s="62"/>
      <c r="I655" s="12" t="s">
        <v>3010</v>
      </c>
      <c r="L655" s="12" t="s">
        <v>1640</v>
      </c>
      <c r="M655" s="12" t="s">
        <v>1641</v>
      </c>
      <c r="N655" s="12">
        <v>4</v>
      </c>
      <c r="O655" s="12">
        <v>0</v>
      </c>
      <c r="P655" s="12">
        <v>4</v>
      </c>
      <c r="Q655" s="61">
        <v>4</v>
      </c>
    </row>
    <row r="656" spans="5:17">
      <c r="E656" s="62"/>
      <c r="F656" s="62"/>
      <c r="G656" s="62"/>
      <c r="I656" s="12" t="s">
        <v>3009</v>
      </c>
      <c r="L656" s="12" t="s">
        <v>1642</v>
      </c>
      <c r="M656" s="12" t="s">
        <v>1643</v>
      </c>
      <c r="N656" s="12">
        <v>4</v>
      </c>
      <c r="O656" s="12">
        <v>0</v>
      </c>
      <c r="P656" s="12">
        <v>5</v>
      </c>
      <c r="Q656" s="61">
        <v>4</v>
      </c>
    </row>
    <row r="657" spans="5:17">
      <c r="E657" s="62"/>
      <c r="F657" s="62"/>
      <c r="G657" s="62"/>
      <c r="I657" s="12" t="s">
        <v>3008</v>
      </c>
      <c r="L657" s="12" t="s">
        <v>1644</v>
      </c>
      <c r="M657" s="12" t="s">
        <v>1645</v>
      </c>
      <c r="N657" s="12">
        <v>3</v>
      </c>
      <c r="O657" s="12">
        <v>1</v>
      </c>
      <c r="P657" s="12">
        <v>4</v>
      </c>
      <c r="Q657" s="61">
        <v>4</v>
      </c>
    </row>
    <row r="658" spans="5:17">
      <c r="E658" s="62"/>
      <c r="F658" s="62"/>
      <c r="G658" s="62"/>
      <c r="I658" s="12" t="s">
        <v>3007</v>
      </c>
      <c r="L658" s="12" t="s">
        <v>1646</v>
      </c>
      <c r="M658" s="12" t="s">
        <v>1647</v>
      </c>
      <c r="N658" s="12">
        <v>4</v>
      </c>
      <c r="O658" s="12">
        <v>0</v>
      </c>
      <c r="P658" s="12">
        <v>4</v>
      </c>
      <c r="Q658" s="61">
        <v>4</v>
      </c>
    </row>
    <row r="659" spans="5:17">
      <c r="E659" s="62"/>
      <c r="F659" s="62"/>
      <c r="G659" s="62"/>
      <c r="I659" s="12" t="s">
        <v>3006</v>
      </c>
      <c r="L659" s="12" t="s">
        <v>1648</v>
      </c>
      <c r="M659" s="12" t="s">
        <v>1649</v>
      </c>
      <c r="N659" s="12">
        <v>3</v>
      </c>
      <c r="O659" s="12">
        <v>1</v>
      </c>
      <c r="P659" s="12">
        <v>5</v>
      </c>
      <c r="Q659" s="61">
        <v>4</v>
      </c>
    </row>
    <row r="660" spans="5:17">
      <c r="E660" s="62"/>
      <c r="F660" s="62"/>
      <c r="G660" s="62"/>
      <c r="I660" s="12" t="s">
        <v>3005</v>
      </c>
      <c r="L660" s="12" t="s">
        <v>1650</v>
      </c>
      <c r="M660" s="12" t="s">
        <v>1651</v>
      </c>
      <c r="N660" s="12">
        <v>1</v>
      </c>
      <c r="O660" s="12">
        <v>3</v>
      </c>
      <c r="P660" s="12">
        <v>3</v>
      </c>
      <c r="Q660" s="61">
        <v>4</v>
      </c>
    </row>
    <row r="661" spans="5:17">
      <c r="E661" s="62"/>
      <c r="F661" s="62"/>
      <c r="G661" s="62"/>
      <c r="I661" s="12" t="s">
        <v>3004</v>
      </c>
      <c r="L661" s="12" t="s">
        <v>1652</v>
      </c>
      <c r="M661" s="12" t="s">
        <v>1653</v>
      </c>
      <c r="N661" s="12">
        <v>4</v>
      </c>
      <c r="O661" s="12">
        <v>0</v>
      </c>
      <c r="P661" s="12">
        <v>5</v>
      </c>
      <c r="Q661" s="61">
        <v>4</v>
      </c>
    </row>
    <row r="662" spans="5:17">
      <c r="E662" s="62"/>
      <c r="F662" s="62"/>
      <c r="G662" s="62"/>
      <c r="I662" s="12" t="s">
        <v>3003</v>
      </c>
      <c r="L662" s="12" t="s">
        <v>1654</v>
      </c>
      <c r="M662" s="12" t="s">
        <v>1655</v>
      </c>
      <c r="N662" s="12">
        <v>4</v>
      </c>
      <c r="O662" s="12">
        <v>0</v>
      </c>
      <c r="P662" s="12">
        <v>5</v>
      </c>
      <c r="Q662" s="61">
        <v>4</v>
      </c>
    </row>
    <row r="663" spans="5:17">
      <c r="E663" s="62"/>
      <c r="F663" s="62"/>
      <c r="G663" s="62"/>
      <c r="I663" s="12" t="s">
        <v>3002</v>
      </c>
      <c r="L663" s="12" t="s">
        <v>1656</v>
      </c>
      <c r="M663" s="12" t="s">
        <v>1657</v>
      </c>
      <c r="N663" s="12">
        <v>3</v>
      </c>
      <c r="O663" s="12">
        <v>1</v>
      </c>
      <c r="P663" s="12">
        <v>5</v>
      </c>
      <c r="Q663" s="61">
        <v>4</v>
      </c>
    </row>
    <row r="664" spans="5:17">
      <c r="E664" s="62"/>
      <c r="F664" s="62"/>
      <c r="G664" s="62"/>
      <c r="I664" s="12" t="s">
        <v>3001</v>
      </c>
      <c r="L664" s="12" t="s">
        <v>1658</v>
      </c>
      <c r="M664" s="12" t="s">
        <v>1659</v>
      </c>
      <c r="N664" s="12">
        <v>4</v>
      </c>
      <c r="O664" s="12">
        <v>0</v>
      </c>
      <c r="P664" s="12">
        <v>4</v>
      </c>
      <c r="Q664" s="61">
        <v>4</v>
      </c>
    </row>
    <row r="665" spans="5:17">
      <c r="E665" s="62"/>
      <c r="F665" s="62"/>
      <c r="G665" s="62"/>
      <c r="I665" s="12" t="s">
        <v>3000</v>
      </c>
      <c r="L665" s="12" t="s">
        <v>1660</v>
      </c>
      <c r="M665" s="12" t="s">
        <v>1661</v>
      </c>
      <c r="N665" s="12">
        <v>4</v>
      </c>
      <c r="O665" s="12">
        <v>0</v>
      </c>
      <c r="P665" s="12">
        <v>6</v>
      </c>
      <c r="Q665" s="61">
        <v>4</v>
      </c>
    </row>
    <row r="666" spans="5:17">
      <c r="E666" s="62"/>
      <c r="F666" s="62"/>
      <c r="G666" s="62"/>
      <c r="I666" s="12" t="s">
        <v>2999</v>
      </c>
      <c r="L666" s="12" t="s">
        <v>1662</v>
      </c>
      <c r="M666" s="12" t="s">
        <v>1663</v>
      </c>
      <c r="N666" s="12">
        <v>4</v>
      </c>
      <c r="O666" s="12">
        <v>0</v>
      </c>
      <c r="P666" s="12">
        <v>4</v>
      </c>
      <c r="Q666" s="61">
        <v>4</v>
      </c>
    </row>
    <row r="667" spans="5:17">
      <c r="E667" s="62"/>
      <c r="F667" s="62"/>
      <c r="G667" s="62"/>
      <c r="I667" s="12" t="s">
        <v>2998</v>
      </c>
      <c r="L667" s="12" t="s">
        <v>1664</v>
      </c>
      <c r="M667" s="12" t="s">
        <v>1665</v>
      </c>
      <c r="N667" s="12">
        <v>4</v>
      </c>
      <c r="O667" s="12">
        <v>0</v>
      </c>
      <c r="P667" s="12">
        <v>4</v>
      </c>
      <c r="Q667" s="61">
        <v>4</v>
      </c>
    </row>
    <row r="668" spans="5:17">
      <c r="E668" s="62"/>
      <c r="F668" s="62"/>
      <c r="G668" s="62"/>
      <c r="I668" s="12" t="s">
        <v>2997</v>
      </c>
      <c r="L668" s="12" t="s">
        <v>1666</v>
      </c>
      <c r="M668" s="12" t="s">
        <v>1667</v>
      </c>
      <c r="N668" s="12">
        <v>4</v>
      </c>
      <c r="O668" s="12">
        <v>0</v>
      </c>
      <c r="P668" s="12">
        <v>4</v>
      </c>
      <c r="Q668" s="61">
        <v>4</v>
      </c>
    </row>
    <row r="669" spans="5:17">
      <c r="E669" s="62"/>
      <c r="F669" s="62"/>
      <c r="G669" s="62"/>
      <c r="I669" s="12" t="s">
        <v>2996</v>
      </c>
      <c r="L669" s="12" t="s">
        <v>1668</v>
      </c>
      <c r="M669" s="12" t="s">
        <v>1669</v>
      </c>
      <c r="N669" s="12">
        <v>4</v>
      </c>
      <c r="O669" s="12">
        <v>0</v>
      </c>
      <c r="P669" s="12">
        <v>4</v>
      </c>
      <c r="Q669" s="61">
        <v>4</v>
      </c>
    </row>
    <row r="670" spans="5:17">
      <c r="E670" s="62"/>
      <c r="F670" s="62"/>
      <c r="G670" s="62"/>
      <c r="I670" s="12" t="s">
        <v>2995</v>
      </c>
      <c r="L670" s="12" t="s">
        <v>1670</v>
      </c>
      <c r="M670" s="12" t="s">
        <v>1671</v>
      </c>
      <c r="N670" s="12">
        <v>4</v>
      </c>
      <c r="O670" s="12">
        <v>0</v>
      </c>
      <c r="P670" s="12">
        <v>4</v>
      </c>
      <c r="Q670" s="61">
        <v>4</v>
      </c>
    </row>
    <row r="671" spans="5:17">
      <c r="E671" s="62"/>
      <c r="F671" s="62"/>
      <c r="G671" s="62"/>
      <c r="I671" s="12" t="s">
        <v>2994</v>
      </c>
      <c r="L671" s="12" t="s">
        <v>1672</v>
      </c>
      <c r="M671" s="12" t="s">
        <v>1673</v>
      </c>
      <c r="N671" s="12">
        <v>3</v>
      </c>
      <c r="O671" s="12">
        <v>1</v>
      </c>
      <c r="P671" s="12">
        <v>4</v>
      </c>
      <c r="Q671" s="61">
        <v>4</v>
      </c>
    </row>
    <row r="672" spans="5:17">
      <c r="E672" s="62"/>
      <c r="F672" s="62"/>
      <c r="G672" s="62"/>
      <c r="I672" s="12" t="s">
        <v>2993</v>
      </c>
      <c r="L672" s="12" t="s">
        <v>1674</v>
      </c>
      <c r="M672" s="12" t="s">
        <v>1675</v>
      </c>
      <c r="N672" s="12">
        <v>3</v>
      </c>
      <c r="O672" s="12">
        <v>1</v>
      </c>
      <c r="P672" s="12">
        <v>4</v>
      </c>
      <c r="Q672" s="61">
        <v>4</v>
      </c>
    </row>
    <row r="673" spans="5:17">
      <c r="E673" s="62"/>
      <c r="F673" s="62"/>
      <c r="G673" s="62"/>
      <c r="I673" s="12" t="s">
        <v>2992</v>
      </c>
      <c r="L673" s="12" t="s">
        <v>1676</v>
      </c>
      <c r="M673" s="12" t="s">
        <v>1677</v>
      </c>
      <c r="N673" s="12">
        <v>4</v>
      </c>
      <c r="O673" s="12">
        <v>0</v>
      </c>
      <c r="P673" s="12">
        <v>4</v>
      </c>
      <c r="Q673" s="61">
        <v>4</v>
      </c>
    </row>
    <row r="674" spans="5:17">
      <c r="E674" s="62"/>
      <c r="F674" s="62"/>
      <c r="G674" s="62"/>
      <c r="I674" s="12" t="s">
        <v>2991</v>
      </c>
      <c r="L674" s="12" t="s">
        <v>1678</v>
      </c>
      <c r="M674" s="12" t="s">
        <v>1679</v>
      </c>
      <c r="N674" s="12">
        <v>4</v>
      </c>
      <c r="O674" s="12">
        <v>0</v>
      </c>
      <c r="P674" s="12">
        <v>4</v>
      </c>
      <c r="Q674" s="61">
        <v>4</v>
      </c>
    </row>
    <row r="675" spans="5:17">
      <c r="E675" s="62"/>
      <c r="F675" s="62"/>
      <c r="G675" s="62"/>
      <c r="I675" s="12" t="s">
        <v>2990</v>
      </c>
      <c r="L675" s="12" t="s">
        <v>1680</v>
      </c>
      <c r="M675" s="12" t="s">
        <v>1681</v>
      </c>
      <c r="N675" s="12">
        <v>4</v>
      </c>
      <c r="O675" s="12">
        <v>0</v>
      </c>
      <c r="P675" s="12">
        <v>4</v>
      </c>
      <c r="Q675" s="61">
        <v>4</v>
      </c>
    </row>
    <row r="676" spans="5:17">
      <c r="E676" s="62"/>
      <c r="F676" s="62"/>
      <c r="G676" s="62"/>
      <c r="I676" s="12" t="s">
        <v>2989</v>
      </c>
      <c r="L676" s="12" t="s">
        <v>1682</v>
      </c>
      <c r="M676" s="12" t="s">
        <v>1683</v>
      </c>
      <c r="N676" s="12">
        <v>1</v>
      </c>
      <c r="O676" s="12">
        <v>3</v>
      </c>
      <c r="P676" s="12">
        <v>4</v>
      </c>
      <c r="Q676" s="61">
        <v>4</v>
      </c>
    </row>
    <row r="677" spans="5:17">
      <c r="E677" s="62"/>
      <c r="F677" s="62"/>
      <c r="G677" s="62"/>
      <c r="I677" s="12" t="s">
        <v>2988</v>
      </c>
      <c r="L677" s="12" t="s">
        <v>1684</v>
      </c>
      <c r="M677" s="12" t="s">
        <v>1685</v>
      </c>
      <c r="N677" s="12">
        <v>4</v>
      </c>
      <c r="O677" s="12">
        <v>0</v>
      </c>
      <c r="P677" s="12">
        <v>4</v>
      </c>
      <c r="Q677" s="61">
        <v>4</v>
      </c>
    </row>
    <row r="678" spans="5:17">
      <c r="E678" s="62"/>
      <c r="F678" s="62"/>
      <c r="G678" s="62"/>
      <c r="I678" s="12" t="s">
        <v>2987</v>
      </c>
      <c r="L678" s="12" t="s">
        <v>1686</v>
      </c>
      <c r="M678" s="12" t="s">
        <v>1687</v>
      </c>
      <c r="N678" s="12">
        <v>0</v>
      </c>
      <c r="O678" s="12">
        <v>4</v>
      </c>
      <c r="P678" s="12">
        <v>4</v>
      </c>
      <c r="Q678" s="61">
        <v>4</v>
      </c>
    </row>
    <row r="679" spans="5:17">
      <c r="E679" s="62"/>
      <c r="F679" s="62"/>
      <c r="G679" s="62"/>
      <c r="I679" s="12" t="s">
        <v>2986</v>
      </c>
      <c r="L679" s="12" t="s">
        <v>1688</v>
      </c>
      <c r="M679" s="12" t="s">
        <v>1689</v>
      </c>
      <c r="N679" s="12">
        <v>4</v>
      </c>
      <c r="O679" s="12">
        <v>0</v>
      </c>
      <c r="P679" s="12">
        <v>4</v>
      </c>
      <c r="Q679" s="61">
        <v>4</v>
      </c>
    </row>
    <row r="680" spans="5:17">
      <c r="E680" s="62"/>
      <c r="F680" s="62"/>
      <c r="G680" s="62"/>
      <c r="I680" s="12" t="s">
        <v>2985</v>
      </c>
      <c r="L680" s="12" t="s">
        <v>1690</v>
      </c>
      <c r="M680" s="12" t="s">
        <v>1691</v>
      </c>
      <c r="N680" s="12">
        <v>4</v>
      </c>
      <c r="O680" s="12">
        <v>0</v>
      </c>
      <c r="P680" s="12">
        <v>4</v>
      </c>
      <c r="Q680" s="61">
        <v>4</v>
      </c>
    </row>
    <row r="681" spans="5:17">
      <c r="E681" s="62"/>
      <c r="F681" s="62"/>
      <c r="G681" s="62"/>
      <c r="I681" s="12" t="s">
        <v>2984</v>
      </c>
      <c r="L681" s="12" t="s">
        <v>1692</v>
      </c>
      <c r="M681" s="12" t="s">
        <v>1693</v>
      </c>
      <c r="N681" s="12">
        <v>4</v>
      </c>
      <c r="O681" s="12">
        <v>0</v>
      </c>
      <c r="P681" s="12">
        <v>4</v>
      </c>
      <c r="Q681" s="61">
        <v>4</v>
      </c>
    </row>
    <row r="682" spans="5:17">
      <c r="E682" s="62"/>
      <c r="F682" s="62"/>
      <c r="G682" s="62"/>
      <c r="I682" s="12" t="s">
        <v>2983</v>
      </c>
      <c r="L682" s="12" t="s">
        <v>1694</v>
      </c>
      <c r="M682" s="12" t="s">
        <v>1695</v>
      </c>
      <c r="N682" s="12">
        <v>4</v>
      </c>
      <c r="O682" s="12">
        <v>0</v>
      </c>
      <c r="P682" s="12">
        <v>4</v>
      </c>
      <c r="Q682" s="61">
        <v>4</v>
      </c>
    </row>
    <row r="683" spans="5:17">
      <c r="E683" s="62"/>
      <c r="F683" s="62"/>
      <c r="G683" s="62"/>
      <c r="I683" s="12" t="s">
        <v>2982</v>
      </c>
      <c r="L683" s="12" t="s">
        <v>1696</v>
      </c>
      <c r="M683" s="12" t="s">
        <v>1697</v>
      </c>
      <c r="N683" s="12">
        <v>4</v>
      </c>
      <c r="O683" s="12">
        <v>0</v>
      </c>
      <c r="P683" s="12">
        <v>4</v>
      </c>
      <c r="Q683" s="61">
        <v>4</v>
      </c>
    </row>
    <row r="684" spans="5:17">
      <c r="E684" s="62"/>
      <c r="F684" s="62"/>
      <c r="G684" s="62"/>
      <c r="I684" s="12" t="s">
        <v>2981</v>
      </c>
      <c r="L684" s="12" t="s">
        <v>1698</v>
      </c>
      <c r="M684" s="12" t="s">
        <v>1699</v>
      </c>
      <c r="N684" s="12">
        <v>4</v>
      </c>
      <c r="O684" s="12">
        <v>0</v>
      </c>
      <c r="P684" s="12">
        <v>4</v>
      </c>
      <c r="Q684" s="61">
        <v>4</v>
      </c>
    </row>
    <row r="685" spans="5:17">
      <c r="E685" s="62"/>
      <c r="F685" s="62"/>
      <c r="G685" s="62"/>
      <c r="I685" s="12" t="s">
        <v>2980</v>
      </c>
      <c r="L685" s="12" t="s">
        <v>1700</v>
      </c>
      <c r="M685" s="12" t="s">
        <v>1701</v>
      </c>
      <c r="N685" s="12">
        <v>4</v>
      </c>
      <c r="O685" s="12">
        <v>0</v>
      </c>
      <c r="P685" s="12">
        <v>4</v>
      </c>
      <c r="Q685" s="61">
        <v>4</v>
      </c>
    </row>
    <row r="686" spans="5:17">
      <c r="E686" s="62"/>
      <c r="F686" s="62"/>
      <c r="G686" s="62"/>
      <c r="I686" s="12" t="s">
        <v>2979</v>
      </c>
      <c r="L686" s="12" t="s">
        <v>1702</v>
      </c>
      <c r="M686" s="12" t="s">
        <v>1703</v>
      </c>
      <c r="N686" s="12">
        <v>4</v>
      </c>
      <c r="O686" s="12">
        <v>0</v>
      </c>
      <c r="P686" s="12">
        <v>4</v>
      </c>
      <c r="Q686" s="61">
        <v>4</v>
      </c>
    </row>
    <row r="687" spans="5:17">
      <c r="E687" s="62"/>
      <c r="F687" s="62"/>
      <c r="G687" s="62"/>
      <c r="I687" s="12" t="s">
        <v>2978</v>
      </c>
      <c r="L687" s="12" t="s">
        <v>1704</v>
      </c>
      <c r="M687" s="12" t="s">
        <v>1705</v>
      </c>
      <c r="N687" s="12">
        <v>4</v>
      </c>
      <c r="O687" s="12">
        <v>0</v>
      </c>
      <c r="P687" s="12">
        <v>4</v>
      </c>
      <c r="Q687" s="61">
        <v>4</v>
      </c>
    </row>
    <row r="688" spans="5:17">
      <c r="E688" s="62"/>
      <c r="F688" s="62"/>
      <c r="G688" s="62"/>
      <c r="I688" s="12" t="s">
        <v>2977</v>
      </c>
      <c r="L688" s="12" t="s">
        <v>1706</v>
      </c>
      <c r="M688" s="12" t="s">
        <v>1707</v>
      </c>
      <c r="N688" s="12">
        <v>4</v>
      </c>
      <c r="O688" s="12">
        <v>0</v>
      </c>
      <c r="P688" s="12">
        <v>4</v>
      </c>
      <c r="Q688" s="61">
        <v>4</v>
      </c>
    </row>
    <row r="689" spans="5:17">
      <c r="E689" s="62"/>
      <c r="F689" s="62"/>
      <c r="G689" s="62"/>
      <c r="I689" s="12" t="s">
        <v>2976</v>
      </c>
      <c r="L689" s="12" t="s">
        <v>1708</v>
      </c>
      <c r="M689" s="12" t="s">
        <v>1709</v>
      </c>
      <c r="N689" s="12">
        <v>4</v>
      </c>
      <c r="O689" s="12">
        <v>0</v>
      </c>
      <c r="P689" s="12">
        <v>4</v>
      </c>
      <c r="Q689" s="61">
        <v>4</v>
      </c>
    </row>
    <row r="690" spans="5:17">
      <c r="E690" s="62"/>
      <c r="F690" s="62"/>
      <c r="G690" s="62"/>
      <c r="I690" s="12" t="s">
        <v>2975</v>
      </c>
      <c r="L690" s="12" t="s">
        <v>1710</v>
      </c>
      <c r="M690" s="12" t="s">
        <v>1711</v>
      </c>
      <c r="N690" s="12">
        <v>0</v>
      </c>
      <c r="O690" s="12">
        <v>4</v>
      </c>
      <c r="P690" s="12">
        <v>4</v>
      </c>
      <c r="Q690" s="61">
        <v>4</v>
      </c>
    </row>
    <row r="691" spans="5:17">
      <c r="E691" s="62"/>
      <c r="F691" s="62"/>
      <c r="G691" s="62"/>
      <c r="I691" s="12" t="s">
        <v>2974</v>
      </c>
      <c r="L691" s="12" t="s">
        <v>1712</v>
      </c>
      <c r="M691" s="12" t="s">
        <v>1713</v>
      </c>
      <c r="N691" s="12">
        <v>4</v>
      </c>
      <c r="O691" s="12">
        <v>0</v>
      </c>
      <c r="P691" s="12">
        <v>4</v>
      </c>
      <c r="Q691" s="61">
        <v>4</v>
      </c>
    </row>
    <row r="692" spans="5:17">
      <c r="E692" s="62"/>
      <c r="F692" s="62"/>
      <c r="G692" s="62"/>
      <c r="I692" s="12" t="s">
        <v>2973</v>
      </c>
      <c r="L692" s="12" t="s">
        <v>1714</v>
      </c>
      <c r="M692" s="12" t="s">
        <v>1715</v>
      </c>
      <c r="N692" s="12">
        <v>1</v>
      </c>
      <c r="O692" s="12">
        <v>1</v>
      </c>
      <c r="P692" s="12">
        <v>2</v>
      </c>
      <c r="Q692" s="61">
        <v>2</v>
      </c>
    </row>
    <row r="693" spans="5:17">
      <c r="E693" s="62"/>
      <c r="F693" s="62"/>
      <c r="G693" s="62"/>
      <c r="I693" s="12" t="s">
        <v>2972</v>
      </c>
      <c r="L693" s="12" t="s">
        <v>1716</v>
      </c>
      <c r="M693" s="12" t="s">
        <v>1717</v>
      </c>
      <c r="N693" s="12">
        <v>3</v>
      </c>
      <c r="O693" s="12">
        <v>0</v>
      </c>
      <c r="P693" s="12">
        <v>1</v>
      </c>
      <c r="Q693" s="61">
        <v>3</v>
      </c>
    </row>
    <row r="694" spans="5:17">
      <c r="E694" s="62"/>
      <c r="F694" s="62"/>
      <c r="G694" s="62"/>
      <c r="I694" s="12" t="s">
        <v>2971</v>
      </c>
      <c r="L694" s="12" t="s">
        <v>1718</v>
      </c>
      <c r="M694" s="12" t="s">
        <v>1719</v>
      </c>
      <c r="N694" s="12">
        <v>3</v>
      </c>
      <c r="O694" s="12">
        <v>0</v>
      </c>
      <c r="P694" s="12">
        <v>4</v>
      </c>
      <c r="Q694" s="61">
        <v>3</v>
      </c>
    </row>
    <row r="695" spans="5:17">
      <c r="E695" s="62"/>
      <c r="F695" s="62"/>
      <c r="G695" s="62"/>
      <c r="I695" s="12" t="s">
        <v>2970</v>
      </c>
      <c r="L695" s="12" t="s">
        <v>1720</v>
      </c>
      <c r="M695" s="12" t="s">
        <v>1721</v>
      </c>
      <c r="N695" s="12">
        <v>3</v>
      </c>
      <c r="O695" s="12">
        <v>0</v>
      </c>
      <c r="P695" s="12">
        <v>3</v>
      </c>
      <c r="Q695" s="61">
        <v>3</v>
      </c>
    </row>
    <row r="696" spans="5:17">
      <c r="E696" s="62"/>
      <c r="F696" s="62"/>
      <c r="G696" s="62"/>
      <c r="I696" s="12" t="s">
        <v>2969</v>
      </c>
      <c r="L696" s="12" t="s">
        <v>1722</v>
      </c>
      <c r="M696" s="12" t="s">
        <v>1723</v>
      </c>
      <c r="N696" s="12">
        <v>3</v>
      </c>
      <c r="O696" s="12">
        <v>1</v>
      </c>
      <c r="P696" s="12">
        <v>4</v>
      </c>
      <c r="Q696" s="61">
        <v>4</v>
      </c>
    </row>
    <row r="697" spans="5:17">
      <c r="E697" s="62"/>
      <c r="F697" s="62"/>
      <c r="G697" s="62"/>
      <c r="I697" s="12" t="s">
        <v>2968</v>
      </c>
      <c r="L697" s="12" t="s">
        <v>1724</v>
      </c>
      <c r="M697" s="12" t="s">
        <v>1725</v>
      </c>
      <c r="N697" s="12">
        <v>2</v>
      </c>
      <c r="O697" s="12">
        <v>0</v>
      </c>
      <c r="P697" s="12">
        <v>2</v>
      </c>
      <c r="Q697" s="61">
        <v>2</v>
      </c>
    </row>
    <row r="698" spans="5:17">
      <c r="E698" s="62"/>
      <c r="F698" s="62"/>
      <c r="G698" s="62"/>
      <c r="I698" s="12" t="s">
        <v>2967</v>
      </c>
      <c r="L698" s="12" t="s">
        <v>1726</v>
      </c>
      <c r="M698" s="12" t="s">
        <v>1727</v>
      </c>
      <c r="N698" s="12">
        <v>1</v>
      </c>
      <c r="O698" s="12">
        <v>1</v>
      </c>
      <c r="P698" s="12">
        <v>4</v>
      </c>
      <c r="Q698" s="61">
        <v>2</v>
      </c>
    </row>
    <row r="699" spans="5:17">
      <c r="E699" s="62"/>
      <c r="F699" s="62"/>
      <c r="G699" s="62"/>
      <c r="I699" s="12" t="s">
        <v>2966</v>
      </c>
      <c r="L699" s="12" t="s">
        <v>1728</v>
      </c>
      <c r="M699" s="12" t="s">
        <v>1729</v>
      </c>
      <c r="N699" s="12">
        <v>1</v>
      </c>
      <c r="O699" s="12">
        <v>1</v>
      </c>
      <c r="P699" s="12">
        <v>4</v>
      </c>
      <c r="Q699" s="61">
        <v>2</v>
      </c>
    </row>
    <row r="700" spans="5:17">
      <c r="E700" s="62"/>
      <c r="F700" s="62"/>
      <c r="G700" s="62"/>
      <c r="I700" s="12" t="s">
        <v>2965</v>
      </c>
      <c r="L700" s="12" t="s">
        <v>1730</v>
      </c>
      <c r="M700" s="12" t="s">
        <v>211</v>
      </c>
      <c r="N700" s="12">
        <v>2</v>
      </c>
      <c r="O700" s="12">
        <v>0</v>
      </c>
      <c r="P700" s="12">
        <v>4</v>
      </c>
      <c r="Q700" s="61">
        <v>2</v>
      </c>
    </row>
    <row r="701" spans="5:17">
      <c r="E701" s="62"/>
      <c r="F701" s="62"/>
      <c r="G701" s="62"/>
      <c r="I701" s="12" t="s">
        <v>2964</v>
      </c>
      <c r="L701" s="12" t="s">
        <v>1731</v>
      </c>
      <c r="M701" s="12" t="s">
        <v>1732</v>
      </c>
      <c r="N701" s="12">
        <v>1</v>
      </c>
      <c r="O701" s="12">
        <v>3</v>
      </c>
      <c r="P701" s="12">
        <v>2</v>
      </c>
      <c r="Q701" s="61">
        <v>4</v>
      </c>
    </row>
    <row r="702" spans="5:17">
      <c r="E702" s="62"/>
      <c r="F702" s="62"/>
      <c r="G702" s="62"/>
      <c r="I702" s="12" t="s">
        <v>2963</v>
      </c>
      <c r="L702" s="12" t="s">
        <v>1733</v>
      </c>
      <c r="M702" s="12" t="s">
        <v>1734</v>
      </c>
      <c r="N702" s="12">
        <v>3</v>
      </c>
      <c r="O702" s="12">
        <v>1</v>
      </c>
      <c r="P702" s="12">
        <v>4</v>
      </c>
      <c r="Q702" s="61">
        <v>4</v>
      </c>
    </row>
    <row r="703" spans="5:17">
      <c r="E703" s="62"/>
      <c r="F703" s="62"/>
      <c r="G703" s="62"/>
      <c r="I703" s="12" t="s">
        <v>2962</v>
      </c>
      <c r="L703" s="12" t="s">
        <v>1735</v>
      </c>
      <c r="M703" s="12" t="s">
        <v>1736</v>
      </c>
      <c r="N703" s="12">
        <v>0</v>
      </c>
      <c r="O703" s="12">
        <v>2</v>
      </c>
      <c r="P703" s="12">
        <v>4</v>
      </c>
      <c r="Q703" s="61">
        <v>2</v>
      </c>
    </row>
    <row r="704" spans="5:17">
      <c r="E704" s="62"/>
      <c r="F704" s="62"/>
      <c r="G704" s="62"/>
      <c r="I704" s="12" t="s">
        <v>2961</v>
      </c>
      <c r="L704" s="12" t="s">
        <v>1737</v>
      </c>
      <c r="M704" s="12" t="s">
        <v>1738</v>
      </c>
      <c r="N704" s="12">
        <v>1</v>
      </c>
      <c r="O704" s="12">
        <v>1</v>
      </c>
      <c r="P704" s="12">
        <v>4</v>
      </c>
      <c r="Q704" s="61">
        <v>2</v>
      </c>
    </row>
    <row r="705" spans="5:17">
      <c r="E705" s="62"/>
      <c r="F705" s="62"/>
      <c r="G705" s="62"/>
      <c r="I705" s="12" t="s">
        <v>2960</v>
      </c>
      <c r="L705" s="12" t="s">
        <v>1739</v>
      </c>
      <c r="M705" s="12" t="s">
        <v>233</v>
      </c>
      <c r="N705" s="12">
        <v>3</v>
      </c>
      <c r="O705" s="12">
        <v>1</v>
      </c>
      <c r="P705" s="12">
        <v>2</v>
      </c>
      <c r="Q705" s="61">
        <v>4</v>
      </c>
    </row>
    <row r="706" spans="5:17">
      <c r="E706" s="62"/>
      <c r="F706" s="62"/>
      <c r="G706" s="62"/>
      <c r="I706" s="12" t="s">
        <v>2959</v>
      </c>
      <c r="L706" s="12" t="s">
        <v>1740</v>
      </c>
      <c r="M706" s="12" t="s">
        <v>1741</v>
      </c>
      <c r="N706" s="12">
        <v>4</v>
      </c>
      <c r="O706" s="12">
        <v>0</v>
      </c>
      <c r="P706" s="12">
        <v>4</v>
      </c>
      <c r="Q706" s="61">
        <v>4</v>
      </c>
    </row>
    <row r="707" spans="5:17">
      <c r="E707" s="62"/>
      <c r="F707" s="62"/>
      <c r="G707" s="62"/>
      <c r="I707" s="12" t="s">
        <v>2958</v>
      </c>
      <c r="L707" s="12" t="s">
        <v>1742</v>
      </c>
      <c r="M707" s="12" t="s">
        <v>1743</v>
      </c>
      <c r="N707" s="12">
        <v>3</v>
      </c>
      <c r="O707" s="12">
        <v>0</v>
      </c>
      <c r="P707" s="12">
        <v>4</v>
      </c>
      <c r="Q707" s="61">
        <v>3</v>
      </c>
    </row>
    <row r="708" spans="5:17">
      <c r="E708" s="62"/>
      <c r="F708" s="62"/>
      <c r="G708" s="62"/>
      <c r="I708" s="12" t="s">
        <v>2957</v>
      </c>
      <c r="L708" s="12" t="s">
        <v>1744</v>
      </c>
      <c r="M708" s="12" t="s">
        <v>1745</v>
      </c>
      <c r="N708" s="12">
        <v>3</v>
      </c>
      <c r="O708" s="12">
        <v>1</v>
      </c>
      <c r="P708" s="12">
        <v>4</v>
      </c>
      <c r="Q708" s="61">
        <v>4</v>
      </c>
    </row>
    <row r="709" spans="5:17">
      <c r="E709" s="62"/>
      <c r="F709" s="62"/>
      <c r="G709" s="62"/>
      <c r="I709" s="12" t="s">
        <v>2957</v>
      </c>
      <c r="L709" s="12" t="s">
        <v>1746</v>
      </c>
      <c r="M709" s="12" t="s">
        <v>131</v>
      </c>
      <c r="N709" s="12">
        <v>2</v>
      </c>
      <c r="O709" s="12">
        <v>2</v>
      </c>
      <c r="P709" s="12">
        <v>4</v>
      </c>
      <c r="Q709" s="61">
        <v>4</v>
      </c>
    </row>
    <row r="710" spans="5:17">
      <c r="E710" s="62"/>
      <c r="F710" s="62"/>
      <c r="G710" s="62"/>
      <c r="I710" s="12" t="s">
        <v>2956</v>
      </c>
      <c r="L710" s="12" t="s">
        <v>1747</v>
      </c>
      <c r="M710" s="12" t="s">
        <v>1748</v>
      </c>
      <c r="N710" s="12">
        <v>2</v>
      </c>
      <c r="O710" s="12">
        <v>2</v>
      </c>
      <c r="P710" s="12">
        <v>4</v>
      </c>
      <c r="Q710" s="61">
        <v>4</v>
      </c>
    </row>
    <row r="711" spans="5:17">
      <c r="E711" s="62"/>
      <c r="F711" s="62"/>
      <c r="G711" s="62"/>
      <c r="I711" s="12" t="s">
        <v>2955</v>
      </c>
      <c r="L711" s="12" t="s">
        <v>1749</v>
      </c>
      <c r="M711" s="12" t="s">
        <v>1750</v>
      </c>
      <c r="N711" s="12">
        <v>2</v>
      </c>
      <c r="O711" s="12">
        <v>1</v>
      </c>
      <c r="P711" s="12">
        <v>3</v>
      </c>
      <c r="Q711" s="61">
        <v>3</v>
      </c>
    </row>
    <row r="712" spans="5:17">
      <c r="E712" s="62"/>
      <c r="F712" s="62"/>
      <c r="G712" s="62"/>
      <c r="I712" s="12" t="s">
        <v>2954</v>
      </c>
      <c r="L712" s="12" t="s">
        <v>1751</v>
      </c>
      <c r="M712" s="12" t="s">
        <v>601</v>
      </c>
      <c r="N712" s="12">
        <v>4</v>
      </c>
      <c r="O712" s="12">
        <v>0</v>
      </c>
      <c r="P712" s="12">
        <v>4</v>
      </c>
      <c r="Q712" s="61">
        <v>4</v>
      </c>
    </row>
    <row r="713" spans="5:17">
      <c r="E713" s="62"/>
      <c r="F713" s="62"/>
      <c r="G713" s="62"/>
      <c r="I713" s="12" t="s">
        <v>2953</v>
      </c>
      <c r="L713" s="12" t="s">
        <v>1752</v>
      </c>
      <c r="M713" s="12" t="s">
        <v>1753</v>
      </c>
      <c r="N713" s="12">
        <v>3</v>
      </c>
      <c r="O713" s="12">
        <v>1</v>
      </c>
      <c r="P713" s="12">
        <v>3</v>
      </c>
      <c r="Q713" s="61">
        <v>4</v>
      </c>
    </row>
    <row r="714" spans="5:17">
      <c r="E714" s="62"/>
      <c r="F714" s="62"/>
      <c r="G714" s="62"/>
      <c r="I714" s="12" t="s">
        <v>2952</v>
      </c>
      <c r="L714" s="12" t="s">
        <v>1754</v>
      </c>
      <c r="M714" s="12" t="s">
        <v>1755</v>
      </c>
      <c r="N714" s="12">
        <v>2</v>
      </c>
      <c r="O714" s="12">
        <v>1</v>
      </c>
      <c r="P714" s="12">
        <v>4</v>
      </c>
      <c r="Q714" s="61">
        <v>3</v>
      </c>
    </row>
    <row r="715" spans="5:17">
      <c r="E715" s="62"/>
      <c r="F715" s="62"/>
      <c r="G715" s="62"/>
      <c r="I715" s="12" t="s">
        <v>2951</v>
      </c>
      <c r="L715" s="12" t="s">
        <v>1756</v>
      </c>
      <c r="M715" s="12" t="s">
        <v>1757</v>
      </c>
      <c r="N715" s="12">
        <v>2</v>
      </c>
      <c r="O715" s="12">
        <v>2</v>
      </c>
      <c r="P715" s="12">
        <v>4</v>
      </c>
      <c r="Q715" s="61">
        <v>4</v>
      </c>
    </row>
    <row r="716" spans="5:17">
      <c r="E716" s="62"/>
      <c r="F716" s="62"/>
      <c r="G716" s="62"/>
      <c r="I716" s="12" t="s">
        <v>2950</v>
      </c>
      <c r="L716" s="12" t="s">
        <v>1758</v>
      </c>
      <c r="M716" s="12" t="s">
        <v>1759</v>
      </c>
      <c r="N716" s="12">
        <v>2</v>
      </c>
      <c r="O716" s="12">
        <v>1</v>
      </c>
      <c r="P716" s="12">
        <v>3</v>
      </c>
      <c r="Q716" s="61">
        <v>3</v>
      </c>
    </row>
    <row r="717" spans="5:17">
      <c r="E717" s="62"/>
      <c r="F717" s="62"/>
      <c r="G717" s="62"/>
      <c r="I717" s="12" t="s">
        <v>2949</v>
      </c>
      <c r="L717" s="12" t="s">
        <v>1760</v>
      </c>
      <c r="M717" s="12" t="s">
        <v>1761</v>
      </c>
      <c r="N717" s="12">
        <v>2</v>
      </c>
      <c r="O717" s="12">
        <v>0</v>
      </c>
      <c r="P717" s="12">
        <v>4</v>
      </c>
      <c r="Q717" s="61">
        <v>2</v>
      </c>
    </row>
    <row r="718" spans="5:17">
      <c r="E718" s="62"/>
      <c r="F718" s="62"/>
      <c r="G718" s="62"/>
      <c r="I718" s="12" t="s">
        <v>2948</v>
      </c>
      <c r="L718" s="12" t="s">
        <v>1762</v>
      </c>
      <c r="M718" s="12" t="s">
        <v>1763</v>
      </c>
      <c r="N718" s="12">
        <v>2</v>
      </c>
      <c r="O718" s="12">
        <v>1</v>
      </c>
      <c r="P718" s="12">
        <v>3</v>
      </c>
      <c r="Q718" s="61">
        <v>3</v>
      </c>
    </row>
    <row r="719" spans="5:17">
      <c r="E719" s="62"/>
      <c r="F719" s="62"/>
      <c r="G719" s="62"/>
      <c r="I719" s="12" t="s">
        <v>2947</v>
      </c>
      <c r="L719" s="12" t="s">
        <v>1764</v>
      </c>
      <c r="M719" s="12" t="s">
        <v>1765</v>
      </c>
      <c r="N719" s="12">
        <v>3</v>
      </c>
      <c r="O719" s="12">
        <v>0</v>
      </c>
      <c r="P719" s="12">
        <v>3</v>
      </c>
      <c r="Q719" s="61">
        <v>3</v>
      </c>
    </row>
    <row r="720" spans="5:17">
      <c r="E720" s="62"/>
      <c r="F720" s="62"/>
      <c r="G720" s="62"/>
      <c r="I720" s="12" t="s">
        <v>2946</v>
      </c>
      <c r="L720" s="12" t="s">
        <v>1766</v>
      </c>
      <c r="M720" s="12" t="s">
        <v>1767</v>
      </c>
      <c r="N720" s="12">
        <v>2</v>
      </c>
      <c r="O720" s="12">
        <v>0</v>
      </c>
      <c r="P720" s="12">
        <v>4</v>
      </c>
      <c r="Q720" s="61">
        <v>2</v>
      </c>
    </row>
    <row r="721" spans="5:17">
      <c r="E721" s="62"/>
      <c r="F721" s="62"/>
      <c r="G721" s="62"/>
      <c r="I721" s="12" t="s">
        <v>2945</v>
      </c>
      <c r="L721" s="12" t="s">
        <v>1768</v>
      </c>
      <c r="M721" s="12" t="s">
        <v>1769</v>
      </c>
      <c r="N721" s="12">
        <v>2</v>
      </c>
      <c r="O721" s="12">
        <v>2</v>
      </c>
      <c r="P721" s="12">
        <v>4</v>
      </c>
      <c r="Q721" s="61">
        <v>4</v>
      </c>
    </row>
    <row r="722" spans="5:17">
      <c r="E722" s="62"/>
      <c r="F722" s="62"/>
      <c r="G722" s="62"/>
      <c r="I722" s="12" t="s">
        <v>2944</v>
      </c>
      <c r="L722" s="12" t="s">
        <v>1770</v>
      </c>
      <c r="M722" s="12" t="s">
        <v>1771</v>
      </c>
      <c r="N722" s="12">
        <v>2</v>
      </c>
      <c r="O722" s="12">
        <v>2</v>
      </c>
      <c r="P722" s="12">
        <v>4</v>
      </c>
      <c r="Q722" s="61">
        <v>4</v>
      </c>
    </row>
    <row r="723" spans="5:17">
      <c r="E723" s="62"/>
      <c r="F723" s="62"/>
      <c r="G723" s="62"/>
      <c r="I723" s="12" t="s">
        <v>2943</v>
      </c>
      <c r="L723" s="12" t="s">
        <v>1772</v>
      </c>
      <c r="M723" s="12" t="s">
        <v>1773</v>
      </c>
      <c r="N723" s="12">
        <v>4</v>
      </c>
      <c r="O723" s="12">
        <v>0</v>
      </c>
      <c r="P723" s="12">
        <v>4</v>
      </c>
      <c r="Q723" s="61">
        <v>4</v>
      </c>
    </row>
    <row r="724" spans="5:17">
      <c r="E724" s="62"/>
      <c r="F724" s="62"/>
      <c r="G724" s="62"/>
      <c r="I724" s="12" t="s">
        <v>2942</v>
      </c>
      <c r="L724" s="12" t="s">
        <v>1774</v>
      </c>
      <c r="M724" s="12" t="s">
        <v>1775</v>
      </c>
      <c r="N724" s="12">
        <v>4</v>
      </c>
      <c r="O724" s="12">
        <v>0</v>
      </c>
      <c r="P724" s="12">
        <v>4</v>
      </c>
      <c r="Q724" s="61">
        <v>4</v>
      </c>
    </row>
    <row r="725" spans="5:17">
      <c r="E725" s="62"/>
      <c r="F725" s="62"/>
      <c r="G725" s="62"/>
      <c r="I725" s="12" t="s">
        <v>2941</v>
      </c>
      <c r="L725" s="12" t="s">
        <v>1776</v>
      </c>
      <c r="M725" s="12" t="s">
        <v>1777</v>
      </c>
      <c r="N725" s="12">
        <v>3</v>
      </c>
      <c r="O725" s="12">
        <v>1</v>
      </c>
      <c r="P725" s="12">
        <v>4</v>
      </c>
      <c r="Q725" s="61">
        <v>4</v>
      </c>
    </row>
    <row r="726" spans="5:17">
      <c r="E726" s="62"/>
      <c r="F726" s="62"/>
      <c r="G726" s="62"/>
      <c r="I726" s="12" t="s">
        <v>2940</v>
      </c>
      <c r="L726" s="12" t="s">
        <v>1778</v>
      </c>
      <c r="M726" s="12" t="s">
        <v>1779</v>
      </c>
      <c r="N726" s="12">
        <v>3</v>
      </c>
      <c r="O726" s="12">
        <v>1</v>
      </c>
      <c r="P726" s="12">
        <v>4</v>
      </c>
      <c r="Q726" s="61">
        <v>4</v>
      </c>
    </row>
    <row r="727" spans="5:17">
      <c r="E727" s="62"/>
      <c r="F727" s="62"/>
      <c r="G727" s="62"/>
      <c r="I727" s="12" t="s">
        <v>2939</v>
      </c>
      <c r="L727" s="12" t="s">
        <v>1780</v>
      </c>
      <c r="M727" s="12" t="s">
        <v>1781</v>
      </c>
      <c r="N727" s="12">
        <v>3</v>
      </c>
      <c r="O727" s="12">
        <v>1</v>
      </c>
      <c r="P727" s="12">
        <v>4</v>
      </c>
      <c r="Q727" s="61">
        <v>4</v>
      </c>
    </row>
    <row r="728" spans="5:17">
      <c r="E728" s="62"/>
      <c r="F728" s="62"/>
      <c r="G728" s="62"/>
      <c r="I728" s="12" t="s">
        <v>2938</v>
      </c>
      <c r="L728" s="12" t="s">
        <v>1782</v>
      </c>
      <c r="M728" s="12" t="s">
        <v>1783</v>
      </c>
      <c r="N728" s="12">
        <v>2</v>
      </c>
      <c r="O728" s="12">
        <v>0</v>
      </c>
      <c r="P728" s="12">
        <v>4</v>
      </c>
      <c r="Q728" s="61">
        <v>2</v>
      </c>
    </row>
    <row r="729" spans="5:17">
      <c r="E729" s="62"/>
      <c r="F729" s="62"/>
      <c r="G729" s="62"/>
      <c r="I729" s="12" t="s">
        <v>2938</v>
      </c>
      <c r="L729" s="12" t="s">
        <v>1784</v>
      </c>
      <c r="M729" s="12" t="s">
        <v>1785</v>
      </c>
      <c r="N729" s="12">
        <v>3</v>
      </c>
      <c r="O729" s="12">
        <v>1</v>
      </c>
      <c r="P729" s="12">
        <v>4</v>
      </c>
      <c r="Q729" s="61">
        <v>4</v>
      </c>
    </row>
    <row r="730" spans="5:17">
      <c r="E730" s="62"/>
      <c r="F730" s="62"/>
      <c r="G730" s="62"/>
      <c r="I730" s="12" t="s">
        <v>2937</v>
      </c>
      <c r="L730" s="12" t="s">
        <v>1786</v>
      </c>
      <c r="M730" s="12" t="s">
        <v>1787</v>
      </c>
      <c r="N730" s="12">
        <v>3</v>
      </c>
      <c r="O730" s="12">
        <v>1</v>
      </c>
      <c r="P730" s="12">
        <v>4</v>
      </c>
      <c r="Q730" s="61">
        <v>4</v>
      </c>
    </row>
    <row r="731" spans="5:17">
      <c r="E731" s="62"/>
      <c r="F731" s="62"/>
      <c r="G731" s="62"/>
      <c r="I731" s="12" t="s">
        <v>2936</v>
      </c>
      <c r="L731" s="12" t="s">
        <v>1788</v>
      </c>
      <c r="M731" s="12" t="s">
        <v>1789</v>
      </c>
      <c r="N731" s="12">
        <v>2</v>
      </c>
      <c r="O731" s="12">
        <v>2</v>
      </c>
      <c r="P731" s="12">
        <v>4</v>
      </c>
      <c r="Q731" s="61">
        <v>4</v>
      </c>
    </row>
    <row r="732" spans="5:17">
      <c r="E732" s="62"/>
      <c r="F732" s="62"/>
      <c r="G732" s="62"/>
      <c r="I732" s="12" t="s">
        <v>2935</v>
      </c>
      <c r="L732" s="12" t="s">
        <v>1790</v>
      </c>
      <c r="M732" s="12" t="s">
        <v>1791</v>
      </c>
      <c r="N732" s="12">
        <v>3</v>
      </c>
      <c r="O732" s="12">
        <v>1</v>
      </c>
      <c r="P732" s="12">
        <v>4</v>
      </c>
      <c r="Q732" s="61">
        <v>4</v>
      </c>
    </row>
    <row r="733" spans="5:17">
      <c r="E733" s="62"/>
      <c r="F733" s="62"/>
      <c r="G733" s="62"/>
      <c r="I733" s="12" t="s">
        <v>2934</v>
      </c>
      <c r="L733" s="12" t="s">
        <v>1792</v>
      </c>
      <c r="M733" s="12" t="s">
        <v>1793</v>
      </c>
      <c r="N733" s="12">
        <v>2</v>
      </c>
      <c r="O733" s="12">
        <v>2</v>
      </c>
      <c r="P733" s="12">
        <v>4</v>
      </c>
      <c r="Q733" s="61">
        <v>4</v>
      </c>
    </row>
    <row r="734" spans="5:17">
      <c r="E734" s="62"/>
      <c r="F734" s="62"/>
      <c r="G734" s="62"/>
      <c r="I734" s="12" t="s">
        <v>2933</v>
      </c>
      <c r="L734" s="12" t="s">
        <v>1794</v>
      </c>
      <c r="M734" s="12" t="s">
        <v>1795</v>
      </c>
      <c r="N734" s="12">
        <v>0</v>
      </c>
      <c r="O734" s="12">
        <v>8</v>
      </c>
      <c r="P734" s="12">
        <v>8</v>
      </c>
      <c r="Q734" s="61">
        <v>8</v>
      </c>
    </row>
    <row r="735" spans="5:17">
      <c r="E735" s="62"/>
      <c r="F735" s="62"/>
      <c r="G735" s="62"/>
      <c r="I735" s="12" t="s">
        <v>2933</v>
      </c>
      <c r="L735" s="12" t="s">
        <v>1796</v>
      </c>
      <c r="M735" s="12" t="s">
        <v>1797</v>
      </c>
      <c r="N735" s="12">
        <v>0</v>
      </c>
      <c r="O735" s="12">
        <v>8</v>
      </c>
      <c r="P735" s="12">
        <v>8</v>
      </c>
      <c r="Q735" s="61">
        <v>8</v>
      </c>
    </row>
    <row r="736" spans="5:17">
      <c r="E736" s="62"/>
      <c r="F736" s="62"/>
      <c r="G736" s="62"/>
      <c r="I736" s="12" t="s">
        <v>2932</v>
      </c>
      <c r="L736" s="12" t="s">
        <v>1798</v>
      </c>
      <c r="M736" s="12" t="s">
        <v>1799</v>
      </c>
      <c r="N736" s="12">
        <v>0</v>
      </c>
      <c r="O736" s="12">
        <v>8</v>
      </c>
      <c r="P736" s="12">
        <v>8</v>
      </c>
      <c r="Q736" s="61">
        <v>8</v>
      </c>
    </row>
    <row r="737" spans="5:17">
      <c r="E737" s="62"/>
      <c r="F737" s="62"/>
      <c r="G737" s="62"/>
      <c r="I737" s="12" t="s">
        <v>2931</v>
      </c>
      <c r="L737" s="12" t="s">
        <v>1800</v>
      </c>
      <c r="M737" s="12" t="s">
        <v>1801</v>
      </c>
      <c r="N737" s="12">
        <v>3</v>
      </c>
      <c r="O737" s="12">
        <v>1</v>
      </c>
      <c r="P737" s="12">
        <v>4</v>
      </c>
      <c r="Q737" s="61">
        <v>4</v>
      </c>
    </row>
    <row r="738" spans="5:17">
      <c r="E738" s="62"/>
      <c r="F738" s="62"/>
      <c r="G738" s="62"/>
      <c r="I738" s="12" t="s">
        <v>2930</v>
      </c>
      <c r="L738" s="12" t="s">
        <v>1802</v>
      </c>
      <c r="M738" s="12" t="s">
        <v>1803</v>
      </c>
      <c r="N738" s="12">
        <v>3</v>
      </c>
      <c r="O738" s="12">
        <v>1</v>
      </c>
      <c r="P738" s="12">
        <v>4</v>
      </c>
      <c r="Q738" s="61">
        <v>4</v>
      </c>
    </row>
    <row r="739" spans="5:17">
      <c r="E739" s="62"/>
      <c r="F739" s="62"/>
      <c r="G739" s="62"/>
      <c r="I739" s="12" t="s">
        <v>2929</v>
      </c>
      <c r="L739" s="12" t="s">
        <v>1804</v>
      </c>
      <c r="M739" s="12" t="s">
        <v>1805</v>
      </c>
      <c r="N739" s="12">
        <v>2</v>
      </c>
      <c r="O739" s="12">
        <v>2</v>
      </c>
      <c r="P739" s="12">
        <v>4</v>
      </c>
      <c r="Q739" s="61">
        <v>4</v>
      </c>
    </row>
    <row r="740" spans="5:17">
      <c r="E740" s="62"/>
      <c r="F740" s="62"/>
      <c r="G740" s="62"/>
      <c r="I740" s="12" t="s">
        <v>2928</v>
      </c>
      <c r="L740" s="12" t="s">
        <v>1806</v>
      </c>
      <c r="M740" s="12" t="s">
        <v>1807</v>
      </c>
      <c r="N740" s="12">
        <v>3</v>
      </c>
      <c r="O740" s="12">
        <v>1</v>
      </c>
      <c r="P740" s="12">
        <v>4</v>
      </c>
      <c r="Q740" s="61">
        <v>4</v>
      </c>
    </row>
    <row r="741" spans="5:17">
      <c r="E741" s="62"/>
      <c r="F741" s="62"/>
      <c r="G741" s="62"/>
      <c r="I741" s="12" t="s">
        <v>2927</v>
      </c>
      <c r="L741" s="12" t="s">
        <v>1808</v>
      </c>
      <c r="M741" s="12" t="s">
        <v>1809</v>
      </c>
      <c r="N741" s="12">
        <v>3</v>
      </c>
      <c r="O741" s="12">
        <v>1</v>
      </c>
      <c r="P741" s="12">
        <v>4</v>
      </c>
      <c r="Q741" s="61">
        <v>4</v>
      </c>
    </row>
    <row r="742" spans="5:17">
      <c r="E742" s="62"/>
      <c r="F742" s="62"/>
      <c r="G742" s="62"/>
      <c r="I742" s="12" t="s">
        <v>2926</v>
      </c>
      <c r="L742" s="12" t="s">
        <v>1810</v>
      </c>
      <c r="M742" s="12" t="s">
        <v>1811</v>
      </c>
      <c r="N742" s="12">
        <v>3</v>
      </c>
      <c r="O742" s="12">
        <v>1</v>
      </c>
      <c r="P742" s="12">
        <v>4</v>
      </c>
      <c r="Q742" s="61">
        <v>4</v>
      </c>
    </row>
    <row r="743" spans="5:17">
      <c r="E743" s="62"/>
      <c r="F743" s="62"/>
      <c r="G743" s="62"/>
      <c r="I743" s="12" t="s">
        <v>2925</v>
      </c>
      <c r="L743" s="12" t="s">
        <v>1812</v>
      </c>
      <c r="M743" s="12" t="s">
        <v>1813</v>
      </c>
      <c r="N743" s="12">
        <v>2</v>
      </c>
      <c r="O743" s="12">
        <v>2</v>
      </c>
      <c r="P743" s="12">
        <v>4</v>
      </c>
      <c r="Q743" s="61">
        <v>4</v>
      </c>
    </row>
    <row r="744" spans="5:17">
      <c r="E744" s="62"/>
      <c r="F744" s="62"/>
      <c r="G744" s="62"/>
      <c r="I744" s="12" t="s">
        <v>2924</v>
      </c>
      <c r="L744" s="12" t="s">
        <v>1814</v>
      </c>
      <c r="M744" s="12" t="s">
        <v>1815</v>
      </c>
      <c r="N744" s="12">
        <v>4</v>
      </c>
      <c r="O744" s="12">
        <v>0</v>
      </c>
      <c r="P744" s="12">
        <v>4</v>
      </c>
      <c r="Q744" s="61">
        <v>4</v>
      </c>
    </row>
    <row r="745" spans="5:17">
      <c r="E745" s="62"/>
      <c r="F745" s="62"/>
      <c r="G745" s="62"/>
      <c r="I745" s="12" t="s">
        <v>2923</v>
      </c>
      <c r="L745" s="12" t="s">
        <v>1816</v>
      </c>
      <c r="M745" s="12" t="s">
        <v>1817</v>
      </c>
      <c r="N745" s="12">
        <v>3</v>
      </c>
      <c r="O745" s="12">
        <v>1</v>
      </c>
      <c r="P745" s="12">
        <v>4</v>
      </c>
      <c r="Q745" s="61">
        <v>4</v>
      </c>
    </row>
    <row r="746" spans="5:17">
      <c r="E746" s="62"/>
      <c r="F746" s="62"/>
      <c r="G746" s="62"/>
      <c r="I746" s="12" t="s">
        <v>2923</v>
      </c>
      <c r="L746" s="12" t="s">
        <v>1818</v>
      </c>
      <c r="M746" s="12" t="s">
        <v>1819</v>
      </c>
      <c r="N746" s="12">
        <v>6</v>
      </c>
      <c r="O746" s="12">
        <v>0</v>
      </c>
      <c r="P746" s="12">
        <v>5</v>
      </c>
      <c r="Q746" s="61">
        <v>6</v>
      </c>
    </row>
    <row r="747" spans="5:17">
      <c r="E747" s="62"/>
      <c r="F747" s="62"/>
      <c r="G747" s="62"/>
      <c r="I747" s="12" t="s">
        <v>2922</v>
      </c>
      <c r="L747" s="12" t="s">
        <v>1820</v>
      </c>
      <c r="M747" s="12" t="s">
        <v>1821</v>
      </c>
      <c r="N747" s="12">
        <v>4</v>
      </c>
      <c r="O747" s="12">
        <v>0</v>
      </c>
      <c r="P747" s="12">
        <v>4</v>
      </c>
      <c r="Q747" s="61">
        <v>4</v>
      </c>
    </row>
    <row r="748" spans="5:17">
      <c r="E748" s="62"/>
      <c r="F748" s="62"/>
      <c r="G748" s="62"/>
      <c r="I748" s="12" t="s">
        <v>2921</v>
      </c>
      <c r="L748" s="12" t="s">
        <v>1822</v>
      </c>
      <c r="M748" s="12" t="s">
        <v>1823</v>
      </c>
      <c r="N748" s="12">
        <v>4</v>
      </c>
      <c r="O748" s="12">
        <v>0</v>
      </c>
      <c r="P748" s="12">
        <v>4</v>
      </c>
      <c r="Q748" s="61">
        <v>4</v>
      </c>
    </row>
    <row r="749" spans="5:17">
      <c r="E749" s="62"/>
      <c r="F749" s="62"/>
      <c r="G749" s="62"/>
      <c r="I749" s="12" t="s">
        <v>2920</v>
      </c>
      <c r="L749" s="12" t="s">
        <v>1824</v>
      </c>
      <c r="M749" s="12" t="s">
        <v>1825</v>
      </c>
      <c r="N749" s="12">
        <v>4</v>
      </c>
      <c r="O749" s="12">
        <v>0</v>
      </c>
      <c r="P749" s="12">
        <v>4</v>
      </c>
      <c r="Q749" s="61">
        <v>4</v>
      </c>
    </row>
    <row r="750" spans="5:17">
      <c r="E750" s="62"/>
      <c r="F750" s="62"/>
      <c r="G750" s="62"/>
      <c r="I750" s="12" t="s">
        <v>2919</v>
      </c>
      <c r="L750" s="12" t="s">
        <v>1826</v>
      </c>
      <c r="M750" s="12" t="s">
        <v>1827</v>
      </c>
      <c r="N750" s="12">
        <v>4</v>
      </c>
      <c r="O750" s="12">
        <v>0</v>
      </c>
      <c r="P750" s="12">
        <v>4</v>
      </c>
      <c r="Q750" s="61">
        <v>4</v>
      </c>
    </row>
    <row r="751" spans="5:17">
      <c r="E751" s="62"/>
      <c r="F751" s="62"/>
      <c r="G751" s="62"/>
      <c r="I751" s="12" t="s">
        <v>2918</v>
      </c>
      <c r="L751" s="12" t="s">
        <v>1828</v>
      </c>
      <c r="M751" s="12" t="s">
        <v>1829</v>
      </c>
      <c r="N751" s="12">
        <v>4</v>
      </c>
      <c r="O751" s="12">
        <v>0</v>
      </c>
      <c r="P751" s="12">
        <v>4</v>
      </c>
      <c r="Q751" s="61">
        <v>4</v>
      </c>
    </row>
    <row r="752" spans="5:17">
      <c r="E752" s="62"/>
      <c r="F752" s="62"/>
      <c r="G752" s="62"/>
      <c r="I752" s="12" t="s">
        <v>2917</v>
      </c>
      <c r="L752" s="12" t="s">
        <v>1830</v>
      </c>
      <c r="M752" s="12" t="s">
        <v>1831</v>
      </c>
      <c r="N752" s="12">
        <v>4</v>
      </c>
      <c r="O752" s="12">
        <v>0</v>
      </c>
      <c r="P752" s="12">
        <v>4</v>
      </c>
      <c r="Q752" s="61">
        <v>4</v>
      </c>
    </row>
    <row r="753" spans="5:17">
      <c r="E753" s="62"/>
      <c r="F753" s="62"/>
      <c r="G753" s="62"/>
      <c r="I753" s="12" t="s">
        <v>2916</v>
      </c>
      <c r="L753" s="12" t="s">
        <v>1832</v>
      </c>
      <c r="M753" s="12" t="s">
        <v>1833</v>
      </c>
      <c r="N753" s="12">
        <v>4</v>
      </c>
      <c r="O753" s="12">
        <v>0</v>
      </c>
      <c r="P753" s="12">
        <v>4</v>
      </c>
      <c r="Q753" s="61">
        <v>4</v>
      </c>
    </row>
    <row r="754" spans="5:17">
      <c r="E754" s="62"/>
      <c r="F754" s="62"/>
      <c r="G754" s="62"/>
      <c r="I754" s="12" t="s">
        <v>2915</v>
      </c>
      <c r="L754" s="12" t="s">
        <v>1834</v>
      </c>
      <c r="M754" s="12" t="s">
        <v>1835</v>
      </c>
      <c r="N754" s="12">
        <v>4</v>
      </c>
      <c r="O754" s="12">
        <v>0</v>
      </c>
      <c r="P754" s="12">
        <v>4</v>
      </c>
      <c r="Q754" s="61">
        <v>4</v>
      </c>
    </row>
    <row r="755" spans="5:17">
      <c r="E755" s="62"/>
      <c r="F755" s="62"/>
      <c r="G755" s="62"/>
      <c r="I755" s="12" t="s">
        <v>2914</v>
      </c>
      <c r="L755" s="12" t="s">
        <v>1836</v>
      </c>
      <c r="M755" s="12" t="s">
        <v>1837</v>
      </c>
      <c r="N755" s="12">
        <v>4</v>
      </c>
      <c r="O755" s="12">
        <v>0</v>
      </c>
      <c r="P755" s="12">
        <v>4</v>
      </c>
      <c r="Q755" s="61">
        <v>4</v>
      </c>
    </row>
    <row r="756" spans="5:17">
      <c r="E756" s="62"/>
      <c r="F756" s="62"/>
      <c r="G756" s="62"/>
      <c r="I756" s="12" t="s">
        <v>2913</v>
      </c>
      <c r="L756" s="12" t="s">
        <v>1838</v>
      </c>
      <c r="M756" s="12" t="s">
        <v>1839</v>
      </c>
      <c r="N756" s="12">
        <v>4</v>
      </c>
      <c r="O756" s="12">
        <v>0</v>
      </c>
      <c r="P756" s="12">
        <v>4</v>
      </c>
      <c r="Q756" s="61">
        <v>4</v>
      </c>
    </row>
    <row r="757" spans="5:17">
      <c r="E757" s="62"/>
      <c r="F757" s="62"/>
      <c r="G757" s="62"/>
      <c r="I757" s="12" t="s">
        <v>2912</v>
      </c>
      <c r="L757" s="12" t="s">
        <v>1840</v>
      </c>
      <c r="M757" s="12" t="s">
        <v>1841</v>
      </c>
      <c r="N757" s="12">
        <v>4</v>
      </c>
      <c r="O757" s="12">
        <v>0</v>
      </c>
      <c r="P757" s="12">
        <v>4</v>
      </c>
      <c r="Q757" s="61">
        <v>4</v>
      </c>
    </row>
    <row r="758" spans="5:17">
      <c r="E758" s="62"/>
      <c r="F758" s="62"/>
      <c r="G758" s="62"/>
      <c r="I758" s="12" t="s">
        <v>2911</v>
      </c>
      <c r="L758" s="12" t="s">
        <v>1842</v>
      </c>
      <c r="M758" s="12" t="s">
        <v>1843</v>
      </c>
      <c r="N758" s="12">
        <v>4</v>
      </c>
      <c r="O758" s="12">
        <v>0</v>
      </c>
      <c r="P758" s="12">
        <v>4</v>
      </c>
      <c r="Q758" s="61">
        <v>4</v>
      </c>
    </row>
    <row r="759" spans="5:17">
      <c r="E759" s="62"/>
      <c r="F759" s="62"/>
      <c r="G759" s="62"/>
      <c r="I759" s="12" t="s">
        <v>79</v>
      </c>
      <c r="L759" s="12" t="s">
        <v>1844</v>
      </c>
      <c r="M759" s="12" t="s">
        <v>1845</v>
      </c>
      <c r="N759" s="12">
        <v>6</v>
      </c>
      <c r="O759" s="12">
        <v>0</v>
      </c>
      <c r="P759" s="12">
        <v>5</v>
      </c>
      <c r="Q759" s="61">
        <v>6</v>
      </c>
    </row>
    <row r="760" spans="5:17">
      <c r="E760" s="62"/>
      <c r="F760" s="62"/>
      <c r="G760" s="62"/>
      <c r="I760" s="12" t="s">
        <v>2910</v>
      </c>
      <c r="L760" s="12" t="s">
        <v>1846</v>
      </c>
      <c r="M760" s="12" t="s">
        <v>1847</v>
      </c>
      <c r="N760" s="12">
        <v>4</v>
      </c>
      <c r="O760" s="12">
        <v>0</v>
      </c>
      <c r="P760" s="12">
        <v>4</v>
      </c>
      <c r="Q760" s="61">
        <v>4</v>
      </c>
    </row>
    <row r="761" spans="5:17">
      <c r="E761" s="62"/>
      <c r="F761" s="62"/>
      <c r="G761" s="62"/>
      <c r="I761" s="12" t="s">
        <v>2909</v>
      </c>
      <c r="L761" s="12" t="s">
        <v>1848</v>
      </c>
      <c r="M761" s="12" t="s">
        <v>1849</v>
      </c>
      <c r="N761" s="12">
        <v>4</v>
      </c>
      <c r="O761" s="12">
        <v>0</v>
      </c>
      <c r="P761" s="12">
        <v>4</v>
      </c>
      <c r="Q761" s="61">
        <v>4</v>
      </c>
    </row>
    <row r="762" spans="5:17">
      <c r="E762" s="62"/>
      <c r="F762" s="62"/>
      <c r="G762" s="62"/>
      <c r="I762" s="12" t="s">
        <v>2908</v>
      </c>
      <c r="L762" s="12" t="s">
        <v>1850</v>
      </c>
      <c r="M762" s="12" t="s">
        <v>1851</v>
      </c>
      <c r="N762" s="12">
        <v>4</v>
      </c>
      <c r="O762" s="12">
        <v>0</v>
      </c>
      <c r="P762" s="12">
        <v>4</v>
      </c>
      <c r="Q762" s="61">
        <v>4</v>
      </c>
    </row>
    <row r="763" spans="5:17">
      <c r="E763" s="62"/>
      <c r="F763" s="62"/>
      <c r="G763" s="62"/>
      <c r="I763" s="12" t="s">
        <v>2907</v>
      </c>
      <c r="L763" s="12" t="s">
        <v>1852</v>
      </c>
      <c r="M763" s="12" t="s">
        <v>1853</v>
      </c>
      <c r="N763" s="12">
        <v>4</v>
      </c>
      <c r="O763" s="12">
        <v>0</v>
      </c>
      <c r="P763" s="12">
        <v>4</v>
      </c>
      <c r="Q763" s="61">
        <v>4</v>
      </c>
    </row>
    <row r="764" spans="5:17">
      <c r="E764" s="62"/>
      <c r="F764" s="62"/>
      <c r="G764" s="62"/>
      <c r="I764" s="12" t="s">
        <v>2906</v>
      </c>
      <c r="L764" s="12" t="s">
        <v>1854</v>
      </c>
      <c r="M764" s="12" t="s">
        <v>1855</v>
      </c>
      <c r="N764" s="12">
        <v>4</v>
      </c>
      <c r="O764" s="12">
        <v>0</v>
      </c>
      <c r="P764" s="12">
        <v>4</v>
      </c>
      <c r="Q764" s="61">
        <v>4</v>
      </c>
    </row>
    <row r="765" spans="5:17">
      <c r="E765" s="62"/>
      <c r="F765" s="62"/>
      <c r="G765" s="62"/>
      <c r="I765" s="12" t="s">
        <v>2905</v>
      </c>
      <c r="L765" s="12" t="s">
        <v>1856</v>
      </c>
      <c r="M765" s="12" t="s">
        <v>1857</v>
      </c>
      <c r="N765" s="12">
        <v>4</v>
      </c>
      <c r="O765" s="12">
        <v>0</v>
      </c>
      <c r="P765" s="12">
        <v>4</v>
      </c>
      <c r="Q765" s="61">
        <v>4</v>
      </c>
    </row>
    <row r="766" spans="5:17">
      <c r="E766" s="62"/>
      <c r="F766" s="62"/>
      <c r="G766" s="62"/>
      <c r="I766" s="12" t="s">
        <v>2904</v>
      </c>
      <c r="L766" s="12" t="s">
        <v>1858</v>
      </c>
      <c r="M766" s="12" t="s">
        <v>1859</v>
      </c>
      <c r="N766" s="12">
        <v>4</v>
      </c>
      <c r="O766" s="12">
        <v>0</v>
      </c>
      <c r="P766" s="12">
        <v>4</v>
      </c>
      <c r="Q766" s="61">
        <v>4</v>
      </c>
    </row>
    <row r="767" spans="5:17">
      <c r="E767" s="62"/>
      <c r="F767" s="62"/>
      <c r="G767" s="62"/>
      <c r="I767" s="12" t="s">
        <v>2903</v>
      </c>
      <c r="L767" s="12" t="s">
        <v>1860</v>
      </c>
      <c r="M767" s="12" t="s">
        <v>1861</v>
      </c>
      <c r="N767" s="12">
        <v>4</v>
      </c>
      <c r="O767" s="12">
        <v>0</v>
      </c>
      <c r="P767" s="12">
        <v>4</v>
      </c>
      <c r="Q767" s="61">
        <v>4</v>
      </c>
    </row>
    <row r="768" spans="5:17">
      <c r="E768" s="62"/>
      <c r="F768" s="62"/>
      <c r="G768" s="62"/>
      <c r="I768" s="12" t="s">
        <v>2902</v>
      </c>
      <c r="L768" s="12" t="s">
        <v>1862</v>
      </c>
      <c r="M768" s="12" t="s">
        <v>1863</v>
      </c>
      <c r="N768" s="12">
        <v>0</v>
      </c>
      <c r="O768" s="12">
        <v>2</v>
      </c>
      <c r="P768" s="12">
        <v>4</v>
      </c>
      <c r="Q768" s="61">
        <v>2</v>
      </c>
    </row>
    <row r="769" spans="5:17">
      <c r="E769" s="62"/>
      <c r="F769" s="62"/>
      <c r="G769" s="62"/>
      <c r="I769" s="12" t="s">
        <v>2901</v>
      </c>
      <c r="L769" s="12" t="s">
        <v>1864</v>
      </c>
      <c r="M769" s="12" t="s">
        <v>1865</v>
      </c>
      <c r="N769" s="12">
        <v>0</v>
      </c>
      <c r="O769" s="12">
        <v>2</v>
      </c>
      <c r="P769" s="12">
        <v>4</v>
      </c>
      <c r="Q769" s="61">
        <v>2</v>
      </c>
    </row>
    <row r="770" spans="5:17">
      <c r="E770" s="62"/>
      <c r="F770" s="62"/>
      <c r="G770" s="62"/>
      <c r="I770" s="12" t="s">
        <v>2900</v>
      </c>
      <c r="L770" s="12" t="s">
        <v>1866</v>
      </c>
      <c r="M770" s="12" t="s">
        <v>1867</v>
      </c>
      <c r="N770" s="12">
        <v>4</v>
      </c>
      <c r="O770" s="12">
        <v>0</v>
      </c>
      <c r="P770" s="12">
        <v>4</v>
      </c>
      <c r="Q770" s="61">
        <v>4</v>
      </c>
    </row>
    <row r="771" spans="5:17">
      <c r="E771" s="62"/>
      <c r="F771" s="62"/>
      <c r="G771" s="62"/>
      <c r="I771" s="12" t="s">
        <v>2899</v>
      </c>
      <c r="L771" s="12" t="s">
        <v>1868</v>
      </c>
      <c r="M771" s="12" t="s">
        <v>1869</v>
      </c>
      <c r="N771" s="12">
        <v>0</v>
      </c>
      <c r="O771" s="12">
        <v>2</v>
      </c>
      <c r="P771" s="12">
        <v>4</v>
      </c>
      <c r="Q771" s="61">
        <v>2</v>
      </c>
    </row>
    <row r="772" spans="5:17">
      <c r="E772" s="62"/>
      <c r="F772" s="62"/>
      <c r="G772" s="62"/>
      <c r="I772" s="12" t="s">
        <v>2898</v>
      </c>
      <c r="L772" s="12" t="s">
        <v>1870</v>
      </c>
      <c r="M772" s="12" t="s">
        <v>1871</v>
      </c>
      <c r="N772" s="12">
        <v>2</v>
      </c>
      <c r="O772" s="12">
        <v>0</v>
      </c>
      <c r="P772" s="12">
        <v>2</v>
      </c>
      <c r="Q772" s="61">
        <v>2</v>
      </c>
    </row>
    <row r="773" spans="5:17">
      <c r="E773" s="62"/>
      <c r="F773" s="62"/>
      <c r="G773" s="62"/>
      <c r="I773" s="12" t="s">
        <v>2897</v>
      </c>
      <c r="L773" s="12" t="s">
        <v>1872</v>
      </c>
      <c r="M773" s="12" t="s">
        <v>1873</v>
      </c>
      <c r="N773" s="12">
        <v>4</v>
      </c>
      <c r="O773" s="12">
        <v>0</v>
      </c>
      <c r="P773" s="12">
        <v>5</v>
      </c>
      <c r="Q773" s="61">
        <v>4</v>
      </c>
    </row>
    <row r="774" spans="5:17">
      <c r="E774" s="62"/>
      <c r="F774" s="62"/>
      <c r="G774" s="62"/>
      <c r="I774" s="12" t="s">
        <v>2896</v>
      </c>
      <c r="L774" s="12" t="s">
        <v>1874</v>
      </c>
      <c r="M774" s="12" t="s">
        <v>1875</v>
      </c>
      <c r="N774" s="12">
        <v>2</v>
      </c>
      <c r="O774" s="12">
        <v>0</v>
      </c>
      <c r="P774" s="12">
        <v>2</v>
      </c>
      <c r="Q774" s="61">
        <v>2</v>
      </c>
    </row>
    <row r="775" spans="5:17">
      <c r="E775" s="62"/>
      <c r="F775" s="62"/>
      <c r="G775" s="62"/>
      <c r="I775" s="12" t="s">
        <v>2895</v>
      </c>
      <c r="L775" s="12" t="s">
        <v>1876</v>
      </c>
      <c r="M775" s="12" t="s">
        <v>1877</v>
      </c>
      <c r="N775" s="12">
        <v>3</v>
      </c>
      <c r="O775" s="12">
        <v>1</v>
      </c>
      <c r="P775" s="12">
        <v>4</v>
      </c>
      <c r="Q775" s="61">
        <v>4</v>
      </c>
    </row>
    <row r="776" spans="5:17">
      <c r="E776" s="62"/>
      <c r="F776" s="62"/>
      <c r="G776" s="62"/>
      <c r="I776" s="12" t="s">
        <v>2894</v>
      </c>
      <c r="L776" s="12" t="s">
        <v>1878</v>
      </c>
      <c r="M776" s="12" t="s">
        <v>1879</v>
      </c>
      <c r="N776" s="12">
        <v>4</v>
      </c>
      <c r="O776" s="12">
        <v>0</v>
      </c>
      <c r="P776" s="12">
        <v>4</v>
      </c>
      <c r="Q776" s="61">
        <v>4</v>
      </c>
    </row>
    <row r="777" spans="5:17">
      <c r="E777" s="62"/>
      <c r="F777" s="62"/>
      <c r="G777" s="62"/>
      <c r="I777" s="12" t="s">
        <v>2893</v>
      </c>
      <c r="L777" s="12" t="s">
        <v>178</v>
      </c>
      <c r="M777" s="12" t="s">
        <v>177</v>
      </c>
      <c r="N777" s="12">
        <v>3</v>
      </c>
      <c r="O777" s="12">
        <v>1</v>
      </c>
      <c r="P777" s="12">
        <v>4</v>
      </c>
      <c r="Q777" s="61">
        <v>4</v>
      </c>
    </row>
    <row r="778" spans="5:17">
      <c r="E778" s="62"/>
      <c r="F778" s="62"/>
      <c r="G778" s="62"/>
      <c r="I778" s="12" t="s">
        <v>2892</v>
      </c>
      <c r="L778" s="12" t="s">
        <v>1880</v>
      </c>
      <c r="M778" s="12" t="s">
        <v>1881</v>
      </c>
      <c r="N778" s="12">
        <v>0</v>
      </c>
      <c r="O778" s="12">
        <v>10</v>
      </c>
      <c r="P778" s="12">
        <v>2</v>
      </c>
      <c r="Q778" s="61">
        <v>10</v>
      </c>
    </row>
    <row r="779" spans="5:17">
      <c r="E779" s="62"/>
      <c r="F779" s="62"/>
      <c r="G779" s="62"/>
      <c r="I779" s="12" t="s">
        <v>2891</v>
      </c>
      <c r="L779" s="12" t="s">
        <v>1882</v>
      </c>
      <c r="M779" s="12" t="s">
        <v>1883</v>
      </c>
      <c r="N779" s="12">
        <v>0</v>
      </c>
      <c r="O779" s="12">
        <v>10</v>
      </c>
      <c r="P779" s="12">
        <v>2</v>
      </c>
      <c r="Q779" s="61">
        <v>10</v>
      </c>
    </row>
    <row r="780" spans="5:17">
      <c r="E780" s="62"/>
      <c r="F780" s="62"/>
      <c r="G780" s="62"/>
      <c r="I780" s="12" t="s">
        <v>2890</v>
      </c>
      <c r="L780" s="12" t="s">
        <v>1884</v>
      </c>
      <c r="M780" s="12" t="s">
        <v>1885</v>
      </c>
      <c r="N780" s="12">
        <v>0</v>
      </c>
      <c r="O780" s="12">
        <v>10</v>
      </c>
      <c r="P780" s="12">
        <v>2</v>
      </c>
      <c r="Q780" s="61">
        <v>10</v>
      </c>
    </row>
    <row r="781" spans="5:17">
      <c r="E781" s="62"/>
      <c r="F781" s="62"/>
      <c r="G781" s="62"/>
      <c r="I781" s="12" t="s">
        <v>2889</v>
      </c>
      <c r="L781" s="12" t="s">
        <v>1886</v>
      </c>
      <c r="M781" s="12" t="s">
        <v>1887</v>
      </c>
      <c r="N781" s="12">
        <v>3</v>
      </c>
      <c r="O781" s="12">
        <v>1</v>
      </c>
      <c r="P781" s="12">
        <v>4</v>
      </c>
      <c r="Q781" s="61">
        <v>4</v>
      </c>
    </row>
    <row r="782" spans="5:17">
      <c r="E782" s="62"/>
      <c r="F782" s="62"/>
      <c r="G782" s="62"/>
      <c r="I782" s="12" t="s">
        <v>2888</v>
      </c>
      <c r="L782" s="12" t="s">
        <v>1888</v>
      </c>
      <c r="M782" s="12" t="s">
        <v>201</v>
      </c>
      <c r="N782" s="12">
        <v>4</v>
      </c>
      <c r="O782" s="12">
        <v>2</v>
      </c>
      <c r="P782" s="12">
        <v>4</v>
      </c>
      <c r="Q782" s="61">
        <v>6</v>
      </c>
    </row>
    <row r="783" spans="5:17">
      <c r="E783" s="62"/>
      <c r="F783" s="62"/>
      <c r="G783" s="62"/>
      <c r="I783" s="12" t="s">
        <v>2887</v>
      </c>
      <c r="L783" s="12" t="s">
        <v>1889</v>
      </c>
      <c r="M783" s="12" t="s">
        <v>1890</v>
      </c>
      <c r="N783" s="12">
        <v>2</v>
      </c>
      <c r="O783" s="12">
        <v>4</v>
      </c>
      <c r="P783" s="12">
        <v>4</v>
      </c>
      <c r="Q783" s="61">
        <v>6</v>
      </c>
    </row>
    <row r="784" spans="5:17">
      <c r="E784" s="62"/>
      <c r="F784" s="62"/>
      <c r="G784" s="62"/>
      <c r="I784" s="12" t="s">
        <v>2886</v>
      </c>
      <c r="L784" s="12" t="s">
        <v>1891</v>
      </c>
      <c r="M784" s="12" t="s">
        <v>1892</v>
      </c>
      <c r="N784" s="12">
        <v>2</v>
      </c>
      <c r="O784" s="12">
        <v>2</v>
      </c>
      <c r="P784" s="12">
        <v>4</v>
      </c>
      <c r="Q784" s="61">
        <v>4</v>
      </c>
    </row>
    <row r="785" spans="5:17">
      <c r="E785" s="62"/>
      <c r="F785" s="62"/>
      <c r="G785" s="62"/>
      <c r="I785" s="12" t="s">
        <v>2885</v>
      </c>
      <c r="L785" s="12" t="s">
        <v>1893</v>
      </c>
      <c r="M785" s="12" t="s">
        <v>1894</v>
      </c>
      <c r="N785" s="12">
        <v>1</v>
      </c>
      <c r="O785" s="12">
        <v>3</v>
      </c>
      <c r="P785" s="12">
        <v>4</v>
      </c>
      <c r="Q785" s="61">
        <v>4</v>
      </c>
    </row>
    <row r="786" spans="5:17">
      <c r="E786" s="62"/>
      <c r="F786" s="62"/>
      <c r="G786" s="62"/>
      <c r="I786" s="12" t="s">
        <v>2884</v>
      </c>
      <c r="L786" s="12" t="s">
        <v>1895</v>
      </c>
      <c r="M786" s="12" t="s">
        <v>1896</v>
      </c>
      <c r="N786" s="12">
        <v>3</v>
      </c>
      <c r="O786" s="12">
        <v>1</v>
      </c>
      <c r="P786" s="12">
        <v>4</v>
      </c>
      <c r="Q786" s="61">
        <v>4</v>
      </c>
    </row>
    <row r="787" spans="5:17">
      <c r="E787" s="62"/>
      <c r="F787" s="62"/>
      <c r="G787" s="62"/>
      <c r="I787" s="12" t="s">
        <v>2883</v>
      </c>
      <c r="L787" s="12" t="s">
        <v>1897</v>
      </c>
      <c r="M787" s="12" t="s">
        <v>1898</v>
      </c>
      <c r="N787" s="12">
        <v>4</v>
      </c>
      <c r="O787" s="12">
        <v>0</v>
      </c>
      <c r="P787" s="12">
        <v>4</v>
      </c>
      <c r="Q787" s="61">
        <v>4</v>
      </c>
    </row>
    <row r="788" spans="5:17">
      <c r="E788" s="62"/>
      <c r="F788" s="62"/>
      <c r="G788" s="62"/>
      <c r="I788" s="12" t="s">
        <v>2882</v>
      </c>
      <c r="L788" s="12" t="s">
        <v>1899</v>
      </c>
      <c r="M788" s="12" t="s">
        <v>1900</v>
      </c>
      <c r="N788" s="12">
        <v>4</v>
      </c>
      <c r="O788" s="12">
        <v>0</v>
      </c>
      <c r="P788" s="12">
        <v>4</v>
      </c>
      <c r="Q788" s="61">
        <v>4</v>
      </c>
    </row>
    <row r="789" spans="5:17">
      <c r="E789" s="62"/>
      <c r="F789" s="62"/>
      <c r="G789" s="62"/>
      <c r="I789" s="12" t="s">
        <v>2881</v>
      </c>
      <c r="L789" s="12" t="s">
        <v>1901</v>
      </c>
      <c r="M789" s="12" t="s">
        <v>1902</v>
      </c>
      <c r="N789" s="12">
        <v>4</v>
      </c>
      <c r="O789" s="12">
        <v>0</v>
      </c>
      <c r="P789" s="12">
        <v>4</v>
      </c>
      <c r="Q789" s="61">
        <v>4</v>
      </c>
    </row>
    <row r="790" spans="5:17">
      <c r="E790" s="62"/>
      <c r="F790" s="62"/>
      <c r="G790" s="62"/>
      <c r="I790" s="12" t="s">
        <v>2880</v>
      </c>
      <c r="L790" s="12" t="s">
        <v>1903</v>
      </c>
      <c r="M790" s="12" t="s">
        <v>1904</v>
      </c>
      <c r="N790" s="12">
        <v>4</v>
      </c>
      <c r="O790" s="12">
        <v>0</v>
      </c>
      <c r="P790" s="12">
        <v>4</v>
      </c>
      <c r="Q790" s="61">
        <v>4</v>
      </c>
    </row>
    <row r="791" spans="5:17">
      <c r="E791" s="62"/>
      <c r="F791" s="62"/>
      <c r="G791" s="62"/>
      <c r="I791" s="12" t="s">
        <v>2879</v>
      </c>
      <c r="L791" s="12" t="s">
        <v>1905</v>
      </c>
      <c r="M791" s="12" t="s">
        <v>1906</v>
      </c>
      <c r="N791" s="12">
        <v>4</v>
      </c>
      <c r="O791" s="12">
        <v>0</v>
      </c>
      <c r="P791" s="12">
        <v>4</v>
      </c>
      <c r="Q791" s="61">
        <v>4</v>
      </c>
    </row>
    <row r="792" spans="5:17">
      <c r="E792" s="62"/>
      <c r="F792" s="62"/>
      <c r="G792" s="62"/>
      <c r="I792" s="12" t="s">
        <v>2878</v>
      </c>
      <c r="L792" s="12" t="s">
        <v>1907</v>
      </c>
      <c r="M792" s="12" t="s">
        <v>1908</v>
      </c>
      <c r="N792" s="12">
        <v>4</v>
      </c>
      <c r="O792" s="12">
        <v>0</v>
      </c>
      <c r="P792" s="12">
        <v>4</v>
      </c>
      <c r="Q792" s="61">
        <v>4</v>
      </c>
    </row>
    <row r="793" spans="5:17">
      <c r="E793" s="62"/>
      <c r="F793" s="62"/>
      <c r="G793" s="62"/>
      <c r="I793" s="12" t="s">
        <v>2877</v>
      </c>
      <c r="L793" s="12" t="s">
        <v>1909</v>
      </c>
      <c r="M793" s="12" t="s">
        <v>1910</v>
      </c>
      <c r="N793" s="12">
        <v>4</v>
      </c>
      <c r="O793" s="12">
        <v>0</v>
      </c>
      <c r="P793" s="12">
        <v>4</v>
      </c>
      <c r="Q793" s="61">
        <v>4</v>
      </c>
    </row>
    <row r="794" spans="5:17">
      <c r="E794" s="62"/>
      <c r="F794" s="62"/>
      <c r="G794" s="62"/>
      <c r="I794" s="12" t="s">
        <v>2877</v>
      </c>
      <c r="L794" s="12" t="s">
        <v>1911</v>
      </c>
      <c r="M794" s="12" t="s">
        <v>1912</v>
      </c>
      <c r="N794" s="12">
        <v>3</v>
      </c>
      <c r="O794" s="12">
        <v>0</v>
      </c>
      <c r="P794" s="12">
        <v>4</v>
      </c>
      <c r="Q794" s="61">
        <v>3</v>
      </c>
    </row>
    <row r="795" spans="5:17">
      <c r="E795" s="62"/>
      <c r="F795" s="62"/>
      <c r="G795" s="62"/>
      <c r="I795" s="12" t="s">
        <v>2876</v>
      </c>
      <c r="L795" s="12" t="s">
        <v>1913</v>
      </c>
      <c r="M795" s="12" t="s">
        <v>1914</v>
      </c>
      <c r="N795" s="12">
        <v>3</v>
      </c>
      <c r="O795" s="12">
        <v>0</v>
      </c>
      <c r="P795" s="12">
        <v>4</v>
      </c>
      <c r="Q795" s="61">
        <v>3</v>
      </c>
    </row>
    <row r="796" spans="5:17">
      <c r="E796" s="62"/>
      <c r="F796" s="62"/>
      <c r="G796" s="62"/>
      <c r="I796" s="12" t="s">
        <v>2875</v>
      </c>
      <c r="L796" s="12" t="s">
        <v>1915</v>
      </c>
      <c r="M796" s="12" t="s">
        <v>1916</v>
      </c>
      <c r="N796" s="12">
        <v>3</v>
      </c>
      <c r="O796" s="12">
        <v>0</v>
      </c>
      <c r="P796" s="12">
        <v>4</v>
      </c>
      <c r="Q796" s="61">
        <v>3</v>
      </c>
    </row>
    <row r="797" spans="5:17">
      <c r="E797" s="62"/>
      <c r="F797" s="62"/>
      <c r="G797" s="62"/>
      <c r="I797" s="12" t="s">
        <v>2874</v>
      </c>
      <c r="L797" s="12" t="s">
        <v>1917</v>
      </c>
      <c r="M797" s="12" t="s">
        <v>1918</v>
      </c>
      <c r="N797" s="12">
        <v>4</v>
      </c>
      <c r="O797" s="12">
        <v>0</v>
      </c>
      <c r="P797" s="12">
        <v>4</v>
      </c>
      <c r="Q797" s="61">
        <v>4</v>
      </c>
    </row>
    <row r="798" spans="5:17">
      <c r="E798" s="62"/>
      <c r="F798" s="62"/>
      <c r="G798" s="62"/>
      <c r="I798" s="12" t="s">
        <v>2873</v>
      </c>
      <c r="L798" s="12" t="s">
        <v>1919</v>
      </c>
      <c r="M798" s="12" t="s">
        <v>1920</v>
      </c>
      <c r="N798" s="12">
        <v>2</v>
      </c>
      <c r="O798" s="12">
        <v>0</v>
      </c>
      <c r="P798" s="12">
        <v>2</v>
      </c>
      <c r="Q798" s="61">
        <v>2</v>
      </c>
    </row>
    <row r="799" spans="5:17">
      <c r="E799" s="62"/>
      <c r="F799" s="62"/>
      <c r="G799" s="62"/>
      <c r="I799" s="12" t="s">
        <v>2872</v>
      </c>
      <c r="L799" s="12" t="s">
        <v>1921</v>
      </c>
      <c r="M799" s="12" t="s">
        <v>1922</v>
      </c>
      <c r="N799" s="12">
        <v>4</v>
      </c>
      <c r="O799" s="12">
        <v>0</v>
      </c>
      <c r="P799" s="12">
        <v>4</v>
      </c>
      <c r="Q799" s="61">
        <v>4</v>
      </c>
    </row>
    <row r="800" spans="5:17">
      <c r="E800" s="62"/>
      <c r="F800" s="62"/>
      <c r="G800" s="62"/>
      <c r="I800" s="12" t="s">
        <v>2871</v>
      </c>
      <c r="L800" s="12" t="s">
        <v>1923</v>
      </c>
      <c r="M800" s="12" t="s">
        <v>1924</v>
      </c>
      <c r="N800" s="12">
        <v>4</v>
      </c>
      <c r="O800" s="12">
        <v>0</v>
      </c>
      <c r="P800" s="12">
        <v>4</v>
      </c>
      <c r="Q800" s="61">
        <v>4</v>
      </c>
    </row>
    <row r="801" spans="5:17">
      <c r="E801" s="62"/>
      <c r="F801" s="62"/>
      <c r="G801" s="62"/>
      <c r="I801" s="12" t="s">
        <v>2870</v>
      </c>
      <c r="L801" s="12" t="s">
        <v>1925</v>
      </c>
      <c r="M801" s="12" t="s">
        <v>1926</v>
      </c>
      <c r="N801" s="12">
        <v>3</v>
      </c>
      <c r="O801" s="12">
        <v>1</v>
      </c>
      <c r="P801" s="12">
        <v>4</v>
      </c>
      <c r="Q801" s="61">
        <v>4</v>
      </c>
    </row>
    <row r="802" spans="5:17">
      <c r="E802" s="62"/>
      <c r="F802" s="62"/>
      <c r="G802" s="62"/>
      <c r="I802" s="12" t="s">
        <v>2869</v>
      </c>
      <c r="L802" s="12" t="s">
        <v>1927</v>
      </c>
      <c r="M802" s="12" t="s">
        <v>1928</v>
      </c>
      <c r="N802" s="12">
        <v>3</v>
      </c>
      <c r="O802" s="12">
        <v>1</v>
      </c>
      <c r="P802" s="12">
        <v>4</v>
      </c>
      <c r="Q802" s="61">
        <v>4</v>
      </c>
    </row>
    <row r="803" spans="5:17">
      <c r="E803" s="62"/>
      <c r="F803" s="62"/>
      <c r="G803" s="62"/>
      <c r="I803" s="12" t="s">
        <v>2868</v>
      </c>
      <c r="L803" s="12" t="s">
        <v>1929</v>
      </c>
      <c r="M803" s="12" t="s">
        <v>1930</v>
      </c>
      <c r="N803" s="12">
        <v>4</v>
      </c>
      <c r="O803" s="12">
        <v>0</v>
      </c>
      <c r="P803" s="12">
        <v>4</v>
      </c>
      <c r="Q803" s="61">
        <v>4</v>
      </c>
    </row>
    <row r="804" spans="5:17">
      <c r="E804" s="62"/>
      <c r="F804" s="62"/>
      <c r="G804" s="62"/>
      <c r="I804" s="12" t="s">
        <v>2867</v>
      </c>
      <c r="L804" s="12" t="s">
        <v>1931</v>
      </c>
      <c r="M804" s="12" t="s">
        <v>1932</v>
      </c>
      <c r="N804" s="12">
        <v>4</v>
      </c>
      <c r="O804" s="12">
        <v>0</v>
      </c>
      <c r="P804" s="12">
        <v>4</v>
      </c>
      <c r="Q804" s="61">
        <v>4</v>
      </c>
    </row>
    <row r="805" spans="5:17">
      <c r="E805" s="62"/>
      <c r="F805" s="62"/>
      <c r="G805" s="62"/>
      <c r="I805" s="12" t="s">
        <v>2866</v>
      </c>
      <c r="L805" s="12" t="s">
        <v>1933</v>
      </c>
      <c r="M805" s="12" t="s">
        <v>1934</v>
      </c>
      <c r="N805" s="12">
        <v>4</v>
      </c>
      <c r="O805" s="12">
        <v>0</v>
      </c>
      <c r="P805" s="12">
        <v>4</v>
      </c>
      <c r="Q805" s="61">
        <v>4</v>
      </c>
    </row>
    <row r="806" spans="5:17">
      <c r="E806" s="62"/>
      <c r="F806" s="62"/>
      <c r="G806" s="62"/>
      <c r="I806" s="12" t="s">
        <v>2865</v>
      </c>
      <c r="L806" s="12" t="s">
        <v>1935</v>
      </c>
      <c r="M806" s="12" t="s">
        <v>1936</v>
      </c>
      <c r="N806" s="12">
        <v>0</v>
      </c>
      <c r="O806" s="12">
        <v>4</v>
      </c>
      <c r="P806" s="12">
        <v>4</v>
      </c>
      <c r="Q806" s="61">
        <v>4</v>
      </c>
    </row>
    <row r="807" spans="5:17">
      <c r="E807" s="62"/>
      <c r="F807" s="62"/>
      <c r="G807" s="62"/>
      <c r="I807" s="12" t="s">
        <v>2864</v>
      </c>
      <c r="L807" s="12" t="s">
        <v>1937</v>
      </c>
      <c r="M807" s="12" t="s">
        <v>1938</v>
      </c>
      <c r="N807" s="12">
        <v>0</v>
      </c>
      <c r="O807" s="12">
        <v>4</v>
      </c>
      <c r="P807" s="12">
        <v>4</v>
      </c>
      <c r="Q807" s="61">
        <v>4</v>
      </c>
    </row>
    <row r="808" spans="5:17">
      <c r="E808" s="62"/>
      <c r="F808" s="62"/>
      <c r="G808" s="62"/>
      <c r="I808" s="12" t="s">
        <v>2863</v>
      </c>
      <c r="L808" s="12" t="s">
        <v>1939</v>
      </c>
      <c r="M808" s="12" t="s">
        <v>1940</v>
      </c>
      <c r="N808" s="12">
        <v>0</v>
      </c>
      <c r="O808" s="12">
        <v>4</v>
      </c>
      <c r="P808" s="12">
        <v>4</v>
      </c>
      <c r="Q808" s="61">
        <v>4</v>
      </c>
    </row>
    <row r="809" spans="5:17">
      <c r="E809" s="62"/>
      <c r="F809" s="62"/>
      <c r="G809" s="62"/>
      <c r="I809" s="12" t="s">
        <v>2862</v>
      </c>
      <c r="L809" s="12" t="s">
        <v>1941</v>
      </c>
      <c r="M809" s="12" t="s">
        <v>1942</v>
      </c>
      <c r="N809" s="12">
        <v>4</v>
      </c>
      <c r="O809" s="12">
        <v>0</v>
      </c>
      <c r="P809" s="12">
        <v>4</v>
      </c>
      <c r="Q809" s="61">
        <v>4</v>
      </c>
    </row>
    <row r="810" spans="5:17">
      <c r="E810" s="62"/>
      <c r="F810" s="62"/>
      <c r="G810" s="62"/>
      <c r="I810" s="12" t="s">
        <v>2862</v>
      </c>
      <c r="L810" s="12" t="s">
        <v>1943</v>
      </c>
      <c r="M810" s="12" t="s">
        <v>1944</v>
      </c>
      <c r="N810" s="12">
        <v>4</v>
      </c>
      <c r="O810" s="12">
        <v>0</v>
      </c>
      <c r="P810" s="12">
        <v>4</v>
      </c>
      <c r="Q810" s="61">
        <v>4</v>
      </c>
    </row>
    <row r="811" spans="5:17">
      <c r="E811" s="62"/>
      <c r="F811" s="62"/>
      <c r="G811" s="62"/>
      <c r="I811" s="12" t="s">
        <v>2861</v>
      </c>
      <c r="L811" s="12" t="s">
        <v>1945</v>
      </c>
      <c r="M811" s="12" t="s">
        <v>1946</v>
      </c>
      <c r="N811" s="12">
        <v>3</v>
      </c>
      <c r="O811" s="12">
        <v>1</v>
      </c>
      <c r="P811" s="12">
        <v>4</v>
      </c>
      <c r="Q811" s="61">
        <v>4</v>
      </c>
    </row>
    <row r="812" spans="5:17">
      <c r="E812" s="62"/>
      <c r="F812" s="62"/>
      <c r="G812" s="62"/>
      <c r="I812" s="12" t="s">
        <v>2860</v>
      </c>
      <c r="L812" s="12" t="s">
        <v>1947</v>
      </c>
      <c r="M812" s="12" t="s">
        <v>1948</v>
      </c>
      <c r="N812" s="12">
        <v>4</v>
      </c>
      <c r="O812" s="12">
        <v>0</v>
      </c>
      <c r="P812" s="12">
        <v>4</v>
      </c>
      <c r="Q812" s="61">
        <v>4</v>
      </c>
    </row>
    <row r="813" spans="5:17">
      <c r="E813" s="62"/>
      <c r="F813" s="62"/>
      <c r="G813" s="62"/>
      <c r="I813" s="12" t="s">
        <v>2859</v>
      </c>
      <c r="L813" s="12" t="s">
        <v>1949</v>
      </c>
      <c r="M813" s="12" t="s">
        <v>1950</v>
      </c>
      <c r="N813" s="12">
        <v>4</v>
      </c>
      <c r="O813" s="12">
        <v>0</v>
      </c>
      <c r="P813" s="12">
        <v>4</v>
      </c>
      <c r="Q813" s="61">
        <v>4</v>
      </c>
    </row>
    <row r="814" spans="5:17">
      <c r="E814" s="62"/>
      <c r="F814" s="62"/>
      <c r="G814" s="62"/>
      <c r="I814" s="12" t="s">
        <v>2858</v>
      </c>
      <c r="L814" s="12" t="s">
        <v>1951</v>
      </c>
      <c r="M814" s="12" t="s">
        <v>1952</v>
      </c>
      <c r="N814" s="12">
        <v>3</v>
      </c>
      <c r="O814" s="12">
        <v>1</v>
      </c>
      <c r="P814" s="12">
        <v>4</v>
      </c>
      <c r="Q814" s="61">
        <v>4</v>
      </c>
    </row>
    <row r="815" spans="5:17">
      <c r="E815" s="62"/>
      <c r="F815" s="62"/>
      <c r="G815" s="62"/>
      <c r="I815" s="12" t="s">
        <v>2857</v>
      </c>
      <c r="L815" s="12" t="s">
        <v>1953</v>
      </c>
      <c r="M815" s="12" t="s">
        <v>1954</v>
      </c>
      <c r="N815" s="12">
        <v>2</v>
      </c>
      <c r="O815" s="12">
        <v>2</v>
      </c>
      <c r="P815" s="12">
        <v>4</v>
      </c>
      <c r="Q815" s="61">
        <v>4</v>
      </c>
    </row>
    <row r="816" spans="5:17">
      <c r="E816" s="62"/>
      <c r="F816" s="62"/>
      <c r="G816" s="62"/>
      <c r="I816" s="12" t="s">
        <v>2856</v>
      </c>
      <c r="L816" s="12" t="s">
        <v>1955</v>
      </c>
      <c r="M816" s="12" t="s">
        <v>1956</v>
      </c>
      <c r="N816" s="12">
        <v>4</v>
      </c>
      <c r="O816" s="12">
        <v>0</v>
      </c>
      <c r="P816" s="12">
        <v>4</v>
      </c>
      <c r="Q816" s="61">
        <v>4</v>
      </c>
    </row>
    <row r="817" spans="5:17">
      <c r="E817" s="62"/>
      <c r="F817" s="62"/>
      <c r="G817" s="62"/>
      <c r="I817" s="12" t="s">
        <v>2855</v>
      </c>
      <c r="L817" s="12" t="s">
        <v>1957</v>
      </c>
      <c r="M817" s="12" t="s">
        <v>1958</v>
      </c>
      <c r="N817" s="12">
        <v>4</v>
      </c>
      <c r="O817" s="12">
        <v>0</v>
      </c>
      <c r="P817" s="12">
        <v>4</v>
      </c>
      <c r="Q817" s="61">
        <v>4</v>
      </c>
    </row>
    <row r="818" spans="5:17">
      <c r="E818" s="62"/>
      <c r="F818" s="62"/>
      <c r="G818" s="62"/>
      <c r="I818" s="12" t="s">
        <v>2854</v>
      </c>
      <c r="L818" s="12" t="s">
        <v>1959</v>
      </c>
      <c r="M818" s="12" t="s">
        <v>1960</v>
      </c>
      <c r="N818" s="12">
        <v>0</v>
      </c>
      <c r="O818" s="12">
        <v>4</v>
      </c>
      <c r="P818" s="12">
        <v>4</v>
      </c>
      <c r="Q818" s="61">
        <v>4</v>
      </c>
    </row>
    <row r="819" spans="5:17">
      <c r="E819" s="62"/>
      <c r="F819" s="62"/>
      <c r="G819" s="62"/>
      <c r="I819" s="12" t="s">
        <v>2853</v>
      </c>
      <c r="L819" s="12" t="s">
        <v>1961</v>
      </c>
      <c r="M819" s="12" t="s">
        <v>1962</v>
      </c>
      <c r="N819" s="12">
        <v>4</v>
      </c>
      <c r="O819" s="12">
        <v>0</v>
      </c>
      <c r="P819" s="12">
        <v>4</v>
      </c>
      <c r="Q819" s="61">
        <v>4</v>
      </c>
    </row>
    <row r="820" spans="5:17">
      <c r="E820" s="62"/>
      <c r="F820" s="62"/>
      <c r="G820" s="62"/>
      <c r="I820" s="12" t="s">
        <v>2853</v>
      </c>
      <c r="L820" s="12" t="s">
        <v>1963</v>
      </c>
      <c r="M820" s="12" t="s">
        <v>1964</v>
      </c>
      <c r="N820" s="12">
        <v>3</v>
      </c>
      <c r="O820" s="12">
        <v>1</v>
      </c>
      <c r="P820" s="12">
        <v>4</v>
      </c>
      <c r="Q820" s="61">
        <v>4</v>
      </c>
    </row>
    <row r="821" spans="5:17">
      <c r="E821" s="62"/>
      <c r="F821" s="62"/>
      <c r="G821" s="62"/>
      <c r="I821" s="12" t="s">
        <v>2853</v>
      </c>
      <c r="L821" s="12" t="s">
        <v>1965</v>
      </c>
      <c r="M821" s="12" t="s">
        <v>1966</v>
      </c>
      <c r="N821" s="12">
        <v>2</v>
      </c>
      <c r="O821" s="12">
        <v>2</v>
      </c>
      <c r="P821" s="12">
        <v>4</v>
      </c>
      <c r="Q821" s="61">
        <v>4</v>
      </c>
    </row>
    <row r="822" spans="5:17">
      <c r="E822" s="62"/>
      <c r="F822" s="62"/>
      <c r="G822" s="62"/>
      <c r="I822" s="12" t="s">
        <v>2852</v>
      </c>
      <c r="L822" s="12" t="s">
        <v>1967</v>
      </c>
      <c r="M822" s="12" t="s">
        <v>1968</v>
      </c>
      <c r="N822" s="12">
        <v>2</v>
      </c>
      <c r="O822" s="12">
        <v>2</v>
      </c>
      <c r="P822" s="12">
        <v>4</v>
      </c>
      <c r="Q822" s="61">
        <v>4</v>
      </c>
    </row>
    <row r="823" spans="5:17">
      <c r="E823" s="62"/>
      <c r="F823" s="62"/>
      <c r="G823" s="62"/>
      <c r="I823" s="12" t="s">
        <v>2851</v>
      </c>
      <c r="L823" s="12" t="s">
        <v>1969</v>
      </c>
      <c r="M823" s="12" t="s">
        <v>1970</v>
      </c>
      <c r="N823" s="12">
        <v>4</v>
      </c>
      <c r="O823" s="12">
        <v>0</v>
      </c>
      <c r="P823" s="12">
        <v>4</v>
      </c>
      <c r="Q823" s="61">
        <v>4</v>
      </c>
    </row>
    <row r="824" spans="5:17">
      <c r="E824" s="62"/>
      <c r="F824" s="62"/>
      <c r="G824" s="62"/>
      <c r="I824" s="12" t="s">
        <v>2850</v>
      </c>
      <c r="L824" s="12" t="s">
        <v>1971</v>
      </c>
      <c r="M824" s="12" t="s">
        <v>1972</v>
      </c>
      <c r="N824" s="12">
        <v>3</v>
      </c>
      <c r="O824" s="12">
        <v>1</v>
      </c>
      <c r="P824" s="12">
        <v>4</v>
      </c>
      <c r="Q824" s="61">
        <v>4</v>
      </c>
    </row>
    <row r="825" spans="5:17">
      <c r="E825" s="62"/>
      <c r="F825" s="62"/>
      <c r="G825" s="62"/>
      <c r="I825" s="12" t="s">
        <v>2849</v>
      </c>
      <c r="L825" s="12" t="s">
        <v>1973</v>
      </c>
      <c r="M825" s="12" t="s">
        <v>1974</v>
      </c>
      <c r="N825" s="12">
        <v>2</v>
      </c>
      <c r="O825" s="12">
        <v>2</v>
      </c>
      <c r="P825" s="12">
        <v>4</v>
      </c>
      <c r="Q825" s="61">
        <v>4</v>
      </c>
    </row>
    <row r="826" spans="5:17">
      <c r="E826" s="62"/>
      <c r="F826" s="62"/>
      <c r="G826" s="62"/>
      <c r="I826" s="12" t="s">
        <v>2848</v>
      </c>
      <c r="L826" s="12" t="s">
        <v>1975</v>
      </c>
      <c r="M826" s="12" t="s">
        <v>1976</v>
      </c>
      <c r="N826" s="12">
        <v>2</v>
      </c>
      <c r="O826" s="12">
        <v>0</v>
      </c>
      <c r="P826" s="12">
        <v>4</v>
      </c>
      <c r="Q826" s="61">
        <v>2</v>
      </c>
    </row>
    <row r="827" spans="5:17">
      <c r="E827" s="62"/>
      <c r="F827" s="62"/>
      <c r="G827" s="62"/>
      <c r="I827" s="12" t="s">
        <v>2847</v>
      </c>
      <c r="L827" s="12" t="s">
        <v>1977</v>
      </c>
      <c r="M827" s="12" t="s">
        <v>1978</v>
      </c>
      <c r="N827" s="12">
        <v>4</v>
      </c>
      <c r="O827" s="12">
        <v>0</v>
      </c>
      <c r="P827" s="12">
        <v>4</v>
      </c>
      <c r="Q827" s="61">
        <v>4</v>
      </c>
    </row>
    <row r="828" spans="5:17">
      <c r="E828" s="62"/>
      <c r="F828" s="62"/>
      <c r="G828" s="62"/>
      <c r="I828" s="12" t="s">
        <v>2846</v>
      </c>
      <c r="L828" s="12" t="s">
        <v>1979</v>
      </c>
      <c r="M828" s="12" t="s">
        <v>1980</v>
      </c>
      <c r="N828" s="12">
        <v>2</v>
      </c>
      <c r="O828" s="12">
        <v>2</v>
      </c>
      <c r="P828" s="12">
        <v>4</v>
      </c>
      <c r="Q828" s="61">
        <v>4</v>
      </c>
    </row>
    <row r="829" spans="5:17">
      <c r="E829" s="62"/>
      <c r="F829" s="62"/>
      <c r="G829" s="62"/>
      <c r="I829" s="12" t="s">
        <v>2845</v>
      </c>
      <c r="L829" s="12" t="s">
        <v>1981</v>
      </c>
      <c r="M829" s="12" t="s">
        <v>1982</v>
      </c>
      <c r="N829" s="12">
        <v>0</v>
      </c>
      <c r="O829" s="12">
        <v>4</v>
      </c>
      <c r="P829" s="12">
        <v>4</v>
      </c>
      <c r="Q829" s="61">
        <v>4</v>
      </c>
    </row>
    <row r="830" spans="5:17">
      <c r="E830" s="62"/>
      <c r="F830" s="62"/>
      <c r="G830" s="62"/>
      <c r="I830" s="12" t="s">
        <v>2844</v>
      </c>
      <c r="L830" s="12" t="s">
        <v>1983</v>
      </c>
      <c r="M830" s="12" t="s">
        <v>1984</v>
      </c>
      <c r="N830" s="12">
        <v>2</v>
      </c>
      <c r="O830" s="12">
        <v>2</v>
      </c>
      <c r="P830" s="12">
        <v>4</v>
      </c>
      <c r="Q830" s="61">
        <v>4</v>
      </c>
    </row>
    <row r="831" spans="5:17">
      <c r="E831" s="62"/>
      <c r="F831" s="62"/>
      <c r="G831" s="62"/>
      <c r="I831" s="12" t="s">
        <v>2843</v>
      </c>
      <c r="L831" s="12" t="s">
        <v>1985</v>
      </c>
      <c r="M831" s="12" t="s">
        <v>1986</v>
      </c>
      <c r="N831" s="12">
        <v>4</v>
      </c>
      <c r="O831" s="12">
        <v>0</v>
      </c>
      <c r="P831" s="12">
        <v>4</v>
      </c>
      <c r="Q831" s="61">
        <v>4</v>
      </c>
    </row>
    <row r="832" spans="5:17">
      <c r="E832" s="62"/>
      <c r="F832" s="62"/>
      <c r="G832" s="62"/>
      <c r="I832" s="12" t="s">
        <v>2842</v>
      </c>
      <c r="L832" s="12" t="s">
        <v>1987</v>
      </c>
      <c r="M832" s="12" t="s">
        <v>1988</v>
      </c>
      <c r="N832" s="12">
        <v>4</v>
      </c>
      <c r="O832" s="12">
        <v>0</v>
      </c>
      <c r="P832" s="12">
        <v>4</v>
      </c>
      <c r="Q832" s="61">
        <v>4</v>
      </c>
    </row>
    <row r="833" spans="5:17">
      <c r="E833" s="62"/>
      <c r="F833" s="62"/>
      <c r="G833" s="62"/>
      <c r="I833" s="12" t="s">
        <v>2841</v>
      </c>
      <c r="L833" s="12" t="s">
        <v>1989</v>
      </c>
      <c r="M833" s="12" t="s">
        <v>1990</v>
      </c>
      <c r="N833" s="12">
        <v>4</v>
      </c>
      <c r="O833" s="12">
        <v>0</v>
      </c>
      <c r="P833" s="12">
        <v>4</v>
      </c>
      <c r="Q833" s="61">
        <v>4</v>
      </c>
    </row>
    <row r="834" spans="5:17">
      <c r="E834" s="62"/>
      <c r="F834" s="62"/>
      <c r="G834" s="62"/>
      <c r="I834" s="12" t="s">
        <v>2840</v>
      </c>
      <c r="L834" s="12" t="s">
        <v>1991</v>
      </c>
      <c r="M834" s="12" t="s">
        <v>1992</v>
      </c>
      <c r="N834" s="12">
        <v>0</v>
      </c>
      <c r="O834" s="12">
        <v>4</v>
      </c>
      <c r="P834" s="12">
        <v>4</v>
      </c>
      <c r="Q834" s="61">
        <v>4</v>
      </c>
    </row>
    <row r="835" spans="5:17">
      <c r="E835" s="62"/>
      <c r="F835" s="62"/>
      <c r="G835" s="62"/>
      <c r="I835" s="12" t="s">
        <v>2839</v>
      </c>
      <c r="L835" s="12" t="s">
        <v>1993</v>
      </c>
      <c r="M835" s="12" t="s">
        <v>1994</v>
      </c>
      <c r="N835" s="12">
        <v>0</v>
      </c>
      <c r="O835" s="12">
        <v>4</v>
      </c>
      <c r="P835" s="12">
        <v>4</v>
      </c>
      <c r="Q835" s="61">
        <v>4</v>
      </c>
    </row>
    <row r="836" spans="5:17">
      <c r="E836" s="62"/>
      <c r="F836" s="62"/>
      <c r="G836" s="62"/>
      <c r="I836" s="12" t="s">
        <v>2838</v>
      </c>
      <c r="L836" s="12" t="s">
        <v>1995</v>
      </c>
      <c r="M836" s="12" t="s">
        <v>1996</v>
      </c>
      <c r="N836" s="12">
        <v>0</v>
      </c>
      <c r="O836" s="12">
        <v>4</v>
      </c>
      <c r="P836" s="12">
        <v>4</v>
      </c>
      <c r="Q836" s="61">
        <v>4</v>
      </c>
    </row>
    <row r="837" spans="5:17">
      <c r="E837" s="62"/>
      <c r="F837" s="62"/>
      <c r="G837" s="62"/>
      <c r="I837" s="12" t="s">
        <v>2837</v>
      </c>
      <c r="L837" s="12" t="s">
        <v>1997</v>
      </c>
      <c r="M837" s="12" t="s">
        <v>1998</v>
      </c>
      <c r="N837" s="12">
        <v>4</v>
      </c>
      <c r="O837" s="12">
        <v>0</v>
      </c>
      <c r="P837" s="12">
        <v>4</v>
      </c>
      <c r="Q837" s="61">
        <v>4</v>
      </c>
    </row>
    <row r="838" spans="5:17">
      <c r="E838" s="62"/>
      <c r="F838" s="62"/>
      <c r="G838" s="62"/>
      <c r="I838" s="12" t="s">
        <v>2836</v>
      </c>
      <c r="L838" s="12" t="s">
        <v>1999</v>
      </c>
      <c r="M838" s="12" t="s">
        <v>2000</v>
      </c>
      <c r="N838" s="12">
        <v>0</v>
      </c>
      <c r="O838" s="12">
        <v>4</v>
      </c>
      <c r="P838" s="12">
        <v>4</v>
      </c>
      <c r="Q838" s="61">
        <v>4</v>
      </c>
    </row>
    <row r="839" spans="5:17">
      <c r="E839" s="62"/>
      <c r="F839" s="62"/>
      <c r="G839" s="62"/>
      <c r="I839" s="12" t="s">
        <v>2835</v>
      </c>
      <c r="L839" s="12" t="s">
        <v>2001</v>
      </c>
      <c r="M839" s="12" t="s">
        <v>2002</v>
      </c>
      <c r="N839" s="12">
        <v>2</v>
      </c>
      <c r="O839" s="12">
        <v>2</v>
      </c>
      <c r="P839" s="12">
        <v>4</v>
      </c>
      <c r="Q839" s="61">
        <v>4</v>
      </c>
    </row>
    <row r="840" spans="5:17">
      <c r="E840" s="62"/>
      <c r="F840" s="62"/>
      <c r="G840" s="62"/>
      <c r="I840" s="12" t="s">
        <v>2834</v>
      </c>
      <c r="L840" s="12" t="s">
        <v>2003</v>
      </c>
      <c r="M840" s="12" t="s">
        <v>2004</v>
      </c>
      <c r="N840" s="12">
        <v>2</v>
      </c>
      <c r="O840" s="12">
        <v>2</v>
      </c>
      <c r="P840" s="12">
        <v>4</v>
      </c>
      <c r="Q840" s="61">
        <v>4</v>
      </c>
    </row>
    <row r="841" spans="5:17">
      <c r="E841" s="62"/>
      <c r="F841" s="62"/>
      <c r="G841" s="62"/>
      <c r="I841" s="12" t="s">
        <v>2833</v>
      </c>
      <c r="L841" s="12" t="s">
        <v>2005</v>
      </c>
      <c r="M841" s="12" t="s">
        <v>2006</v>
      </c>
      <c r="N841" s="12">
        <v>4</v>
      </c>
      <c r="O841" s="12">
        <v>0</v>
      </c>
      <c r="P841" s="12">
        <v>4</v>
      </c>
      <c r="Q841" s="61">
        <v>4</v>
      </c>
    </row>
    <row r="842" spans="5:17">
      <c r="E842" s="62"/>
      <c r="F842" s="62"/>
      <c r="G842" s="62"/>
      <c r="I842" s="12" t="s">
        <v>2832</v>
      </c>
      <c r="L842" s="12" t="s">
        <v>2007</v>
      </c>
      <c r="M842" s="12" t="s">
        <v>2008</v>
      </c>
      <c r="N842" s="12">
        <v>2</v>
      </c>
      <c r="O842" s="12">
        <v>2</v>
      </c>
      <c r="P842" s="12">
        <v>4</v>
      </c>
      <c r="Q842" s="61">
        <v>4</v>
      </c>
    </row>
    <row r="843" spans="5:17">
      <c r="E843" s="62"/>
      <c r="F843" s="62"/>
      <c r="G843" s="62"/>
      <c r="I843" s="12" t="s">
        <v>2831</v>
      </c>
      <c r="L843" s="12" t="s">
        <v>2009</v>
      </c>
      <c r="M843" s="12" t="s">
        <v>2010</v>
      </c>
      <c r="N843" s="12">
        <v>4</v>
      </c>
      <c r="O843" s="12">
        <v>0</v>
      </c>
      <c r="P843" s="12">
        <v>4</v>
      </c>
      <c r="Q843" s="61">
        <v>4</v>
      </c>
    </row>
    <row r="844" spans="5:17">
      <c r="E844" s="62"/>
      <c r="F844" s="62"/>
      <c r="G844" s="62"/>
      <c r="I844" s="12" t="s">
        <v>2830</v>
      </c>
      <c r="L844" s="12" t="s">
        <v>2011</v>
      </c>
      <c r="M844" s="12" t="s">
        <v>2012</v>
      </c>
      <c r="N844" s="12">
        <v>4</v>
      </c>
      <c r="O844" s="12">
        <v>0</v>
      </c>
      <c r="P844" s="12">
        <v>4</v>
      </c>
      <c r="Q844" s="61">
        <v>4</v>
      </c>
    </row>
    <row r="845" spans="5:17">
      <c r="E845" s="62"/>
      <c r="F845" s="62"/>
      <c r="G845" s="62"/>
      <c r="I845" s="12" t="s">
        <v>2829</v>
      </c>
      <c r="L845" s="12" t="s">
        <v>2013</v>
      </c>
      <c r="M845" s="12" t="s">
        <v>2014</v>
      </c>
      <c r="N845" s="12">
        <v>2</v>
      </c>
      <c r="O845" s="12">
        <v>2</v>
      </c>
      <c r="P845" s="12">
        <v>4</v>
      </c>
      <c r="Q845" s="61">
        <v>4</v>
      </c>
    </row>
    <row r="846" spans="5:17">
      <c r="E846" s="62"/>
      <c r="F846" s="62"/>
      <c r="G846" s="62"/>
      <c r="I846" s="12" t="s">
        <v>2828</v>
      </c>
      <c r="L846" s="12" t="s">
        <v>2015</v>
      </c>
      <c r="M846" s="12" t="s">
        <v>2016</v>
      </c>
      <c r="N846" s="12">
        <v>4</v>
      </c>
      <c r="O846" s="12">
        <v>0</v>
      </c>
      <c r="P846" s="12">
        <v>8</v>
      </c>
      <c r="Q846" s="61">
        <v>4</v>
      </c>
    </row>
    <row r="847" spans="5:17">
      <c r="E847" s="62"/>
      <c r="F847" s="62"/>
      <c r="G847" s="62"/>
      <c r="I847" s="12" t="s">
        <v>2827</v>
      </c>
      <c r="L847" s="12" t="s">
        <v>2017</v>
      </c>
      <c r="M847" s="12" t="s">
        <v>2018</v>
      </c>
      <c r="N847" s="12">
        <v>4</v>
      </c>
      <c r="O847" s="12">
        <v>0</v>
      </c>
      <c r="P847" s="12">
        <v>4</v>
      </c>
      <c r="Q847" s="61">
        <v>4</v>
      </c>
    </row>
    <row r="848" spans="5:17">
      <c r="E848" s="62"/>
      <c r="F848" s="62"/>
      <c r="G848" s="62"/>
      <c r="I848" s="12" t="s">
        <v>2826</v>
      </c>
      <c r="L848" s="12" t="s">
        <v>2019</v>
      </c>
      <c r="M848" s="12" t="s">
        <v>2020</v>
      </c>
      <c r="N848" s="12">
        <v>3</v>
      </c>
      <c r="O848" s="12">
        <v>1</v>
      </c>
      <c r="P848" s="12">
        <v>4</v>
      </c>
      <c r="Q848" s="61">
        <v>4</v>
      </c>
    </row>
    <row r="849" spans="5:17">
      <c r="E849" s="62"/>
      <c r="F849" s="62"/>
      <c r="G849" s="62"/>
      <c r="I849" s="12" t="s">
        <v>2825</v>
      </c>
      <c r="L849" s="12" t="s">
        <v>2021</v>
      </c>
      <c r="M849" s="12" t="s">
        <v>2022</v>
      </c>
      <c r="N849" s="12">
        <v>4</v>
      </c>
      <c r="O849" s="12">
        <v>0</v>
      </c>
      <c r="P849" s="12">
        <v>4</v>
      </c>
      <c r="Q849" s="61">
        <v>4</v>
      </c>
    </row>
    <row r="850" spans="5:17">
      <c r="E850" s="62"/>
      <c r="F850" s="62"/>
      <c r="G850" s="62"/>
      <c r="I850" s="12" t="s">
        <v>2824</v>
      </c>
      <c r="L850" s="12" t="s">
        <v>2023</v>
      </c>
      <c r="M850" s="12" t="s">
        <v>2024</v>
      </c>
      <c r="N850" s="12">
        <v>4</v>
      </c>
      <c r="O850" s="12">
        <v>0</v>
      </c>
      <c r="P850" s="12">
        <v>4</v>
      </c>
      <c r="Q850" s="61">
        <v>4</v>
      </c>
    </row>
    <row r="851" spans="5:17">
      <c r="E851" s="62"/>
      <c r="F851" s="62"/>
      <c r="G851" s="62"/>
      <c r="I851" s="12" t="s">
        <v>2823</v>
      </c>
      <c r="L851" s="12" t="s">
        <v>2025</v>
      </c>
      <c r="M851" s="12" t="s">
        <v>2026</v>
      </c>
      <c r="N851" s="12">
        <v>4</v>
      </c>
      <c r="O851" s="12">
        <v>0</v>
      </c>
      <c r="P851" s="12">
        <v>4</v>
      </c>
      <c r="Q851" s="61">
        <v>4</v>
      </c>
    </row>
    <row r="852" spans="5:17">
      <c r="E852" s="62"/>
      <c r="F852" s="62"/>
      <c r="G852" s="62"/>
      <c r="I852" s="12" t="s">
        <v>2822</v>
      </c>
      <c r="L852" s="12" t="s">
        <v>2027</v>
      </c>
      <c r="M852" s="12" t="s">
        <v>2028</v>
      </c>
      <c r="N852" s="12">
        <v>4</v>
      </c>
      <c r="O852" s="12">
        <v>0</v>
      </c>
      <c r="P852" s="12">
        <v>4</v>
      </c>
      <c r="Q852" s="61">
        <v>4</v>
      </c>
    </row>
    <row r="853" spans="5:17">
      <c r="E853" s="62"/>
      <c r="F853" s="62"/>
      <c r="G853" s="62"/>
      <c r="I853" s="12" t="s">
        <v>2821</v>
      </c>
      <c r="L853" s="12" t="s">
        <v>2029</v>
      </c>
      <c r="M853" s="12" t="s">
        <v>2030</v>
      </c>
      <c r="N853" s="12">
        <v>4</v>
      </c>
      <c r="O853" s="12">
        <v>0</v>
      </c>
      <c r="P853" s="12">
        <v>4</v>
      </c>
      <c r="Q853" s="61">
        <v>4</v>
      </c>
    </row>
    <row r="854" spans="5:17">
      <c r="E854" s="62"/>
      <c r="F854" s="62"/>
      <c r="G854" s="62"/>
      <c r="I854" s="12" t="s">
        <v>2820</v>
      </c>
      <c r="L854" s="12" t="s">
        <v>2031</v>
      </c>
      <c r="M854" s="12" t="s">
        <v>2032</v>
      </c>
      <c r="N854" s="12">
        <v>4</v>
      </c>
      <c r="O854" s="12">
        <v>0</v>
      </c>
      <c r="P854" s="12">
        <v>4</v>
      </c>
      <c r="Q854" s="61">
        <v>4</v>
      </c>
    </row>
    <row r="855" spans="5:17">
      <c r="E855" s="62"/>
      <c r="F855" s="62"/>
      <c r="G855" s="62"/>
      <c r="I855" s="12" t="s">
        <v>2819</v>
      </c>
      <c r="L855" s="12" t="s">
        <v>2033</v>
      </c>
      <c r="M855" s="12" t="s">
        <v>2034</v>
      </c>
      <c r="N855" s="12">
        <v>4</v>
      </c>
      <c r="O855" s="12">
        <v>0</v>
      </c>
      <c r="P855" s="12">
        <v>4</v>
      </c>
      <c r="Q855" s="61">
        <v>4</v>
      </c>
    </row>
    <row r="856" spans="5:17">
      <c r="E856" s="62"/>
      <c r="F856" s="62"/>
      <c r="G856" s="62"/>
      <c r="I856" s="12" t="s">
        <v>2818</v>
      </c>
      <c r="L856" s="12" t="s">
        <v>2035</v>
      </c>
      <c r="M856" s="12" t="s">
        <v>2036</v>
      </c>
      <c r="N856" s="12">
        <v>4</v>
      </c>
      <c r="O856" s="12">
        <v>0</v>
      </c>
      <c r="P856" s="12">
        <v>4</v>
      </c>
      <c r="Q856" s="61">
        <v>4</v>
      </c>
    </row>
    <row r="857" spans="5:17">
      <c r="E857" s="62"/>
      <c r="F857" s="62"/>
      <c r="G857" s="62"/>
      <c r="I857" s="12" t="s">
        <v>2817</v>
      </c>
      <c r="L857" s="12" t="s">
        <v>2037</v>
      </c>
      <c r="M857" s="12" t="s">
        <v>2038</v>
      </c>
      <c r="N857" s="12">
        <v>4</v>
      </c>
      <c r="O857" s="12">
        <v>0</v>
      </c>
      <c r="P857" s="12">
        <v>4</v>
      </c>
      <c r="Q857" s="61">
        <v>4</v>
      </c>
    </row>
    <row r="858" spans="5:17">
      <c r="E858" s="62"/>
      <c r="F858" s="62"/>
      <c r="G858" s="62"/>
      <c r="I858" s="12" t="s">
        <v>2816</v>
      </c>
      <c r="L858" s="12" t="s">
        <v>2039</v>
      </c>
      <c r="M858" s="12" t="s">
        <v>2040</v>
      </c>
      <c r="N858" s="12">
        <v>3</v>
      </c>
      <c r="O858" s="12">
        <v>1</v>
      </c>
      <c r="P858" s="12">
        <v>4</v>
      </c>
      <c r="Q858" s="61">
        <v>4</v>
      </c>
    </row>
    <row r="859" spans="5:17">
      <c r="E859" s="62"/>
      <c r="F859" s="62"/>
      <c r="G859" s="62"/>
      <c r="I859" s="12" t="s">
        <v>2815</v>
      </c>
      <c r="L859" s="12" t="s">
        <v>2041</v>
      </c>
      <c r="M859" s="12" t="s">
        <v>2042</v>
      </c>
      <c r="N859" s="12">
        <v>4</v>
      </c>
      <c r="O859" s="12">
        <v>0</v>
      </c>
      <c r="P859" s="12">
        <v>4</v>
      </c>
      <c r="Q859" s="61">
        <v>4</v>
      </c>
    </row>
    <row r="860" spans="5:17">
      <c r="E860" s="62"/>
      <c r="F860" s="62"/>
      <c r="G860" s="62"/>
      <c r="I860" s="12" t="s">
        <v>2814</v>
      </c>
      <c r="L860" s="12" t="s">
        <v>2043</v>
      </c>
      <c r="M860" s="12" t="s">
        <v>2044</v>
      </c>
      <c r="N860" s="12">
        <v>4</v>
      </c>
      <c r="O860" s="12">
        <v>0</v>
      </c>
      <c r="P860" s="12">
        <v>4</v>
      </c>
      <c r="Q860" s="61">
        <v>4</v>
      </c>
    </row>
    <row r="861" spans="5:17">
      <c r="E861" s="62"/>
      <c r="F861" s="62"/>
      <c r="G861" s="62"/>
      <c r="I861" s="12" t="s">
        <v>2813</v>
      </c>
      <c r="L861" s="12" t="s">
        <v>2045</v>
      </c>
      <c r="M861" s="12" t="s">
        <v>2046</v>
      </c>
      <c r="N861" s="12">
        <v>3</v>
      </c>
      <c r="O861" s="12">
        <v>1</v>
      </c>
      <c r="P861" s="12">
        <v>4</v>
      </c>
      <c r="Q861" s="61">
        <v>4</v>
      </c>
    </row>
    <row r="862" spans="5:17">
      <c r="E862" s="62"/>
      <c r="F862" s="62"/>
      <c r="G862" s="62"/>
      <c r="I862" s="12" t="s">
        <v>2812</v>
      </c>
      <c r="L862" s="12" t="s">
        <v>2047</v>
      </c>
      <c r="M862" s="12" t="s">
        <v>2048</v>
      </c>
      <c r="N862" s="12">
        <v>2</v>
      </c>
      <c r="O862" s="12">
        <v>2</v>
      </c>
      <c r="P862" s="12">
        <v>4</v>
      </c>
      <c r="Q862" s="61">
        <v>4</v>
      </c>
    </row>
    <row r="863" spans="5:17">
      <c r="E863" s="62"/>
      <c r="F863" s="62"/>
      <c r="G863" s="62"/>
      <c r="I863" s="12" t="s">
        <v>2811</v>
      </c>
      <c r="L863" s="12" t="s">
        <v>2049</v>
      </c>
      <c r="M863" s="12" t="s">
        <v>2050</v>
      </c>
      <c r="N863" s="12">
        <v>3</v>
      </c>
      <c r="O863" s="12">
        <v>1</v>
      </c>
      <c r="P863" s="12">
        <v>4</v>
      </c>
      <c r="Q863" s="61">
        <v>4</v>
      </c>
    </row>
    <row r="864" spans="5:17">
      <c r="E864" s="62"/>
      <c r="F864" s="62"/>
      <c r="G864" s="62"/>
      <c r="I864" s="12" t="s">
        <v>2810</v>
      </c>
      <c r="L864" s="12" t="s">
        <v>2051</v>
      </c>
      <c r="M864" s="12" t="s">
        <v>2052</v>
      </c>
      <c r="N864" s="12">
        <v>4</v>
      </c>
      <c r="O864" s="12">
        <v>0</v>
      </c>
      <c r="P864" s="12">
        <v>4</v>
      </c>
      <c r="Q864" s="61">
        <v>4</v>
      </c>
    </row>
    <row r="865" spans="5:17">
      <c r="E865" s="62"/>
      <c r="F865" s="62"/>
      <c r="G865" s="62"/>
      <c r="I865" s="12" t="s">
        <v>2809</v>
      </c>
      <c r="L865" s="12" t="s">
        <v>2053</v>
      </c>
      <c r="M865" s="12" t="s">
        <v>2054</v>
      </c>
      <c r="N865" s="12">
        <v>4</v>
      </c>
      <c r="O865" s="12">
        <v>0</v>
      </c>
      <c r="P865" s="12">
        <v>4</v>
      </c>
      <c r="Q865" s="61">
        <v>4</v>
      </c>
    </row>
    <row r="866" spans="5:17">
      <c r="E866" s="62"/>
      <c r="F866" s="62"/>
      <c r="G866" s="62"/>
      <c r="I866" s="12" t="s">
        <v>2808</v>
      </c>
      <c r="L866" s="12" t="s">
        <v>2055</v>
      </c>
      <c r="M866" s="12" t="s">
        <v>2056</v>
      </c>
      <c r="N866" s="12">
        <v>4</v>
      </c>
      <c r="O866" s="12">
        <v>0</v>
      </c>
      <c r="P866" s="12">
        <v>4</v>
      </c>
      <c r="Q866" s="61">
        <v>4</v>
      </c>
    </row>
    <row r="867" spans="5:17">
      <c r="E867" s="62"/>
      <c r="F867" s="62"/>
      <c r="G867" s="62"/>
      <c r="I867" s="12" t="s">
        <v>2807</v>
      </c>
      <c r="L867" s="12" t="s">
        <v>2057</v>
      </c>
      <c r="M867" s="12" t="s">
        <v>2058</v>
      </c>
      <c r="N867" s="12">
        <v>4</v>
      </c>
      <c r="O867" s="12">
        <v>0</v>
      </c>
      <c r="P867" s="12">
        <v>4</v>
      </c>
      <c r="Q867" s="61">
        <v>4</v>
      </c>
    </row>
    <row r="868" spans="5:17">
      <c r="E868" s="62"/>
      <c r="F868" s="62"/>
      <c r="G868" s="62"/>
      <c r="I868" s="12" t="s">
        <v>2806</v>
      </c>
      <c r="L868" s="12" t="s">
        <v>2059</v>
      </c>
      <c r="M868" s="12" t="s">
        <v>2060</v>
      </c>
      <c r="N868" s="12">
        <v>2</v>
      </c>
      <c r="O868" s="12">
        <v>2</v>
      </c>
      <c r="P868" s="12">
        <v>4</v>
      </c>
      <c r="Q868" s="61">
        <v>4</v>
      </c>
    </row>
    <row r="869" spans="5:17">
      <c r="E869" s="62"/>
      <c r="F869" s="62"/>
      <c r="G869" s="62"/>
      <c r="I869" s="12" t="s">
        <v>2805</v>
      </c>
      <c r="L869" s="12" t="s">
        <v>2061</v>
      </c>
      <c r="M869" s="12" t="s">
        <v>2062</v>
      </c>
      <c r="N869" s="12">
        <v>4</v>
      </c>
      <c r="O869" s="12">
        <v>0</v>
      </c>
      <c r="P869" s="12">
        <v>4</v>
      </c>
      <c r="Q869" s="61">
        <v>4</v>
      </c>
    </row>
    <row r="870" spans="5:17">
      <c r="E870" s="62"/>
      <c r="F870" s="62"/>
      <c r="G870" s="62"/>
      <c r="I870" s="12" t="s">
        <v>2804</v>
      </c>
      <c r="L870" s="12" t="s">
        <v>2063</v>
      </c>
      <c r="M870" s="12" t="s">
        <v>2064</v>
      </c>
      <c r="N870" s="12">
        <v>4</v>
      </c>
      <c r="O870" s="12">
        <v>0</v>
      </c>
      <c r="P870" s="12">
        <v>4</v>
      </c>
      <c r="Q870" s="61">
        <v>4</v>
      </c>
    </row>
    <row r="871" spans="5:17">
      <c r="E871" s="62"/>
      <c r="F871" s="62"/>
      <c r="G871" s="62"/>
      <c r="I871" s="12" t="s">
        <v>2804</v>
      </c>
      <c r="L871" s="12" t="s">
        <v>2065</v>
      </c>
      <c r="M871" s="12" t="s">
        <v>2066</v>
      </c>
      <c r="N871" s="12">
        <v>4</v>
      </c>
      <c r="O871" s="12">
        <v>0</v>
      </c>
      <c r="P871" s="12">
        <v>4</v>
      </c>
      <c r="Q871" s="61">
        <v>4</v>
      </c>
    </row>
    <row r="872" spans="5:17">
      <c r="E872" s="62"/>
      <c r="F872" s="62"/>
      <c r="G872" s="62"/>
      <c r="I872" s="12" t="s">
        <v>2803</v>
      </c>
      <c r="L872" s="12" t="s">
        <v>2067</v>
      </c>
      <c r="M872" s="12" t="s">
        <v>2068</v>
      </c>
      <c r="N872" s="12">
        <v>4</v>
      </c>
      <c r="O872" s="12">
        <v>0</v>
      </c>
      <c r="P872" s="12">
        <v>4</v>
      </c>
      <c r="Q872" s="61">
        <v>4</v>
      </c>
    </row>
    <row r="873" spans="5:17">
      <c r="E873" s="62"/>
      <c r="F873" s="62"/>
      <c r="G873" s="62"/>
      <c r="I873" s="12" t="s">
        <v>2802</v>
      </c>
      <c r="L873" s="12" t="s">
        <v>2069</v>
      </c>
      <c r="M873" s="12" t="s">
        <v>2070</v>
      </c>
      <c r="N873" s="12">
        <v>4</v>
      </c>
      <c r="O873" s="12">
        <v>0</v>
      </c>
      <c r="P873" s="12">
        <v>4</v>
      </c>
      <c r="Q873" s="61">
        <v>4</v>
      </c>
    </row>
    <row r="874" spans="5:17">
      <c r="E874" s="62"/>
      <c r="F874" s="62"/>
      <c r="G874" s="62"/>
      <c r="I874" s="12" t="s">
        <v>2801</v>
      </c>
      <c r="L874" s="12" t="s">
        <v>2071</v>
      </c>
      <c r="M874" s="12" t="s">
        <v>2072</v>
      </c>
      <c r="N874" s="12">
        <v>4</v>
      </c>
      <c r="O874" s="12">
        <v>0</v>
      </c>
      <c r="P874" s="12">
        <v>4</v>
      </c>
      <c r="Q874" s="61">
        <v>4</v>
      </c>
    </row>
    <row r="875" spans="5:17">
      <c r="E875" s="62"/>
      <c r="F875" s="62"/>
      <c r="G875" s="62"/>
      <c r="I875" s="12" t="s">
        <v>2800</v>
      </c>
      <c r="L875" s="12" t="s">
        <v>2073</v>
      </c>
      <c r="M875" s="12" t="s">
        <v>2074</v>
      </c>
      <c r="N875" s="12">
        <v>4</v>
      </c>
      <c r="O875" s="12">
        <v>0</v>
      </c>
      <c r="P875" s="12">
        <v>4</v>
      </c>
      <c r="Q875" s="61">
        <v>4</v>
      </c>
    </row>
    <row r="876" spans="5:17">
      <c r="E876" s="62"/>
      <c r="F876" s="62"/>
      <c r="G876" s="62"/>
      <c r="I876" s="12" t="s">
        <v>2799</v>
      </c>
      <c r="L876" s="12" t="s">
        <v>2075</v>
      </c>
      <c r="M876" s="12" t="s">
        <v>2076</v>
      </c>
      <c r="N876" s="12">
        <v>4</v>
      </c>
      <c r="O876" s="12">
        <v>0</v>
      </c>
      <c r="P876" s="12">
        <v>4</v>
      </c>
      <c r="Q876" s="61">
        <v>4</v>
      </c>
    </row>
    <row r="877" spans="5:17">
      <c r="E877" s="62"/>
      <c r="F877" s="62"/>
      <c r="G877" s="62"/>
      <c r="I877" s="12" t="s">
        <v>2798</v>
      </c>
      <c r="L877" s="12" t="s">
        <v>2077</v>
      </c>
      <c r="M877" s="12" t="s">
        <v>2078</v>
      </c>
      <c r="N877" s="12">
        <v>4</v>
      </c>
      <c r="O877" s="12">
        <v>0</v>
      </c>
      <c r="P877" s="12">
        <v>4</v>
      </c>
      <c r="Q877" s="61">
        <v>4</v>
      </c>
    </row>
    <row r="878" spans="5:17">
      <c r="E878" s="62"/>
      <c r="F878" s="62"/>
      <c r="G878" s="62"/>
      <c r="I878" s="12" t="s">
        <v>2797</v>
      </c>
      <c r="L878" s="12" t="s">
        <v>2079</v>
      </c>
      <c r="M878" s="12" t="s">
        <v>2080</v>
      </c>
      <c r="N878" s="12">
        <v>4</v>
      </c>
      <c r="O878" s="12">
        <v>0</v>
      </c>
      <c r="P878" s="12">
        <v>4</v>
      </c>
      <c r="Q878" s="61">
        <v>4</v>
      </c>
    </row>
    <row r="879" spans="5:17">
      <c r="E879" s="62"/>
      <c r="F879" s="62"/>
      <c r="G879" s="62"/>
      <c r="I879" s="12" t="s">
        <v>2796</v>
      </c>
      <c r="L879" s="12" t="s">
        <v>2081</v>
      </c>
      <c r="M879" s="12" t="s">
        <v>2082</v>
      </c>
      <c r="N879" s="12">
        <v>4</v>
      </c>
      <c r="O879" s="12">
        <v>0</v>
      </c>
      <c r="P879" s="12">
        <v>4</v>
      </c>
      <c r="Q879" s="61">
        <v>4</v>
      </c>
    </row>
    <row r="880" spans="5:17">
      <c r="E880" s="62"/>
      <c r="F880" s="62"/>
      <c r="G880" s="62"/>
      <c r="I880" s="12" t="s">
        <v>2795</v>
      </c>
      <c r="L880" s="12" t="s">
        <v>2083</v>
      </c>
      <c r="M880" s="12" t="s">
        <v>2084</v>
      </c>
      <c r="N880" s="12">
        <v>4</v>
      </c>
      <c r="O880" s="12">
        <v>0</v>
      </c>
      <c r="P880" s="12">
        <v>4</v>
      </c>
      <c r="Q880" s="61">
        <v>4</v>
      </c>
    </row>
    <row r="881" spans="5:17">
      <c r="E881" s="62"/>
      <c r="F881" s="62"/>
      <c r="G881" s="62"/>
      <c r="I881" s="12" t="s">
        <v>2794</v>
      </c>
      <c r="L881" s="12" t="s">
        <v>2085</v>
      </c>
      <c r="M881" s="12" t="s">
        <v>2086</v>
      </c>
      <c r="N881" s="12">
        <v>4</v>
      </c>
      <c r="O881" s="12">
        <v>0</v>
      </c>
      <c r="P881" s="12">
        <v>4</v>
      </c>
      <c r="Q881" s="61">
        <v>4</v>
      </c>
    </row>
    <row r="882" spans="5:17">
      <c r="E882" s="62"/>
      <c r="F882" s="62"/>
      <c r="G882" s="62"/>
      <c r="I882" s="12" t="s">
        <v>2793</v>
      </c>
      <c r="L882" s="12" t="s">
        <v>2087</v>
      </c>
      <c r="M882" s="12" t="s">
        <v>2088</v>
      </c>
      <c r="N882" s="12">
        <v>4</v>
      </c>
      <c r="O882" s="12">
        <v>0</v>
      </c>
      <c r="P882" s="12">
        <v>4</v>
      </c>
      <c r="Q882" s="61">
        <v>4</v>
      </c>
    </row>
    <row r="883" spans="5:17">
      <c r="E883" s="62"/>
      <c r="F883" s="62"/>
      <c r="G883" s="62"/>
      <c r="I883" s="12" t="s">
        <v>2792</v>
      </c>
      <c r="L883" s="12" t="s">
        <v>2089</v>
      </c>
      <c r="M883" s="12" t="s">
        <v>2090</v>
      </c>
      <c r="N883" s="12">
        <v>4</v>
      </c>
      <c r="O883" s="12">
        <v>0</v>
      </c>
      <c r="P883" s="12">
        <v>4</v>
      </c>
      <c r="Q883" s="61">
        <v>4</v>
      </c>
    </row>
    <row r="884" spans="5:17">
      <c r="E884" s="62"/>
      <c r="F884" s="62"/>
      <c r="G884" s="62"/>
      <c r="I884" s="12" t="s">
        <v>2791</v>
      </c>
      <c r="L884" s="12" t="s">
        <v>2091</v>
      </c>
      <c r="M884" s="12" t="s">
        <v>2092</v>
      </c>
      <c r="N884" s="12">
        <v>4</v>
      </c>
      <c r="O884" s="12">
        <v>0</v>
      </c>
      <c r="P884" s="12">
        <v>4</v>
      </c>
      <c r="Q884" s="61">
        <v>4</v>
      </c>
    </row>
    <row r="885" spans="5:17">
      <c r="E885" s="62"/>
      <c r="F885" s="62"/>
      <c r="G885" s="62"/>
      <c r="I885" s="12" t="s">
        <v>2790</v>
      </c>
      <c r="L885" s="12" t="s">
        <v>2093</v>
      </c>
      <c r="M885" s="12" t="s">
        <v>2094</v>
      </c>
      <c r="N885" s="12">
        <v>4</v>
      </c>
      <c r="O885" s="12">
        <v>0</v>
      </c>
      <c r="P885" s="12">
        <v>4</v>
      </c>
      <c r="Q885" s="61">
        <v>4</v>
      </c>
    </row>
    <row r="886" spans="5:17">
      <c r="E886" s="62"/>
      <c r="F886" s="62"/>
      <c r="G886" s="62"/>
      <c r="I886" s="12" t="s">
        <v>2789</v>
      </c>
      <c r="L886" s="12" t="s">
        <v>2095</v>
      </c>
      <c r="M886" s="12" t="s">
        <v>205</v>
      </c>
      <c r="N886" s="12">
        <v>4</v>
      </c>
      <c r="O886" s="12">
        <v>0</v>
      </c>
      <c r="P886" s="12">
        <v>4</v>
      </c>
      <c r="Q886" s="61">
        <v>4</v>
      </c>
    </row>
    <row r="887" spans="5:17">
      <c r="E887" s="62"/>
      <c r="F887" s="62"/>
      <c r="G887" s="62"/>
      <c r="I887" s="12" t="s">
        <v>2788</v>
      </c>
      <c r="L887" s="12" t="s">
        <v>2096</v>
      </c>
      <c r="M887" s="12" t="s">
        <v>2097</v>
      </c>
      <c r="N887" s="12">
        <v>4</v>
      </c>
      <c r="O887" s="12">
        <v>0</v>
      </c>
      <c r="P887" s="12">
        <v>4</v>
      </c>
      <c r="Q887" s="61">
        <v>4</v>
      </c>
    </row>
    <row r="888" spans="5:17">
      <c r="E888" s="62"/>
      <c r="F888" s="62"/>
      <c r="G888" s="62"/>
      <c r="I888" s="12" t="s">
        <v>2787</v>
      </c>
      <c r="L888" s="12" t="s">
        <v>2098</v>
      </c>
      <c r="M888" s="12" t="s">
        <v>2099</v>
      </c>
      <c r="N888" s="12">
        <v>4</v>
      </c>
      <c r="O888" s="12">
        <v>0</v>
      </c>
      <c r="P888" s="12">
        <v>4</v>
      </c>
      <c r="Q888" s="61">
        <v>4</v>
      </c>
    </row>
    <row r="889" spans="5:17">
      <c r="E889" s="62"/>
      <c r="F889" s="62"/>
      <c r="G889" s="62"/>
      <c r="I889" s="12" t="s">
        <v>2786</v>
      </c>
      <c r="L889" s="12" t="s">
        <v>2100</v>
      </c>
      <c r="M889" s="12" t="s">
        <v>125</v>
      </c>
      <c r="N889" s="12">
        <v>4</v>
      </c>
      <c r="O889" s="12">
        <v>0</v>
      </c>
      <c r="P889" s="12">
        <v>4</v>
      </c>
      <c r="Q889" s="61">
        <v>4</v>
      </c>
    </row>
    <row r="890" spans="5:17">
      <c r="E890" s="62"/>
      <c r="F890" s="62"/>
      <c r="G890" s="62"/>
      <c r="I890" s="12" t="s">
        <v>2785</v>
      </c>
      <c r="L890" s="12" t="s">
        <v>2101</v>
      </c>
      <c r="M890" s="12" t="s">
        <v>2102</v>
      </c>
      <c r="N890" s="12">
        <v>4</v>
      </c>
      <c r="O890" s="12">
        <v>0</v>
      </c>
      <c r="P890" s="12">
        <v>4</v>
      </c>
      <c r="Q890" s="61">
        <v>4</v>
      </c>
    </row>
    <row r="891" spans="5:17">
      <c r="E891" s="62"/>
      <c r="F891" s="62"/>
      <c r="G891" s="62"/>
      <c r="I891" s="12" t="s">
        <v>2784</v>
      </c>
      <c r="L891" s="12" t="s">
        <v>2103</v>
      </c>
      <c r="M891" s="12" t="s">
        <v>2104</v>
      </c>
      <c r="N891" s="12">
        <v>2</v>
      </c>
      <c r="O891" s="12">
        <v>0</v>
      </c>
      <c r="P891" s="12">
        <v>2</v>
      </c>
      <c r="Q891" s="61">
        <v>2</v>
      </c>
    </row>
    <row r="892" spans="5:17">
      <c r="E892" s="62"/>
      <c r="F892" s="62"/>
      <c r="G892" s="62"/>
      <c r="I892" s="12" t="s">
        <v>2783</v>
      </c>
      <c r="L892" s="12" t="s">
        <v>2105</v>
      </c>
      <c r="M892" s="12" t="s">
        <v>2106</v>
      </c>
      <c r="N892" s="12">
        <v>4</v>
      </c>
      <c r="O892" s="12">
        <v>0</v>
      </c>
      <c r="P892" s="12">
        <v>4</v>
      </c>
      <c r="Q892" s="61">
        <v>4</v>
      </c>
    </row>
    <row r="893" spans="5:17">
      <c r="E893" s="62"/>
      <c r="F893" s="62"/>
      <c r="G893" s="62"/>
      <c r="I893" s="12" t="s">
        <v>2782</v>
      </c>
      <c r="L893" s="12" t="s">
        <v>2107</v>
      </c>
      <c r="M893" s="12" t="s">
        <v>2108</v>
      </c>
      <c r="N893" s="12">
        <v>4</v>
      </c>
      <c r="O893" s="12">
        <v>0</v>
      </c>
      <c r="P893" s="12">
        <v>4</v>
      </c>
      <c r="Q893" s="61">
        <v>4</v>
      </c>
    </row>
    <row r="894" spans="5:17">
      <c r="E894" s="62"/>
      <c r="F894" s="62"/>
      <c r="G894" s="62"/>
      <c r="I894" s="12" t="s">
        <v>2781</v>
      </c>
      <c r="L894" s="12" t="s">
        <v>2109</v>
      </c>
      <c r="M894" s="12" t="s">
        <v>2110</v>
      </c>
      <c r="N894" s="12">
        <v>4</v>
      </c>
      <c r="O894" s="12">
        <v>0</v>
      </c>
      <c r="P894" s="12">
        <v>4</v>
      </c>
      <c r="Q894" s="61">
        <v>4</v>
      </c>
    </row>
    <row r="895" spans="5:17">
      <c r="E895" s="62"/>
      <c r="F895" s="62"/>
      <c r="G895" s="62"/>
      <c r="I895" s="12" t="s">
        <v>2780</v>
      </c>
      <c r="L895" s="12" t="s">
        <v>2111</v>
      </c>
      <c r="M895" s="12" t="s">
        <v>2112</v>
      </c>
      <c r="N895" s="12">
        <v>4</v>
      </c>
      <c r="O895" s="12">
        <v>0</v>
      </c>
      <c r="P895" s="12">
        <v>4</v>
      </c>
      <c r="Q895" s="61">
        <v>4</v>
      </c>
    </row>
    <row r="896" spans="5:17">
      <c r="E896" s="62"/>
      <c r="F896" s="62"/>
      <c r="G896" s="62"/>
      <c r="I896" s="12" t="s">
        <v>2779</v>
      </c>
      <c r="L896" s="12" t="s">
        <v>2113</v>
      </c>
      <c r="M896" s="12" t="s">
        <v>2114</v>
      </c>
      <c r="N896" s="12">
        <v>3</v>
      </c>
      <c r="O896" s="12">
        <v>1</v>
      </c>
      <c r="P896" s="12">
        <v>4</v>
      </c>
      <c r="Q896" s="61">
        <v>4</v>
      </c>
    </row>
    <row r="897" spans="5:17">
      <c r="E897" s="62"/>
      <c r="F897" s="62"/>
      <c r="G897" s="62"/>
      <c r="I897" s="12" t="s">
        <v>2778</v>
      </c>
      <c r="L897" s="12" t="s">
        <v>2115</v>
      </c>
      <c r="M897" s="12" t="s">
        <v>2116</v>
      </c>
      <c r="N897" s="12">
        <v>1</v>
      </c>
      <c r="O897" s="12">
        <v>3</v>
      </c>
      <c r="P897" s="12">
        <v>2</v>
      </c>
      <c r="Q897" s="61">
        <v>4</v>
      </c>
    </row>
    <row r="898" spans="5:17">
      <c r="E898" s="62"/>
      <c r="F898" s="62"/>
      <c r="G898" s="62"/>
      <c r="I898" s="12" t="s">
        <v>2777</v>
      </c>
      <c r="L898" s="12" t="s">
        <v>2117</v>
      </c>
      <c r="M898" s="12" t="s">
        <v>2118</v>
      </c>
      <c r="N898" s="12">
        <v>2</v>
      </c>
      <c r="O898" s="12">
        <v>0</v>
      </c>
      <c r="P898" s="12">
        <v>2</v>
      </c>
      <c r="Q898" s="61">
        <v>2</v>
      </c>
    </row>
    <row r="899" spans="5:17">
      <c r="E899" s="62"/>
      <c r="F899" s="62"/>
      <c r="G899" s="62"/>
      <c r="I899" s="12" t="s">
        <v>2776</v>
      </c>
      <c r="L899" s="12" t="s">
        <v>2119</v>
      </c>
      <c r="M899" s="12" t="s">
        <v>2120</v>
      </c>
      <c r="N899" s="12">
        <v>4</v>
      </c>
      <c r="O899" s="12">
        <v>0</v>
      </c>
      <c r="P899" s="12">
        <v>4</v>
      </c>
      <c r="Q899" s="61">
        <v>4</v>
      </c>
    </row>
    <row r="900" spans="5:17">
      <c r="E900" s="62"/>
      <c r="F900" s="62"/>
      <c r="G900" s="62"/>
      <c r="I900" s="12" t="s">
        <v>2775</v>
      </c>
      <c r="L900" s="12" t="s">
        <v>2121</v>
      </c>
      <c r="M900" s="12" t="s">
        <v>2122</v>
      </c>
      <c r="N900" s="12">
        <v>4</v>
      </c>
      <c r="O900" s="12">
        <v>0</v>
      </c>
      <c r="P900" s="12">
        <v>4</v>
      </c>
      <c r="Q900" s="61">
        <v>4</v>
      </c>
    </row>
    <row r="901" spans="5:17">
      <c r="E901" s="62"/>
      <c r="F901" s="62"/>
      <c r="G901" s="62"/>
      <c r="I901" s="12" t="s">
        <v>2774</v>
      </c>
      <c r="L901" s="12" t="s">
        <v>2123</v>
      </c>
      <c r="M901" s="12" t="s">
        <v>2124</v>
      </c>
      <c r="N901" s="12">
        <v>4</v>
      </c>
      <c r="O901" s="12">
        <v>0</v>
      </c>
      <c r="P901" s="12">
        <v>4</v>
      </c>
      <c r="Q901" s="61">
        <v>4</v>
      </c>
    </row>
    <row r="902" spans="5:17">
      <c r="E902" s="62"/>
      <c r="F902" s="62"/>
      <c r="G902" s="62"/>
      <c r="I902" s="12" t="s">
        <v>2773</v>
      </c>
      <c r="L902" s="12" t="s">
        <v>2125</v>
      </c>
      <c r="M902" s="12" t="s">
        <v>2126</v>
      </c>
      <c r="N902" s="12">
        <v>4</v>
      </c>
      <c r="O902" s="12">
        <v>0</v>
      </c>
      <c r="P902" s="12">
        <v>4</v>
      </c>
      <c r="Q902" s="61">
        <v>4</v>
      </c>
    </row>
    <row r="903" spans="5:17">
      <c r="E903" s="62"/>
      <c r="F903" s="62"/>
      <c r="G903" s="62"/>
      <c r="I903" s="12" t="s">
        <v>2772</v>
      </c>
      <c r="L903" s="12" t="s">
        <v>2127</v>
      </c>
      <c r="M903" s="12" t="s">
        <v>2128</v>
      </c>
      <c r="N903" s="12">
        <v>4</v>
      </c>
      <c r="O903" s="12">
        <v>0</v>
      </c>
      <c r="P903" s="12">
        <v>4</v>
      </c>
      <c r="Q903" s="61">
        <v>4</v>
      </c>
    </row>
    <row r="904" spans="5:17">
      <c r="E904" s="62"/>
      <c r="F904" s="62"/>
      <c r="G904" s="62"/>
      <c r="I904" s="12" t="s">
        <v>2771</v>
      </c>
      <c r="L904" s="12" t="s">
        <v>2129</v>
      </c>
      <c r="M904" s="12" t="s">
        <v>2130</v>
      </c>
      <c r="N904" s="12">
        <v>4</v>
      </c>
      <c r="O904" s="12">
        <v>0</v>
      </c>
      <c r="P904" s="12">
        <v>4</v>
      </c>
      <c r="Q904" s="61">
        <v>4</v>
      </c>
    </row>
    <row r="905" spans="5:17">
      <c r="E905" s="62"/>
      <c r="F905" s="62"/>
      <c r="G905" s="62"/>
      <c r="I905" s="12" t="s">
        <v>2770</v>
      </c>
      <c r="L905" s="12" t="s">
        <v>2131</v>
      </c>
      <c r="M905" s="12" t="s">
        <v>2132</v>
      </c>
      <c r="N905" s="12">
        <v>4</v>
      </c>
      <c r="O905" s="12">
        <v>0</v>
      </c>
      <c r="P905" s="12">
        <v>4</v>
      </c>
      <c r="Q905" s="61">
        <v>4</v>
      </c>
    </row>
    <row r="906" spans="5:17">
      <c r="E906" s="62"/>
      <c r="F906" s="62"/>
      <c r="G906" s="62"/>
      <c r="I906" s="12" t="s">
        <v>2769</v>
      </c>
      <c r="L906" s="12" t="s">
        <v>2133</v>
      </c>
      <c r="M906" s="12" t="s">
        <v>2134</v>
      </c>
      <c r="N906" s="12">
        <v>4</v>
      </c>
      <c r="O906" s="12">
        <v>0</v>
      </c>
      <c r="P906" s="12">
        <v>4</v>
      </c>
      <c r="Q906" s="61">
        <v>4</v>
      </c>
    </row>
    <row r="907" spans="5:17">
      <c r="E907" s="62"/>
      <c r="F907" s="62"/>
      <c r="G907" s="62"/>
      <c r="I907" s="12" t="s">
        <v>2768</v>
      </c>
      <c r="L907" s="12" t="s">
        <v>2135</v>
      </c>
      <c r="M907" s="12" t="s">
        <v>2136</v>
      </c>
      <c r="N907" s="12">
        <v>4</v>
      </c>
      <c r="O907" s="12">
        <v>0</v>
      </c>
      <c r="P907" s="12">
        <v>4</v>
      </c>
      <c r="Q907" s="61">
        <v>4</v>
      </c>
    </row>
    <row r="908" spans="5:17">
      <c r="E908" s="62"/>
      <c r="F908" s="62"/>
      <c r="G908" s="62"/>
      <c r="I908" s="12" t="s">
        <v>2767</v>
      </c>
      <c r="L908" s="12" t="s">
        <v>2137</v>
      </c>
      <c r="M908" s="12" t="s">
        <v>2138</v>
      </c>
      <c r="N908" s="12">
        <v>4</v>
      </c>
      <c r="O908" s="12">
        <v>0</v>
      </c>
      <c r="P908" s="12">
        <v>4</v>
      </c>
      <c r="Q908" s="61">
        <v>4</v>
      </c>
    </row>
    <row r="909" spans="5:17">
      <c r="E909" s="62"/>
      <c r="F909" s="62"/>
      <c r="G909" s="62"/>
      <c r="I909" s="12" t="s">
        <v>2766</v>
      </c>
      <c r="L909" s="12" t="s">
        <v>2139</v>
      </c>
      <c r="M909" s="12" t="s">
        <v>2140</v>
      </c>
      <c r="N909" s="12">
        <v>4</v>
      </c>
      <c r="O909" s="12">
        <v>0</v>
      </c>
      <c r="P909" s="12">
        <v>4</v>
      </c>
      <c r="Q909" s="61">
        <v>4</v>
      </c>
    </row>
    <row r="910" spans="5:17">
      <c r="E910" s="62"/>
      <c r="F910" s="62"/>
      <c r="G910" s="62"/>
      <c r="I910" s="12" t="s">
        <v>2765</v>
      </c>
      <c r="L910" s="12" t="s">
        <v>2141</v>
      </c>
      <c r="M910" s="12" t="s">
        <v>2142</v>
      </c>
      <c r="N910" s="12">
        <v>4</v>
      </c>
      <c r="O910" s="12">
        <v>0</v>
      </c>
      <c r="P910" s="12">
        <v>4</v>
      </c>
      <c r="Q910" s="61">
        <v>4</v>
      </c>
    </row>
    <row r="911" spans="5:17">
      <c r="E911" s="62"/>
      <c r="F911" s="62"/>
      <c r="G911" s="62"/>
      <c r="I911" s="12" t="s">
        <v>2764</v>
      </c>
      <c r="L911" s="12" t="s">
        <v>2143</v>
      </c>
      <c r="M911" s="12" t="s">
        <v>2144</v>
      </c>
      <c r="N911" s="12">
        <v>4</v>
      </c>
      <c r="O911" s="12">
        <v>0</v>
      </c>
      <c r="P911" s="12">
        <v>4</v>
      </c>
      <c r="Q911" s="61">
        <v>4</v>
      </c>
    </row>
    <row r="912" spans="5:17">
      <c r="E912" s="62"/>
      <c r="F912" s="62"/>
      <c r="G912" s="62"/>
      <c r="I912" s="12" t="s">
        <v>2763</v>
      </c>
      <c r="L912" s="12" t="s">
        <v>2145</v>
      </c>
      <c r="M912" s="12" t="s">
        <v>2146</v>
      </c>
      <c r="N912" s="12">
        <v>4</v>
      </c>
      <c r="O912" s="12">
        <v>0</v>
      </c>
      <c r="P912" s="12">
        <v>4</v>
      </c>
      <c r="Q912" s="61">
        <v>4</v>
      </c>
    </row>
    <row r="913" spans="5:17">
      <c r="E913" s="62"/>
      <c r="F913" s="62"/>
      <c r="G913" s="62"/>
      <c r="I913" s="12" t="s">
        <v>2762</v>
      </c>
      <c r="L913" s="12" t="s">
        <v>2147</v>
      </c>
      <c r="M913" s="12" t="s">
        <v>2148</v>
      </c>
      <c r="N913" s="12">
        <v>4</v>
      </c>
      <c r="O913" s="12">
        <v>0</v>
      </c>
      <c r="P913" s="12">
        <v>4</v>
      </c>
      <c r="Q913" s="61">
        <v>4</v>
      </c>
    </row>
    <row r="914" spans="5:17">
      <c r="E914" s="62"/>
      <c r="F914" s="62"/>
      <c r="G914" s="62"/>
      <c r="I914" s="12" t="s">
        <v>2761</v>
      </c>
      <c r="L914" s="12" t="s">
        <v>2149</v>
      </c>
      <c r="M914" s="12" t="s">
        <v>2150</v>
      </c>
      <c r="N914" s="12">
        <v>4</v>
      </c>
      <c r="O914" s="12">
        <v>0</v>
      </c>
      <c r="P914" s="12">
        <v>4</v>
      </c>
      <c r="Q914" s="61">
        <v>4</v>
      </c>
    </row>
    <row r="915" spans="5:17">
      <c r="E915" s="62"/>
      <c r="F915" s="62"/>
      <c r="G915" s="62"/>
      <c r="I915" s="12" t="s">
        <v>2760</v>
      </c>
      <c r="L915" s="12" t="s">
        <v>2151</v>
      </c>
      <c r="M915" s="12" t="s">
        <v>2152</v>
      </c>
      <c r="N915" s="12">
        <v>4</v>
      </c>
      <c r="O915" s="12">
        <v>0</v>
      </c>
      <c r="P915" s="12">
        <v>4</v>
      </c>
      <c r="Q915" s="61">
        <v>4</v>
      </c>
    </row>
    <row r="916" spans="5:17">
      <c r="E916" s="62"/>
      <c r="F916" s="62"/>
      <c r="G916" s="62"/>
      <c r="I916" s="12" t="s">
        <v>2759</v>
      </c>
      <c r="L916" s="12" t="s">
        <v>2153</v>
      </c>
      <c r="M916" s="12" t="s">
        <v>2154</v>
      </c>
      <c r="N916" s="12">
        <v>4</v>
      </c>
      <c r="O916" s="12">
        <v>0</v>
      </c>
      <c r="P916" s="12">
        <v>4</v>
      </c>
      <c r="Q916" s="61">
        <v>4</v>
      </c>
    </row>
    <row r="917" spans="5:17">
      <c r="E917" s="62"/>
      <c r="F917" s="62"/>
      <c r="G917" s="62"/>
      <c r="I917" s="12" t="s">
        <v>2758</v>
      </c>
      <c r="L917" s="12" t="s">
        <v>2155</v>
      </c>
      <c r="M917" s="12" t="s">
        <v>2156</v>
      </c>
      <c r="N917" s="12">
        <v>4</v>
      </c>
      <c r="O917" s="12">
        <v>0</v>
      </c>
      <c r="P917" s="12">
        <v>4</v>
      </c>
      <c r="Q917" s="61">
        <v>4</v>
      </c>
    </row>
    <row r="918" spans="5:17">
      <c r="E918" s="62"/>
      <c r="F918" s="62"/>
      <c r="G918" s="62"/>
      <c r="I918" s="12" t="s">
        <v>2757</v>
      </c>
      <c r="L918" s="12" t="s">
        <v>2157</v>
      </c>
      <c r="M918" s="12" t="s">
        <v>2158</v>
      </c>
      <c r="N918" s="12">
        <v>4</v>
      </c>
      <c r="O918" s="12">
        <v>0</v>
      </c>
      <c r="P918" s="12">
        <v>4</v>
      </c>
      <c r="Q918" s="61">
        <v>4</v>
      </c>
    </row>
    <row r="919" spans="5:17">
      <c r="E919" s="62"/>
      <c r="F919" s="62"/>
      <c r="G919" s="62"/>
      <c r="I919" s="12" t="s">
        <v>2756</v>
      </c>
      <c r="L919" s="12" t="s">
        <v>2159</v>
      </c>
      <c r="M919" s="12" t="s">
        <v>2160</v>
      </c>
      <c r="N919" s="12">
        <v>4</v>
      </c>
      <c r="O919" s="12">
        <v>0</v>
      </c>
      <c r="P919" s="12">
        <v>4</v>
      </c>
      <c r="Q919" s="61">
        <v>4</v>
      </c>
    </row>
    <row r="920" spans="5:17">
      <c r="E920" s="62"/>
      <c r="F920" s="62"/>
      <c r="G920" s="62"/>
      <c r="I920" s="12" t="s">
        <v>2755</v>
      </c>
      <c r="L920" s="12" t="s">
        <v>2161</v>
      </c>
      <c r="M920" s="12" t="s">
        <v>2162</v>
      </c>
      <c r="N920" s="12">
        <v>4</v>
      </c>
      <c r="O920" s="12">
        <v>0</v>
      </c>
      <c r="P920" s="12">
        <v>4</v>
      </c>
      <c r="Q920" s="61">
        <v>4</v>
      </c>
    </row>
    <row r="921" spans="5:17">
      <c r="E921" s="62"/>
      <c r="F921" s="62"/>
      <c r="G921" s="62"/>
      <c r="I921" s="12" t="s">
        <v>2754</v>
      </c>
      <c r="L921" s="12" t="s">
        <v>2163</v>
      </c>
      <c r="M921" s="12" t="s">
        <v>2164</v>
      </c>
      <c r="N921" s="12">
        <v>4</v>
      </c>
      <c r="O921" s="12">
        <v>0</v>
      </c>
      <c r="P921" s="12">
        <v>4</v>
      </c>
      <c r="Q921" s="61">
        <v>4</v>
      </c>
    </row>
    <row r="922" spans="5:17">
      <c r="E922" s="62"/>
      <c r="F922" s="62"/>
      <c r="G922" s="62"/>
      <c r="I922" s="12" t="s">
        <v>2753</v>
      </c>
      <c r="L922" s="12" t="s">
        <v>2165</v>
      </c>
      <c r="M922" s="12" t="s">
        <v>2166</v>
      </c>
      <c r="N922" s="12">
        <v>4</v>
      </c>
      <c r="O922" s="12">
        <v>0</v>
      </c>
      <c r="P922" s="12">
        <v>4</v>
      </c>
      <c r="Q922" s="61">
        <v>4</v>
      </c>
    </row>
    <row r="923" spans="5:17">
      <c r="E923" s="62"/>
      <c r="F923" s="62"/>
      <c r="G923" s="62"/>
      <c r="I923" s="12" t="s">
        <v>2752</v>
      </c>
      <c r="L923" s="12" t="s">
        <v>2167</v>
      </c>
      <c r="M923" s="12" t="s">
        <v>2168</v>
      </c>
      <c r="N923" s="12">
        <v>4</v>
      </c>
      <c r="O923" s="12">
        <v>0</v>
      </c>
      <c r="P923" s="12">
        <v>4</v>
      </c>
      <c r="Q923" s="61">
        <v>4</v>
      </c>
    </row>
    <row r="924" spans="5:17">
      <c r="E924" s="62"/>
      <c r="F924" s="62"/>
      <c r="G924" s="62"/>
      <c r="I924" s="12" t="s">
        <v>2751</v>
      </c>
      <c r="L924" s="12" t="s">
        <v>2169</v>
      </c>
      <c r="M924" s="12" t="s">
        <v>2170</v>
      </c>
      <c r="N924" s="12">
        <v>4</v>
      </c>
      <c r="O924" s="12">
        <v>0</v>
      </c>
      <c r="P924" s="12">
        <v>4</v>
      </c>
      <c r="Q924" s="61">
        <v>4</v>
      </c>
    </row>
    <row r="925" spans="5:17">
      <c r="E925" s="62"/>
      <c r="F925" s="62"/>
      <c r="G925" s="62"/>
      <c r="I925" s="12" t="s">
        <v>2750</v>
      </c>
      <c r="L925" s="12" t="s">
        <v>2171</v>
      </c>
      <c r="M925" s="12" t="s">
        <v>2172</v>
      </c>
      <c r="N925" s="12">
        <v>4</v>
      </c>
      <c r="O925" s="12">
        <v>0</v>
      </c>
      <c r="P925" s="12">
        <v>4</v>
      </c>
      <c r="Q925" s="61">
        <v>4</v>
      </c>
    </row>
    <row r="926" spans="5:17">
      <c r="E926" s="62"/>
      <c r="F926" s="62"/>
      <c r="G926" s="62"/>
      <c r="I926" s="12" t="s">
        <v>2749</v>
      </c>
      <c r="L926" s="12" t="s">
        <v>2173</v>
      </c>
      <c r="M926" s="12" t="s">
        <v>2174</v>
      </c>
      <c r="N926" s="12">
        <v>4</v>
      </c>
      <c r="O926" s="12">
        <v>0</v>
      </c>
      <c r="P926" s="12">
        <v>4</v>
      </c>
      <c r="Q926" s="61">
        <v>4</v>
      </c>
    </row>
    <row r="927" spans="5:17">
      <c r="E927" s="62"/>
      <c r="F927" s="62"/>
      <c r="G927" s="62"/>
      <c r="I927" s="12" t="s">
        <v>2748</v>
      </c>
      <c r="L927" s="12" t="s">
        <v>2175</v>
      </c>
      <c r="M927" s="12" t="s">
        <v>2176</v>
      </c>
      <c r="N927" s="12">
        <v>4</v>
      </c>
      <c r="O927" s="12">
        <v>0</v>
      </c>
      <c r="P927" s="12">
        <v>4</v>
      </c>
      <c r="Q927" s="61">
        <v>4</v>
      </c>
    </row>
    <row r="928" spans="5:17">
      <c r="E928" s="62"/>
      <c r="F928" s="62"/>
      <c r="G928" s="62"/>
      <c r="I928" s="12" t="s">
        <v>2747</v>
      </c>
      <c r="L928" s="12" t="s">
        <v>2177</v>
      </c>
      <c r="M928" s="12" t="s">
        <v>2178</v>
      </c>
      <c r="N928" s="12">
        <v>4</v>
      </c>
      <c r="O928" s="12">
        <v>0</v>
      </c>
      <c r="P928" s="12">
        <v>4</v>
      </c>
      <c r="Q928" s="61">
        <v>4</v>
      </c>
    </row>
    <row r="929" spans="5:17">
      <c r="E929" s="62"/>
      <c r="F929" s="62"/>
      <c r="G929" s="62"/>
      <c r="I929" s="12" t="s">
        <v>2746</v>
      </c>
      <c r="L929" s="12" t="s">
        <v>2179</v>
      </c>
      <c r="M929" s="12" t="s">
        <v>2180</v>
      </c>
      <c r="N929" s="12">
        <v>4</v>
      </c>
      <c r="O929" s="12">
        <v>0</v>
      </c>
      <c r="P929" s="12">
        <v>4</v>
      </c>
      <c r="Q929" s="61">
        <v>4</v>
      </c>
    </row>
    <row r="930" spans="5:17">
      <c r="E930" s="62"/>
      <c r="F930" s="62"/>
      <c r="G930" s="62"/>
      <c r="I930" s="12" t="s">
        <v>2745</v>
      </c>
      <c r="L930" s="12" t="s">
        <v>2181</v>
      </c>
      <c r="M930" s="12" t="s">
        <v>2182</v>
      </c>
      <c r="N930" s="12">
        <v>4</v>
      </c>
      <c r="O930" s="12">
        <v>0</v>
      </c>
      <c r="P930" s="12">
        <v>4</v>
      </c>
      <c r="Q930" s="61">
        <v>4</v>
      </c>
    </row>
    <row r="931" spans="5:17">
      <c r="E931" s="62"/>
      <c r="F931" s="62"/>
      <c r="G931" s="62"/>
      <c r="I931" s="12" t="s">
        <v>2744</v>
      </c>
      <c r="L931" s="12" t="s">
        <v>2183</v>
      </c>
      <c r="M931" s="12" t="s">
        <v>2184</v>
      </c>
      <c r="N931" s="12">
        <v>4</v>
      </c>
      <c r="O931" s="12">
        <v>0</v>
      </c>
      <c r="P931" s="12">
        <v>4</v>
      </c>
      <c r="Q931" s="61">
        <v>4</v>
      </c>
    </row>
    <row r="932" spans="5:17">
      <c r="E932" s="62"/>
      <c r="F932" s="62"/>
      <c r="G932" s="62"/>
      <c r="I932" s="12" t="s">
        <v>2743</v>
      </c>
      <c r="L932" s="12" t="s">
        <v>2185</v>
      </c>
      <c r="M932" s="12" t="s">
        <v>2186</v>
      </c>
      <c r="N932" s="12">
        <v>4</v>
      </c>
      <c r="O932" s="12">
        <v>0</v>
      </c>
      <c r="P932" s="12">
        <v>4</v>
      </c>
      <c r="Q932" s="61">
        <v>4</v>
      </c>
    </row>
    <row r="933" spans="5:17">
      <c r="E933" s="62"/>
      <c r="F933" s="62"/>
      <c r="G933" s="62"/>
      <c r="I933" s="12" t="s">
        <v>2742</v>
      </c>
      <c r="L933" s="12" t="s">
        <v>2187</v>
      </c>
      <c r="M933" s="12" t="s">
        <v>2188</v>
      </c>
      <c r="N933" s="12">
        <v>4</v>
      </c>
      <c r="O933" s="12">
        <v>0</v>
      </c>
      <c r="P933" s="12">
        <v>4</v>
      </c>
      <c r="Q933" s="61">
        <v>4</v>
      </c>
    </row>
    <row r="934" spans="5:17">
      <c r="E934" s="62"/>
      <c r="F934" s="62"/>
      <c r="G934" s="62"/>
      <c r="I934" s="12" t="s">
        <v>2741</v>
      </c>
      <c r="L934" s="12" t="s">
        <v>2189</v>
      </c>
      <c r="M934" s="12" t="s">
        <v>2190</v>
      </c>
      <c r="N934" s="12">
        <v>3</v>
      </c>
      <c r="O934" s="12">
        <v>0</v>
      </c>
      <c r="P934" s="12">
        <v>3</v>
      </c>
      <c r="Q934" s="61">
        <v>3</v>
      </c>
    </row>
    <row r="935" spans="5:17">
      <c r="E935" s="62"/>
      <c r="F935" s="62"/>
      <c r="G935" s="62"/>
      <c r="I935" s="12" t="s">
        <v>2740</v>
      </c>
      <c r="L935" s="12" t="s">
        <v>186</v>
      </c>
      <c r="M935" s="12" t="s">
        <v>185</v>
      </c>
      <c r="N935" s="12">
        <v>4</v>
      </c>
      <c r="O935" s="12">
        <v>0</v>
      </c>
      <c r="P935" s="12">
        <v>2</v>
      </c>
      <c r="Q935" s="61">
        <v>4</v>
      </c>
    </row>
    <row r="936" spans="5:17">
      <c r="E936" s="62"/>
      <c r="F936" s="62"/>
      <c r="G936" s="62"/>
      <c r="I936" s="12" t="s">
        <v>2739</v>
      </c>
      <c r="L936" s="12" t="s">
        <v>93</v>
      </c>
      <c r="M936" s="12" t="s">
        <v>92</v>
      </c>
      <c r="N936" s="12">
        <v>2</v>
      </c>
      <c r="O936" s="12">
        <v>0</v>
      </c>
      <c r="P936" s="12">
        <v>2</v>
      </c>
      <c r="Q936" s="61">
        <v>2</v>
      </c>
    </row>
    <row r="937" spans="5:17">
      <c r="E937" s="62"/>
      <c r="F937" s="62"/>
      <c r="G937" s="62"/>
      <c r="I937" s="12" t="s">
        <v>2738</v>
      </c>
      <c r="L937" s="12" t="s">
        <v>112</v>
      </c>
      <c r="M937" s="12" t="s">
        <v>111</v>
      </c>
      <c r="N937" s="12">
        <v>4</v>
      </c>
      <c r="O937" s="12">
        <v>2</v>
      </c>
      <c r="P937" s="12">
        <v>4</v>
      </c>
      <c r="Q937" s="61">
        <v>6</v>
      </c>
    </row>
    <row r="938" spans="5:17">
      <c r="E938" s="62"/>
      <c r="F938" s="62"/>
      <c r="G938" s="62"/>
      <c r="I938" s="12" t="s">
        <v>2737</v>
      </c>
      <c r="L938" s="12" t="s">
        <v>162</v>
      </c>
      <c r="M938" s="12" t="s">
        <v>161</v>
      </c>
      <c r="N938" s="12">
        <v>2</v>
      </c>
      <c r="O938" s="12">
        <v>2</v>
      </c>
      <c r="P938" s="12">
        <v>4</v>
      </c>
      <c r="Q938" s="61">
        <v>4</v>
      </c>
    </row>
    <row r="939" spans="5:17">
      <c r="E939" s="62"/>
      <c r="F939" s="62"/>
      <c r="G939" s="62"/>
      <c r="I939" s="12" t="s">
        <v>2736</v>
      </c>
      <c r="L939" s="12" t="s">
        <v>224</v>
      </c>
      <c r="M939" s="12" t="s">
        <v>223</v>
      </c>
      <c r="N939" s="12">
        <v>2</v>
      </c>
      <c r="O939" s="12">
        <v>2</v>
      </c>
      <c r="P939" s="12">
        <v>4</v>
      </c>
      <c r="Q939" s="61">
        <v>4</v>
      </c>
    </row>
    <row r="940" spans="5:17">
      <c r="E940" s="62"/>
      <c r="F940" s="62"/>
      <c r="G940" s="62"/>
      <c r="I940" s="12" t="s">
        <v>2736</v>
      </c>
      <c r="L940" s="12" t="s">
        <v>226</v>
      </c>
      <c r="M940" s="12" t="s">
        <v>2191</v>
      </c>
      <c r="N940" s="12">
        <v>2</v>
      </c>
      <c r="O940" s="12">
        <v>0</v>
      </c>
      <c r="P940" s="12">
        <v>2</v>
      </c>
      <c r="Q940" s="61">
        <v>2</v>
      </c>
    </row>
    <row r="941" spans="5:17">
      <c r="E941" s="62"/>
      <c r="F941" s="62"/>
      <c r="G941" s="62"/>
      <c r="I941" s="12" t="s">
        <v>2735</v>
      </c>
      <c r="L941" s="12" t="s">
        <v>98</v>
      </c>
      <c r="M941" s="12" t="s">
        <v>97</v>
      </c>
      <c r="N941" s="12">
        <v>4</v>
      </c>
      <c r="O941" s="12">
        <v>2</v>
      </c>
      <c r="P941" s="12">
        <v>4</v>
      </c>
      <c r="Q941" s="61">
        <v>6</v>
      </c>
    </row>
    <row r="942" spans="5:17">
      <c r="E942" s="62"/>
      <c r="F942" s="62"/>
      <c r="G942" s="62"/>
      <c r="I942" s="12" t="s">
        <v>2734</v>
      </c>
      <c r="L942" s="12" t="s">
        <v>164</v>
      </c>
      <c r="M942" s="12" t="s">
        <v>163</v>
      </c>
      <c r="N942" s="12">
        <v>4</v>
      </c>
      <c r="O942" s="12">
        <v>2</v>
      </c>
      <c r="P942" s="12">
        <v>4</v>
      </c>
      <c r="Q942" s="61">
        <v>6</v>
      </c>
    </row>
    <row r="943" spans="5:17">
      <c r="E943" s="62"/>
      <c r="F943" s="62"/>
      <c r="G943" s="62"/>
      <c r="I943" s="12" t="s">
        <v>2733</v>
      </c>
      <c r="L943" s="12" t="s">
        <v>156</v>
      </c>
      <c r="M943" s="12" t="s">
        <v>155</v>
      </c>
      <c r="N943" s="12">
        <v>2</v>
      </c>
      <c r="O943" s="12">
        <v>2</v>
      </c>
      <c r="P943" s="12">
        <v>4</v>
      </c>
      <c r="Q943" s="61">
        <v>4</v>
      </c>
    </row>
    <row r="944" spans="5:17">
      <c r="E944" s="62"/>
      <c r="F944" s="62"/>
      <c r="G944" s="62"/>
      <c r="I944" s="12" t="s">
        <v>2732</v>
      </c>
      <c r="L944" s="12" t="s">
        <v>188</v>
      </c>
      <c r="M944" s="12" t="s">
        <v>187</v>
      </c>
      <c r="N944" s="12">
        <v>4</v>
      </c>
      <c r="O944" s="12">
        <v>2</v>
      </c>
      <c r="P944" s="12">
        <v>4</v>
      </c>
      <c r="Q944" s="61">
        <v>6</v>
      </c>
    </row>
    <row r="945" spans="5:17">
      <c r="E945" s="62"/>
      <c r="F945" s="62"/>
      <c r="G945" s="62"/>
      <c r="I945" s="12" t="s">
        <v>2731</v>
      </c>
      <c r="L945" s="12" t="s">
        <v>160</v>
      </c>
      <c r="M945" s="12" t="s">
        <v>159</v>
      </c>
      <c r="N945" s="12">
        <v>2</v>
      </c>
      <c r="O945" s="12">
        <v>2</v>
      </c>
      <c r="P945" s="12">
        <v>4</v>
      </c>
      <c r="Q945" s="61">
        <v>4</v>
      </c>
    </row>
    <row r="946" spans="5:17">
      <c r="E946" s="62"/>
      <c r="F946" s="62"/>
      <c r="G946" s="62"/>
      <c r="I946" s="12" t="s">
        <v>2730</v>
      </c>
      <c r="L946" s="12" t="s">
        <v>196</v>
      </c>
      <c r="M946" s="12" t="s">
        <v>195</v>
      </c>
      <c r="N946" s="12">
        <v>4</v>
      </c>
      <c r="O946" s="12">
        <v>2</v>
      </c>
      <c r="P946" s="12">
        <v>4</v>
      </c>
      <c r="Q946" s="61">
        <v>6</v>
      </c>
    </row>
    <row r="947" spans="5:17">
      <c r="E947" s="62"/>
      <c r="F947" s="62"/>
      <c r="G947" s="62"/>
      <c r="I947" s="12" t="s">
        <v>2729</v>
      </c>
      <c r="L947" s="12" t="s">
        <v>198</v>
      </c>
      <c r="M947" s="12" t="s">
        <v>197</v>
      </c>
      <c r="N947" s="12">
        <v>4</v>
      </c>
      <c r="O947" s="12">
        <v>2</v>
      </c>
      <c r="P947" s="12">
        <v>4</v>
      </c>
      <c r="Q947" s="61">
        <v>6</v>
      </c>
    </row>
    <row r="948" spans="5:17">
      <c r="E948" s="62"/>
      <c r="F948" s="62"/>
      <c r="G948" s="62"/>
      <c r="I948" s="12" t="s">
        <v>2728</v>
      </c>
      <c r="L948" s="12" t="s">
        <v>200</v>
      </c>
      <c r="M948" s="12" t="s">
        <v>199</v>
      </c>
      <c r="N948" s="12">
        <v>4</v>
      </c>
      <c r="O948" s="12">
        <v>2</v>
      </c>
      <c r="P948" s="12">
        <v>4</v>
      </c>
      <c r="Q948" s="61">
        <v>6</v>
      </c>
    </row>
    <row r="949" spans="5:17">
      <c r="E949" s="62"/>
      <c r="F949" s="62"/>
      <c r="G949" s="62"/>
      <c r="I949" s="12" t="s">
        <v>2727</v>
      </c>
      <c r="L949" s="12" t="s">
        <v>158</v>
      </c>
      <c r="M949" s="12" t="s">
        <v>157</v>
      </c>
      <c r="N949" s="12">
        <v>4</v>
      </c>
      <c r="O949" s="12">
        <v>2</v>
      </c>
      <c r="P949" s="12">
        <v>4</v>
      </c>
      <c r="Q949" s="61">
        <v>6</v>
      </c>
    </row>
    <row r="950" spans="5:17">
      <c r="E950" s="62"/>
      <c r="F950" s="62"/>
      <c r="G950" s="62"/>
      <c r="I950" s="12" t="s">
        <v>2726</v>
      </c>
      <c r="L950" s="12" t="s">
        <v>142</v>
      </c>
      <c r="M950" s="12" t="s">
        <v>141</v>
      </c>
      <c r="N950" s="12">
        <v>4</v>
      </c>
      <c r="O950" s="12">
        <v>0</v>
      </c>
      <c r="P950" s="12">
        <v>4</v>
      </c>
      <c r="Q950" s="61">
        <v>4</v>
      </c>
    </row>
    <row r="951" spans="5:17">
      <c r="E951" s="62"/>
      <c r="F951" s="62"/>
      <c r="G951" s="62"/>
      <c r="I951" s="12" t="s">
        <v>2725</v>
      </c>
      <c r="L951" s="12" t="s">
        <v>238</v>
      </c>
      <c r="M951" s="12" t="s">
        <v>237</v>
      </c>
      <c r="N951" s="12">
        <v>2</v>
      </c>
      <c r="O951" s="12">
        <v>4</v>
      </c>
      <c r="P951" s="12">
        <v>3</v>
      </c>
      <c r="Q951" s="61">
        <v>6</v>
      </c>
    </row>
    <row r="952" spans="5:17">
      <c r="E952" s="62"/>
      <c r="F952" s="62"/>
      <c r="G952" s="62"/>
      <c r="I952" s="12" t="s">
        <v>2724</v>
      </c>
      <c r="L952" s="12" t="s">
        <v>240</v>
      </c>
      <c r="M952" s="12" t="s">
        <v>239</v>
      </c>
      <c r="N952" s="12">
        <v>2</v>
      </c>
      <c r="O952" s="12">
        <v>4</v>
      </c>
      <c r="P952" s="12">
        <v>3</v>
      </c>
      <c r="Q952" s="61">
        <v>6</v>
      </c>
    </row>
    <row r="953" spans="5:17">
      <c r="E953" s="62"/>
      <c r="F953" s="62"/>
      <c r="G953" s="62"/>
      <c r="I953" s="12" t="s">
        <v>2723</v>
      </c>
      <c r="L953" s="12" t="s">
        <v>242</v>
      </c>
      <c r="M953" s="12" t="s">
        <v>241</v>
      </c>
      <c r="N953" s="12">
        <v>4</v>
      </c>
      <c r="O953" s="12">
        <v>2</v>
      </c>
      <c r="P953" s="12">
        <v>3</v>
      </c>
      <c r="Q953" s="61">
        <v>6</v>
      </c>
    </row>
    <row r="954" spans="5:17">
      <c r="E954" s="62"/>
      <c r="F954" s="62"/>
      <c r="G954" s="62"/>
      <c r="I954" s="12" t="s">
        <v>2722</v>
      </c>
      <c r="L954" s="12" t="s">
        <v>194</v>
      </c>
      <c r="M954" s="12" t="s">
        <v>193</v>
      </c>
      <c r="N954" s="12">
        <v>4</v>
      </c>
      <c r="O954" s="12">
        <v>0</v>
      </c>
      <c r="P954" s="12">
        <v>4</v>
      </c>
      <c r="Q954" s="61">
        <v>4</v>
      </c>
    </row>
    <row r="955" spans="5:17">
      <c r="E955" s="62"/>
      <c r="F955" s="62"/>
      <c r="G955" s="62"/>
      <c r="I955" s="12" t="s">
        <v>2722</v>
      </c>
      <c r="L955" s="12" t="s">
        <v>144</v>
      </c>
      <c r="M955" s="12" t="s">
        <v>143</v>
      </c>
      <c r="N955" s="12">
        <v>2</v>
      </c>
      <c r="O955" s="12">
        <v>2</v>
      </c>
      <c r="P955" s="12">
        <v>2</v>
      </c>
      <c r="Q955" s="61">
        <v>4</v>
      </c>
    </row>
    <row r="956" spans="5:17">
      <c r="E956" s="62"/>
      <c r="F956" s="62"/>
      <c r="G956" s="62"/>
      <c r="I956" s="12" t="s">
        <v>2721</v>
      </c>
      <c r="L956" s="12" t="s">
        <v>146</v>
      </c>
      <c r="M956" s="12" t="s">
        <v>145</v>
      </c>
      <c r="N956" s="12">
        <v>2</v>
      </c>
      <c r="O956" s="12">
        <v>4</v>
      </c>
      <c r="P956" s="12">
        <v>4</v>
      </c>
      <c r="Q956" s="61">
        <v>6</v>
      </c>
    </row>
    <row r="957" spans="5:17">
      <c r="E957" s="62"/>
      <c r="F957" s="62"/>
      <c r="G957" s="62"/>
      <c r="I957" s="12" t="s">
        <v>2720</v>
      </c>
      <c r="L957" s="12" t="s">
        <v>152</v>
      </c>
      <c r="M957" s="12" t="s">
        <v>151</v>
      </c>
      <c r="N957" s="12">
        <v>4</v>
      </c>
      <c r="O957" s="12">
        <v>2</v>
      </c>
      <c r="P957" s="12">
        <v>3</v>
      </c>
      <c r="Q957" s="61">
        <v>6</v>
      </c>
    </row>
    <row r="958" spans="5:17">
      <c r="E958" s="62"/>
      <c r="F958" s="62"/>
      <c r="G958" s="62"/>
      <c r="I958" s="12" t="s">
        <v>2719</v>
      </c>
      <c r="L958" s="12" t="s">
        <v>154</v>
      </c>
      <c r="M958" s="12" t="s">
        <v>153</v>
      </c>
      <c r="N958" s="12">
        <v>2</v>
      </c>
      <c r="O958" s="12">
        <v>2</v>
      </c>
      <c r="P958" s="12">
        <v>2</v>
      </c>
      <c r="Q958" s="61">
        <v>4</v>
      </c>
    </row>
    <row r="959" spans="5:17">
      <c r="E959" s="62"/>
      <c r="F959" s="62"/>
      <c r="G959" s="62"/>
      <c r="I959" s="12" t="s">
        <v>2718</v>
      </c>
      <c r="L959" s="12" t="s">
        <v>208</v>
      </c>
      <c r="M959" s="12" t="s">
        <v>207</v>
      </c>
      <c r="N959" s="12">
        <v>1</v>
      </c>
      <c r="O959" s="12">
        <v>3</v>
      </c>
      <c r="P959" s="12">
        <v>4</v>
      </c>
      <c r="Q959" s="61">
        <v>4</v>
      </c>
    </row>
    <row r="960" spans="5:17">
      <c r="E960" s="62"/>
      <c r="F960" s="62"/>
      <c r="G960" s="62"/>
      <c r="I960" s="12" t="s">
        <v>2717</v>
      </c>
      <c r="L960" s="12" t="s">
        <v>128</v>
      </c>
      <c r="M960" s="12" t="s">
        <v>127</v>
      </c>
      <c r="N960" s="12">
        <v>2</v>
      </c>
      <c r="O960" s="12">
        <v>2</v>
      </c>
      <c r="P960" s="12">
        <v>4</v>
      </c>
      <c r="Q960" s="61">
        <v>4</v>
      </c>
    </row>
    <row r="961" spans="5:17">
      <c r="E961" s="62"/>
      <c r="F961" s="62"/>
      <c r="G961" s="62"/>
      <c r="I961" s="12" t="s">
        <v>2716</v>
      </c>
      <c r="L961" s="12" t="s">
        <v>130</v>
      </c>
      <c r="M961" s="12" t="s">
        <v>327</v>
      </c>
      <c r="N961" s="12">
        <v>2</v>
      </c>
      <c r="O961" s="12">
        <v>2</v>
      </c>
      <c r="P961" s="12">
        <v>4</v>
      </c>
      <c r="Q961" s="61">
        <v>4</v>
      </c>
    </row>
    <row r="962" spans="5:17">
      <c r="E962" s="62"/>
      <c r="F962" s="62"/>
      <c r="G962" s="62"/>
      <c r="I962" s="12" t="s">
        <v>2715</v>
      </c>
      <c r="L962" s="12" t="s">
        <v>2192</v>
      </c>
      <c r="M962" s="12" t="s">
        <v>2193</v>
      </c>
      <c r="N962" s="12">
        <v>2</v>
      </c>
      <c r="O962" s="12">
        <v>1</v>
      </c>
      <c r="P962" s="12">
        <v>4</v>
      </c>
      <c r="Q962" s="61">
        <v>3</v>
      </c>
    </row>
    <row r="963" spans="5:17">
      <c r="E963" s="62"/>
      <c r="F963" s="62"/>
      <c r="G963" s="62"/>
      <c r="I963" s="12" t="s">
        <v>2714</v>
      </c>
      <c r="L963" s="12" t="s">
        <v>2194</v>
      </c>
      <c r="M963" s="12" t="s">
        <v>2195</v>
      </c>
      <c r="N963" s="12">
        <v>2</v>
      </c>
      <c r="O963" s="12">
        <v>1</v>
      </c>
      <c r="P963" s="12">
        <v>4</v>
      </c>
      <c r="Q963" s="61">
        <v>3</v>
      </c>
    </row>
    <row r="964" spans="5:17">
      <c r="E964" s="62"/>
      <c r="F964" s="62"/>
      <c r="G964" s="62"/>
      <c r="I964" s="12" t="s">
        <v>2713</v>
      </c>
      <c r="L964" s="12" t="s">
        <v>2196</v>
      </c>
      <c r="M964" s="12" t="s">
        <v>2197</v>
      </c>
      <c r="N964" s="12">
        <v>2</v>
      </c>
      <c r="O964" s="12">
        <v>1</v>
      </c>
      <c r="P964" s="12">
        <v>4</v>
      </c>
      <c r="Q964" s="61">
        <v>3</v>
      </c>
    </row>
    <row r="965" spans="5:17">
      <c r="E965" s="62"/>
      <c r="F965" s="62"/>
      <c r="G965" s="62"/>
      <c r="I965" s="12" t="s">
        <v>2712</v>
      </c>
      <c r="L965" s="12" t="s">
        <v>2198</v>
      </c>
      <c r="M965" s="12" t="s">
        <v>2199</v>
      </c>
      <c r="N965" s="12">
        <v>0</v>
      </c>
      <c r="O965" s="12">
        <v>4</v>
      </c>
      <c r="P965" s="12">
        <v>4</v>
      </c>
      <c r="Q965" s="61">
        <v>4</v>
      </c>
    </row>
    <row r="966" spans="5:17">
      <c r="E966" s="62"/>
      <c r="F966" s="62"/>
      <c r="G966" s="62"/>
      <c r="I966" s="12" t="s">
        <v>2711</v>
      </c>
      <c r="L966" s="12" t="s">
        <v>2200</v>
      </c>
      <c r="M966" s="12" t="s">
        <v>2201</v>
      </c>
      <c r="N966" s="12">
        <v>3</v>
      </c>
      <c r="O966" s="12">
        <v>3</v>
      </c>
      <c r="P966" s="12">
        <v>3</v>
      </c>
      <c r="Q966" s="61">
        <v>6</v>
      </c>
    </row>
    <row r="967" spans="5:17">
      <c r="E967" s="62"/>
      <c r="F967" s="62"/>
      <c r="G967" s="62"/>
      <c r="I967" s="12" t="s">
        <v>2710</v>
      </c>
      <c r="L967" s="12" t="s">
        <v>317</v>
      </c>
      <c r="M967" s="12" t="s">
        <v>316</v>
      </c>
      <c r="N967" s="12">
        <v>4</v>
      </c>
      <c r="O967" s="12">
        <v>0</v>
      </c>
      <c r="P967" s="12">
        <v>4</v>
      </c>
      <c r="Q967" s="61">
        <v>4</v>
      </c>
    </row>
    <row r="968" spans="5:17">
      <c r="E968" s="62"/>
      <c r="F968" s="62"/>
      <c r="G968" s="62"/>
      <c r="I968" s="12" t="s">
        <v>2709</v>
      </c>
      <c r="L968" s="12" t="s">
        <v>2202</v>
      </c>
      <c r="M968" s="12" t="s">
        <v>2203</v>
      </c>
      <c r="N968" s="12">
        <v>4</v>
      </c>
      <c r="O968" s="12">
        <v>2</v>
      </c>
      <c r="P968" s="12">
        <v>3</v>
      </c>
      <c r="Q968" s="61">
        <v>6</v>
      </c>
    </row>
    <row r="969" spans="5:17">
      <c r="E969" s="62"/>
      <c r="F969" s="62"/>
      <c r="G969" s="62"/>
      <c r="I969" s="12" t="s">
        <v>2708</v>
      </c>
      <c r="L969" s="12" t="s">
        <v>335</v>
      </c>
      <c r="M969" s="12" t="s">
        <v>334</v>
      </c>
      <c r="N969" s="12">
        <v>4</v>
      </c>
      <c r="O969" s="12">
        <v>2</v>
      </c>
      <c r="P969" s="12">
        <v>6</v>
      </c>
      <c r="Q969" s="61">
        <v>6</v>
      </c>
    </row>
    <row r="970" spans="5:17">
      <c r="E970" s="62"/>
      <c r="F970" s="62"/>
      <c r="G970" s="62"/>
      <c r="I970" s="12" t="s">
        <v>2707</v>
      </c>
      <c r="L970" s="12" t="s">
        <v>320</v>
      </c>
      <c r="M970" s="12" t="s">
        <v>319</v>
      </c>
      <c r="N970" s="12">
        <v>3</v>
      </c>
      <c r="O970" s="12">
        <v>3</v>
      </c>
      <c r="P970" s="12">
        <v>3</v>
      </c>
      <c r="Q970" s="61">
        <v>6</v>
      </c>
    </row>
    <row r="971" spans="5:17">
      <c r="E971" s="62"/>
      <c r="F971" s="62"/>
      <c r="G971" s="62"/>
      <c r="I971" s="12" t="s">
        <v>2706</v>
      </c>
      <c r="L971" s="12" t="s">
        <v>322</v>
      </c>
      <c r="M971" s="12" t="s">
        <v>2204</v>
      </c>
      <c r="N971" s="12">
        <v>4</v>
      </c>
      <c r="O971" s="12">
        <v>2</v>
      </c>
      <c r="P971" s="12">
        <v>3</v>
      </c>
      <c r="Q971" s="61">
        <v>6</v>
      </c>
    </row>
    <row r="972" spans="5:17">
      <c r="E972" s="62"/>
      <c r="F972" s="62"/>
      <c r="G972" s="62"/>
      <c r="I972" s="12" t="s">
        <v>2705</v>
      </c>
      <c r="L972" s="12" t="s">
        <v>2205</v>
      </c>
      <c r="M972" s="12" t="s">
        <v>2206</v>
      </c>
      <c r="N972" s="12">
        <v>3</v>
      </c>
      <c r="O972" s="12">
        <v>1</v>
      </c>
      <c r="P972" s="12">
        <v>4</v>
      </c>
      <c r="Q972" s="61">
        <v>4</v>
      </c>
    </row>
    <row r="973" spans="5:17">
      <c r="E973" s="62"/>
      <c r="F973" s="62"/>
      <c r="G973" s="62"/>
      <c r="I973" s="12" t="s">
        <v>2704</v>
      </c>
      <c r="L973" s="12" t="s">
        <v>2207</v>
      </c>
      <c r="M973" s="12" t="s">
        <v>2208</v>
      </c>
      <c r="N973" s="12">
        <v>4</v>
      </c>
      <c r="O973" s="12">
        <v>0</v>
      </c>
      <c r="P973" s="12">
        <v>4</v>
      </c>
      <c r="Q973" s="61">
        <v>4</v>
      </c>
    </row>
    <row r="974" spans="5:17">
      <c r="E974" s="62"/>
      <c r="F974" s="62"/>
      <c r="G974" s="62"/>
      <c r="I974" s="12" t="s">
        <v>2703</v>
      </c>
      <c r="L974" s="12" t="s">
        <v>2209</v>
      </c>
      <c r="M974" s="12" t="s">
        <v>2210</v>
      </c>
      <c r="N974" s="12">
        <v>0</v>
      </c>
      <c r="O974" s="12">
        <v>3</v>
      </c>
      <c r="P974" s="12">
        <v>5</v>
      </c>
      <c r="Q974" s="61">
        <v>3</v>
      </c>
    </row>
    <row r="975" spans="5:17">
      <c r="E975" s="62"/>
      <c r="F975" s="62"/>
      <c r="G975" s="62"/>
      <c r="I975" s="12" t="s">
        <v>2702</v>
      </c>
      <c r="L975" s="12" t="s">
        <v>2211</v>
      </c>
      <c r="M975" s="12" t="s">
        <v>2212</v>
      </c>
      <c r="N975" s="12">
        <v>0</v>
      </c>
      <c r="O975" s="12">
        <v>3</v>
      </c>
      <c r="P975" s="12">
        <v>5</v>
      </c>
      <c r="Q975" s="61">
        <v>3</v>
      </c>
    </row>
    <row r="976" spans="5:17">
      <c r="E976" s="62"/>
      <c r="F976" s="62"/>
      <c r="G976" s="62"/>
      <c r="I976" s="12" t="s">
        <v>2701</v>
      </c>
      <c r="L976" s="12" t="s">
        <v>2213</v>
      </c>
      <c r="M976" s="12" t="s">
        <v>2214</v>
      </c>
      <c r="N976" s="12">
        <v>6</v>
      </c>
      <c r="O976" s="12">
        <v>0</v>
      </c>
      <c r="P976" s="12">
        <v>6</v>
      </c>
      <c r="Q976" s="61">
        <v>6</v>
      </c>
    </row>
    <row r="977" spans="5:17">
      <c r="E977" s="62"/>
      <c r="F977" s="62"/>
      <c r="G977" s="62"/>
      <c r="I977" s="12" t="s">
        <v>326</v>
      </c>
      <c r="L977" s="12" t="s">
        <v>2215</v>
      </c>
      <c r="M977" s="12" t="s">
        <v>2216</v>
      </c>
      <c r="N977" s="12">
        <v>4</v>
      </c>
      <c r="O977" s="12">
        <v>0</v>
      </c>
      <c r="P977" s="12">
        <v>4</v>
      </c>
      <c r="Q977" s="61">
        <v>4</v>
      </c>
    </row>
    <row r="978" spans="5:17">
      <c r="E978" s="62"/>
      <c r="F978" s="62"/>
      <c r="G978" s="62"/>
      <c r="I978" s="12" t="s">
        <v>2700</v>
      </c>
      <c r="L978" s="12" t="s">
        <v>2217</v>
      </c>
      <c r="M978" s="12" t="s">
        <v>2218</v>
      </c>
      <c r="N978" s="12">
        <v>3</v>
      </c>
      <c r="O978" s="12">
        <v>1</v>
      </c>
      <c r="P978" s="12">
        <v>4</v>
      </c>
      <c r="Q978" s="61">
        <v>4</v>
      </c>
    </row>
    <row r="979" spans="5:17">
      <c r="E979" s="62"/>
      <c r="F979" s="62"/>
      <c r="G979" s="62"/>
      <c r="I979" s="12" t="s">
        <v>2699</v>
      </c>
      <c r="L979" s="12" t="s">
        <v>2219</v>
      </c>
      <c r="M979" s="12" t="s">
        <v>2220</v>
      </c>
      <c r="N979" s="12">
        <v>4</v>
      </c>
      <c r="O979" s="12">
        <v>0</v>
      </c>
      <c r="P979" s="12">
        <v>4</v>
      </c>
      <c r="Q979" s="61">
        <v>4</v>
      </c>
    </row>
    <row r="980" spans="5:17">
      <c r="E980" s="62"/>
      <c r="F980" s="62"/>
      <c r="G980" s="62"/>
      <c r="I980" s="12" t="s">
        <v>2698</v>
      </c>
      <c r="L980" s="12" t="s">
        <v>2221</v>
      </c>
      <c r="M980" s="12" t="s">
        <v>2222</v>
      </c>
      <c r="N980" s="12">
        <v>4</v>
      </c>
      <c r="O980" s="12">
        <v>0</v>
      </c>
      <c r="P980" s="12">
        <v>6</v>
      </c>
      <c r="Q980" s="61">
        <v>4</v>
      </c>
    </row>
    <row r="981" spans="5:17">
      <c r="E981" s="62"/>
      <c r="F981" s="62"/>
      <c r="G981" s="62"/>
      <c r="I981" s="12" t="s">
        <v>2697</v>
      </c>
      <c r="L981" s="12" t="s">
        <v>2223</v>
      </c>
      <c r="M981" s="12" t="s">
        <v>2224</v>
      </c>
      <c r="N981" s="12">
        <v>4</v>
      </c>
      <c r="O981" s="12">
        <v>0</v>
      </c>
      <c r="P981" s="12">
        <v>4</v>
      </c>
      <c r="Q981" s="61">
        <v>4</v>
      </c>
    </row>
    <row r="982" spans="5:17">
      <c r="E982" s="62"/>
      <c r="F982" s="62"/>
      <c r="G982" s="62"/>
      <c r="I982" s="12" t="s">
        <v>2696</v>
      </c>
      <c r="L982" s="12" t="s">
        <v>2225</v>
      </c>
      <c r="M982" s="12" t="s">
        <v>2226</v>
      </c>
      <c r="N982" s="12">
        <v>4</v>
      </c>
      <c r="O982" s="12">
        <v>2</v>
      </c>
      <c r="P982" s="12">
        <v>6</v>
      </c>
      <c r="Q982" s="61">
        <v>6</v>
      </c>
    </row>
    <row r="983" spans="5:17">
      <c r="E983" s="62"/>
      <c r="F983" s="62"/>
      <c r="G983" s="62"/>
      <c r="I983" s="12" t="s">
        <v>2695</v>
      </c>
      <c r="L983" s="12" t="s">
        <v>2227</v>
      </c>
      <c r="M983" s="12" t="s">
        <v>2228</v>
      </c>
      <c r="N983" s="12">
        <v>3</v>
      </c>
      <c r="O983" s="12">
        <v>1</v>
      </c>
      <c r="P983" s="12">
        <v>4</v>
      </c>
      <c r="Q983" s="61">
        <v>4</v>
      </c>
    </row>
    <row r="984" spans="5:17">
      <c r="E984" s="62"/>
      <c r="F984" s="62"/>
      <c r="G984" s="62"/>
      <c r="I984" s="12" t="s">
        <v>2694</v>
      </c>
      <c r="L984" s="12" t="s">
        <v>2229</v>
      </c>
      <c r="M984" s="12" t="s">
        <v>2230</v>
      </c>
      <c r="N984" s="12">
        <v>0</v>
      </c>
      <c r="O984" s="12">
        <v>3</v>
      </c>
      <c r="P984" s="12">
        <v>5</v>
      </c>
      <c r="Q984" s="61">
        <v>3</v>
      </c>
    </row>
    <row r="985" spans="5:17">
      <c r="E985" s="62"/>
      <c r="F985" s="62"/>
      <c r="G985" s="62"/>
      <c r="I985" s="12" t="s">
        <v>2693</v>
      </c>
      <c r="L985" s="12" t="s">
        <v>2231</v>
      </c>
      <c r="M985" s="12" t="s">
        <v>2232</v>
      </c>
      <c r="N985" s="12">
        <v>4</v>
      </c>
      <c r="O985" s="12">
        <v>0</v>
      </c>
      <c r="P985" s="12">
        <v>4</v>
      </c>
      <c r="Q985" s="61">
        <v>4</v>
      </c>
    </row>
    <row r="986" spans="5:17">
      <c r="E986" s="62"/>
      <c r="F986" s="62"/>
      <c r="G986" s="62"/>
      <c r="I986" s="12" t="s">
        <v>2692</v>
      </c>
      <c r="L986" s="12" t="s">
        <v>2233</v>
      </c>
      <c r="M986" s="12" t="s">
        <v>2234</v>
      </c>
      <c r="N986" s="12">
        <v>4</v>
      </c>
      <c r="O986" s="12">
        <v>0</v>
      </c>
      <c r="P986" s="12">
        <v>4</v>
      </c>
      <c r="Q986" s="61">
        <v>4</v>
      </c>
    </row>
    <row r="987" spans="5:17">
      <c r="E987" s="62"/>
      <c r="F987" s="62"/>
      <c r="G987" s="62"/>
      <c r="I987" s="12" t="s">
        <v>2691</v>
      </c>
      <c r="L987" s="12" t="s">
        <v>2235</v>
      </c>
      <c r="M987" s="12" t="s">
        <v>2236</v>
      </c>
      <c r="N987" s="12">
        <v>4</v>
      </c>
      <c r="O987" s="12">
        <v>0</v>
      </c>
      <c r="P987" s="12">
        <v>4</v>
      </c>
      <c r="Q987" s="61">
        <v>4</v>
      </c>
    </row>
    <row r="988" spans="5:17">
      <c r="E988" s="62"/>
      <c r="F988" s="62"/>
      <c r="G988" s="62"/>
      <c r="I988" s="12" t="s">
        <v>2690</v>
      </c>
      <c r="L988" s="12" t="s">
        <v>2237</v>
      </c>
      <c r="M988" s="12" t="s">
        <v>2238</v>
      </c>
      <c r="N988" s="12">
        <v>4</v>
      </c>
      <c r="O988" s="12">
        <v>0</v>
      </c>
      <c r="P988" s="12">
        <v>4</v>
      </c>
      <c r="Q988" s="61">
        <v>4</v>
      </c>
    </row>
    <row r="989" spans="5:17">
      <c r="E989" s="62"/>
      <c r="F989" s="62"/>
      <c r="G989" s="62"/>
      <c r="I989" s="12" t="s">
        <v>2689</v>
      </c>
      <c r="L989" s="12" t="s">
        <v>2239</v>
      </c>
      <c r="M989" s="12" t="s">
        <v>2240</v>
      </c>
      <c r="N989" s="12">
        <v>4</v>
      </c>
      <c r="O989" s="12">
        <v>0</v>
      </c>
      <c r="P989" s="12">
        <v>4</v>
      </c>
      <c r="Q989" s="61">
        <v>4</v>
      </c>
    </row>
    <row r="990" spans="5:17">
      <c r="E990" s="62"/>
      <c r="F990" s="62"/>
      <c r="G990" s="62"/>
      <c r="I990" s="12" t="s">
        <v>2688</v>
      </c>
      <c r="L990" s="12" t="s">
        <v>2241</v>
      </c>
      <c r="M990" s="12" t="s">
        <v>2242</v>
      </c>
      <c r="N990" s="12">
        <v>4</v>
      </c>
      <c r="O990" s="12">
        <v>0</v>
      </c>
      <c r="P990" s="12">
        <v>4</v>
      </c>
      <c r="Q990" s="61">
        <v>4</v>
      </c>
    </row>
    <row r="991" spans="5:17">
      <c r="E991" s="62"/>
      <c r="F991" s="62"/>
      <c r="G991" s="62"/>
      <c r="I991" s="12" t="s">
        <v>2687</v>
      </c>
      <c r="L991" s="12" t="s">
        <v>2243</v>
      </c>
      <c r="M991" s="12" t="s">
        <v>2244</v>
      </c>
      <c r="N991" s="12">
        <v>6</v>
      </c>
      <c r="O991" s="12">
        <v>0</v>
      </c>
      <c r="P991" s="12">
        <v>10</v>
      </c>
      <c r="Q991" s="61">
        <v>6</v>
      </c>
    </row>
    <row r="992" spans="5:17">
      <c r="E992" s="62"/>
      <c r="F992" s="62"/>
      <c r="G992" s="62"/>
      <c r="I992" s="12" t="s">
        <v>2686</v>
      </c>
      <c r="L992" s="12" t="s">
        <v>2245</v>
      </c>
      <c r="M992" s="12" t="s">
        <v>2246</v>
      </c>
      <c r="N992" s="12">
        <v>4</v>
      </c>
      <c r="O992" s="12">
        <v>0</v>
      </c>
      <c r="P992" s="12">
        <v>4</v>
      </c>
      <c r="Q992" s="61">
        <v>4</v>
      </c>
    </row>
    <row r="993" spans="5:17">
      <c r="E993" s="62"/>
      <c r="F993" s="62"/>
      <c r="G993" s="62"/>
      <c r="I993" s="12" t="s">
        <v>2685</v>
      </c>
      <c r="L993" s="12" t="s">
        <v>2247</v>
      </c>
      <c r="M993" s="12" t="s">
        <v>2248</v>
      </c>
      <c r="N993" s="12">
        <v>2</v>
      </c>
      <c r="O993" s="12">
        <v>0</v>
      </c>
      <c r="P993" s="12">
        <v>10</v>
      </c>
      <c r="Q993" s="61">
        <v>2</v>
      </c>
    </row>
    <row r="994" spans="5:17">
      <c r="E994" s="62"/>
      <c r="F994" s="62"/>
      <c r="G994" s="62"/>
      <c r="I994" s="12" t="s">
        <v>2684</v>
      </c>
      <c r="L994" s="12" t="s">
        <v>2249</v>
      </c>
      <c r="M994" s="12" t="s">
        <v>2250</v>
      </c>
      <c r="N994" s="12">
        <v>2</v>
      </c>
      <c r="O994" s="12">
        <v>2</v>
      </c>
      <c r="P994" s="12">
        <v>4</v>
      </c>
      <c r="Q994" s="61">
        <v>4</v>
      </c>
    </row>
    <row r="995" spans="5:17">
      <c r="E995" s="62"/>
      <c r="F995" s="62"/>
      <c r="G995" s="62"/>
      <c r="I995" s="12" t="s">
        <v>2683</v>
      </c>
      <c r="L995" s="12" t="s">
        <v>2251</v>
      </c>
      <c r="M995" s="12" t="s">
        <v>2252</v>
      </c>
      <c r="N995" s="12">
        <v>2</v>
      </c>
      <c r="O995" s="12">
        <v>2</v>
      </c>
      <c r="P995" s="12">
        <v>4</v>
      </c>
      <c r="Q995" s="61">
        <v>4</v>
      </c>
    </row>
    <row r="996" spans="5:17">
      <c r="E996" s="62"/>
      <c r="F996" s="62"/>
      <c r="G996" s="62"/>
      <c r="I996" s="12" t="s">
        <v>2682</v>
      </c>
      <c r="L996" s="12" t="s">
        <v>2253</v>
      </c>
      <c r="M996" s="12" t="s">
        <v>2254</v>
      </c>
      <c r="N996" s="12">
        <v>2</v>
      </c>
      <c r="O996" s="12">
        <v>2</v>
      </c>
      <c r="P996" s="12">
        <v>4</v>
      </c>
      <c r="Q996" s="61">
        <v>4</v>
      </c>
    </row>
    <row r="997" spans="5:17">
      <c r="E997" s="62"/>
      <c r="F997" s="62"/>
      <c r="G997" s="62"/>
      <c r="I997" s="12" t="s">
        <v>2681</v>
      </c>
      <c r="L997" s="12" t="s">
        <v>2255</v>
      </c>
      <c r="M997" s="12" t="s">
        <v>2256</v>
      </c>
      <c r="N997" s="12">
        <v>2</v>
      </c>
      <c r="O997" s="12">
        <v>4</v>
      </c>
      <c r="P997" s="12">
        <v>6</v>
      </c>
      <c r="Q997" s="61">
        <v>6</v>
      </c>
    </row>
    <row r="998" spans="5:17">
      <c r="E998" s="62"/>
      <c r="F998" s="62"/>
      <c r="G998" s="62"/>
      <c r="I998" s="12" t="s">
        <v>2680</v>
      </c>
      <c r="L998" s="12" t="s">
        <v>110</v>
      </c>
      <c r="M998" s="12" t="s">
        <v>109</v>
      </c>
      <c r="N998" s="12">
        <v>2</v>
      </c>
      <c r="O998" s="12">
        <v>4</v>
      </c>
      <c r="P998" s="12">
        <v>6</v>
      </c>
      <c r="Q998" s="61">
        <v>6</v>
      </c>
    </row>
    <row r="999" spans="5:17">
      <c r="E999" s="62"/>
      <c r="F999" s="62"/>
      <c r="G999" s="62"/>
      <c r="I999" s="12" t="s">
        <v>2679</v>
      </c>
      <c r="L999" s="12" t="s">
        <v>2257</v>
      </c>
      <c r="M999" s="12" t="s">
        <v>2258</v>
      </c>
      <c r="N999" s="12">
        <v>2</v>
      </c>
      <c r="O999" s="12">
        <v>4</v>
      </c>
      <c r="P999" s="12">
        <v>8</v>
      </c>
      <c r="Q999" s="61">
        <v>6</v>
      </c>
    </row>
    <row r="1000" spans="5:17">
      <c r="E1000" s="62"/>
      <c r="F1000" s="62"/>
      <c r="G1000" s="62"/>
      <c r="I1000" s="12" t="s">
        <v>2678</v>
      </c>
      <c r="L1000" s="12" t="s">
        <v>2259</v>
      </c>
      <c r="M1000" s="12" t="s">
        <v>2260</v>
      </c>
      <c r="N1000" s="12">
        <v>6</v>
      </c>
      <c r="O1000" s="12">
        <v>0</v>
      </c>
      <c r="P1000" s="12">
        <v>6</v>
      </c>
      <c r="Q1000" s="61">
        <v>6</v>
      </c>
    </row>
    <row r="1001" spans="5:17">
      <c r="E1001" s="62"/>
      <c r="F1001" s="62"/>
      <c r="G1001" s="62"/>
      <c r="I1001" s="12" t="s">
        <v>2677</v>
      </c>
      <c r="L1001" s="12" t="s">
        <v>2261</v>
      </c>
      <c r="M1001" s="12" t="s">
        <v>2262</v>
      </c>
      <c r="N1001" s="12">
        <v>4</v>
      </c>
      <c r="O1001" s="12">
        <v>2</v>
      </c>
      <c r="P1001" s="12">
        <v>6</v>
      </c>
      <c r="Q1001" s="61">
        <v>6</v>
      </c>
    </row>
    <row r="1002" spans="5:17">
      <c r="E1002" s="62"/>
      <c r="F1002" s="62"/>
      <c r="G1002" s="62"/>
      <c r="I1002" s="12" t="s">
        <v>2676</v>
      </c>
      <c r="L1002" s="12" t="s">
        <v>2263</v>
      </c>
      <c r="M1002" s="12" t="s">
        <v>2264</v>
      </c>
      <c r="N1002" s="12">
        <v>0</v>
      </c>
      <c r="O1002" s="12">
        <v>3</v>
      </c>
      <c r="P1002" s="12">
        <v>4</v>
      </c>
      <c r="Q1002" s="61">
        <v>3</v>
      </c>
    </row>
    <row r="1003" spans="5:17">
      <c r="E1003" s="62"/>
      <c r="F1003" s="62"/>
      <c r="G1003" s="62"/>
      <c r="I1003" s="12" t="s">
        <v>2675</v>
      </c>
      <c r="L1003" s="12" t="s">
        <v>2265</v>
      </c>
      <c r="M1003" s="12" t="s">
        <v>2266</v>
      </c>
      <c r="N1003" s="12">
        <v>4</v>
      </c>
      <c r="O1003" s="12">
        <v>0</v>
      </c>
      <c r="P1003" s="12">
        <v>6</v>
      </c>
      <c r="Q1003" s="61">
        <v>4</v>
      </c>
    </row>
    <row r="1004" spans="5:17">
      <c r="E1004" s="62"/>
      <c r="F1004" s="62"/>
      <c r="G1004" s="62"/>
      <c r="I1004" s="12" t="s">
        <v>2674</v>
      </c>
      <c r="L1004" s="12" t="s">
        <v>2267</v>
      </c>
      <c r="M1004" s="12" t="s">
        <v>2268</v>
      </c>
      <c r="N1004" s="12">
        <v>4</v>
      </c>
      <c r="O1004" s="12">
        <v>0</v>
      </c>
      <c r="P1004" s="12">
        <v>6</v>
      </c>
      <c r="Q1004" s="61">
        <v>4</v>
      </c>
    </row>
    <row r="1005" spans="5:17">
      <c r="E1005" s="62"/>
      <c r="F1005" s="62"/>
      <c r="G1005" s="62"/>
      <c r="I1005" s="12" t="s">
        <v>2673</v>
      </c>
      <c r="L1005" s="12" t="s">
        <v>2269</v>
      </c>
      <c r="M1005" s="12" t="s">
        <v>2270</v>
      </c>
      <c r="N1005" s="12">
        <v>4</v>
      </c>
      <c r="O1005" s="12">
        <v>0</v>
      </c>
      <c r="P1005" s="12">
        <v>6</v>
      </c>
      <c r="Q1005" s="61">
        <v>4</v>
      </c>
    </row>
    <row r="1006" spans="5:17">
      <c r="E1006" s="62"/>
      <c r="F1006" s="62"/>
      <c r="G1006" s="62"/>
      <c r="I1006" s="12" t="s">
        <v>2672</v>
      </c>
      <c r="L1006" s="12" t="s">
        <v>2271</v>
      </c>
      <c r="M1006" s="12" t="s">
        <v>2272</v>
      </c>
      <c r="N1006" s="12">
        <v>4</v>
      </c>
      <c r="O1006" s="12">
        <v>0</v>
      </c>
      <c r="P1006" s="12">
        <v>4</v>
      </c>
      <c r="Q1006" s="61">
        <v>4</v>
      </c>
    </row>
    <row r="1007" spans="5:17">
      <c r="E1007" s="62"/>
      <c r="F1007" s="62"/>
      <c r="G1007" s="62"/>
      <c r="I1007" s="12" t="s">
        <v>2671</v>
      </c>
      <c r="L1007" s="12" t="s">
        <v>2273</v>
      </c>
      <c r="M1007" s="12" t="s">
        <v>2274</v>
      </c>
      <c r="N1007" s="12">
        <v>3</v>
      </c>
      <c r="O1007" s="12">
        <v>0</v>
      </c>
      <c r="P1007" s="12">
        <v>4</v>
      </c>
      <c r="Q1007" s="61">
        <v>3</v>
      </c>
    </row>
    <row r="1008" spans="5:17">
      <c r="E1008" s="62"/>
      <c r="F1008" s="62"/>
      <c r="G1008" s="62"/>
      <c r="I1008" s="12" t="s">
        <v>2670</v>
      </c>
      <c r="L1008" s="12" t="s">
        <v>2275</v>
      </c>
      <c r="M1008" s="12" t="s">
        <v>2276</v>
      </c>
      <c r="N1008" s="12">
        <v>3</v>
      </c>
      <c r="O1008" s="12">
        <v>0</v>
      </c>
      <c r="P1008" s="12">
        <v>4</v>
      </c>
      <c r="Q1008" s="61">
        <v>3</v>
      </c>
    </row>
    <row r="1009" spans="5:17">
      <c r="E1009" s="62"/>
      <c r="F1009" s="62"/>
      <c r="G1009" s="62"/>
      <c r="I1009" s="12" t="s">
        <v>2670</v>
      </c>
      <c r="L1009" s="12" t="s">
        <v>2277</v>
      </c>
      <c r="M1009" s="12" t="s">
        <v>2278</v>
      </c>
      <c r="N1009" s="12">
        <v>0</v>
      </c>
      <c r="O1009" s="12">
        <v>4</v>
      </c>
      <c r="P1009" s="12">
        <v>4</v>
      </c>
      <c r="Q1009" s="61">
        <v>4</v>
      </c>
    </row>
    <row r="1010" spans="5:17">
      <c r="E1010" s="62"/>
      <c r="F1010" s="62"/>
      <c r="G1010" s="62"/>
      <c r="I1010" s="12" t="s">
        <v>2669</v>
      </c>
      <c r="L1010" s="12" t="s">
        <v>2279</v>
      </c>
      <c r="M1010" s="12" t="s">
        <v>2280</v>
      </c>
      <c r="N1010" s="12">
        <v>0</v>
      </c>
      <c r="O1010" s="12">
        <v>4</v>
      </c>
      <c r="P1010" s="12">
        <v>6</v>
      </c>
      <c r="Q1010" s="61">
        <v>4</v>
      </c>
    </row>
    <row r="1011" spans="5:17">
      <c r="E1011" s="62"/>
      <c r="F1011" s="62"/>
      <c r="G1011" s="62"/>
      <c r="I1011" s="12" t="s">
        <v>2668</v>
      </c>
      <c r="L1011" s="12" t="s">
        <v>2281</v>
      </c>
      <c r="M1011" s="12" t="s">
        <v>2282</v>
      </c>
      <c r="N1011" s="12">
        <v>0</v>
      </c>
      <c r="O1011" s="12">
        <v>4</v>
      </c>
      <c r="P1011" s="12">
        <v>6</v>
      </c>
      <c r="Q1011" s="61">
        <v>4</v>
      </c>
    </row>
    <row r="1012" spans="5:17">
      <c r="E1012" s="62"/>
      <c r="F1012" s="62"/>
      <c r="G1012" s="62"/>
      <c r="I1012" s="12" t="s">
        <v>2667</v>
      </c>
      <c r="L1012" s="12" t="s">
        <v>2283</v>
      </c>
      <c r="M1012" s="12" t="s">
        <v>2284</v>
      </c>
      <c r="N1012" s="12">
        <v>2</v>
      </c>
      <c r="O1012" s="12">
        <v>0</v>
      </c>
      <c r="P1012" s="12">
        <v>2</v>
      </c>
      <c r="Q1012" s="61">
        <v>2</v>
      </c>
    </row>
    <row r="1013" spans="5:17">
      <c r="E1013" s="62"/>
      <c r="F1013" s="62"/>
      <c r="G1013" s="62"/>
      <c r="I1013" s="12" t="s">
        <v>2666</v>
      </c>
      <c r="L1013" s="12" t="s">
        <v>2285</v>
      </c>
      <c r="M1013" s="12" t="s">
        <v>2286</v>
      </c>
      <c r="N1013" s="12">
        <v>2</v>
      </c>
      <c r="O1013" s="12">
        <v>4</v>
      </c>
      <c r="P1013" s="12">
        <v>8</v>
      </c>
      <c r="Q1013" s="61">
        <v>6</v>
      </c>
    </row>
    <row r="1014" spans="5:17">
      <c r="E1014" s="62"/>
      <c r="F1014" s="62"/>
      <c r="G1014" s="62"/>
      <c r="I1014" s="12" t="s">
        <v>2665</v>
      </c>
      <c r="L1014" s="12" t="s">
        <v>2287</v>
      </c>
      <c r="M1014" s="12" t="s">
        <v>2288</v>
      </c>
      <c r="N1014" s="12">
        <v>3</v>
      </c>
      <c r="O1014" s="12">
        <v>3</v>
      </c>
      <c r="P1014" s="12">
        <v>6</v>
      </c>
      <c r="Q1014" s="61">
        <v>6</v>
      </c>
    </row>
    <row r="1015" spans="5:17">
      <c r="E1015" s="62"/>
      <c r="F1015" s="62"/>
      <c r="G1015" s="62"/>
      <c r="I1015" s="12" t="s">
        <v>2664</v>
      </c>
      <c r="L1015" s="12" t="s">
        <v>2289</v>
      </c>
      <c r="M1015" s="12" t="s">
        <v>2290</v>
      </c>
      <c r="N1015" s="12">
        <v>3</v>
      </c>
      <c r="O1015" s="12">
        <v>3</v>
      </c>
      <c r="P1015" s="12">
        <v>6</v>
      </c>
      <c r="Q1015" s="61">
        <v>6</v>
      </c>
    </row>
    <row r="1016" spans="5:17">
      <c r="E1016" s="62"/>
      <c r="F1016" s="62"/>
      <c r="G1016" s="62"/>
      <c r="I1016" s="12" t="s">
        <v>2663</v>
      </c>
      <c r="L1016" s="12" t="s">
        <v>2291</v>
      </c>
      <c r="M1016" s="12" t="s">
        <v>2292</v>
      </c>
      <c r="N1016" s="12">
        <v>4</v>
      </c>
      <c r="O1016" s="12">
        <v>4</v>
      </c>
      <c r="P1016" s="12">
        <v>8</v>
      </c>
      <c r="Q1016" s="61">
        <v>8</v>
      </c>
    </row>
    <row r="1017" spans="5:17">
      <c r="E1017" s="62"/>
      <c r="F1017" s="62"/>
      <c r="G1017" s="62"/>
      <c r="I1017" s="12" t="s">
        <v>2662</v>
      </c>
      <c r="L1017" s="12" t="s">
        <v>2293</v>
      </c>
      <c r="M1017" s="12" t="s">
        <v>2294</v>
      </c>
      <c r="N1017" s="12">
        <v>4</v>
      </c>
      <c r="O1017" s="12">
        <v>4</v>
      </c>
      <c r="P1017" s="12">
        <v>6</v>
      </c>
      <c r="Q1017" s="61">
        <v>8</v>
      </c>
    </row>
    <row r="1018" spans="5:17">
      <c r="E1018" s="62"/>
      <c r="F1018" s="62"/>
      <c r="G1018" s="62"/>
      <c r="I1018" s="12" t="s">
        <v>2661</v>
      </c>
      <c r="L1018" s="12" t="s">
        <v>2295</v>
      </c>
      <c r="M1018" s="12" t="s">
        <v>2296</v>
      </c>
      <c r="N1018" s="12">
        <v>2</v>
      </c>
      <c r="O1018" s="12">
        <v>0</v>
      </c>
      <c r="P1018" s="12">
        <v>2</v>
      </c>
      <c r="Q1018" s="61">
        <v>2</v>
      </c>
    </row>
    <row r="1019" spans="5:17">
      <c r="E1019" s="62"/>
      <c r="F1019" s="62"/>
      <c r="G1019" s="62"/>
      <c r="I1019" s="12" t="s">
        <v>2660</v>
      </c>
      <c r="L1019" s="12" t="s">
        <v>2297</v>
      </c>
      <c r="M1019" s="12" t="s">
        <v>2298</v>
      </c>
      <c r="N1019" s="12">
        <v>0</v>
      </c>
      <c r="O1019" s="12">
        <v>4</v>
      </c>
      <c r="P1019" s="12">
        <v>4</v>
      </c>
      <c r="Q1019" s="61">
        <v>4</v>
      </c>
    </row>
    <row r="1020" spans="5:17">
      <c r="E1020" s="62"/>
      <c r="F1020" s="62"/>
      <c r="G1020" s="62"/>
      <c r="I1020" s="12" t="s">
        <v>2659</v>
      </c>
      <c r="L1020" s="12" t="s">
        <v>2299</v>
      </c>
      <c r="M1020" s="12" t="s">
        <v>2300</v>
      </c>
      <c r="N1020" s="12">
        <v>4</v>
      </c>
      <c r="O1020" s="12">
        <v>0</v>
      </c>
      <c r="P1020" s="12">
        <v>6</v>
      </c>
      <c r="Q1020" s="61">
        <v>4</v>
      </c>
    </row>
    <row r="1021" spans="5:17">
      <c r="E1021" s="62"/>
      <c r="F1021" s="62"/>
      <c r="G1021" s="62"/>
      <c r="I1021" s="12" t="s">
        <v>2658</v>
      </c>
      <c r="L1021" s="12" t="s">
        <v>2301</v>
      </c>
      <c r="M1021" s="12" t="s">
        <v>2302</v>
      </c>
      <c r="N1021" s="12">
        <v>4</v>
      </c>
      <c r="O1021" s="12">
        <v>2</v>
      </c>
      <c r="P1021" s="12">
        <v>8</v>
      </c>
      <c r="Q1021" s="61">
        <v>6</v>
      </c>
    </row>
    <row r="1022" spans="5:17">
      <c r="E1022" s="62"/>
      <c r="F1022" s="62"/>
      <c r="G1022" s="62"/>
      <c r="I1022" s="12" t="s">
        <v>2657</v>
      </c>
      <c r="L1022" s="12" t="s">
        <v>2303</v>
      </c>
      <c r="M1022" s="12" t="s">
        <v>2304</v>
      </c>
      <c r="N1022" s="12">
        <v>0</v>
      </c>
      <c r="O1022" s="12">
        <v>3</v>
      </c>
      <c r="P1022" s="12">
        <v>4</v>
      </c>
      <c r="Q1022" s="61">
        <v>3</v>
      </c>
    </row>
    <row r="1023" spans="5:17">
      <c r="E1023" s="62"/>
      <c r="F1023" s="62"/>
      <c r="G1023" s="62"/>
      <c r="I1023" s="12" t="s">
        <v>2656</v>
      </c>
      <c r="L1023" s="12" t="s">
        <v>2305</v>
      </c>
      <c r="M1023" s="12" t="s">
        <v>2306</v>
      </c>
      <c r="N1023" s="12">
        <v>3</v>
      </c>
      <c r="O1023" s="12">
        <v>0</v>
      </c>
      <c r="P1023" s="12">
        <v>4</v>
      </c>
      <c r="Q1023" s="61">
        <v>3</v>
      </c>
    </row>
    <row r="1024" spans="5:17">
      <c r="E1024" s="62"/>
      <c r="F1024" s="62"/>
      <c r="G1024" s="62"/>
      <c r="I1024" s="12" t="s">
        <v>2655</v>
      </c>
      <c r="L1024" s="12" t="s">
        <v>2307</v>
      </c>
      <c r="M1024" s="12" t="s">
        <v>2308</v>
      </c>
      <c r="N1024" s="12">
        <v>4</v>
      </c>
      <c r="O1024" s="12">
        <v>0</v>
      </c>
      <c r="P1024" s="12">
        <v>4</v>
      </c>
      <c r="Q1024" s="61">
        <v>4</v>
      </c>
    </row>
    <row r="1025" spans="5:17">
      <c r="E1025" s="62"/>
      <c r="F1025" s="62"/>
      <c r="G1025" s="62"/>
      <c r="I1025" s="12" t="s">
        <v>2654</v>
      </c>
      <c r="L1025" s="12" t="s">
        <v>2309</v>
      </c>
      <c r="M1025" s="12" t="s">
        <v>2310</v>
      </c>
      <c r="N1025" s="12">
        <v>0</v>
      </c>
      <c r="O1025" s="12">
        <v>4</v>
      </c>
      <c r="P1025" s="12">
        <v>6</v>
      </c>
      <c r="Q1025" s="61">
        <v>4</v>
      </c>
    </row>
    <row r="1026" spans="5:17">
      <c r="E1026" s="62"/>
      <c r="F1026" s="62"/>
      <c r="G1026" s="62"/>
      <c r="I1026" s="12" t="s">
        <v>2653</v>
      </c>
      <c r="L1026" s="12" t="s">
        <v>2311</v>
      </c>
      <c r="M1026" s="12" t="s">
        <v>2312</v>
      </c>
      <c r="N1026" s="12">
        <v>4</v>
      </c>
      <c r="O1026" s="12">
        <v>0</v>
      </c>
      <c r="P1026" s="12">
        <v>4</v>
      </c>
      <c r="Q1026" s="61">
        <v>4</v>
      </c>
    </row>
    <row r="1027" spans="5:17">
      <c r="E1027" s="62"/>
      <c r="F1027" s="62"/>
      <c r="G1027" s="62"/>
      <c r="I1027" s="12" t="s">
        <v>2652</v>
      </c>
      <c r="L1027" s="12" t="s">
        <v>2313</v>
      </c>
      <c r="M1027" s="12" t="s">
        <v>2314</v>
      </c>
      <c r="N1027" s="12">
        <v>4</v>
      </c>
      <c r="O1027" s="12">
        <v>0</v>
      </c>
      <c r="P1027" s="12">
        <v>4</v>
      </c>
      <c r="Q1027" s="61">
        <v>4</v>
      </c>
    </row>
    <row r="1028" spans="5:17">
      <c r="E1028" s="62"/>
      <c r="F1028" s="62"/>
      <c r="G1028" s="62"/>
      <c r="I1028" s="12" t="s">
        <v>2651</v>
      </c>
      <c r="L1028" s="12" t="s">
        <v>2315</v>
      </c>
      <c r="M1028" s="12" t="s">
        <v>2316</v>
      </c>
      <c r="N1028" s="12">
        <v>4</v>
      </c>
      <c r="O1028" s="12">
        <v>0</v>
      </c>
      <c r="P1028" s="12">
        <v>4</v>
      </c>
      <c r="Q1028" s="61">
        <v>4</v>
      </c>
    </row>
    <row r="1029" spans="5:17">
      <c r="E1029" s="62"/>
      <c r="F1029" s="62"/>
      <c r="G1029" s="62"/>
      <c r="L1029" s="12" t="s">
        <v>96</v>
      </c>
      <c r="M1029" s="12" t="s">
        <v>95</v>
      </c>
      <c r="N1029" s="12">
        <v>4</v>
      </c>
      <c r="O1029" s="12">
        <v>0</v>
      </c>
      <c r="P1029" s="12">
        <v>4</v>
      </c>
      <c r="Q1029" s="61">
        <v>4</v>
      </c>
    </row>
    <row r="1030" spans="5:17">
      <c r="E1030" s="62"/>
      <c r="F1030" s="62"/>
      <c r="G1030" s="62"/>
      <c r="L1030" s="12" t="s">
        <v>100</v>
      </c>
      <c r="M1030" s="12" t="s">
        <v>99</v>
      </c>
      <c r="N1030" s="12">
        <v>2</v>
      </c>
      <c r="O1030" s="12">
        <v>2</v>
      </c>
      <c r="P1030" s="12">
        <v>4</v>
      </c>
      <c r="Q1030" s="61">
        <v>4</v>
      </c>
    </row>
    <row r="1031" spans="5:17">
      <c r="E1031" s="62"/>
      <c r="F1031" s="62"/>
      <c r="G1031" s="62"/>
      <c r="L1031" s="12" t="s">
        <v>102</v>
      </c>
      <c r="M1031" s="12" t="s">
        <v>101</v>
      </c>
      <c r="N1031" s="12">
        <v>3</v>
      </c>
      <c r="O1031" s="12">
        <v>0</v>
      </c>
      <c r="P1031" s="12">
        <v>3</v>
      </c>
      <c r="Q1031" s="61">
        <v>3</v>
      </c>
    </row>
    <row r="1032" spans="5:17">
      <c r="E1032" s="62"/>
      <c r="F1032" s="62"/>
      <c r="G1032" s="62"/>
      <c r="L1032" s="12" t="s">
        <v>2317</v>
      </c>
      <c r="M1032" s="12" t="s">
        <v>115</v>
      </c>
      <c r="N1032" s="12">
        <v>2</v>
      </c>
      <c r="O1032" s="12">
        <v>2</v>
      </c>
      <c r="P1032" s="12">
        <v>2</v>
      </c>
      <c r="Q1032" s="61">
        <v>4</v>
      </c>
    </row>
    <row r="1033" spans="5:17">
      <c r="E1033" s="62"/>
      <c r="F1033" s="62"/>
      <c r="G1033" s="62"/>
      <c r="L1033" s="12" t="s">
        <v>2318</v>
      </c>
      <c r="M1033" s="12" t="s">
        <v>121</v>
      </c>
      <c r="N1033" s="12">
        <v>3</v>
      </c>
      <c r="O1033" s="12">
        <v>2</v>
      </c>
      <c r="P1033" s="12">
        <v>2</v>
      </c>
      <c r="Q1033" s="61">
        <v>5</v>
      </c>
    </row>
    <row r="1034" spans="5:17">
      <c r="E1034" s="62"/>
      <c r="F1034" s="62"/>
      <c r="G1034" s="62"/>
      <c r="L1034" s="12" t="s">
        <v>124</v>
      </c>
      <c r="M1034" s="12" t="s">
        <v>123</v>
      </c>
      <c r="N1034" s="12">
        <v>4</v>
      </c>
      <c r="O1034" s="12">
        <v>0</v>
      </c>
      <c r="P1034" s="12">
        <v>4</v>
      </c>
      <c r="Q1034" s="61">
        <v>4</v>
      </c>
    </row>
    <row r="1035" spans="5:17">
      <c r="E1035" s="62"/>
      <c r="F1035" s="62"/>
      <c r="G1035" s="62"/>
      <c r="L1035" s="12" t="s">
        <v>140</v>
      </c>
      <c r="M1035" s="12" t="s">
        <v>139</v>
      </c>
      <c r="N1035" s="12">
        <v>2</v>
      </c>
      <c r="O1035" s="12">
        <v>1</v>
      </c>
      <c r="P1035" s="12">
        <v>2</v>
      </c>
      <c r="Q1035" s="61">
        <v>3</v>
      </c>
    </row>
    <row r="1036" spans="5:17">
      <c r="E1036" s="62"/>
      <c r="F1036" s="62"/>
      <c r="G1036" s="62"/>
      <c r="L1036" s="12" t="s">
        <v>148</v>
      </c>
      <c r="M1036" s="12" t="s">
        <v>147</v>
      </c>
      <c r="N1036" s="12">
        <v>3</v>
      </c>
      <c r="O1036" s="12">
        <v>0</v>
      </c>
      <c r="P1036" s="12">
        <v>3</v>
      </c>
      <c r="Q1036" s="61">
        <v>3</v>
      </c>
    </row>
    <row r="1037" spans="5:17">
      <c r="E1037" s="62"/>
      <c r="F1037" s="62"/>
      <c r="G1037" s="62"/>
      <c r="L1037" s="12" t="s">
        <v>150</v>
      </c>
      <c r="M1037" s="12" t="s">
        <v>149</v>
      </c>
      <c r="N1037" s="12">
        <v>4</v>
      </c>
      <c r="O1037" s="12">
        <v>2</v>
      </c>
      <c r="P1037" s="12">
        <v>4</v>
      </c>
      <c r="Q1037" s="61">
        <v>6</v>
      </c>
    </row>
    <row r="1038" spans="5:17">
      <c r="E1038" s="62"/>
      <c r="F1038" s="62"/>
      <c r="G1038" s="62"/>
      <c r="L1038" s="12" t="s">
        <v>166</v>
      </c>
      <c r="M1038" s="12" t="s">
        <v>165</v>
      </c>
      <c r="N1038" s="12">
        <v>2</v>
      </c>
      <c r="O1038" s="12">
        <v>0</v>
      </c>
      <c r="P1038" s="12">
        <v>4</v>
      </c>
      <c r="Q1038" s="61">
        <v>2</v>
      </c>
    </row>
    <row r="1039" spans="5:17">
      <c r="E1039" s="62"/>
      <c r="F1039" s="62"/>
      <c r="G1039" s="62"/>
      <c r="L1039" s="12" t="s">
        <v>204</v>
      </c>
      <c r="M1039" s="12" t="s">
        <v>203</v>
      </c>
      <c r="N1039" s="12">
        <v>3</v>
      </c>
      <c r="O1039" s="12">
        <v>0</v>
      </c>
      <c r="P1039" s="12">
        <v>3</v>
      </c>
      <c r="Q1039" s="61">
        <v>3</v>
      </c>
    </row>
    <row r="1040" spans="5:17">
      <c r="E1040" s="62"/>
      <c r="F1040" s="62"/>
      <c r="G1040" s="62"/>
      <c r="L1040" s="12" t="s">
        <v>218</v>
      </c>
      <c r="M1040" s="12" t="s">
        <v>217</v>
      </c>
      <c r="N1040" s="12">
        <v>1</v>
      </c>
      <c r="O1040" s="12">
        <v>0</v>
      </c>
      <c r="P1040" s="12">
        <v>2</v>
      </c>
      <c r="Q1040" s="61">
        <v>1</v>
      </c>
    </row>
    <row r="1041" spans="5:17">
      <c r="E1041" s="62"/>
      <c r="F1041" s="62"/>
      <c r="G1041" s="62"/>
      <c r="L1041" s="12" t="s">
        <v>220</v>
      </c>
      <c r="M1041" s="12" t="s">
        <v>219</v>
      </c>
      <c r="N1041" s="12">
        <v>1</v>
      </c>
      <c r="O1041" s="12">
        <v>0</v>
      </c>
      <c r="P1041" s="12">
        <v>2</v>
      </c>
      <c r="Q1041" s="61">
        <v>1</v>
      </c>
    </row>
    <row r="1042" spans="5:17">
      <c r="E1042" s="62"/>
      <c r="F1042" s="62"/>
      <c r="G1042" s="62"/>
      <c r="L1042" s="12" t="s">
        <v>230</v>
      </c>
      <c r="M1042" s="12" t="s">
        <v>229</v>
      </c>
      <c r="N1042" s="12">
        <v>4</v>
      </c>
      <c r="O1042" s="12">
        <v>2</v>
      </c>
      <c r="P1042" s="12">
        <v>4</v>
      </c>
      <c r="Q1042" s="61">
        <v>6</v>
      </c>
    </row>
    <row r="1043" spans="5:17">
      <c r="E1043" s="62"/>
      <c r="F1043" s="62"/>
      <c r="G1043" s="62"/>
      <c r="L1043" s="12" t="s">
        <v>236</v>
      </c>
      <c r="M1043" s="12" t="s">
        <v>235</v>
      </c>
      <c r="N1043" s="12">
        <v>4</v>
      </c>
      <c r="O1043" s="12">
        <v>0</v>
      </c>
      <c r="P1043" s="12">
        <v>4</v>
      </c>
      <c r="Q1043" s="61">
        <v>4</v>
      </c>
    </row>
    <row r="1044" spans="5:17">
      <c r="E1044" s="62"/>
      <c r="F1044" s="62"/>
      <c r="G1044" s="62"/>
      <c r="L1044" s="12" t="s">
        <v>90</v>
      </c>
      <c r="M1044" s="12" t="s">
        <v>89</v>
      </c>
      <c r="N1044" s="12">
        <v>4</v>
      </c>
      <c r="O1044" s="12">
        <v>0</v>
      </c>
      <c r="P1044" s="12">
        <v>6</v>
      </c>
      <c r="Q1044" s="61">
        <v>4</v>
      </c>
    </row>
    <row r="1045" spans="5:17">
      <c r="E1045" s="62"/>
      <c r="F1045" s="62"/>
      <c r="G1045" s="62"/>
      <c r="L1045" s="12" t="s">
        <v>104</v>
      </c>
      <c r="M1045" s="12" t="s">
        <v>103</v>
      </c>
      <c r="N1045" s="12">
        <v>2</v>
      </c>
      <c r="O1045" s="12">
        <v>2</v>
      </c>
      <c r="P1045" s="12">
        <v>2</v>
      </c>
      <c r="Q1045" s="61">
        <v>4</v>
      </c>
    </row>
    <row r="1046" spans="5:17">
      <c r="E1046" s="62"/>
      <c r="F1046" s="62"/>
      <c r="G1046" s="62"/>
      <c r="L1046" s="12" t="s">
        <v>108</v>
      </c>
      <c r="M1046" s="12" t="s">
        <v>107</v>
      </c>
      <c r="N1046" s="12">
        <v>4</v>
      </c>
      <c r="O1046" s="12">
        <v>2</v>
      </c>
      <c r="P1046" s="12">
        <v>4</v>
      </c>
      <c r="Q1046" s="61">
        <v>6</v>
      </c>
    </row>
    <row r="1047" spans="5:17">
      <c r="E1047" s="62"/>
      <c r="F1047" s="62"/>
      <c r="G1047" s="62"/>
      <c r="L1047" s="12" t="s">
        <v>114</v>
      </c>
      <c r="M1047" s="12" t="s">
        <v>113</v>
      </c>
      <c r="N1047" s="12">
        <v>0</v>
      </c>
      <c r="O1047" s="12">
        <v>4</v>
      </c>
      <c r="P1047" s="12">
        <v>2</v>
      </c>
      <c r="Q1047" s="61">
        <v>4</v>
      </c>
    </row>
    <row r="1048" spans="5:17">
      <c r="E1048" s="62"/>
      <c r="F1048" s="62"/>
      <c r="G1048" s="62"/>
      <c r="L1048" s="12" t="s">
        <v>192</v>
      </c>
      <c r="M1048" s="12" t="s">
        <v>191</v>
      </c>
      <c r="N1048" s="12">
        <v>3</v>
      </c>
      <c r="O1048" s="12">
        <v>1</v>
      </c>
      <c r="P1048" s="12">
        <v>4</v>
      </c>
      <c r="Q1048" s="61">
        <v>4</v>
      </c>
    </row>
    <row r="1049" spans="5:17">
      <c r="E1049" s="62"/>
      <c r="F1049" s="62"/>
      <c r="G1049" s="62"/>
      <c r="L1049" s="12" t="s">
        <v>216</v>
      </c>
      <c r="M1049" s="12" t="s">
        <v>2319</v>
      </c>
      <c r="N1049" s="12">
        <v>2</v>
      </c>
      <c r="O1049" s="12">
        <v>2</v>
      </c>
      <c r="P1049" s="12">
        <v>2</v>
      </c>
      <c r="Q1049" s="61">
        <v>4</v>
      </c>
    </row>
    <row r="1050" spans="5:17">
      <c r="E1050" s="62"/>
      <c r="F1050" s="62"/>
      <c r="G1050" s="62"/>
      <c r="L1050" s="12" t="s">
        <v>228</v>
      </c>
      <c r="M1050" s="12" t="s">
        <v>227</v>
      </c>
      <c r="N1050" s="12">
        <v>4</v>
      </c>
      <c r="O1050" s="12">
        <v>2</v>
      </c>
      <c r="P1050" s="12">
        <v>4</v>
      </c>
      <c r="Q1050" s="61">
        <v>6</v>
      </c>
    </row>
    <row r="1051" spans="5:17">
      <c r="E1051" s="62"/>
      <c r="F1051" s="62"/>
      <c r="G1051" s="62"/>
      <c r="L1051" s="12" t="s">
        <v>232</v>
      </c>
      <c r="M1051" s="12" t="s">
        <v>332</v>
      </c>
      <c r="N1051" s="12">
        <v>0</v>
      </c>
      <c r="O1051" s="12">
        <v>4</v>
      </c>
      <c r="P1051" s="12">
        <v>2</v>
      </c>
      <c r="Q1051" s="61">
        <v>4</v>
      </c>
    </row>
    <row r="1052" spans="5:17">
      <c r="E1052" s="62"/>
      <c r="F1052" s="62"/>
      <c r="G1052" s="62"/>
      <c r="L1052" s="12" t="s">
        <v>168</v>
      </c>
      <c r="M1052" s="12" t="s">
        <v>167</v>
      </c>
      <c r="N1052" s="12">
        <v>4</v>
      </c>
      <c r="O1052" s="12">
        <v>0</v>
      </c>
      <c r="P1052" s="12">
        <v>5</v>
      </c>
      <c r="Q1052" s="61">
        <v>4</v>
      </c>
    </row>
    <row r="1053" spans="5:17">
      <c r="E1053" s="62"/>
      <c r="F1053" s="62"/>
      <c r="G1053" s="62"/>
      <c r="L1053" s="12" t="s">
        <v>2320</v>
      </c>
      <c r="M1053" s="12" t="s">
        <v>2321</v>
      </c>
      <c r="N1053" s="12">
        <v>4</v>
      </c>
      <c r="O1053" s="12">
        <v>0</v>
      </c>
      <c r="P1053" s="12">
        <v>4</v>
      </c>
      <c r="Q1053" s="61">
        <v>4</v>
      </c>
    </row>
    <row r="1054" spans="5:17">
      <c r="E1054" s="62"/>
      <c r="F1054" s="62"/>
      <c r="G1054" s="62"/>
      <c r="L1054" s="12" t="s">
        <v>2322</v>
      </c>
      <c r="M1054" s="12" t="s">
        <v>2323</v>
      </c>
      <c r="N1054" s="12">
        <v>4</v>
      </c>
      <c r="O1054" s="12">
        <v>0</v>
      </c>
      <c r="P1054" s="12">
        <v>4</v>
      </c>
      <c r="Q1054" s="61">
        <v>4</v>
      </c>
    </row>
    <row r="1055" spans="5:17">
      <c r="E1055" s="62"/>
      <c r="F1055" s="62"/>
      <c r="G1055" s="62"/>
      <c r="L1055" s="12" t="s">
        <v>2324</v>
      </c>
      <c r="M1055" s="12" t="s">
        <v>2325</v>
      </c>
      <c r="N1055" s="12">
        <v>4</v>
      </c>
      <c r="O1055" s="12">
        <v>0</v>
      </c>
      <c r="P1055" s="12">
        <v>4</v>
      </c>
      <c r="Q1055" s="61">
        <v>4</v>
      </c>
    </row>
    <row r="1056" spans="5:17">
      <c r="E1056" s="62"/>
      <c r="F1056" s="62"/>
      <c r="G1056" s="62"/>
      <c r="L1056" s="12" t="s">
        <v>2326</v>
      </c>
      <c r="M1056" s="12" t="s">
        <v>2327</v>
      </c>
      <c r="N1056" s="12">
        <v>4</v>
      </c>
      <c r="O1056" s="12">
        <v>0</v>
      </c>
      <c r="P1056" s="12">
        <v>4</v>
      </c>
      <c r="Q1056" s="61">
        <v>4</v>
      </c>
    </row>
    <row r="1057" spans="5:17">
      <c r="E1057" s="62"/>
      <c r="F1057" s="62"/>
      <c r="G1057" s="62"/>
      <c r="L1057" s="12" t="s">
        <v>2328</v>
      </c>
      <c r="M1057" s="12" t="s">
        <v>2329</v>
      </c>
      <c r="N1057" s="12">
        <v>4</v>
      </c>
      <c r="O1057" s="12">
        <v>0</v>
      </c>
      <c r="P1057" s="12">
        <v>4</v>
      </c>
      <c r="Q1057" s="61">
        <v>4</v>
      </c>
    </row>
    <row r="1058" spans="5:17">
      <c r="E1058" s="62"/>
      <c r="F1058" s="62"/>
      <c r="G1058" s="62"/>
      <c r="L1058" s="12" t="s">
        <v>2330</v>
      </c>
      <c r="M1058" s="12" t="s">
        <v>2331</v>
      </c>
      <c r="N1058" s="12">
        <v>4</v>
      </c>
      <c r="O1058" s="12">
        <v>0</v>
      </c>
      <c r="P1058" s="12">
        <v>4</v>
      </c>
      <c r="Q1058" s="61">
        <v>4</v>
      </c>
    </row>
    <row r="1059" spans="5:17">
      <c r="E1059" s="62"/>
      <c r="F1059" s="62"/>
      <c r="G1059" s="62"/>
      <c r="L1059" s="12" t="s">
        <v>2332</v>
      </c>
      <c r="M1059" s="12" t="s">
        <v>2333</v>
      </c>
      <c r="N1059" s="12">
        <v>4</v>
      </c>
      <c r="O1059" s="12">
        <v>0</v>
      </c>
      <c r="P1059" s="12">
        <v>4</v>
      </c>
      <c r="Q1059" s="61">
        <v>4</v>
      </c>
    </row>
    <row r="1060" spans="5:17">
      <c r="E1060" s="62"/>
      <c r="F1060" s="62"/>
      <c r="G1060" s="62"/>
      <c r="L1060" s="12" t="s">
        <v>2334</v>
      </c>
      <c r="M1060" s="12" t="s">
        <v>2335</v>
      </c>
      <c r="N1060" s="12">
        <v>4</v>
      </c>
      <c r="O1060" s="12">
        <v>0</v>
      </c>
      <c r="P1060" s="12">
        <v>4</v>
      </c>
      <c r="Q1060" s="61">
        <v>4</v>
      </c>
    </row>
    <row r="1061" spans="5:17">
      <c r="E1061" s="62"/>
      <c r="F1061" s="62"/>
      <c r="G1061" s="62"/>
      <c r="L1061" s="12" t="s">
        <v>2336</v>
      </c>
      <c r="M1061" s="12" t="s">
        <v>2337</v>
      </c>
      <c r="N1061" s="12">
        <v>4</v>
      </c>
      <c r="O1061" s="12">
        <v>0</v>
      </c>
      <c r="P1061" s="12">
        <v>4</v>
      </c>
      <c r="Q1061" s="61">
        <v>4</v>
      </c>
    </row>
    <row r="1062" spans="5:17">
      <c r="E1062" s="62"/>
      <c r="F1062" s="62"/>
      <c r="G1062" s="62"/>
      <c r="L1062" s="12" t="s">
        <v>2338</v>
      </c>
      <c r="M1062" s="12" t="s">
        <v>2339</v>
      </c>
      <c r="N1062" s="12">
        <v>4</v>
      </c>
      <c r="O1062" s="12">
        <v>0</v>
      </c>
      <c r="P1062" s="12">
        <v>4</v>
      </c>
      <c r="Q1062" s="61">
        <v>4</v>
      </c>
    </row>
    <row r="1063" spans="5:17">
      <c r="E1063" s="62"/>
      <c r="F1063" s="62"/>
      <c r="G1063" s="62"/>
      <c r="L1063" s="12" t="s">
        <v>2340</v>
      </c>
      <c r="M1063" s="12" t="s">
        <v>2341</v>
      </c>
      <c r="N1063" s="12">
        <v>4</v>
      </c>
      <c r="O1063" s="12">
        <v>0</v>
      </c>
      <c r="P1063" s="12">
        <v>4</v>
      </c>
      <c r="Q1063" s="61">
        <v>4</v>
      </c>
    </row>
    <row r="1064" spans="5:17">
      <c r="E1064" s="62"/>
      <c r="F1064" s="62"/>
      <c r="G1064" s="62"/>
      <c r="L1064" s="12" t="s">
        <v>2342</v>
      </c>
      <c r="M1064" s="12" t="s">
        <v>2343</v>
      </c>
      <c r="N1064" s="12">
        <v>4</v>
      </c>
      <c r="O1064" s="12">
        <v>0</v>
      </c>
      <c r="P1064" s="12">
        <v>4</v>
      </c>
      <c r="Q1064" s="61">
        <v>4</v>
      </c>
    </row>
    <row r="1065" spans="5:17">
      <c r="E1065" s="62"/>
      <c r="F1065" s="62"/>
      <c r="G1065" s="62"/>
      <c r="L1065" s="12" t="s">
        <v>2344</v>
      </c>
      <c r="M1065" s="12" t="s">
        <v>2345</v>
      </c>
      <c r="N1065" s="12">
        <v>4</v>
      </c>
      <c r="O1065" s="12">
        <v>0</v>
      </c>
      <c r="P1065" s="12">
        <v>4</v>
      </c>
      <c r="Q1065" s="61">
        <v>4</v>
      </c>
    </row>
    <row r="1066" spans="5:17">
      <c r="E1066" s="62"/>
      <c r="F1066" s="62"/>
      <c r="G1066" s="62"/>
      <c r="L1066" s="12" t="s">
        <v>2346</v>
      </c>
      <c r="M1066" s="12" t="s">
        <v>2347</v>
      </c>
      <c r="N1066" s="12">
        <v>4</v>
      </c>
      <c r="O1066" s="12">
        <v>0</v>
      </c>
      <c r="P1066" s="12">
        <v>4</v>
      </c>
      <c r="Q1066" s="61">
        <v>4</v>
      </c>
    </row>
    <row r="1067" spans="5:17">
      <c r="E1067" s="62"/>
      <c r="F1067" s="62"/>
      <c r="G1067" s="62"/>
      <c r="L1067" s="12" t="s">
        <v>2348</v>
      </c>
      <c r="M1067" s="12" t="s">
        <v>2349</v>
      </c>
      <c r="N1067" s="12">
        <v>4</v>
      </c>
      <c r="O1067" s="12">
        <v>0</v>
      </c>
      <c r="P1067" s="12">
        <v>4</v>
      </c>
      <c r="Q1067" s="61">
        <v>4</v>
      </c>
    </row>
    <row r="1068" spans="5:17">
      <c r="E1068" s="62"/>
      <c r="F1068" s="62"/>
      <c r="G1068" s="62"/>
      <c r="L1068" s="12" t="s">
        <v>2350</v>
      </c>
      <c r="M1068" s="12" t="s">
        <v>2351</v>
      </c>
      <c r="N1068" s="12">
        <v>4</v>
      </c>
      <c r="O1068" s="12">
        <v>0</v>
      </c>
      <c r="P1068" s="12">
        <v>4</v>
      </c>
      <c r="Q1068" s="61">
        <v>4</v>
      </c>
    </row>
    <row r="1069" spans="5:17">
      <c r="E1069" s="62"/>
      <c r="F1069" s="62"/>
      <c r="G1069" s="62"/>
      <c r="L1069" s="12" t="s">
        <v>2352</v>
      </c>
      <c r="M1069" s="12" t="s">
        <v>2353</v>
      </c>
      <c r="N1069" s="12">
        <v>4</v>
      </c>
      <c r="O1069" s="12">
        <v>0</v>
      </c>
      <c r="P1069" s="12">
        <v>4</v>
      </c>
      <c r="Q1069" s="61">
        <v>4</v>
      </c>
    </row>
    <row r="1070" spans="5:17">
      <c r="E1070" s="62"/>
      <c r="F1070" s="62"/>
      <c r="G1070" s="62"/>
      <c r="L1070" s="12" t="s">
        <v>2354</v>
      </c>
      <c r="M1070" s="12" t="s">
        <v>2355</v>
      </c>
      <c r="N1070" s="12">
        <v>4</v>
      </c>
      <c r="O1070" s="12">
        <v>0</v>
      </c>
      <c r="P1070" s="12">
        <v>4</v>
      </c>
      <c r="Q1070" s="61">
        <v>4</v>
      </c>
    </row>
    <row r="1071" spans="5:17">
      <c r="E1071" s="62"/>
      <c r="F1071" s="62"/>
      <c r="G1071" s="62"/>
      <c r="L1071" s="12" t="s">
        <v>2356</v>
      </c>
      <c r="M1071" s="12" t="s">
        <v>2357</v>
      </c>
      <c r="N1071" s="12">
        <v>4</v>
      </c>
      <c r="O1071" s="12">
        <v>0</v>
      </c>
      <c r="P1071" s="12">
        <v>4</v>
      </c>
      <c r="Q1071" s="61">
        <v>4</v>
      </c>
    </row>
    <row r="1072" spans="5:17">
      <c r="E1072" s="62"/>
      <c r="F1072" s="62"/>
      <c r="G1072" s="62"/>
      <c r="L1072" s="12" t="s">
        <v>2358</v>
      </c>
      <c r="M1072" s="12" t="s">
        <v>2359</v>
      </c>
      <c r="N1072" s="12">
        <v>4</v>
      </c>
      <c r="O1072" s="12">
        <v>0</v>
      </c>
      <c r="P1072" s="12">
        <v>4</v>
      </c>
      <c r="Q1072" s="61">
        <v>4</v>
      </c>
    </row>
    <row r="1073" spans="5:17">
      <c r="E1073" s="62"/>
      <c r="F1073" s="62"/>
      <c r="G1073" s="62"/>
      <c r="L1073" s="12" t="s">
        <v>2360</v>
      </c>
      <c r="M1073" s="12" t="s">
        <v>2361</v>
      </c>
      <c r="N1073" s="12">
        <v>4</v>
      </c>
      <c r="O1073" s="12">
        <v>0</v>
      </c>
      <c r="P1073" s="12">
        <v>4</v>
      </c>
      <c r="Q1073" s="61">
        <v>4</v>
      </c>
    </row>
    <row r="1074" spans="5:17">
      <c r="E1074" s="62"/>
      <c r="F1074" s="62"/>
      <c r="G1074" s="62"/>
      <c r="L1074" s="12" t="s">
        <v>2362</v>
      </c>
      <c r="M1074" s="12" t="s">
        <v>2363</v>
      </c>
      <c r="N1074" s="12">
        <v>4</v>
      </c>
      <c r="O1074" s="12">
        <v>0</v>
      </c>
      <c r="P1074" s="12">
        <v>4</v>
      </c>
      <c r="Q1074" s="61">
        <v>4</v>
      </c>
    </row>
    <row r="1075" spans="5:17">
      <c r="E1075" s="62"/>
      <c r="F1075" s="62"/>
      <c r="G1075" s="62"/>
      <c r="L1075" s="12" t="s">
        <v>2364</v>
      </c>
      <c r="M1075" s="12" t="s">
        <v>2365</v>
      </c>
      <c r="N1075" s="12">
        <v>4</v>
      </c>
      <c r="O1075" s="12">
        <v>0</v>
      </c>
      <c r="P1075" s="12">
        <v>4</v>
      </c>
      <c r="Q1075" s="61">
        <v>4</v>
      </c>
    </row>
    <row r="1076" spans="5:17">
      <c r="E1076" s="62"/>
      <c r="F1076" s="62"/>
      <c r="G1076" s="62"/>
      <c r="L1076" s="12" t="s">
        <v>2366</v>
      </c>
      <c r="M1076" s="12" t="s">
        <v>2367</v>
      </c>
      <c r="N1076" s="12">
        <v>4</v>
      </c>
      <c r="O1076" s="12">
        <v>0</v>
      </c>
      <c r="P1076" s="12">
        <v>4</v>
      </c>
      <c r="Q1076" s="61">
        <v>4</v>
      </c>
    </row>
    <row r="1077" spans="5:17">
      <c r="E1077" s="62"/>
      <c r="F1077" s="62"/>
      <c r="G1077" s="62"/>
      <c r="L1077" s="12" t="s">
        <v>2368</v>
      </c>
      <c r="M1077" s="12" t="s">
        <v>2369</v>
      </c>
      <c r="N1077" s="12">
        <v>4</v>
      </c>
      <c r="O1077" s="12">
        <v>0</v>
      </c>
      <c r="P1077" s="12">
        <v>4</v>
      </c>
      <c r="Q1077" s="61">
        <v>4</v>
      </c>
    </row>
    <row r="1078" spans="5:17">
      <c r="E1078" s="62"/>
      <c r="F1078" s="62"/>
      <c r="G1078" s="62"/>
      <c r="L1078" s="12" t="s">
        <v>2370</v>
      </c>
      <c r="M1078" s="12" t="s">
        <v>2371</v>
      </c>
      <c r="N1078" s="12">
        <v>4</v>
      </c>
      <c r="O1078" s="12">
        <v>0</v>
      </c>
      <c r="P1078" s="12">
        <v>4</v>
      </c>
      <c r="Q1078" s="61">
        <v>4</v>
      </c>
    </row>
    <row r="1079" spans="5:17">
      <c r="E1079" s="62"/>
      <c r="F1079" s="62"/>
      <c r="G1079" s="62"/>
      <c r="L1079" s="12" t="s">
        <v>2372</v>
      </c>
      <c r="M1079" s="12" t="s">
        <v>2373</v>
      </c>
      <c r="N1079" s="12">
        <v>4</v>
      </c>
      <c r="O1079" s="12">
        <v>0</v>
      </c>
      <c r="P1079" s="12">
        <v>4</v>
      </c>
      <c r="Q1079" s="61">
        <v>4</v>
      </c>
    </row>
    <row r="1080" spans="5:17">
      <c r="E1080" s="62"/>
      <c r="F1080" s="62"/>
      <c r="G1080" s="62"/>
      <c r="L1080" s="12" t="s">
        <v>2374</v>
      </c>
      <c r="M1080" s="12" t="s">
        <v>2375</v>
      </c>
      <c r="N1080" s="12">
        <v>4</v>
      </c>
      <c r="O1080" s="12">
        <v>0</v>
      </c>
      <c r="P1080" s="12">
        <v>4</v>
      </c>
      <c r="Q1080" s="61">
        <v>4</v>
      </c>
    </row>
    <row r="1081" spans="5:17">
      <c r="E1081" s="62"/>
      <c r="F1081" s="62"/>
      <c r="G1081" s="62"/>
      <c r="L1081" s="12" t="s">
        <v>2376</v>
      </c>
      <c r="M1081" s="12" t="s">
        <v>2377</v>
      </c>
      <c r="N1081" s="12">
        <v>4</v>
      </c>
      <c r="O1081" s="12">
        <v>0</v>
      </c>
      <c r="P1081" s="12">
        <v>4</v>
      </c>
      <c r="Q1081" s="61">
        <v>4</v>
      </c>
    </row>
    <row r="1082" spans="5:17">
      <c r="E1082" s="62"/>
      <c r="F1082" s="62"/>
      <c r="G1082" s="62"/>
      <c r="L1082" s="12" t="s">
        <v>2378</v>
      </c>
      <c r="M1082" s="12" t="s">
        <v>2379</v>
      </c>
      <c r="N1082" s="12">
        <v>4</v>
      </c>
      <c r="O1082" s="12">
        <v>0</v>
      </c>
      <c r="P1082" s="12">
        <v>4</v>
      </c>
      <c r="Q1082" s="61">
        <v>4</v>
      </c>
    </row>
    <row r="1083" spans="5:17">
      <c r="E1083" s="62"/>
      <c r="F1083" s="62"/>
      <c r="G1083" s="62"/>
      <c r="L1083" s="12" t="s">
        <v>2380</v>
      </c>
      <c r="M1083" s="12" t="s">
        <v>2381</v>
      </c>
      <c r="N1083" s="12">
        <v>4</v>
      </c>
      <c r="O1083" s="12">
        <v>0</v>
      </c>
      <c r="P1083" s="12">
        <v>4</v>
      </c>
      <c r="Q1083" s="61">
        <v>4</v>
      </c>
    </row>
    <row r="1084" spans="5:17">
      <c r="E1084" s="62"/>
      <c r="F1084" s="62"/>
      <c r="G1084" s="62"/>
      <c r="L1084" s="12" t="s">
        <v>2382</v>
      </c>
      <c r="M1084" s="12" t="s">
        <v>2383</v>
      </c>
      <c r="N1084" s="12">
        <v>4</v>
      </c>
      <c r="O1084" s="12">
        <v>0</v>
      </c>
      <c r="P1084" s="12">
        <v>4</v>
      </c>
      <c r="Q1084" s="61">
        <v>4</v>
      </c>
    </row>
    <row r="1085" spans="5:17">
      <c r="E1085" s="62"/>
      <c r="F1085" s="62"/>
      <c r="G1085" s="62"/>
      <c r="L1085" s="12" t="s">
        <v>2384</v>
      </c>
      <c r="M1085" s="12" t="s">
        <v>2385</v>
      </c>
      <c r="N1085" s="12">
        <v>4</v>
      </c>
      <c r="O1085" s="12">
        <v>0</v>
      </c>
      <c r="P1085" s="12">
        <v>4</v>
      </c>
      <c r="Q1085" s="61">
        <v>4</v>
      </c>
    </row>
    <row r="1086" spans="5:17">
      <c r="E1086" s="62"/>
      <c r="F1086" s="62"/>
      <c r="G1086" s="62"/>
      <c r="L1086" s="12" t="s">
        <v>2386</v>
      </c>
      <c r="M1086" s="12" t="s">
        <v>2387</v>
      </c>
      <c r="N1086" s="12">
        <v>4</v>
      </c>
      <c r="O1086" s="12">
        <v>0</v>
      </c>
      <c r="P1086" s="12">
        <v>4</v>
      </c>
      <c r="Q1086" s="61">
        <v>4</v>
      </c>
    </row>
    <row r="1087" spans="5:17">
      <c r="E1087" s="62"/>
      <c r="F1087" s="62"/>
      <c r="G1087" s="62"/>
      <c r="L1087" s="12" t="s">
        <v>2388</v>
      </c>
      <c r="M1087" s="12" t="s">
        <v>2389</v>
      </c>
      <c r="N1087" s="12">
        <v>4</v>
      </c>
      <c r="O1087" s="12">
        <v>0</v>
      </c>
      <c r="P1087" s="12">
        <v>4</v>
      </c>
      <c r="Q1087" s="61">
        <v>4</v>
      </c>
    </row>
    <row r="1088" spans="5:17">
      <c r="E1088" s="62"/>
      <c r="F1088" s="62"/>
      <c r="G1088" s="62"/>
      <c r="L1088" s="12" t="s">
        <v>2390</v>
      </c>
      <c r="M1088" s="12" t="s">
        <v>2391</v>
      </c>
      <c r="N1088" s="12">
        <v>4</v>
      </c>
      <c r="O1088" s="12">
        <v>0</v>
      </c>
      <c r="P1088" s="12">
        <v>4</v>
      </c>
      <c r="Q1088" s="61">
        <v>4</v>
      </c>
    </row>
    <row r="1089" spans="5:17">
      <c r="E1089" s="62"/>
      <c r="F1089" s="62"/>
      <c r="G1089" s="62"/>
      <c r="L1089" s="12" t="s">
        <v>2392</v>
      </c>
      <c r="M1089" s="12" t="s">
        <v>2393</v>
      </c>
      <c r="N1089" s="12">
        <v>4</v>
      </c>
      <c r="O1089" s="12">
        <v>0</v>
      </c>
      <c r="P1089" s="12">
        <v>4</v>
      </c>
      <c r="Q1089" s="61">
        <v>4</v>
      </c>
    </row>
    <row r="1090" spans="5:17">
      <c r="E1090" s="62"/>
      <c r="F1090" s="62"/>
      <c r="G1090" s="62"/>
      <c r="L1090" s="12" t="s">
        <v>2394</v>
      </c>
      <c r="M1090" s="12" t="s">
        <v>2395</v>
      </c>
      <c r="N1090" s="12">
        <v>2</v>
      </c>
      <c r="O1090" s="12">
        <v>0</v>
      </c>
      <c r="P1090" s="12">
        <v>2</v>
      </c>
      <c r="Q1090" s="61">
        <v>2</v>
      </c>
    </row>
    <row r="1091" spans="5:17">
      <c r="E1091" s="62"/>
      <c r="F1091" s="62"/>
      <c r="G1091" s="62"/>
      <c r="L1091" s="12" t="s">
        <v>2396</v>
      </c>
      <c r="M1091" s="12" t="s">
        <v>2397</v>
      </c>
      <c r="N1091" s="12">
        <v>4</v>
      </c>
      <c r="O1091" s="12">
        <v>0</v>
      </c>
      <c r="P1091" s="12">
        <v>4</v>
      </c>
      <c r="Q1091" s="61">
        <v>4</v>
      </c>
    </row>
    <row r="1092" spans="5:17">
      <c r="E1092" s="62"/>
      <c r="F1092" s="62"/>
      <c r="G1092" s="62"/>
      <c r="L1092" s="12" t="s">
        <v>2398</v>
      </c>
      <c r="M1092" s="12" t="s">
        <v>2399</v>
      </c>
      <c r="N1092" s="12">
        <v>4</v>
      </c>
      <c r="O1092" s="12">
        <v>0</v>
      </c>
      <c r="P1092" s="12">
        <v>4</v>
      </c>
      <c r="Q1092" s="61">
        <v>4</v>
      </c>
    </row>
    <row r="1093" spans="5:17">
      <c r="E1093" s="62"/>
      <c r="F1093" s="62"/>
      <c r="G1093" s="62"/>
      <c r="L1093" s="12" t="s">
        <v>2400</v>
      </c>
      <c r="M1093" s="12" t="s">
        <v>2401</v>
      </c>
      <c r="N1093" s="12">
        <v>4</v>
      </c>
      <c r="O1093" s="12">
        <v>0</v>
      </c>
      <c r="P1093" s="12">
        <v>4</v>
      </c>
      <c r="Q1093" s="61">
        <v>4</v>
      </c>
    </row>
    <row r="1094" spans="5:17">
      <c r="E1094" s="62"/>
      <c r="F1094" s="62"/>
      <c r="G1094" s="62"/>
      <c r="L1094" s="12" t="s">
        <v>2402</v>
      </c>
      <c r="M1094" s="12" t="s">
        <v>2403</v>
      </c>
      <c r="N1094" s="12">
        <v>3</v>
      </c>
      <c r="O1094" s="12">
        <v>0</v>
      </c>
      <c r="P1094" s="12">
        <v>4</v>
      </c>
      <c r="Q1094" s="61">
        <v>3</v>
      </c>
    </row>
    <row r="1095" spans="5:17">
      <c r="E1095" s="62"/>
      <c r="F1095" s="62"/>
      <c r="G1095" s="62"/>
      <c r="L1095" s="12" t="s">
        <v>2404</v>
      </c>
      <c r="M1095" s="12" t="s">
        <v>2405</v>
      </c>
      <c r="N1095" s="12">
        <v>3</v>
      </c>
      <c r="O1095" s="12">
        <v>0</v>
      </c>
      <c r="P1095" s="12">
        <v>4</v>
      </c>
      <c r="Q1095" s="61">
        <v>3</v>
      </c>
    </row>
    <row r="1096" spans="5:17">
      <c r="E1096" s="62"/>
      <c r="F1096" s="62"/>
      <c r="G1096" s="62"/>
      <c r="L1096" s="12" t="s">
        <v>2406</v>
      </c>
      <c r="M1096" s="12" t="s">
        <v>2407</v>
      </c>
      <c r="N1096" s="12">
        <v>4</v>
      </c>
      <c r="O1096" s="12">
        <v>0</v>
      </c>
      <c r="P1096" s="12">
        <v>4</v>
      </c>
      <c r="Q1096" s="61">
        <v>4</v>
      </c>
    </row>
    <row r="1097" spans="5:17">
      <c r="E1097" s="62"/>
      <c r="F1097" s="62"/>
      <c r="G1097" s="62"/>
      <c r="L1097" s="12" t="s">
        <v>2408</v>
      </c>
      <c r="M1097" s="12" t="s">
        <v>2409</v>
      </c>
      <c r="N1097" s="12">
        <v>4</v>
      </c>
      <c r="O1097" s="12">
        <v>0</v>
      </c>
      <c r="P1097" s="12">
        <v>4</v>
      </c>
      <c r="Q1097" s="61">
        <v>4</v>
      </c>
    </row>
    <row r="1098" spans="5:17">
      <c r="E1098" s="62"/>
      <c r="F1098" s="62"/>
      <c r="G1098" s="62"/>
      <c r="L1098" s="12" t="s">
        <v>2410</v>
      </c>
      <c r="M1098" s="12" t="s">
        <v>2411</v>
      </c>
      <c r="N1098" s="12">
        <v>4</v>
      </c>
      <c r="O1098" s="12">
        <v>0</v>
      </c>
      <c r="P1098" s="12">
        <v>4</v>
      </c>
      <c r="Q1098" s="61">
        <v>4</v>
      </c>
    </row>
    <row r="1099" spans="5:17">
      <c r="E1099" s="62"/>
      <c r="F1099" s="62"/>
      <c r="G1099" s="62"/>
      <c r="L1099" s="12" t="s">
        <v>2412</v>
      </c>
      <c r="M1099" s="12" t="s">
        <v>2413</v>
      </c>
      <c r="N1099" s="12">
        <v>4</v>
      </c>
      <c r="O1099" s="12">
        <v>0</v>
      </c>
      <c r="P1099" s="12">
        <v>4</v>
      </c>
      <c r="Q1099" s="61">
        <v>4</v>
      </c>
    </row>
    <row r="1100" spans="5:17">
      <c r="E1100" s="62"/>
      <c r="F1100" s="62"/>
      <c r="G1100" s="62"/>
      <c r="L1100" s="12" t="s">
        <v>2414</v>
      </c>
      <c r="M1100" s="12" t="s">
        <v>2415</v>
      </c>
      <c r="N1100" s="12">
        <v>4</v>
      </c>
      <c r="O1100" s="12">
        <v>0</v>
      </c>
      <c r="P1100" s="12">
        <v>4</v>
      </c>
      <c r="Q1100" s="61">
        <v>4</v>
      </c>
    </row>
    <row r="1101" spans="5:17">
      <c r="E1101" s="62"/>
      <c r="F1101" s="62"/>
      <c r="G1101" s="62"/>
      <c r="L1101" s="12" t="s">
        <v>2416</v>
      </c>
      <c r="M1101" s="12" t="s">
        <v>2417</v>
      </c>
      <c r="N1101" s="12">
        <v>4</v>
      </c>
      <c r="O1101" s="12">
        <v>0</v>
      </c>
      <c r="P1101" s="12">
        <v>4</v>
      </c>
      <c r="Q1101" s="61">
        <v>4</v>
      </c>
    </row>
    <row r="1102" spans="5:17">
      <c r="E1102" s="62"/>
      <c r="F1102" s="62"/>
      <c r="G1102" s="62"/>
      <c r="L1102" s="12" t="s">
        <v>2418</v>
      </c>
      <c r="M1102" s="12" t="s">
        <v>2419</v>
      </c>
      <c r="N1102" s="12">
        <v>4</v>
      </c>
      <c r="O1102" s="12">
        <v>0</v>
      </c>
      <c r="P1102" s="12">
        <v>4</v>
      </c>
      <c r="Q1102" s="61">
        <v>4</v>
      </c>
    </row>
    <row r="1103" spans="5:17">
      <c r="E1103" s="62"/>
      <c r="F1103" s="62"/>
      <c r="G1103" s="62"/>
      <c r="L1103" s="12" t="s">
        <v>2420</v>
      </c>
      <c r="M1103" s="12" t="s">
        <v>2421</v>
      </c>
      <c r="N1103" s="12">
        <v>4</v>
      </c>
      <c r="O1103" s="12">
        <v>0</v>
      </c>
      <c r="P1103" s="12">
        <v>4</v>
      </c>
      <c r="Q1103" s="61">
        <v>4</v>
      </c>
    </row>
    <row r="1104" spans="5:17">
      <c r="E1104" s="62"/>
      <c r="F1104" s="62"/>
      <c r="G1104" s="62"/>
      <c r="L1104" s="12" t="s">
        <v>2422</v>
      </c>
      <c r="M1104" s="12" t="s">
        <v>2423</v>
      </c>
      <c r="N1104" s="12">
        <v>4</v>
      </c>
      <c r="O1104" s="12">
        <v>0</v>
      </c>
      <c r="P1104" s="12">
        <v>4</v>
      </c>
      <c r="Q1104" s="61">
        <v>4</v>
      </c>
    </row>
    <row r="1105" spans="5:17">
      <c r="E1105" s="62"/>
      <c r="F1105" s="62"/>
      <c r="G1105" s="62"/>
      <c r="L1105" s="12" t="s">
        <v>2424</v>
      </c>
      <c r="M1105" s="12" t="s">
        <v>2425</v>
      </c>
      <c r="N1105" s="12">
        <v>4</v>
      </c>
      <c r="O1105" s="12">
        <v>0</v>
      </c>
      <c r="P1105" s="12">
        <v>4</v>
      </c>
      <c r="Q1105" s="61">
        <v>4</v>
      </c>
    </row>
    <row r="1106" spans="5:17">
      <c r="E1106" s="62"/>
      <c r="F1106" s="62"/>
      <c r="G1106" s="62"/>
      <c r="L1106" s="12" t="s">
        <v>2426</v>
      </c>
      <c r="M1106" s="12" t="s">
        <v>2427</v>
      </c>
      <c r="N1106" s="12">
        <v>4</v>
      </c>
      <c r="O1106" s="12">
        <v>0</v>
      </c>
      <c r="P1106" s="12">
        <v>4</v>
      </c>
      <c r="Q1106" s="61">
        <v>4</v>
      </c>
    </row>
    <row r="1107" spans="5:17">
      <c r="E1107" s="62"/>
      <c r="F1107" s="62"/>
      <c r="G1107" s="62"/>
      <c r="L1107" s="12" t="s">
        <v>2428</v>
      </c>
      <c r="M1107" s="12" t="s">
        <v>2429</v>
      </c>
      <c r="N1107" s="12">
        <v>4</v>
      </c>
      <c r="O1107" s="12">
        <v>0</v>
      </c>
      <c r="P1107" s="12">
        <v>4</v>
      </c>
      <c r="Q1107" s="61">
        <v>4</v>
      </c>
    </row>
    <row r="1108" spans="5:17">
      <c r="E1108" s="62"/>
      <c r="F1108" s="62"/>
      <c r="G1108" s="62"/>
      <c r="L1108" s="12" t="s">
        <v>134</v>
      </c>
      <c r="M1108" s="12" t="s">
        <v>133</v>
      </c>
      <c r="N1108" s="12">
        <v>4</v>
      </c>
      <c r="O1108" s="12">
        <v>0</v>
      </c>
      <c r="P1108" s="12">
        <v>4</v>
      </c>
      <c r="Q1108" s="61">
        <v>4</v>
      </c>
    </row>
    <row r="1109" spans="5:17">
      <c r="E1109" s="62"/>
      <c r="F1109" s="62"/>
      <c r="G1109" s="62"/>
      <c r="L1109" s="12" t="s">
        <v>2430</v>
      </c>
      <c r="M1109" s="12" t="s">
        <v>2431</v>
      </c>
      <c r="N1109" s="12">
        <v>4</v>
      </c>
      <c r="O1109" s="12">
        <v>0</v>
      </c>
      <c r="P1109" s="12">
        <v>4</v>
      </c>
      <c r="Q1109" s="61">
        <v>4</v>
      </c>
    </row>
    <row r="1110" spans="5:17">
      <c r="E1110" s="62"/>
      <c r="F1110" s="62"/>
      <c r="G1110" s="62"/>
      <c r="L1110" s="12" t="s">
        <v>2432</v>
      </c>
      <c r="M1110" s="12" t="s">
        <v>2433</v>
      </c>
      <c r="N1110" s="12">
        <v>4</v>
      </c>
      <c r="O1110" s="12">
        <v>0</v>
      </c>
      <c r="P1110" s="12">
        <v>4</v>
      </c>
      <c r="Q1110" s="61">
        <v>4</v>
      </c>
    </row>
    <row r="1111" spans="5:17">
      <c r="E1111" s="62"/>
      <c r="F1111" s="62"/>
      <c r="G1111" s="62"/>
      <c r="L1111" s="12" t="s">
        <v>2434</v>
      </c>
      <c r="M1111" s="12" t="s">
        <v>2435</v>
      </c>
      <c r="N1111" s="12">
        <v>3</v>
      </c>
      <c r="O1111" s="12">
        <v>1</v>
      </c>
      <c r="P1111" s="12">
        <v>4</v>
      </c>
      <c r="Q1111" s="61">
        <v>4</v>
      </c>
    </row>
    <row r="1112" spans="5:17">
      <c r="E1112" s="62"/>
      <c r="F1112" s="62"/>
      <c r="G1112" s="62"/>
      <c r="L1112" s="12" t="s">
        <v>2436</v>
      </c>
      <c r="M1112" s="12" t="s">
        <v>2437</v>
      </c>
      <c r="N1112" s="12">
        <v>3</v>
      </c>
      <c r="O1112" s="12">
        <v>1</v>
      </c>
      <c r="P1112" s="12">
        <v>4</v>
      </c>
      <c r="Q1112" s="61">
        <v>4</v>
      </c>
    </row>
    <row r="1113" spans="5:17">
      <c r="E1113" s="62"/>
      <c r="F1113" s="62"/>
      <c r="G1113" s="62"/>
      <c r="L1113" s="12" t="s">
        <v>2438</v>
      </c>
      <c r="M1113" s="12" t="s">
        <v>2439</v>
      </c>
      <c r="N1113" s="12">
        <v>4</v>
      </c>
      <c r="O1113" s="12">
        <v>0</v>
      </c>
      <c r="P1113" s="12">
        <v>4</v>
      </c>
      <c r="Q1113" s="61">
        <v>4</v>
      </c>
    </row>
    <row r="1114" spans="5:17">
      <c r="E1114" s="62"/>
      <c r="F1114" s="62"/>
      <c r="G1114" s="62"/>
      <c r="L1114" s="12" t="s">
        <v>2440</v>
      </c>
      <c r="M1114" s="12" t="s">
        <v>2441</v>
      </c>
      <c r="N1114" s="12">
        <v>4</v>
      </c>
      <c r="O1114" s="12">
        <v>0</v>
      </c>
      <c r="P1114" s="12">
        <v>4</v>
      </c>
      <c r="Q1114" s="61">
        <v>4</v>
      </c>
    </row>
    <row r="1115" spans="5:17">
      <c r="E1115" s="62"/>
      <c r="F1115" s="62"/>
      <c r="G1115" s="62"/>
      <c r="L1115" s="12" t="s">
        <v>2442</v>
      </c>
      <c r="M1115" s="12" t="s">
        <v>2443</v>
      </c>
      <c r="N1115" s="12">
        <v>4</v>
      </c>
      <c r="O1115" s="12">
        <v>0</v>
      </c>
      <c r="P1115" s="12">
        <v>4</v>
      </c>
      <c r="Q1115" s="61">
        <v>4</v>
      </c>
    </row>
    <row r="1116" spans="5:17">
      <c r="E1116" s="62"/>
      <c r="F1116" s="62"/>
      <c r="G1116" s="62"/>
      <c r="L1116" s="12" t="s">
        <v>170</v>
      </c>
      <c r="M1116" s="12" t="s">
        <v>169</v>
      </c>
      <c r="N1116" s="12">
        <v>4</v>
      </c>
      <c r="O1116" s="12">
        <v>0</v>
      </c>
      <c r="P1116" s="12">
        <v>4</v>
      </c>
      <c r="Q1116" s="61">
        <v>4</v>
      </c>
    </row>
    <row r="1117" spans="5:17">
      <c r="E1117" s="62"/>
      <c r="F1117" s="62"/>
      <c r="G1117" s="62"/>
      <c r="L1117" s="12" t="s">
        <v>2444</v>
      </c>
      <c r="M1117" s="12" t="s">
        <v>2445</v>
      </c>
      <c r="N1117" s="12">
        <v>4</v>
      </c>
      <c r="O1117" s="12">
        <v>0</v>
      </c>
      <c r="P1117" s="12">
        <v>4</v>
      </c>
      <c r="Q1117" s="61">
        <v>4</v>
      </c>
    </row>
    <row r="1118" spans="5:17">
      <c r="E1118" s="62"/>
      <c r="F1118" s="62"/>
      <c r="G1118" s="62"/>
      <c r="L1118" s="12" t="s">
        <v>2446</v>
      </c>
      <c r="M1118" s="12" t="s">
        <v>2447</v>
      </c>
      <c r="N1118" s="12">
        <v>4</v>
      </c>
      <c r="O1118" s="12">
        <v>0</v>
      </c>
      <c r="P1118" s="12">
        <v>4</v>
      </c>
      <c r="Q1118" s="61">
        <v>4</v>
      </c>
    </row>
    <row r="1119" spans="5:17">
      <c r="E1119" s="62"/>
      <c r="F1119" s="62"/>
      <c r="G1119" s="62"/>
      <c r="L1119" s="12" t="s">
        <v>2448</v>
      </c>
      <c r="M1119" s="12" t="s">
        <v>2449</v>
      </c>
      <c r="N1119" s="12">
        <v>4</v>
      </c>
      <c r="O1119" s="12">
        <v>0</v>
      </c>
      <c r="P1119" s="12">
        <v>4</v>
      </c>
      <c r="Q1119" s="61">
        <v>4</v>
      </c>
    </row>
    <row r="1120" spans="5:17">
      <c r="E1120" s="62"/>
      <c r="F1120" s="62"/>
      <c r="G1120" s="62"/>
      <c r="L1120" s="12" t="s">
        <v>2450</v>
      </c>
      <c r="M1120" s="12" t="s">
        <v>2451</v>
      </c>
      <c r="N1120" s="12">
        <v>2</v>
      </c>
      <c r="O1120" s="12">
        <v>2</v>
      </c>
      <c r="P1120" s="12">
        <v>4</v>
      </c>
      <c r="Q1120" s="61">
        <v>4</v>
      </c>
    </row>
    <row r="1121" spans="5:17">
      <c r="E1121" s="62"/>
      <c r="F1121" s="62"/>
      <c r="G1121" s="62"/>
      <c r="L1121" s="12" t="s">
        <v>2452</v>
      </c>
      <c r="M1121" s="12" t="s">
        <v>2453</v>
      </c>
      <c r="N1121" s="12">
        <v>2</v>
      </c>
      <c r="O1121" s="12">
        <v>2</v>
      </c>
      <c r="P1121" s="12">
        <v>5</v>
      </c>
      <c r="Q1121" s="61">
        <v>4</v>
      </c>
    </row>
    <row r="1122" spans="5:17">
      <c r="E1122" s="62"/>
      <c r="F1122" s="62"/>
      <c r="G1122" s="62"/>
      <c r="L1122" s="12" t="s">
        <v>2454</v>
      </c>
      <c r="M1122" s="12" t="s">
        <v>2455</v>
      </c>
      <c r="N1122" s="12">
        <v>2</v>
      </c>
      <c r="O1122" s="12">
        <v>2</v>
      </c>
      <c r="P1122" s="12">
        <v>4</v>
      </c>
      <c r="Q1122" s="61">
        <v>4</v>
      </c>
    </row>
    <row r="1123" spans="5:17">
      <c r="E1123" s="62"/>
      <c r="F1123" s="62"/>
      <c r="G1123" s="62"/>
      <c r="L1123" s="12" t="s">
        <v>2456</v>
      </c>
      <c r="M1123" s="12" t="s">
        <v>2457</v>
      </c>
      <c r="N1123" s="12">
        <v>4</v>
      </c>
      <c r="O1123" s="12">
        <v>0</v>
      </c>
      <c r="P1123" s="12">
        <v>4</v>
      </c>
      <c r="Q1123" s="61">
        <v>4</v>
      </c>
    </row>
    <row r="1124" spans="5:17">
      <c r="E1124" s="62"/>
      <c r="F1124" s="62"/>
      <c r="G1124" s="62"/>
      <c r="L1124" s="12" t="s">
        <v>2458</v>
      </c>
      <c r="M1124" s="12" t="s">
        <v>2459</v>
      </c>
      <c r="N1124" s="12">
        <v>2</v>
      </c>
      <c r="O1124" s="12">
        <v>2</v>
      </c>
      <c r="P1124" s="12">
        <v>4</v>
      </c>
      <c r="Q1124" s="61">
        <v>4</v>
      </c>
    </row>
    <row r="1125" spans="5:17">
      <c r="E1125" s="62"/>
      <c r="F1125" s="62"/>
      <c r="G1125" s="62"/>
      <c r="L1125" s="12" t="s">
        <v>2460</v>
      </c>
      <c r="M1125" s="12" t="s">
        <v>2461</v>
      </c>
      <c r="N1125" s="12">
        <v>4</v>
      </c>
      <c r="O1125" s="12">
        <v>0</v>
      </c>
      <c r="P1125" s="12">
        <v>4</v>
      </c>
      <c r="Q1125" s="61">
        <v>4</v>
      </c>
    </row>
    <row r="1126" spans="5:17">
      <c r="E1126" s="62"/>
      <c r="F1126" s="62"/>
      <c r="G1126" s="62"/>
      <c r="L1126" s="12" t="s">
        <v>2462</v>
      </c>
      <c r="M1126" s="12" t="s">
        <v>2463</v>
      </c>
      <c r="N1126" s="12">
        <v>4</v>
      </c>
      <c r="O1126" s="12">
        <v>0</v>
      </c>
      <c r="P1126" s="12">
        <v>4</v>
      </c>
      <c r="Q1126" s="61">
        <v>4</v>
      </c>
    </row>
    <row r="1127" spans="5:17">
      <c r="E1127" s="62"/>
      <c r="F1127" s="62"/>
      <c r="G1127" s="62"/>
      <c r="L1127" s="12" t="s">
        <v>2464</v>
      </c>
      <c r="M1127" s="12" t="s">
        <v>2465</v>
      </c>
      <c r="N1127" s="12">
        <v>4</v>
      </c>
      <c r="O1127" s="12">
        <v>0</v>
      </c>
      <c r="P1127" s="12">
        <v>4</v>
      </c>
      <c r="Q1127" s="61">
        <v>4</v>
      </c>
    </row>
    <row r="1128" spans="5:17">
      <c r="E1128" s="62"/>
      <c r="F1128" s="62"/>
      <c r="G1128" s="62"/>
      <c r="L1128" s="12" t="s">
        <v>2466</v>
      </c>
      <c r="M1128" s="12" t="s">
        <v>2467</v>
      </c>
      <c r="N1128" s="12">
        <v>1</v>
      </c>
      <c r="O1128" s="12">
        <v>3</v>
      </c>
      <c r="P1128" s="12">
        <v>4</v>
      </c>
      <c r="Q1128" s="61">
        <v>4</v>
      </c>
    </row>
    <row r="1129" spans="5:17">
      <c r="E1129" s="62"/>
      <c r="F1129" s="62"/>
      <c r="G1129" s="62"/>
      <c r="L1129" s="12" t="s">
        <v>2468</v>
      </c>
      <c r="M1129" s="12" t="s">
        <v>2469</v>
      </c>
      <c r="N1129" s="12">
        <v>4</v>
      </c>
      <c r="O1129" s="12">
        <v>0</v>
      </c>
      <c r="P1129" s="12">
        <v>4</v>
      </c>
      <c r="Q1129" s="61">
        <v>4</v>
      </c>
    </row>
    <row r="1130" spans="5:17">
      <c r="E1130" s="62"/>
      <c r="F1130" s="62"/>
      <c r="G1130" s="62"/>
      <c r="L1130" s="12" t="s">
        <v>2470</v>
      </c>
      <c r="M1130" s="12" t="s">
        <v>2471</v>
      </c>
      <c r="N1130" s="12">
        <v>4</v>
      </c>
      <c r="O1130" s="12">
        <v>0</v>
      </c>
      <c r="P1130" s="12">
        <v>4</v>
      </c>
      <c r="Q1130" s="61">
        <v>4</v>
      </c>
    </row>
    <row r="1131" spans="5:17">
      <c r="E1131" s="62"/>
      <c r="F1131" s="62"/>
      <c r="G1131" s="62"/>
      <c r="L1131" s="12" t="s">
        <v>2472</v>
      </c>
      <c r="M1131" s="12" t="s">
        <v>2473</v>
      </c>
      <c r="N1131" s="12">
        <v>4</v>
      </c>
      <c r="O1131" s="12">
        <v>0</v>
      </c>
      <c r="P1131" s="12">
        <v>4</v>
      </c>
      <c r="Q1131" s="61">
        <v>4</v>
      </c>
    </row>
    <row r="1132" spans="5:17">
      <c r="E1132" s="62"/>
      <c r="F1132" s="62"/>
      <c r="G1132" s="62"/>
      <c r="L1132" s="12" t="s">
        <v>2474</v>
      </c>
      <c r="M1132" s="12" t="s">
        <v>2475</v>
      </c>
      <c r="N1132" s="12">
        <v>4</v>
      </c>
      <c r="O1132" s="12">
        <v>0</v>
      </c>
      <c r="P1132" s="12">
        <v>4</v>
      </c>
      <c r="Q1132" s="61">
        <v>4</v>
      </c>
    </row>
    <row r="1133" spans="5:17">
      <c r="E1133" s="62"/>
      <c r="F1133" s="62"/>
      <c r="G1133" s="62"/>
      <c r="L1133" s="12" t="s">
        <v>2476</v>
      </c>
      <c r="M1133" s="12" t="s">
        <v>2477</v>
      </c>
      <c r="N1133" s="12">
        <v>4</v>
      </c>
      <c r="O1133" s="12">
        <v>0</v>
      </c>
      <c r="P1133" s="12">
        <v>4</v>
      </c>
      <c r="Q1133" s="61">
        <v>4</v>
      </c>
    </row>
    <row r="1134" spans="5:17">
      <c r="E1134" s="62"/>
      <c r="F1134" s="62"/>
      <c r="G1134" s="62"/>
      <c r="L1134" s="12" t="s">
        <v>2478</v>
      </c>
      <c r="M1134" s="12" t="s">
        <v>2479</v>
      </c>
      <c r="N1134" s="12">
        <v>0</v>
      </c>
      <c r="O1134" s="12">
        <v>3</v>
      </c>
      <c r="P1134" s="12">
        <v>5</v>
      </c>
      <c r="Q1134" s="61">
        <v>3</v>
      </c>
    </row>
    <row r="1135" spans="5:17">
      <c r="E1135" s="62"/>
      <c r="F1135" s="62"/>
      <c r="G1135" s="62"/>
      <c r="L1135" s="12" t="s">
        <v>2480</v>
      </c>
      <c r="M1135" s="12" t="s">
        <v>2481</v>
      </c>
      <c r="N1135" s="12">
        <v>3</v>
      </c>
      <c r="O1135" s="12">
        <v>1</v>
      </c>
      <c r="P1135" s="12">
        <v>4</v>
      </c>
      <c r="Q1135" s="61">
        <v>4</v>
      </c>
    </row>
    <row r="1136" spans="5:17">
      <c r="E1136" s="62"/>
      <c r="F1136" s="62"/>
      <c r="G1136" s="62"/>
      <c r="L1136" s="12" t="s">
        <v>2482</v>
      </c>
      <c r="M1136" s="12" t="s">
        <v>2483</v>
      </c>
      <c r="N1136" s="12">
        <v>3</v>
      </c>
      <c r="O1136" s="12">
        <v>1</v>
      </c>
      <c r="P1136" s="12">
        <v>4</v>
      </c>
      <c r="Q1136" s="61">
        <v>4</v>
      </c>
    </row>
    <row r="1137" spans="5:17">
      <c r="E1137" s="62"/>
      <c r="F1137" s="62"/>
      <c r="G1137" s="62"/>
      <c r="L1137" s="12" t="s">
        <v>2484</v>
      </c>
      <c r="M1137" s="12" t="s">
        <v>2485</v>
      </c>
      <c r="N1137" s="12">
        <v>4</v>
      </c>
      <c r="O1137" s="12">
        <v>0</v>
      </c>
      <c r="P1137" s="12">
        <v>4</v>
      </c>
      <c r="Q1137" s="61">
        <v>4</v>
      </c>
    </row>
    <row r="1138" spans="5:17">
      <c r="E1138" s="62"/>
      <c r="F1138" s="62"/>
      <c r="G1138" s="62"/>
      <c r="L1138" s="12" t="s">
        <v>2486</v>
      </c>
      <c r="M1138" s="12" t="s">
        <v>2487</v>
      </c>
      <c r="N1138" s="12">
        <v>4</v>
      </c>
      <c r="O1138" s="12">
        <v>0</v>
      </c>
      <c r="P1138" s="12">
        <v>4</v>
      </c>
      <c r="Q1138" s="61">
        <v>4</v>
      </c>
    </row>
    <row r="1139" spans="5:17">
      <c r="E1139" s="62"/>
      <c r="F1139" s="62"/>
      <c r="G1139" s="62"/>
      <c r="L1139" s="12" t="s">
        <v>2488</v>
      </c>
      <c r="M1139" s="12" t="s">
        <v>2489</v>
      </c>
      <c r="N1139" s="12">
        <v>2</v>
      </c>
      <c r="O1139" s="12">
        <v>2</v>
      </c>
      <c r="P1139" s="12">
        <v>4</v>
      </c>
      <c r="Q1139" s="61">
        <v>4</v>
      </c>
    </row>
    <row r="1140" spans="5:17">
      <c r="E1140" s="62"/>
      <c r="F1140" s="62"/>
      <c r="G1140" s="62"/>
      <c r="L1140" s="12" t="s">
        <v>2490</v>
      </c>
      <c r="M1140" s="12" t="s">
        <v>2491</v>
      </c>
      <c r="N1140" s="12">
        <v>3</v>
      </c>
      <c r="O1140" s="12">
        <v>0</v>
      </c>
      <c r="P1140" s="12">
        <v>4</v>
      </c>
      <c r="Q1140" s="61">
        <v>3</v>
      </c>
    </row>
    <row r="1141" spans="5:17">
      <c r="E1141" s="62"/>
      <c r="F1141" s="62"/>
      <c r="G1141" s="62"/>
      <c r="L1141" s="12" t="s">
        <v>2492</v>
      </c>
      <c r="M1141" s="12" t="s">
        <v>2493</v>
      </c>
      <c r="N1141" s="12">
        <v>4</v>
      </c>
      <c r="O1141" s="12">
        <v>0</v>
      </c>
      <c r="P1141" s="12">
        <v>4</v>
      </c>
      <c r="Q1141" s="61">
        <v>4</v>
      </c>
    </row>
    <row r="1142" spans="5:17">
      <c r="E1142" s="62"/>
      <c r="F1142" s="62"/>
      <c r="G1142" s="62"/>
      <c r="L1142" s="12" t="s">
        <v>2494</v>
      </c>
      <c r="M1142" s="12" t="s">
        <v>2495</v>
      </c>
      <c r="N1142" s="12">
        <v>4</v>
      </c>
      <c r="O1142" s="12">
        <v>0</v>
      </c>
      <c r="P1142" s="12">
        <v>4</v>
      </c>
      <c r="Q1142" s="61">
        <v>4</v>
      </c>
    </row>
    <row r="1143" spans="5:17">
      <c r="E1143" s="62"/>
      <c r="F1143" s="62"/>
      <c r="G1143" s="62"/>
      <c r="L1143" s="12" t="s">
        <v>2496</v>
      </c>
      <c r="M1143" s="12" t="s">
        <v>2497</v>
      </c>
      <c r="N1143" s="12">
        <v>4</v>
      </c>
      <c r="O1143" s="12">
        <v>0</v>
      </c>
      <c r="P1143" s="12">
        <v>4</v>
      </c>
      <c r="Q1143" s="61">
        <v>4</v>
      </c>
    </row>
    <row r="1144" spans="5:17">
      <c r="E1144" s="62"/>
      <c r="F1144" s="62"/>
      <c r="G1144" s="62"/>
      <c r="L1144" s="12" t="s">
        <v>2498</v>
      </c>
      <c r="M1144" s="12" t="s">
        <v>2499</v>
      </c>
      <c r="N1144" s="12">
        <v>4</v>
      </c>
      <c r="O1144" s="12">
        <v>2</v>
      </c>
      <c r="P1144" s="12">
        <v>4</v>
      </c>
      <c r="Q1144" s="61">
        <v>6</v>
      </c>
    </row>
    <row r="1145" spans="5:17">
      <c r="E1145" s="62"/>
      <c r="F1145" s="62"/>
      <c r="G1145" s="62"/>
      <c r="L1145" s="12" t="s">
        <v>2500</v>
      </c>
      <c r="M1145" s="12" t="s">
        <v>2501</v>
      </c>
      <c r="N1145" s="12">
        <v>2</v>
      </c>
      <c r="O1145" s="12">
        <v>0</v>
      </c>
      <c r="P1145" s="12">
        <v>2</v>
      </c>
      <c r="Q1145" s="61">
        <v>2</v>
      </c>
    </row>
    <row r="1146" spans="5:17">
      <c r="E1146" s="62"/>
      <c r="F1146" s="62"/>
      <c r="G1146" s="62"/>
      <c r="L1146" s="12" t="s">
        <v>2502</v>
      </c>
      <c r="M1146" s="12" t="s">
        <v>2503</v>
      </c>
      <c r="N1146" s="12">
        <v>2</v>
      </c>
      <c r="O1146" s="12">
        <v>0</v>
      </c>
      <c r="P1146" s="12">
        <v>2</v>
      </c>
      <c r="Q1146" s="61">
        <v>2</v>
      </c>
    </row>
    <row r="1147" spans="5:17">
      <c r="E1147" s="62"/>
      <c r="F1147" s="62"/>
      <c r="G1147" s="62"/>
      <c r="L1147" s="12" t="s">
        <v>2504</v>
      </c>
      <c r="M1147" s="12" t="s">
        <v>2505</v>
      </c>
      <c r="N1147" s="12">
        <v>4</v>
      </c>
      <c r="O1147" s="12">
        <v>0</v>
      </c>
      <c r="P1147" s="12">
        <v>4</v>
      </c>
      <c r="Q1147" s="61">
        <v>4</v>
      </c>
    </row>
    <row r="1148" spans="5:17">
      <c r="E1148" s="62"/>
      <c r="F1148" s="62"/>
      <c r="G1148" s="62"/>
      <c r="L1148" s="12" t="s">
        <v>2506</v>
      </c>
      <c r="M1148" s="12" t="s">
        <v>2507</v>
      </c>
      <c r="N1148" s="12">
        <v>4</v>
      </c>
      <c r="O1148" s="12">
        <v>0</v>
      </c>
      <c r="P1148" s="12">
        <v>4</v>
      </c>
      <c r="Q1148" s="61">
        <v>4</v>
      </c>
    </row>
    <row r="1149" spans="5:17">
      <c r="E1149" s="62"/>
      <c r="F1149" s="62"/>
      <c r="G1149" s="62"/>
      <c r="L1149" s="12" t="s">
        <v>2508</v>
      </c>
      <c r="M1149" s="12" t="s">
        <v>2509</v>
      </c>
      <c r="N1149" s="12">
        <v>4</v>
      </c>
      <c r="O1149" s="12">
        <v>0</v>
      </c>
      <c r="P1149" s="12">
        <v>4</v>
      </c>
      <c r="Q1149" s="61">
        <v>4</v>
      </c>
    </row>
    <row r="1150" spans="5:17">
      <c r="E1150" s="62"/>
      <c r="F1150" s="62"/>
      <c r="G1150" s="62"/>
      <c r="L1150" s="12" t="s">
        <v>2510</v>
      </c>
      <c r="M1150" s="12" t="s">
        <v>2511</v>
      </c>
      <c r="N1150" s="12">
        <v>2</v>
      </c>
      <c r="O1150" s="12">
        <v>0</v>
      </c>
      <c r="P1150" s="12">
        <v>2</v>
      </c>
      <c r="Q1150" s="61">
        <v>2</v>
      </c>
    </row>
    <row r="1151" spans="5:17">
      <c r="E1151" s="62"/>
      <c r="F1151" s="62"/>
      <c r="G1151" s="62"/>
      <c r="L1151" s="12" t="s">
        <v>2512</v>
      </c>
      <c r="M1151" s="12" t="s">
        <v>2513</v>
      </c>
      <c r="N1151" s="12">
        <v>4</v>
      </c>
      <c r="O1151" s="12">
        <v>2</v>
      </c>
      <c r="P1151" s="12">
        <v>4</v>
      </c>
      <c r="Q1151" s="61">
        <v>6</v>
      </c>
    </row>
    <row r="1152" spans="5:17">
      <c r="E1152" s="62"/>
      <c r="F1152" s="62"/>
      <c r="G1152" s="62"/>
      <c r="L1152" s="12" t="s">
        <v>2514</v>
      </c>
      <c r="M1152" s="12" t="s">
        <v>2515</v>
      </c>
      <c r="N1152" s="12">
        <v>4</v>
      </c>
      <c r="O1152" s="12">
        <v>0</v>
      </c>
      <c r="P1152" s="12">
        <v>4</v>
      </c>
      <c r="Q1152" s="61">
        <v>4</v>
      </c>
    </row>
    <row r="1153" spans="5:17">
      <c r="E1153" s="62"/>
      <c r="F1153" s="62"/>
      <c r="G1153" s="62"/>
      <c r="L1153" s="12" t="s">
        <v>2516</v>
      </c>
      <c r="M1153" s="12" t="s">
        <v>2517</v>
      </c>
      <c r="N1153" s="12">
        <v>2</v>
      </c>
      <c r="O1153" s="12">
        <v>2</v>
      </c>
      <c r="P1153" s="12">
        <v>2</v>
      </c>
      <c r="Q1153" s="61">
        <v>4</v>
      </c>
    </row>
    <row r="1154" spans="5:17">
      <c r="E1154" s="62"/>
      <c r="F1154" s="62"/>
      <c r="G1154" s="62"/>
      <c r="L1154" s="12" t="s">
        <v>2518</v>
      </c>
      <c r="M1154" s="12" t="s">
        <v>2519</v>
      </c>
      <c r="N1154" s="12">
        <v>4</v>
      </c>
      <c r="O1154" s="12">
        <v>0</v>
      </c>
      <c r="P1154" s="12">
        <v>4</v>
      </c>
      <c r="Q1154" s="61">
        <v>4</v>
      </c>
    </row>
    <row r="1155" spans="5:17">
      <c r="E1155" s="62"/>
      <c r="F1155" s="62"/>
      <c r="G1155" s="62"/>
      <c r="L1155" s="12" t="s">
        <v>2520</v>
      </c>
      <c r="M1155" s="12" t="s">
        <v>2521</v>
      </c>
      <c r="N1155" s="12">
        <v>2</v>
      </c>
      <c r="O1155" s="12">
        <v>0</v>
      </c>
      <c r="P1155" s="12">
        <v>2</v>
      </c>
      <c r="Q1155" s="61">
        <v>2</v>
      </c>
    </row>
    <row r="1156" spans="5:17">
      <c r="E1156" s="62"/>
      <c r="F1156" s="62"/>
      <c r="G1156" s="62"/>
      <c r="L1156" s="12" t="s">
        <v>2522</v>
      </c>
      <c r="M1156" s="12" t="s">
        <v>2523</v>
      </c>
      <c r="N1156" s="12">
        <v>2</v>
      </c>
      <c r="O1156" s="12">
        <v>2</v>
      </c>
      <c r="P1156" s="12">
        <v>2</v>
      </c>
      <c r="Q1156" s="61">
        <v>4</v>
      </c>
    </row>
    <row r="1157" spans="5:17">
      <c r="E1157" s="62"/>
      <c r="F1157" s="62"/>
      <c r="G1157" s="62"/>
      <c r="L1157" s="12" t="s">
        <v>2524</v>
      </c>
      <c r="M1157" s="12" t="s">
        <v>2525</v>
      </c>
      <c r="N1157" s="12">
        <v>2</v>
      </c>
      <c r="O1157" s="12">
        <v>2</v>
      </c>
      <c r="P1157" s="12">
        <v>2</v>
      </c>
      <c r="Q1157" s="61">
        <v>4</v>
      </c>
    </row>
    <row r="1158" spans="5:17">
      <c r="E1158" s="62"/>
      <c r="F1158" s="62"/>
      <c r="G1158" s="62"/>
      <c r="L1158" s="12" t="s">
        <v>2526</v>
      </c>
      <c r="M1158" s="12" t="s">
        <v>2527</v>
      </c>
      <c r="N1158" s="12">
        <v>3</v>
      </c>
      <c r="O1158" s="12">
        <v>1</v>
      </c>
      <c r="P1158" s="12">
        <v>4</v>
      </c>
      <c r="Q1158" s="61">
        <v>4</v>
      </c>
    </row>
    <row r="1159" spans="5:17">
      <c r="E1159" s="62"/>
      <c r="F1159" s="62"/>
      <c r="G1159" s="62"/>
      <c r="L1159" s="12" t="s">
        <v>2528</v>
      </c>
      <c r="M1159" s="12" t="s">
        <v>2529</v>
      </c>
      <c r="N1159" s="12">
        <v>4</v>
      </c>
      <c r="O1159" s="12">
        <v>0</v>
      </c>
      <c r="P1159" s="12">
        <v>4</v>
      </c>
      <c r="Q1159" s="61">
        <v>4</v>
      </c>
    </row>
    <row r="1160" spans="5:17">
      <c r="E1160" s="62"/>
      <c r="F1160" s="62"/>
      <c r="G1160" s="62"/>
      <c r="L1160" s="12" t="s">
        <v>2530</v>
      </c>
      <c r="M1160" s="12" t="s">
        <v>2531</v>
      </c>
      <c r="N1160" s="12">
        <v>2</v>
      </c>
      <c r="O1160" s="12">
        <v>1</v>
      </c>
      <c r="P1160" s="12">
        <v>3</v>
      </c>
      <c r="Q1160" s="61">
        <v>3</v>
      </c>
    </row>
    <row r="1161" spans="5:17">
      <c r="E1161" s="62"/>
      <c r="F1161" s="62"/>
      <c r="G1161" s="62"/>
      <c r="L1161" s="12" t="s">
        <v>2532</v>
      </c>
      <c r="M1161" s="12" t="s">
        <v>2533</v>
      </c>
      <c r="N1161" s="12">
        <v>2</v>
      </c>
      <c r="O1161" s="12">
        <v>0</v>
      </c>
      <c r="P1161" s="12">
        <v>2</v>
      </c>
      <c r="Q1161" s="61">
        <v>2</v>
      </c>
    </row>
    <row r="1162" spans="5:17">
      <c r="E1162" s="62"/>
      <c r="F1162" s="62"/>
      <c r="G1162" s="62"/>
      <c r="L1162" s="12" t="s">
        <v>2534</v>
      </c>
      <c r="M1162" s="12" t="s">
        <v>2535</v>
      </c>
      <c r="N1162" s="12">
        <v>4</v>
      </c>
      <c r="O1162" s="12">
        <v>0</v>
      </c>
      <c r="P1162" s="12">
        <v>4</v>
      </c>
      <c r="Q1162" s="61">
        <v>4</v>
      </c>
    </row>
    <row r="1163" spans="5:17">
      <c r="E1163" s="62"/>
      <c r="F1163" s="62"/>
      <c r="G1163" s="62"/>
      <c r="L1163" s="12" t="s">
        <v>2536</v>
      </c>
      <c r="M1163" s="12" t="s">
        <v>2537</v>
      </c>
      <c r="N1163" s="12">
        <v>4</v>
      </c>
      <c r="O1163" s="12">
        <v>0</v>
      </c>
      <c r="P1163" s="12">
        <v>4</v>
      </c>
      <c r="Q1163" s="61">
        <v>4</v>
      </c>
    </row>
    <row r="1164" spans="5:17">
      <c r="E1164" s="62"/>
      <c r="F1164" s="62"/>
      <c r="G1164" s="62"/>
      <c r="L1164" s="12" t="s">
        <v>2538</v>
      </c>
      <c r="M1164" s="12" t="s">
        <v>2539</v>
      </c>
      <c r="N1164" s="12">
        <v>4</v>
      </c>
      <c r="O1164" s="12">
        <v>0</v>
      </c>
      <c r="P1164" s="12">
        <v>2</v>
      </c>
      <c r="Q1164" s="61">
        <v>4</v>
      </c>
    </row>
    <row r="1165" spans="5:17">
      <c r="E1165" s="62"/>
      <c r="F1165" s="62"/>
      <c r="G1165" s="62"/>
      <c r="L1165" s="12" t="s">
        <v>2540</v>
      </c>
      <c r="M1165" s="12" t="s">
        <v>2541</v>
      </c>
      <c r="N1165" s="12">
        <v>3</v>
      </c>
      <c r="O1165" s="12">
        <v>0</v>
      </c>
      <c r="P1165" s="12">
        <v>3</v>
      </c>
      <c r="Q1165" s="61">
        <v>3</v>
      </c>
    </row>
    <row r="1166" spans="5:17">
      <c r="E1166" s="62"/>
      <c r="F1166" s="62"/>
      <c r="G1166" s="62"/>
      <c r="L1166" s="12" t="s">
        <v>2542</v>
      </c>
      <c r="M1166" s="12" t="s">
        <v>2543</v>
      </c>
      <c r="N1166" s="12">
        <v>2</v>
      </c>
      <c r="O1166" s="12">
        <v>0</v>
      </c>
      <c r="P1166" s="12">
        <v>2</v>
      </c>
      <c r="Q1166" s="61">
        <v>2</v>
      </c>
    </row>
    <row r="1167" spans="5:17">
      <c r="E1167" s="62"/>
      <c r="F1167" s="62"/>
      <c r="G1167" s="62"/>
      <c r="L1167" s="12" t="s">
        <v>2544</v>
      </c>
      <c r="M1167" s="12" t="s">
        <v>2545</v>
      </c>
      <c r="N1167" s="12">
        <v>3</v>
      </c>
      <c r="O1167" s="12">
        <v>0</v>
      </c>
      <c r="P1167" s="12">
        <v>3</v>
      </c>
      <c r="Q1167" s="61">
        <v>3</v>
      </c>
    </row>
    <row r="1168" spans="5:17">
      <c r="E1168" s="62"/>
      <c r="F1168" s="62"/>
      <c r="G1168" s="62"/>
    </row>
    <row r="1169" spans="5:7">
      <c r="E1169" s="62"/>
      <c r="F1169" s="62"/>
      <c r="G1169" s="62"/>
    </row>
    <row r="1170" spans="5:7">
      <c r="E1170" s="62"/>
      <c r="F1170" s="62"/>
      <c r="G1170" s="62"/>
    </row>
    <row r="1171" spans="5:7">
      <c r="E1171" s="62"/>
      <c r="F1171" s="62"/>
      <c r="G1171" s="62"/>
    </row>
    <row r="1172" spans="5:7">
      <c r="E1172" s="62"/>
      <c r="F1172" s="62"/>
      <c r="G1172" s="62"/>
    </row>
    <row r="1173" spans="5:7">
      <c r="E1173" s="62"/>
      <c r="F1173" s="62"/>
      <c r="G1173" s="62"/>
    </row>
    <row r="1174" spans="5:7">
      <c r="E1174" s="62"/>
      <c r="F1174" s="62"/>
      <c r="G1174" s="62"/>
    </row>
    <row r="1175" spans="5:7">
      <c r="E1175" s="62"/>
      <c r="F1175" s="62"/>
      <c r="G1175" s="62"/>
    </row>
    <row r="1176" spans="5:7">
      <c r="E1176" s="62"/>
      <c r="F1176" s="62"/>
      <c r="G1176" s="62"/>
    </row>
    <row r="1177" spans="5:7">
      <c r="E1177" s="62"/>
      <c r="F1177" s="62"/>
      <c r="G1177" s="62"/>
    </row>
    <row r="1178" spans="5:7">
      <c r="E1178" s="62"/>
      <c r="F1178" s="62"/>
      <c r="G1178" s="62"/>
    </row>
    <row r="1179" spans="5:7">
      <c r="E1179" s="62"/>
      <c r="F1179" s="62"/>
      <c r="G1179" s="62"/>
    </row>
    <row r="1180" spans="5:7">
      <c r="E1180" s="62"/>
      <c r="F1180" s="62"/>
      <c r="G1180" s="62"/>
    </row>
    <row r="1181" spans="5:7">
      <c r="E1181" s="62"/>
      <c r="F1181" s="62"/>
      <c r="G1181" s="62"/>
    </row>
    <row r="1182" spans="5:7">
      <c r="E1182" s="62"/>
      <c r="F1182" s="62"/>
      <c r="G1182" s="62"/>
    </row>
    <row r="1183" spans="5:7">
      <c r="E1183" s="62"/>
      <c r="F1183" s="62"/>
      <c r="G1183" s="62"/>
    </row>
    <row r="1184" spans="5:7">
      <c r="E1184" s="62"/>
      <c r="F1184" s="62"/>
      <c r="G1184" s="62"/>
    </row>
    <row r="1185" spans="5:7">
      <c r="E1185" s="62"/>
      <c r="F1185" s="62"/>
      <c r="G1185" s="62"/>
    </row>
    <row r="1186" spans="5:7">
      <c r="E1186" s="62"/>
      <c r="F1186" s="62"/>
      <c r="G1186" s="62"/>
    </row>
    <row r="1187" spans="5:7">
      <c r="E1187" s="62"/>
      <c r="F1187" s="62"/>
      <c r="G1187" s="62"/>
    </row>
    <row r="1188" spans="5:7">
      <c r="E1188" s="62"/>
      <c r="F1188" s="62"/>
      <c r="G1188" s="62"/>
    </row>
    <row r="1189" spans="5:7">
      <c r="E1189" s="62"/>
      <c r="F1189" s="62"/>
      <c r="G1189" s="62"/>
    </row>
    <row r="1190" spans="5:7">
      <c r="E1190" s="62"/>
      <c r="F1190" s="62"/>
      <c r="G1190" s="62"/>
    </row>
    <row r="1191" spans="5:7">
      <c r="E1191" s="62"/>
      <c r="F1191" s="62"/>
      <c r="G1191" s="62"/>
    </row>
    <row r="1192" spans="5:7">
      <c r="E1192" s="62"/>
      <c r="F1192" s="62"/>
      <c r="G1192" s="62"/>
    </row>
    <row r="1193" spans="5:7">
      <c r="E1193" s="62"/>
      <c r="F1193" s="62"/>
      <c r="G1193" s="62"/>
    </row>
    <row r="1194" spans="5:7">
      <c r="E1194" s="62"/>
      <c r="F1194" s="62"/>
      <c r="G1194" s="62"/>
    </row>
    <row r="1195" spans="5:7">
      <c r="E1195" s="62"/>
      <c r="F1195" s="62"/>
      <c r="G1195" s="62"/>
    </row>
    <row r="1196" spans="5:7">
      <c r="E1196" s="62"/>
      <c r="F1196" s="62"/>
      <c r="G1196" s="62"/>
    </row>
    <row r="1197" spans="5:7">
      <c r="E1197" s="62"/>
      <c r="F1197" s="62"/>
      <c r="G1197" s="62"/>
    </row>
    <row r="1198" spans="5:7">
      <c r="E1198" s="62"/>
      <c r="F1198" s="62"/>
      <c r="G1198" s="62"/>
    </row>
    <row r="1199" spans="5:7">
      <c r="E1199" s="62"/>
      <c r="F1199" s="62"/>
      <c r="G1199" s="62"/>
    </row>
    <row r="1200" spans="5:7">
      <c r="E1200" s="62"/>
      <c r="F1200" s="62"/>
      <c r="G1200" s="62"/>
    </row>
    <row r="1201" spans="5:7">
      <c r="E1201" s="62"/>
      <c r="F1201" s="62"/>
      <c r="G1201" s="62"/>
    </row>
    <row r="1202" spans="5:7">
      <c r="E1202" s="62"/>
      <c r="F1202" s="62"/>
      <c r="G1202" s="62"/>
    </row>
    <row r="1203" spans="5:7">
      <c r="E1203" s="62"/>
      <c r="F1203" s="62"/>
      <c r="G1203" s="62"/>
    </row>
    <row r="1204" spans="5:7">
      <c r="E1204" s="62"/>
      <c r="F1204" s="62"/>
      <c r="G1204" s="62"/>
    </row>
    <row r="1205" spans="5:7">
      <c r="E1205" s="62"/>
      <c r="F1205" s="62"/>
      <c r="G1205" s="62"/>
    </row>
    <row r="1206" spans="5:7">
      <c r="E1206" s="62"/>
      <c r="F1206" s="62"/>
      <c r="G1206" s="62"/>
    </row>
    <row r="1207" spans="5:7">
      <c r="E1207" s="62"/>
      <c r="F1207" s="62"/>
      <c r="G1207" s="62"/>
    </row>
    <row r="1208" spans="5:7">
      <c r="E1208" s="62"/>
      <c r="F1208" s="62"/>
      <c r="G1208" s="62"/>
    </row>
    <row r="1209" spans="5:7">
      <c r="E1209" s="62"/>
      <c r="F1209" s="62"/>
      <c r="G1209" s="62"/>
    </row>
    <row r="1210" spans="5:7">
      <c r="E1210" s="62"/>
      <c r="F1210" s="62"/>
      <c r="G1210" s="62"/>
    </row>
    <row r="1211" spans="5:7">
      <c r="E1211" s="62"/>
      <c r="F1211" s="62"/>
      <c r="G1211" s="62"/>
    </row>
    <row r="1212" spans="5:7">
      <c r="E1212" s="62"/>
      <c r="F1212" s="62"/>
      <c r="G1212" s="62"/>
    </row>
    <row r="1213" spans="5:7">
      <c r="E1213" s="62"/>
      <c r="F1213" s="62"/>
      <c r="G1213" s="62"/>
    </row>
    <row r="1214" spans="5:7">
      <c r="E1214" s="62"/>
      <c r="F1214" s="62"/>
      <c r="G1214" s="62"/>
    </row>
    <row r="1215" spans="5:7">
      <c r="E1215" s="62"/>
      <c r="F1215" s="62"/>
      <c r="G1215" s="62"/>
    </row>
    <row r="1216" spans="5:7">
      <c r="E1216" s="62"/>
      <c r="F1216" s="62"/>
      <c r="G1216" s="62"/>
    </row>
    <row r="1217" spans="5:7">
      <c r="E1217" s="62"/>
      <c r="F1217" s="62"/>
      <c r="G1217" s="62"/>
    </row>
    <row r="1218" spans="5:7">
      <c r="E1218" s="62"/>
      <c r="F1218" s="62"/>
      <c r="G1218" s="62"/>
    </row>
    <row r="1219" spans="5:7">
      <c r="E1219" s="62"/>
      <c r="F1219" s="62"/>
      <c r="G1219" s="62"/>
    </row>
    <row r="1220" spans="5:7">
      <c r="E1220" s="62"/>
      <c r="F1220" s="62"/>
      <c r="G1220" s="62"/>
    </row>
    <row r="1221" spans="5:7">
      <c r="E1221" s="62"/>
      <c r="F1221" s="62"/>
      <c r="G1221" s="62"/>
    </row>
    <row r="1222" spans="5:7">
      <c r="E1222" s="62"/>
      <c r="F1222" s="62"/>
      <c r="G1222" s="62"/>
    </row>
    <row r="1223" spans="5:7">
      <c r="E1223" s="62"/>
      <c r="F1223" s="62"/>
      <c r="G1223" s="62"/>
    </row>
    <row r="1224" spans="5:7">
      <c r="E1224" s="62"/>
      <c r="F1224" s="62"/>
      <c r="G1224" s="62"/>
    </row>
    <row r="1225" spans="5:7">
      <c r="E1225" s="62"/>
      <c r="F1225" s="62"/>
      <c r="G1225" s="62"/>
    </row>
    <row r="1226" spans="5:7">
      <c r="E1226" s="62"/>
      <c r="F1226" s="62"/>
      <c r="G1226" s="62"/>
    </row>
    <row r="1227" spans="5:7">
      <c r="E1227" s="62"/>
      <c r="F1227" s="62"/>
      <c r="G1227" s="62"/>
    </row>
    <row r="1228" spans="5:7">
      <c r="E1228" s="62"/>
      <c r="F1228" s="62"/>
      <c r="G1228" s="62"/>
    </row>
    <row r="1229" spans="5:7">
      <c r="E1229" s="62"/>
      <c r="F1229" s="62"/>
      <c r="G1229" s="62"/>
    </row>
    <row r="1230" spans="5:7">
      <c r="E1230" s="62"/>
      <c r="F1230" s="62"/>
      <c r="G1230" s="62"/>
    </row>
    <row r="1231" spans="5:7">
      <c r="E1231" s="62"/>
      <c r="F1231" s="62"/>
      <c r="G1231" s="62"/>
    </row>
    <row r="1232" spans="5:7">
      <c r="E1232" s="62"/>
      <c r="F1232" s="62"/>
      <c r="G1232" s="62"/>
    </row>
    <row r="1233" spans="5:7">
      <c r="E1233" s="62"/>
      <c r="F1233" s="62"/>
      <c r="G1233" s="62"/>
    </row>
    <row r="1234" spans="5:7">
      <c r="E1234" s="62"/>
      <c r="F1234" s="62"/>
      <c r="G1234" s="62"/>
    </row>
    <row r="1235" spans="5:7">
      <c r="E1235" s="62"/>
      <c r="F1235" s="62"/>
      <c r="G1235" s="62"/>
    </row>
    <row r="1236" spans="5:7">
      <c r="E1236" s="62"/>
      <c r="F1236" s="62"/>
      <c r="G1236" s="62"/>
    </row>
    <row r="1237" spans="5:7">
      <c r="E1237" s="62"/>
      <c r="F1237" s="62"/>
      <c r="G1237" s="62"/>
    </row>
    <row r="1238" spans="5:7">
      <c r="E1238" s="62"/>
      <c r="F1238" s="62"/>
      <c r="G1238" s="62"/>
    </row>
    <row r="1239" spans="5:7">
      <c r="E1239" s="62"/>
      <c r="F1239" s="62"/>
      <c r="G1239" s="62"/>
    </row>
    <row r="1240" spans="5:7">
      <c r="E1240" s="62"/>
      <c r="F1240" s="62"/>
      <c r="G1240" s="62"/>
    </row>
    <row r="1241" spans="5:7">
      <c r="E1241" s="62"/>
      <c r="F1241" s="62"/>
      <c r="G1241" s="62"/>
    </row>
    <row r="1242" spans="5:7">
      <c r="E1242" s="62"/>
      <c r="F1242" s="62"/>
      <c r="G1242" s="62"/>
    </row>
    <row r="1243" spans="5:7">
      <c r="E1243" s="62"/>
      <c r="F1243" s="62"/>
      <c r="G1243" s="62"/>
    </row>
    <row r="1244" spans="5:7">
      <c r="E1244" s="62"/>
      <c r="F1244" s="62"/>
      <c r="G1244" s="62"/>
    </row>
    <row r="1245" spans="5:7">
      <c r="E1245" s="62"/>
      <c r="F1245" s="62"/>
      <c r="G1245" s="62"/>
    </row>
    <row r="1246" spans="5:7">
      <c r="E1246" s="62"/>
      <c r="F1246" s="62"/>
      <c r="G1246" s="62"/>
    </row>
    <row r="1247" spans="5:7">
      <c r="E1247" s="62"/>
      <c r="F1247" s="62"/>
      <c r="G1247" s="62"/>
    </row>
    <row r="1248" spans="5:7">
      <c r="E1248" s="62"/>
      <c r="F1248" s="62"/>
      <c r="G1248" s="62"/>
    </row>
    <row r="1249" spans="5:7">
      <c r="E1249" s="62"/>
      <c r="F1249" s="62"/>
      <c r="G1249" s="62"/>
    </row>
    <row r="1250" spans="5:7">
      <c r="E1250" s="62"/>
      <c r="F1250" s="62"/>
      <c r="G1250" s="62"/>
    </row>
    <row r="1251" spans="5:7">
      <c r="E1251" s="62"/>
      <c r="F1251" s="62"/>
      <c r="G1251" s="62"/>
    </row>
    <row r="1252" spans="5:7">
      <c r="E1252" s="62"/>
      <c r="F1252" s="62"/>
      <c r="G1252" s="62"/>
    </row>
    <row r="1253" spans="5:7">
      <c r="E1253" s="62"/>
      <c r="F1253" s="62"/>
      <c r="G1253" s="62"/>
    </row>
    <row r="1254" spans="5:7">
      <c r="E1254" s="62"/>
      <c r="F1254" s="62"/>
      <c r="G1254" s="62"/>
    </row>
    <row r="1255" spans="5:7">
      <c r="E1255" s="62"/>
      <c r="F1255" s="62"/>
      <c r="G1255" s="62"/>
    </row>
    <row r="1256" spans="5:7">
      <c r="E1256" s="62"/>
      <c r="F1256" s="62"/>
      <c r="G1256" s="62"/>
    </row>
    <row r="1257" spans="5:7">
      <c r="E1257" s="62"/>
      <c r="F1257" s="62"/>
      <c r="G1257" s="62"/>
    </row>
    <row r="1258" spans="5:7">
      <c r="E1258" s="62"/>
      <c r="F1258" s="62"/>
      <c r="G1258" s="62"/>
    </row>
    <row r="1259" spans="5:7">
      <c r="E1259" s="62"/>
      <c r="F1259" s="62"/>
      <c r="G1259" s="62"/>
    </row>
    <row r="1260" spans="5:7">
      <c r="E1260" s="62"/>
      <c r="F1260" s="62"/>
      <c r="G1260" s="62"/>
    </row>
    <row r="1261" spans="5:7">
      <c r="E1261" s="62"/>
      <c r="F1261" s="62"/>
      <c r="G1261" s="62"/>
    </row>
    <row r="1262" spans="5:7">
      <c r="E1262" s="62"/>
      <c r="F1262" s="62"/>
      <c r="G1262" s="62"/>
    </row>
    <row r="1263" spans="5:7">
      <c r="E1263" s="62"/>
      <c r="F1263" s="62"/>
      <c r="G1263" s="62"/>
    </row>
    <row r="1264" spans="5:7">
      <c r="E1264" s="62"/>
      <c r="F1264" s="62"/>
      <c r="G1264" s="62"/>
    </row>
    <row r="1265" spans="5:7">
      <c r="E1265" s="62"/>
      <c r="F1265" s="62"/>
      <c r="G1265" s="62"/>
    </row>
    <row r="1266" spans="5:7">
      <c r="E1266" s="62"/>
      <c r="F1266" s="62"/>
      <c r="G1266" s="62"/>
    </row>
    <row r="1267" spans="5:7">
      <c r="E1267" s="62"/>
      <c r="F1267" s="62"/>
      <c r="G1267" s="62"/>
    </row>
    <row r="1268" spans="5:7">
      <c r="E1268" s="62"/>
      <c r="F1268" s="62"/>
      <c r="G1268" s="62"/>
    </row>
    <row r="1269" spans="5:7">
      <c r="E1269" s="62"/>
      <c r="F1269" s="62"/>
      <c r="G1269" s="62"/>
    </row>
    <row r="1270" spans="5:7">
      <c r="E1270" s="62"/>
      <c r="F1270" s="62"/>
      <c r="G1270" s="62"/>
    </row>
    <row r="1271" spans="5:7">
      <c r="E1271" s="62"/>
      <c r="F1271" s="62"/>
      <c r="G1271" s="62"/>
    </row>
    <row r="1272" spans="5:7">
      <c r="E1272" s="62"/>
      <c r="F1272" s="62"/>
      <c r="G1272" s="62"/>
    </row>
    <row r="1273" spans="5:7">
      <c r="E1273" s="62"/>
      <c r="F1273" s="62"/>
      <c r="G1273" s="62"/>
    </row>
    <row r="1274" spans="5:7">
      <c r="E1274" s="62"/>
      <c r="F1274" s="62"/>
      <c r="G1274" s="62"/>
    </row>
    <row r="1275" spans="5:7">
      <c r="E1275" s="62"/>
      <c r="F1275" s="62"/>
      <c r="G1275" s="62"/>
    </row>
    <row r="1276" spans="5:7">
      <c r="E1276" s="62"/>
      <c r="F1276" s="62"/>
      <c r="G1276" s="62"/>
    </row>
    <row r="1277" spans="5:7">
      <c r="E1277" s="62"/>
      <c r="F1277" s="62"/>
      <c r="G1277" s="62"/>
    </row>
    <row r="1278" spans="5:7">
      <c r="E1278" s="62"/>
      <c r="F1278" s="62"/>
      <c r="G1278" s="62"/>
    </row>
    <row r="1279" spans="5:7">
      <c r="E1279" s="62"/>
      <c r="F1279" s="62"/>
      <c r="G1279" s="62"/>
    </row>
    <row r="1280" spans="5:7">
      <c r="E1280" s="62"/>
      <c r="F1280" s="62"/>
      <c r="G1280" s="62"/>
    </row>
    <row r="1281" spans="5:7">
      <c r="E1281" s="62"/>
      <c r="F1281" s="62"/>
      <c r="G1281" s="62"/>
    </row>
    <row r="1282" spans="5:7">
      <c r="E1282" s="62"/>
      <c r="F1282" s="62"/>
      <c r="G1282" s="62"/>
    </row>
    <row r="1283" spans="5:7">
      <c r="E1283" s="62"/>
      <c r="F1283" s="62"/>
      <c r="G1283" s="62"/>
    </row>
    <row r="1284" spans="5:7">
      <c r="E1284" s="62"/>
      <c r="F1284" s="62"/>
      <c r="G1284" s="62"/>
    </row>
    <row r="1285" spans="5:7">
      <c r="E1285" s="62"/>
      <c r="F1285" s="62"/>
      <c r="G1285" s="62"/>
    </row>
    <row r="1286" spans="5:7">
      <c r="E1286" s="62"/>
      <c r="F1286" s="62"/>
      <c r="G1286" s="62"/>
    </row>
    <row r="1287" spans="5:7">
      <c r="E1287" s="62"/>
      <c r="F1287" s="62"/>
      <c r="G1287" s="62"/>
    </row>
    <row r="1288" spans="5:7">
      <c r="E1288" s="62"/>
      <c r="F1288" s="62"/>
      <c r="G1288" s="62"/>
    </row>
    <row r="1289" spans="5:7">
      <c r="E1289" s="62"/>
      <c r="F1289" s="62"/>
      <c r="G1289" s="62"/>
    </row>
    <row r="1290" spans="5:7">
      <c r="E1290" s="62"/>
      <c r="F1290" s="62"/>
      <c r="G1290" s="62"/>
    </row>
    <row r="1291" spans="5:7">
      <c r="E1291" s="62"/>
      <c r="F1291" s="62"/>
      <c r="G1291" s="62"/>
    </row>
    <row r="1292" spans="5:7">
      <c r="E1292" s="62"/>
      <c r="F1292" s="62"/>
      <c r="G1292" s="62"/>
    </row>
    <row r="1293" spans="5:7">
      <c r="E1293" s="62"/>
      <c r="F1293" s="62"/>
      <c r="G1293" s="62"/>
    </row>
    <row r="1294" spans="5:7">
      <c r="E1294" s="62"/>
      <c r="F1294" s="62"/>
      <c r="G1294" s="62"/>
    </row>
    <row r="1295" spans="5:7">
      <c r="E1295" s="62"/>
      <c r="F1295" s="62"/>
      <c r="G1295" s="62"/>
    </row>
    <row r="1296" spans="5:7">
      <c r="E1296" s="62"/>
      <c r="F1296" s="62"/>
      <c r="G1296" s="62"/>
    </row>
    <row r="1297" spans="5:7">
      <c r="E1297" s="62"/>
      <c r="F1297" s="62"/>
      <c r="G1297" s="62"/>
    </row>
    <row r="1298" spans="5:7">
      <c r="E1298" s="62"/>
      <c r="F1298" s="62"/>
      <c r="G1298" s="62"/>
    </row>
    <row r="1299" spans="5:7">
      <c r="E1299" s="62"/>
      <c r="F1299" s="62"/>
      <c r="G1299" s="62"/>
    </row>
    <row r="1300" spans="5:7">
      <c r="E1300" s="62"/>
      <c r="F1300" s="62"/>
      <c r="G1300" s="62"/>
    </row>
    <row r="1301" spans="5:7">
      <c r="E1301" s="62"/>
      <c r="F1301" s="62"/>
      <c r="G1301" s="62"/>
    </row>
    <row r="1302" spans="5:7">
      <c r="E1302" s="62"/>
      <c r="F1302" s="62"/>
      <c r="G1302" s="62"/>
    </row>
    <row r="1303" spans="5:7">
      <c r="E1303" s="62"/>
      <c r="F1303" s="62"/>
      <c r="G1303" s="62"/>
    </row>
    <row r="1304" spans="5:7">
      <c r="E1304" s="62"/>
      <c r="F1304" s="62"/>
      <c r="G1304" s="62"/>
    </row>
    <row r="1305" spans="5:7">
      <c r="E1305" s="62"/>
      <c r="F1305" s="62"/>
      <c r="G1305" s="62"/>
    </row>
    <row r="1306" spans="5:7">
      <c r="E1306" s="62"/>
      <c r="F1306" s="62"/>
      <c r="G1306" s="62"/>
    </row>
    <row r="1307" spans="5:7">
      <c r="E1307" s="62"/>
      <c r="F1307" s="62"/>
      <c r="G1307" s="62"/>
    </row>
    <row r="1308" spans="5:7">
      <c r="E1308" s="62"/>
      <c r="F1308" s="62"/>
      <c r="G1308" s="62"/>
    </row>
    <row r="1309" spans="5:7">
      <c r="E1309" s="62"/>
      <c r="F1309" s="62"/>
      <c r="G1309" s="62"/>
    </row>
    <row r="1310" spans="5:7">
      <c r="E1310" s="62"/>
      <c r="F1310" s="62"/>
      <c r="G1310" s="62"/>
    </row>
    <row r="1311" spans="5:7">
      <c r="E1311" s="62"/>
      <c r="F1311" s="62"/>
      <c r="G1311" s="62"/>
    </row>
    <row r="1312" spans="5:7">
      <c r="E1312" s="62"/>
      <c r="F1312" s="62"/>
      <c r="G1312" s="62"/>
    </row>
    <row r="1313" spans="5:7">
      <c r="E1313" s="62"/>
      <c r="F1313" s="62"/>
      <c r="G1313" s="62"/>
    </row>
    <row r="1314" spans="5:7">
      <c r="E1314" s="62"/>
      <c r="F1314" s="62"/>
      <c r="G1314" s="62"/>
    </row>
    <row r="1315" spans="5:7">
      <c r="E1315" s="62"/>
      <c r="F1315" s="62"/>
      <c r="G1315" s="62"/>
    </row>
    <row r="1316" spans="5:7">
      <c r="E1316" s="62"/>
      <c r="F1316" s="62"/>
      <c r="G1316" s="62"/>
    </row>
    <row r="1317" spans="5:7">
      <c r="E1317" s="62"/>
      <c r="F1317" s="62"/>
      <c r="G1317" s="62"/>
    </row>
    <row r="1318" spans="5:7">
      <c r="E1318" s="62"/>
      <c r="F1318" s="62"/>
      <c r="G1318" s="62"/>
    </row>
    <row r="1319" spans="5:7">
      <c r="E1319" s="62"/>
      <c r="F1319" s="62"/>
      <c r="G1319" s="62"/>
    </row>
    <row r="1320" spans="5:7">
      <c r="E1320" s="62"/>
      <c r="F1320" s="62"/>
      <c r="G1320" s="62"/>
    </row>
    <row r="1321" spans="5:7">
      <c r="E1321" s="62"/>
      <c r="F1321" s="62"/>
      <c r="G1321" s="62"/>
    </row>
    <row r="1322" spans="5:7">
      <c r="E1322" s="62"/>
      <c r="F1322" s="62"/>
      <c r="G1322" s="62"/>
    </row>
    <row r="1323" spans="5:7">
      <c r="E1323" s="62"/>
      <c r="F1323" s="62"/>
      <c r="G1323" s="62"/>
    </row>
    <row r="1324" spans="5:7">
      <c r="E1324" s="62"/>
      <c r="F1324" s="62"/>
      <c r="G1324" s="62"/>
    </row>
    <row r="1325" spans="5:7">
      <c r="E1325" s="62"/>
      <c r="F1325" s="62"/>
      <c r="G1325" s="62"/>
    </row>
    <row r="1326" spans="5:7">
      <c r="E1326" s="62"/>
      <c r="F1326" s="62"/>
      <c r="G1326" s="62"/>
    </row>
    <row r="1327" spans="5:7">
      <c r="E1327" s="62"/>
      <c r="F1327" s="62"/>
      <c r="G1327" s="62"/>
    </row>
    <row r="1328" spans="5:7">
      <c r="E1328" s="62"/>
      <c r="F1328" s="62"/>
      <c r="G1328" s="62"/>
    </row>
    <row r="1329" spans="5:7">
      <c r="E1329" s="62"/>
      <c r="F1329" s="62"/>
      <c r="G1329" s="62"/>
    </row>
    <row r="1330" spans="5:7">
      <c r="E1330" s="62"/>
      <c r="F1330" s="62"/>
      <c r="G1330" s="62"/>
    </row>
    <row r="1331" spans="5:7">
      <c r="E1331" s="62"/>
      <c r="F1331" s="62"/>
      <c r="G1331" s="62"/>
    </row>
    <row r="1332" spans="5:7">
      <c r="E1332" s="62"/>
      <c r="F1332" s="62"/>
      <c r="G1332" s="62"/>
    </row>
    <row r="1333" spans="5:7">
      <c r="E1333" s="62"/>
      <c r="F1333" s="62"/>
      <c r="G1333" s="62"/>
    </row>
    <row r="1334" spans="5:7">
      <c r="E1334" s="62"/>
      <c r="F1334" s="62"/>
      <c r="G1334" s="62"/>
    </row>
    <row r="1335" spans="5:7">
      <c r="E1335" s="62"/>
      <c r="F1335" s="62"/>
      <c r="G1335" s="62"/>
    </row>
    <row r="1336" spans="5:7">
      <c r="E1336" s="62"/>
      <c r="F1336" s="62"/>
      <c r="G1336" s="62"/>
    </row>
    <row r="1337" spans="5:7">
      <c r="E1337" s="62"/>
      <c r="F1337" s="62"/>
      <c r="G1337" s="62"/>
    </row>
    <row r="1338" spans="5:7">
      <c r="E1338" s="62"/>
      <c r="F1338" s="62"/>
      <c r="G1338" s="62"/>
    </row>
    <row r="1339" spans="5:7">
      <c r="E1339" s="62"/>
      <c r="F1339" s="62"/>
      <c r="G1339" s="62"/>
    </row>
    <row r="1340" spans="5:7">
      <c r="E1340" s="62"/>
      <c r="F1340" s="62"/>
      <c r="G1340" s="62"/>
    </row>
    <row r="1341" spans="5:7">
      <c r="E1341" s="62"/>
      <c r="F1341" s="62"/>
      <c r="G1341" s="62"/>
    </row>
    <row r="1342" spans="5:7">
      <c r="E1342" s="62"/>
      <c r="F1342" s="62"/>
      <c r="G1342" s="62"/>
    </row>
    <row r="1343" spans="5:7">
      <c r="E1343" s="62"/>
      <c r="F1343" s="62"/>
      <c r="G1343" s="62"/>
    </row>
    <row r="1344" spans="5:7">
      <c r="E1344" s="62"/>
      <c r="F1344" s="62"/>
      <c r="G1344" s="62"/>
    </row>
    <row r="1345" spans="5:7">
      <c r="E1345" s="62"/>
      <c r="F1345" s="62"/>
      <c r="G1345" s="62"/>
    </row>
    <row r="1346" spans="5:7">
      <c r="E1346" s="62"/>
      <c r="F1346" s="62"/>
      <c r="G1346" s="62"/>
    </row>
    <row r="1347" spans="5:7">
      <c r="E1347" s="62"/>
      <c r="F1347" s="62"/>
      <c r="G1347" s="62"/>
    </row>
    <row r="1348" spans="5:7">
      <c r="E1348" s="62"/>
      <c r="F1348" s="62"/>
      <c r="G1348" s="62"/>
    </row>
    <row r="1349" spans="5:7">
      <c r="E1349" s="62"/>
      <c r="F1349" s="62"/>
      <c r="G1349" s="62"/>
    </row>
    <row r="1350" spans="5:7">
      <c r="E1350" s="62"/>
      <c r="F1350" s="62"/>
      <c r="G1350" s="62"/>
    </row>
    <row r="1351" spans="5:7">
      <c r="E1351" s="62"/>
      <c r="F1351" s="62"/>
      <c r="G1351" s="62"/>
    </row>
    <row r="1352" spans="5:7">
      <c r="E1352" s="62"/>
      <c r="F1352" s="62"/>
      <c r="G1352" s="62"/>
    </row>
    <row r="1353" spans="5:7">
      <c r="E1353" s="62"/>
      <c r="F1353" s="62"/>
      <c r="G1353" s="62"/>
    </row>
    <row r="1354" spans="5:7">
      <c r="E1354" s="62"/>
      <c r="F1354" s="62"/>
      <c r="G1354" s="62"/>
    </row>
    <row r="1355" spans="5:7">
      <c r="E1355" s="62"/>
      <c r="F1355" s="62"/>
      <c r="G1355" s="62"/>
    </row>
    <row r="1356" spans="5:7">
      <c r="E1356" s="62"/>
      <c r="F1356" s="62"/>
      <c r="G1356" s="62"/>
    </row>
    <row r="1357" spans="5:7">
      <c r="E1357" s="62"/>
      <c r="F1357" s="62"/>
      <c r="G1357" s="62"/>
    </row>
    <row r="1358" spans="5:7">
      <c r="E1358" s="62"/>
      <c r="F1358" s="62"/>
      <c r="G1358" s="62"/>
    </row>
    <row r="1359" spans="5:7">
      <c r="E1359" s="62"/>
      <c r="F1359" s="62"/>
      <c r="G1359" s="62"/>
    </row>
    <row r="1360" spans="5:7">
      <c r="E1360" s="62"/>
      <c r="F1360" s="62"/>
      <c r="G1360" s="62"/>
    </row>
    <row r="1361" spans="5:7">
      <c r="E1361" s="62"/>
      <c r="F1361" s="62"/>
      <c r="G1361" s="62"/>
    </row>
    <row r="1362" spans="5:7">
      <c r="E1362" s="62"/>
      <c r="F1362" s="62"/>
      <c r="G1362" s="62"/>
    </row>
    <row r="1363" spans="5:7">
      <c r="E1363" s="62"/>
      <c r="F1363" s="62"/>
      <c r="G1363" s="62"/>
    </row>
    <row r="1364" spans="5:7">
      <c r="E1364" s="62"/>
      <c r="F1364" s="62"/>
      <c r="G1364" s="62"/>
    </row>
    <row r="1365" spans="5:7">
      <c r="E1365" s="62"/>
      <c r="F1365" s="62"/>
      <c r="G1365" s="62"/>
    </row>
    <row r="1366" spans="5:7">
      <c r="E1366" s="62"/>
      <c r="F1366" s="62"/>
      <c r="G1366" s="62"/>
    </row>
    <row r="1367" spans="5:7">
      <c r="E1367" s="62"/>
      <c r="F1367" s="62"/>
      <c r="G1367" s="62"/>
    </row>
    <row r="1368" spans="5:7">
      <c r="E1368" s="62"/>
      <c r="F1368" s="62"/>
      <c r="G1368" s="62"/>
    </row>
    <row r="1369" spans="5:7">
      <c r="E1369" s="62"/>
      <c r="F1369" s="62"/>
      <c r="G1369" s="62"/>
    </row>
    <row r="1370" spans="5:7">
      <c r="E1370" s="62"/>
      <c r="F1370" s="62"/>
      <c r="G1370" s="62"/>
    </row>
    <row r="1371" spans="5:7">
      <c r="E1371" s="62"/>
      <c r="F1371" s="62"/>
      <c r="G1371" s="62"/>
    </row>
    <row r="1372" spans="5:7">
      <c r="E1372" s="62"/>
      <c r="F1372" s="62"/>
      <c r="G1372" s="62"/>
    </row>
    <row r="1373" spans="5:7">
      <c r="E1373" s="62"/>
      <c r="F1373" s="62"/>
      <c r="G1373" s="62"/>
    </row>
    <row r="1374" spans="5:7">
      <c r="E1374" s="62"/>
      <c r="F1374" s="62"/>
      <c r="G1374" s="62"/>
    </row>
    <row r="1375" spans="5:7">
      <c r="E1375" s="62"/>
      <c r="F1375" s="62"/>
      <c r="G1375" s="62"/>
    </row>
    <row r="1376" spans="5:7">
      <c r="E1376" s="62"/>
      <c r="F1376" s="62"/>
      <c r="G1376" s="62"/>
    </row>
    <row r="1377" spans="5:7">
      <c r="E1377" s="62"/>
      <c r="F1377" s="62"/>
      <c r="G1377" s="62"/>
    </row>
    <row r="1378" spans="5:7">
      <c r="E1378" s="62"/>
      <c r="F1378" s="62"/>
      <c r="G1378" s="62"/>
    </row>
    <row r="1379" spans="5:7">
      <c r="E1379" s="62"/>
      <c r="F1379" s="62"/>
      <c r="G1379" s="62"/>
    </row>
    <row r="1380" spans="5:7">
      <c r="E1380" s="62"/>
      <c r="F1380" s="62"/>
      <c r="G1380" s="62"/>
    </row>
    <row r="1381" spans="5:7">
      <c r="E1381" s="62"/>
      <c r="F1381" s="62"/>
      <c r="G1381" s="62"/>
    </row>
    <row r="1382" spans="5:7">
      <c r="E1382" s="62"/>
      <c r="F1382" s="62"/>
      <c r="G1382" s="62"/>
    </row>
    <row r="1383" spans="5:7">
      <c r="E1383" s="62"/>
      <c r="F1383" s="62"/>
      <c r="G1383" s="62"/>
    </row>
    <row r="1384" spans="5:7">
      <c r="E1384" s="62"/>
      <c r="F1384" s="62"/>
      <c r="G1384" s="62"/>
    </row>
    <row r="1385" spans="5:7">
      <c r="E1385" s="62"/>
      <c r="F1385" s="62"/>
      <c r="G1385" s="62"/>
    </row>
    <row r="1386" spans="5:7">
      <c r="E1386" s="62"/>
      <c r="F1386" s="62"/>
      <c r="G1386" s="62"/>
    </row>
    <row r="1387" spans="5:7">
      <c r="E1387" s="62"/>
      <c r="F1387" s="62"/>
      <c r="G1387" s="62"/>
    </row>
    <row r="1388" spans="5:7">
      <c r="E1388" s="62"/>
      <c r="F1388" s="62"/>
      <c r="G1388" s="62"/>
    </row>
    <row r="1389" spans="5:7">
      <c r="E1389" s="62"/>
      <c r="F1389" s="62"/>
      <c r="G1389" s="62"/>
    </row>
    <row r="1390" spans="5:7">
      <c r="E1390" s="62"/>
      <c r="F1390" s="62"/>
      <c r="G1390" s="62"/>
    </row>
    <row r="1391" spans="5:7">
      <c r="E1391" s="62"/>
      <c r="F1391" s="62"/>
      <c r="G1391" s="62"/>
    </row>
    <row r="1392" spans="5:7">
      <c r="E1392" s="62"/>
      <c r="F1392" s="62"/>
      <c r="G1392" s="62"/>
    </row>
    <row r="1393" spans="5:7">
      <c r="E1393" s="62"/>
      <c r="F1393" s="62"/>
      <c r="G1393" s="62"/>
    </row>
    <row r="1394" spans="5:7">
      <c r="E1394" s="62"/>
      <c r="F1394" s="62"/>
      <c r="G1394" s="62"/>
    </row>
    <row r="1395" spans="5:7">
      <c r="E1395" s="62"/>
      <c r="F1395" s="62"/>
      <c r="G1395" s="62"/>
    </row>
    <row r="1396" spans="5:7">
      <c r="E1396" s="62"/>
      <c r="F1396" s="62"/>
      <c r="G1396" s="62"/>
    </row>
    <row r="1397" spans="5:7">
      <c r="E1397" s="62"/>
      <c r="F1397" s="62"/>
      <c r="G1397" s="62"/>
    </row>
    <row r="1398" spans="5:7">
      <c r="E1398" s="62"/>
      <c r="F1398" s="62"/>
      <c r="G1398" s="62"/>
    </row>
    <row r="1399" spans="5:7">
      <c r="E1399" s="62"/>
      <c r="F1399" s="62"/>
      <c r="G1399" s="62"/>
    </row>
    <row r="1400" spans="5:7">
      <c r="E1400" s="62"/>
      <c r="F1400" s="62"/>
      <c r="G1400" s="62"/>
    </row>
    <row r="1401" spans="5:7">
      <c r="E1401" s="62"/>
      <c r="F1401" s="62"/>
      <c r="G1401" s="62"/>
    </row>
    <row r="1402" spans="5:7">
      <c r="E1402" s="62"/>
      <c r="F1402" s="62"/>
      <c r="G1402" s="62"/>
    </row>
    <row r="1403" spans="5:7">
      <c r="E1403" s="62"/>
      <c r="F1403" s="62"/>
      <c r="G1403" s="62"/>
    </row>
    <row r="1404" spans="5:7">
      <c r="E1404" s="62"/>
      <c r="F1404" s="62"/>
      <c r="G1404" s="62"/>
    </row>
    <row r="1405" spans="5:7">
      <c r="E1405" s="62"/>
      <c r="F1405" s="62"/>
      <c r="G1405" s="62"/>
    </row>
    <row r="1406" spans="5:7">
      <c r="E1406" s="62"/>
      <c r="F1406" s="62"/>
      <c r="G1406" s="62"/>
    </row>
    <row r="1407" spans="5:7">
      <c r="E1407" s="62"/>
      <c r="F1407" s="62"/>
      <c r="G1407" s="62"/>
    </row>
    <row r="1408" spans="5:7">
      <c r="E1408" s="62"/>
      <c r="F1408" s="62"/>
      <c r="G1408" s="62"/>
    </row>
    <row r="1409" spans="5:7">
      <c r="E1409" s="62"/>
      <c r="F1409" s="62"/>
      <c r="G1409" s="62"/>
    </row>
    <row r="1410" spans="5:7">
      <c r="E1410" s="62"/>
      <c r="F1410" s="62"/>
      <c r="G1410" s="62"/>
    </row>
    <row r="1411" spans="5:7">
      <c r="E1411" s="62"/>
      <c r="F1411" s="62"/>
      <c r="G1411" s="62"/>
    </row>
    <row r="1412" spans="5:7">
      <c r="E1412" s="62"/>
      <c r="F1412" s="62"/>
      <c r="G1412" s="62"/>
    </row>
    <row r="1413" spans="5:7">
      <c r="E1413" s="62"/>
      <c r="F1413" s="62"/>
      <c r="G1413" s="62"/>
    </row>
    <row r="1414" spans="5:7">
      <c r="E1414" s="62"/>
      <c r="F1414" s="62"/>
      <c r="G1414" s="62"/>
    </row>
    <row r="1415" spans="5:7">
      <c r="E1415" s="62"/>
      <c r="F1415" s="62"/>
      <c r="G1415" s="62"/>
    </row>
    <row r="1416" spans="5:7">
      <c r="E1416" s="62"/>
      <c r="F1416" s="62"/>
      <c r="G1416" s="62"/>
    </row>
    <row r="1417" spans="5:7">
      <c r="E1417" s="62"/>
      <c r="F1417" s="62"/>
      <c r="G1417" s="62"/>
    </row>
    <row r="1418" spans="5:7">
      <c r="E1418" s="62"/>
      <c r="F1418" s="62"/>
      <c r="G1418" s="62"/>
    </row>
    <row r="1419" spans="5:7">
      <c r="E1419" s="62"/>
      <c r="F1419" s="62"/>
      <c r="G1419" s="62"/>
    </row>
    <row r="1420" spans="5:7">
      <c r="E1420" s="62"/>
      <c r="F1420" s="62"/>
      <c r="G1420" s="62"/>
    </row>
    <row r="1421" spans="5:7">
      <c r="E1421" s="62"/>
      <c r="F1421" s="62"/>
      <c r="G1421" s="62"/>
    </row>
    <row r="1422" spans="5:7">
      <c r="E1422" s="62"/>
      <c r="F1422" s="62"/>
      <c r="G1422" s="62"/>
    </row>
    <row r="1423" spans="5:7">
      <c r="E1423" s="62"/>
      <c r="F1423" s="62"/>
      <c r="G1423" s="62"/>
    </row>
    <row r="1424" spans="5:7">
      <c r="E1424" s="62"/>
      <c r="F1424" s="62"/>
      <c r="G1424" s="62"/>
    </row>
    <row r="1425" spans="5:7">
      <c r="E1425" s="62"/>
      <c r="F1425" s="62"/>
      <c r="G1425" s="62"/>
    </row>
    <row r="1426" spans="5:7">
      <c r="E1426" s="62"/>
      <c r="F1426" s="62"/>
      <c r="G1426" s="62"/>
    </row>
    <row r="1427" spans="5:7">
      <c r="E1427" s="62"/>
      <c r="F1427" s="62"/>
      <c r="G1427" s="62"/>
    </row>
    <row r="1428" spans="5:7">
      <c r="E1428" s="62"/>
      <c r="F1428" s="62"/>
      <c r="G1428" s="62"/>
    </row>
    <row r="1429" spans="5:7">
      <c r="E1429" s="62"/>
      <c r="F1429" s="62"/>
      <c r="G1429" s="62"/>
    </row>
    <row r="1430" spans="5:7">
      <c r="E1430" s="62"/>
      <c r="F1430" s="62"/>
      <c r="G1430" s="62"/>
    </row>
    <row r="1431" spans="5:7">
      <c r="E1431" s="62"/>
      <c r="F1431" s="62"/>
      <c r="G1431" s="62"/>
    </row>
    <row r="1432" spans="5:7">
      <c r="E1432" s="62"/>
      <c r="F1432" s="62"/>
      <c r="G1432" s="62"/>
    </row>
    <row r="1433" spans="5:7">
      <c r="E1433" s="62"/>
      <c r="F1433" s="62"/>
      <c r="G1433" s="62"/>
    </row>
    <row r="1434" spans="5:7">
      <c r="E1434" s="62"/>
      <c r="F1434" s="62"/>
      <c r="G1434" s="62"/>
    </row>
    <row r="1435" spans="5:7">
      <c r="E1435" s="62"/>
      <c r="F1435" s="62"/>
      <c r="G1435" s="62"/>
    </row>
    <row r="1436" spans="5:7">
      <c r="E1436" s="62"/>
      <c r="F1436" s="62"/>
      <c r="G1436" s="62"/>
    </row>
    <row r="1437" spans="5:7">
      <c r="E1437" s="62"/>
      <c r="F1437" s="62"/>
      <c r="G1437" s="62"/>
    </row>
    <row r="1438" spans="5:7">
      <c r="E1438" s="62"/>
      <c r="F1438" s="62"/>
      <c r="G1438" s="62"/>
    </row>
    <row r="1439" spans="5:7">
      <c r="E1439" s="62"/>
      <c r="F1439" s="62"/>
      <c r="G1439" s="62"/>
    </row>
    <row r="1440" spans="5:7">
      <c r="E1440" s="62"/>
      <c r="F1440" s="62"/>
      <c r="G1440" s="62"/>
    </row>
    <row r="1441" spans="5:7">
      <c r="E1441" s="62"/>
      <c r="F1441" s="62"/>
      <c r="G1441" s="62"/>
    </row>
    <row r="1442" spans="5:7">
      <c r="E1442" s="62"/>
      <c r="F1442" s="62"/>
      <c r="G1442" s="62"/>
    </row>
    <row r="1443" spans="5:7">
      <c r="E1443" s="62"/>
      <c r="F1443" s="62"/>
      <c r="G1443" s="62"/>
    </row>
    <row r="1444" spans="5:7">
      <c r="E1444" s="62"/>
      <c r="F1444" s="62"/>
      <c r="G1444" s="62"/>
    </row>
    <row r="1445" spans="5:7">
      <c r="E1445" s="62"/>
      <c r="F1445" s="62"/>
      <c r="G1445" s="62"/>
    </row>
    <row r="1446" spans="5:7">
      <c r="E1446" s="62"/>
      <c r="F1446" s="62"/>
      <c r="G1446" s="62"/>
    </row>
    <row r="1447" spans="5:7">
      <c r="E1447" s="62"/>
      <c r="F1447" s="62"/>
      <c r="G1447" s="62"/>
    </row>
    <row r="1448" spans="5:7">
      <c r="E1448" s="62"/>
      <c r="F1448" s="62"/>
      <c r="G1448" s="62"/>
    </row>
    <row r="1449" spans="5:7">
      <c r="E1449" s="62"/>
      <c r="F1449" s="62"/>
      <c r="G1449" s="62"/>
    </row>
    <row r="1450" spans="5:7">
      <c r="E1450" s="62"/>
      <c r="F1450" s="62"/>
      <c r="G1450" s="62"/>
    </row>
    <row r="1451" spans="5:7">
      <c r="E1451" s="62"/>
      <c r="F1451" s="62"/>
      <c r="G1451" s="62"/>
    </row>
    <row r="1452" spans="5:7">
      <c r="E1452" s="62"/>
      <c r="F1452" s="62"/>
      <c r="G1452" s="62"/>
    </row>
    <row r="1453" spans="5:7">
      <c r="E1453" s="62"/>
      <c r="F1453" s="62"/>
      <c r="G1453" s="62"/>
    </row>
    <row r="1454" spans="5:7">
      <c r="E1454" s="62"/>
      <c r="F1454" s="62"/>
      <c r="G1454" s="62"/>
    </row>
    <row r="1455" spans="5:7">
      <c r="E1455" s="62"/>
      <c r="F1455" s="62"/>
      <c r="G1455" s="62"/>
    </row>
    <row r="1456" spans="5:7">
      <c r="E1456" s="62"/>
      <c r="F1456" s="62"/>
      <c r="G1456" s="62"/>
    </row>
    <row r="1457" spans="5:7">
      <c r="E1457" s="62"/>
      <c r="F1457" s="62"/>
      <c r="G1457" s="62"/>
    </row>
    <row r="1458" spans="5:7">
      <c r="E1458" s="62"/>
      <c r="F1458" s="62"/>
      <c r="G1458" s="62"/>
    </row>
    <row r="1459" spans="5:7">
      <c r="E1459" s="62"/>
      <c r="F1459" s="62"/>
      <c r="G1459" s="62"/>
    </row>
    <row r="1460" spans="5:7">
      <c r="E1460" s="62"/>
      <c r="F1460" s="62"/>
      <c r="G1460" s="62"/>
    </row>
    <row r="1461" spans="5:7">
      <c r="E1461" s="62"/>
      <c r="F1461" s="62"/>
      <c r="G1461" s="62"/>
    </row>
    <row r="1462" spans="5:7">
      <c r="E1462" s="62"/>
      <c r="F1462" s="62"/>
      <c r="G1462" s="62"/>
    </row>
    <row r="1463" spans="5:7">
      <c r="E1463" s="62"/>
      <c r="F1463" s="62"/>
      <c r="G1463" s="62"/>
    </row>
    <row r="1464" spans="5:7">
      <c r="E1464" s="62"/>
      <c r="F1464" s="62"/>
      <c r="G1464" s="62"/>
    </row>
    <row r="1465" spans="5:7">
      <c r="E1465" s="62"/>
      <c r="F1465" s="62"/>
      <c r="G1465" s="62"/>
    </row>
    <row r="1466" spans="5:7">
      <c r="E1466" s="62"/>
      <c r="F1466" s="62"/>
      <c r="G1466" s="62"/>
    </row>
    <row r="1467" spans="5:7">
      <c r="E1467" s="62"/>
      <c r="F1467" s="62"/>
      <c r="G1467" s="62"/>
    </row>
    <row r="1468" spans="5:7">
      <c r="E1468" s="62"/>
      <c r="F1468" s="62"/>
      <c r="G1468" s="62"/>
    </row>
    <row r="1469" spans="5:7">
      <c r="E1469" s="62"/>
      <c r="F1469" s="62"/>
      <c r="G1469" s="62"/>
    </row>
    <row r="1470" spans="5:7">
      <c r="E1470" s="62"/>
      <c r="F1470" s="62"/>
      <c r="G1470" s="62"/>
    </row>
    <row r="1471" spans="5:7">
      <c r="E1471" s="62"/>
      <c r="F1471" s="62"/>
      <c r="G1471" s="62"/>
    </row>
    <row r="1472" spans="5:7">
      <c r="E1472" s="62"/>
      <c r="F1472" s="62"/>
      <c r="G1472" s="62"/>
    </row>
    <row r="1473" spans="5:7">
      <c r="E1473" s="62"/>
      <c r="F1473" s="62"/>
      <c r="G1473" s="62"/>
    </row>
    <row r="1474" spans="5:7">
      <c r="E1474" s="62"/>
      <c r="F1474" s="62"/>
      <c r="G1474" s="62"/>
    </row>
    <row r="1475" spans="5:7">
      <c r="E1475" s="62"/>
      <c r="F1475" s="62"/>
      <c r="G1475" s="62"/>
    </row>
    <row r="1476" spans="5:7">
      <c r="E1476" s="62"/>
      <c r="F1476" s="62"/>
      <c r="G1476" s="62"/>
    </row>
    <row r="1477" spans="5:7">
      <c r="E1477" s="62"/>
      <c r="F1477" s="62"/>
      <c r="G1477" s="62"/>
    </row>
    <row r="1478" spans="5:7">
      <c r="E1478" s="62"/>
      <c r="F1478" s="62"/>
      <c r="G1478" s="62"/>
    </row>
    <row r="1479" spans="5:7">
      <c r="E1479" s="62"/>
      <c r="F1479" s="62"/>
      <c r="G1479" s="62"/>
    </row>
    <row r="1480" spans="5:7">
      <c r="E1480" s="62"/>
      <c r="F1480" s="62"/>
      <c r="G1480" s="62"/>
    </row>
    <row r="1481" spans="5:7">
      <c r="E1481" s="62"/>
      <c r="F1481" s="62"/>
      <c r="G1481" s="62"/>
    </row>
    <row r="1482" spans="5:7">
      <c r="E1482" s="62"/>
      <c r="F1482" s="62"/>
      <c r="G1482" s="62"/>
    </row>
    <row r="1483" spans="5:7">
      <c r="E1483" s="62"/>
      <c r="F1483" s="62"/>
      <c r="G1483" s="62"/>
    </row>
    <row r="1484" spans="5:7">
      <c r="E1484" s="62"/>
      <c r="F1484" s="62"/>
      <c r="G1484" s="62"/>
    </row>
    <row r="1485" spans="5:7">
      <c r="E1485" s="62"/>
      <c r="F1485" s="62"/>
      <c r="G1485" s="62"/>
    </row>
    <row r="1486" spans="5:7">
      <c r="E1486" s="62"/>
      <c r="F1486" s="62"/>
      <c r="G1486" s="62"/>
    </row>
    <row r="1487" spans="5:7">
      <c r="E1487" s="62"/>
      <c r="F1487" s="62"/>
      <c r="G1487" s="62"/>
    </row>
    <row r="1488" spans="5:7">
      <c r="E1488" s="62"/>
      <c r="F1488" s="62"/>
      <c r="G1488" s="62"/>
    </row>
    <row r="1489" spans="5:7">
      <c r="E1489" s="62"/>
      <c r="F1489" s="62"/>
      <c r="G1489" s="62"/>
    </row>
    <row r="1490" spans="5:7">
      <c r="E1490" s="62"/>
      <c r="F1490" s="62"/>
      <c r="G1490" s="62"/>
    </row>
    <row r="1491" spans="5:7">
      <c r="E1491" s="62"/>
      <c r="F1491" s="62"/>
      <c r="G1491" s="62"/>
    </row>
    <row r="1492" spans="5:7">
      <c r="E1492" s="62"/>
      <c r="F1492" s="62"/>
      <c r="G1492" s="62"/>
    </row>
    <row r="1493" spans="5:7">
      <c r="E1493" s="62"/>
      <c r="F1493" s="62"/>
      <c r="G1493" s="62"/>
    </row>
    <row r="1494" spans="5:7">
      <c r="E1494" s="62"/>
      <c r="F1494" s="62"/>
      <c r="G1494" s="62"/>
    </row>
    <row r="1495" spans="5:7">
      <c r="E1495" s="62"/>
      <c r="F1495" s="62"/>
      <c r="G1495" s="62"/>
    </row>
    <row r="1496" spans="5:7">
      <c r="E1496" s="62"/>
      <c r="F1496" s="62"/>
      <c r="G1496" s="62"/>
    </row>
    <row r="1497" spans="5:7">
      <c r="E1497" s="62"/>
      <c r="F1497" s="62"/>
      <c r="G1497" s="62"/>
    </row>
    <row r="1498" spans="5:7">
      <c r="E1498" s="62"/>
      <c r="F1498" s="62"/>
      <c r="G1498" s="62"/>
    </row>
    <row r="1499" spans="5:7">
      <c r="E1499" s="62"/>
      <c r="F1499" s="62"/>
      <c r="G1499" s="62"/>
    </row>
    <row r="1500" spans="5:7">
      <c r="E1500" s="62"/>
      <c r="F1500" s="62"/>
      <c r="G1500" s="62"/>
    </row>
    <row r="1501" spans="5:7">
      <c r="E1501" s="62"/>
      <c r="F1501" s="62"/>
      <c r="G1501" s="62"/>
    </row>
    <row r="1502" spans="5:7">
      <c r="E1502" s="62"/>
      <c r="F1502" s="62"/>
      <c r="G1502" s="62"/>
    </row>
    <row r="1503" spans="5:7">
      <c r="E1503" s="62"/>
      <c r="F1503" s="62"/>
      <c r="G1503" s="62"/>
    </row>
    <row r="1504" spans="5:7">
      <c r="E1504" s="62"/>
      <c r="F1504" s="62"/>
      <c r="G1504" s="62"/>
    </row>
    <row r="1505" spans="5:7">
      <c r="E1505" s="62"/>
      <c r="F1505" s="62"/>
      <c r="G1505" s="62"/>
    </row>
    <row r="1506" spans="5:7">
      <c r="E1506" s="62"/>
      <c r="F1506" s="62"/>
      <c r="G1506" s="62"/>
    </row>
    <row r="1507" spans="5:7">
      <c r="E1507" s="62"/>
      <c r="F1507" s="62"/>
      <c r="G1507" s="62"/>
    </row>
    <row r="1508" spans="5:7">
      <c r="E1508" s="62"/>
      <c r="F1508" s="62"/>
      <c r="G1508" s="62"/>
    </row>
    <row r="1509" spans="5:7">
      <c r="E1509" s="62"/>
      <c r="F1509" s="62"/>
      <c r="G1509" s="62"/>
    </row>
    <row r="1510" spans="5:7">
      <c r="E1510" s="62"/>
      <c r="F1510" s="62"/>
      <c r="G1510" s="62"/>
    </row>
    <row r="1511" spans="5:7">
      <c r="E1511" s="62"/>
      <c r="F1511" s="62"/>
      <c r="G1511" s="62"/>
    </row>
    <row r="1512" spans="5:7">
      <c r="E1512" s="62"/>
      <c r="F1512" s="62"/>
      <c r="G1512" s="62"/>
    </row>
    <row r="1513" spans="5:7">
      <c r="E1513" s="62"/>
      <c r="F1513" s="62"/>
      <c r="G1513" s="62"/>
    </row>
    <row r="1514" spans="5:7">
      <c r="E1514" s="62"/>
      <c r="F1514" s="62"/>
      <c r="G1514" s="62"/>
    </row>
    <row r="1515" spans="5:7">
      <c r="E1515" s="62"/>
      <c r="F1515" s="62"/>
      <c r="G1515" s="62"/>
    </row>
    <row r="1516" spans="5:7">
      <c r="E1516" s="62"/>
      <c r="F1516" s="62"/>
      <c r="G1516" s="62"/>
    </row>
    <row r="1517" spans="5:7">
      <c r="E1517" s="62"/>
      <c r="F1517" s="62"/>
      <c r="G1517" s="62"/>
    </row>
    <row r="1518" spans="5:7">
      <c r="E1518" s="62"/>
      <c r="F1518" s="62"/>
      <c r="G1518" s="62"/>
    </row>
    <row r="1519" spans="5:7">
      <c r="E1519" s="62"/>
      <c r="F1519" s="62"/>
      <c r="G1519" s="62"/>
    </row>
    <row r="1520" spans="5:7">
      <c r="E1520" s="62"/>
      <c r="F1520" s="62"/>
      <c r="G1520" s="62"/>
    </row>
    <row r="1521" spans="5:7">
      <c r="E1521" s="62"/>
      <c r="F1521" s="62"/>
      <c r="G1521" s="62"/>
    </row>
    <row r="1522" spans="5:7">
      <c r="E1522" s="62"/>
      <c r="F1522" s="62"/>
      <c r="G1522" s="62"/>
    </row>
    <row r="1523" spans="5:7">
      <c r="E1523" s="62"/>
      <c r="F1523" s="62"/>
      <c r="G1523" s="62"/>
    </row>
    <row r="1524" spans="5:7">
      <c r="E1524" s="62"/>
      <c r="F1524" s="62"/>
      <c r="G1524" s="62"/>
    </row>
    <row r="1525" spans="5:7">
      <c r="E1525" s="62"/>
      <c r="F1525" s="62"/>
      <c r="G1525" s="62"/>
    </row>
    <row r="1526" spans="5:7">
      <c r="E1526" s="62"/>
      <c r="F1526" s="62"/>
      <c r="G1526" s="62"/>
    </row>
    <row r="1527" spans="5:7">
      <c r="E1527" s="62"/>
      <c r="F1527" s="62"/>
      <c r="G1527" s="62"/>
    </row>
    <row r="1528" spans="5:7">
      <c r="E1528" s="62"/>
      <c r="F1528" s="62"/>
      <c r="G1528" s="62"/>
    </row>
    <row r="1529" spans="5:7">
      <c r="E1529" s="62"/>
      <c r="F1529" s="62"/>
      <c r="G1529" s="62"/>
    </row>
    <row r="1530" spans="5:7">
      <c r="E1530" s="62"/>
      <c r="F1530" s="62"/>
      <c r="G1530" s="62"/>
    </row>
    <row r="1531" spans="5:7">
      <c r="E1531" s="62"/>
      <c r="F1531" s="62"/>
      <c r="G1531" s="62"/>
    </row>
    <row r="1532" spans="5:7">
      <c r="E1532" s="62"/>
      <c r="F1532" s="62"/>
      <c r="G1532" s="62"/>
    </row>
    <row r="1533" spans="5:7">
      <c r="E1533" s="62"/>
      <c r="F1533" s="62"/>
      <c r="G1533" s="62"/>
    </row>
    <row r="1534" spans="5:7">
      <c r="E1534" s="62"/>
      <c r="F1534" s="62"/>
      <c r="G1534" s="62"/>
    </row>
    <row r="1535" spans="5:7">
      <c r="E1535" s="62"/>
      <c r="F1535" s="62"/>
      <c r="G1535" s="62"/>
    </row>
    <row r="1536" spans="5:7">
      <c r="E1536" s="62"/>
      <c r="F1536" s="62"/>
      <c r="G1536" s="62"/>
    </row>
    <row r="1537" spans="5:7">
      <c r="E1537" s="62"/>
      <c r="F1537" s="62"/>
      <c r="G1537" s="62"/>
    </row>
    <row r="1538" spans="5:7">
      <c r="E1538" s="62"/>
      <c r="F1538" s="62"/>
      <c r="G1538" s="62"/>
    </row>
    <row r="1539" spans="5:7">
      <c r="E1539" s="62"/>
      <c r="F1539" s="62"/>
      <c r="G1539" s="62"/>
    </row>
    <row r="1540" spans="5:7">
      <c r="E1540" s="62"/>
      <c r="F1540" s="62"/>
      <c r="G1540" s="62"/>
    </row>
    <row r="1541" spans="5:7">
      <c r="E1541" s="62"/>
      <c r="F1541" s="62"/>
      <c r="G1541" s="62"/>
    </row>
    <row r="1542" spans="5:7">
      <c r="E1542" s="62"/>
      <c r="F1542" s="62"/>
      <c r="G1542" s="62"/>
    </row>
    <row r="1543" spans="5:7">
      <c r="E1543" s="62"/>
      <c r="F1543" s="62"/>
      <c r="G1543" s="62"/>
    </row>
    <row r="1544" spans="5:7">
      <c r="E1544" s="62"/>
      <c r="F1544" s="62"/>
      <c r="G1544" s="62"/>
    </row>
    <row r="1545" spans="5:7">
      <c r="E1545" s="62"/>
      <c r="F1545" s="62"/>
      <c r="G1545" s="62"/>
    </row>
    <row r="1546" spans="5:7">
      <c r="E1546" s="62"/>
      <c r="F1546" s="62"/>
      <c r="G1546" s="62"/>
    </row>
    <row r="1547" spans="5:7">
      <c r="E1547" s="62"/>
      <c r="F1547" s="62"/>
      <c r="G1547" s="62"/>
    </row>
    <row r="1548" spans="5:7">
      <c r="E1548" s="62"/>
      <c r="F1548" s="62"/>
      <c r="G1548" s="62"/>
    </row>
    <row r="1549" spans="5:7">
      <c r="E1549" s="62"/>
      <c r="F1549" s="62"/>
      <c r="G1549" s="62"/>
    </row>
    <row r="1550" spans="5:7">
      <c r="E1550" s="62"/>
      <c r="F1550" s="62"/>
      <c r="G1550" s="62"/>
    </row>
    <row r="1551" spans="5:7">
      <c r="E1551" s="62"/>
    </row>
    <row r="1552" spans="5:7">
      <c r="E1552" s="62"/>
    </row>
  </sheetData>
  <sheetProtection password="8866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B1167"/>
  <sheetViews>
    <sheetView workbookViewId="0">
      <selection activeCell="Q20" sqref="Q20"/>
    </sheetView>
  </sheetViews>
  <sheetFormatPr defaultColWidth="9.140625" defaultRowHeight="15"/>
  <cols>
    <col min="1" max="1" width="11.85546875" style="12" bestFit="1" customWidth="1"/>
    <col min="2" max="2" width="79.7109375" style="12" bestFit="1" customWidth="1"/>
    <col min="3" max="16384" width="9.140625" style="12"/>
  </cols>
  <sheetData>
    <row r="1" spans="1:2">
      <c r="A1" s="12" t="s">
        <v>389</v>
      </c>
      <c r="B1" s="12" t="s">
        <v>390</v>
      </c>
    </row>
    <row r="2" spans="1:2">
      <c r="A2" s="12" t="s">
        <v>269</v>
      </c>
      <c r="B2" s="12" t="s">
        <v>268</v>
      </c>
    </row>
    <row r="3" spans="1:2">
      <c r="A3" s="12" t="s">
        <v>271</v>
      </c>
      <c r="B3" s="12" t="s">
        <v>270</v>
      </c>
    </row>
    <row r="4" spans="1:2">
      <c r="A4" s="12" t="s">
        <v>273</v>
      </c>
      <c r="B4" s="12" t="s">
        <v>272</v>
      </c>
    </row>
    <row r="5" spans="1:2">
      <c r="A5" s="12" t="s">
        <v>275</v>
      </c>
      <c r="B5" s="12" t="s">
        <v>274</v>
      </c>
    </row>
    <row r="6" spans="1:2">
      <c r="A6" s="12" t="s">
        <v>283</v>
      </c>
      <c r="B6" s="12" t="s">
        <v>282</v>
      </c>
    </row>
    <row r="7" spans="1:2">
      <c r="A7" s="12" t="s">
        <v>255</v>
      </c>
      <c r="B7" s="12" t="s">
        <v>254</v>
      </c>
    </row>
    <row r="8" spans="1:2">
      <c r="A8" s="12" t="s">
        <v>293</v>
      </c>
      <c r="B8" s="12" t="s">
        <v>292</v>
      </c>
    </row>
    <row r="9" spans="1:2">
      <c r="A9" s="12" t="s">
        <v>257</v>
      </c>
      <c r="B9" s="12" t="s">
        <v>256</v>
      </c>
    </row>
    <row r="10" spans="1:2">
      <c r="A10" s="12" t="s">
        <v>289</v>
      </c>
      <c r="B10" s="12" t="s">
        <v>288</v>
      </c>
    </row>
    <row r="11" spans="1:2">
      <c r="A11" s="12" t="s">
        <v>291</v>
      </c>
      <c r="B11" s="12" t="s">
        <v>290</v>
      </c>
    </row>
    <row r="12" spans="1:2">
      <c r="A12" s="12" t="s">
        <v>261</v>
      </c>
      <c r="B12" s="12" t="s">
        <v>260</v>
      </c>
    </row>
    <row r="13" spans="1:2">
      <c r="A13" s="12" t="s">
        <v>277</v>
      </c>
      <c r="B13" s="12" t="s">
        <v>391</v>
      </c>
    </row>
    <row r="14" spans="1:2">
      <c r="A14" s="12" t="s">
        <v>281</v>
      </c>
      <c r="B14" s="12" t="s">
        <v>280</v>
      </c>
    </row>
    <row r="15" spans="1:2">
      <c r="A15" s="12" t="s">
        <v>287</v>
      </c>
      <c r="B15" s="12" t="s">
        <v>286</v>
      </c>
    </row>
    <row r="16" spans="1:2">
      <c r="A16" s="12" t="s">
        <v>279</v>
      </c>
      <c r="B16" s="12" t="s">
        <v>278</v>
      </c>
    </row>
    <row r="17" spans="1:2">
      <c r="A17" s="12" t="s">
        <v>244</v>
      </c>
      <c r="B17" s="12" t="s">
        <v>243</v>
      </c>
    </row>
    <row r="18" spans="1:2">
      <c r="A18" s="12" t="s">
        <v>392</v>
      </c>
      <c r="B18" s="12" t="s">
        <v>294</v>
      </c>
    </row>
    <row r="19" spans="1:2">
      <c r="A19" s="12" t="s">
        <v>393</v>
      </c>
      <c r="B19" s="12" t="s">
        <v>394</v>
      </c>
    </row>
    <row r="20" spans="1:2">
      <c r="A20" s="12" t="s">
        <v>395</v>
      </c>
      <c r="B20" s="12" t="s">
        <v>396</v>
      </c>
    </row>
    <row r="21" spans="1:2">
      <c r="A21" s="12" t="s">
        <v>397</v>
      </c>
      <c r="B21" s="12" t="s">
        <v>398</v>
      </c>
    </row>
    <row r="22" spans="1:2">
      <c r="A22" s="12" t="s">
        <v>399</v>
      </c>
      <c r="B22" s="12" t="s">
        <v>400</v>
      </c>
    </row>
    <row r="23" spans="1:2">
      <c r="A23" s="12" t="s">
        <v>401</v>
      </c>
      <c r="B23" s="12" t="s">
        <v>402</v>
      </c>
    </row>
    <row r="24" spans="1:2">
      <c r="A24" s="12" t="s">
        <v>403</v>
      </c>
      <c r="B24" s="12" t="s">
        <v>404</v>
      </c>
    </row>
    <row r="25" spans="1:2">
      <c r="A25" s="12" t="s">
        <v>405</v>
      </c>
      <c r="B25" s="12" t="s">
        <v>406</v>
      </c>
    </row>
    <row r="26" spans="1:2">
      <c r="A26" s="12" t="s">
        <v>407</v>
      </c>
      <c r="B26" s="12" t="s">
        <v>408</v>
      </c>
    </row>
    <row r="27" spans="1:2">
      <c r="A27" s="12" t="s">
        <v>409</v>
      </c>
      <c r="B27" s="12" t="s">
        <v>410</v>
      </c>
    </row>
    <row r="28" spans="1:2">
      <c r="A28" s="12" t="s">
        <v>411</v>
      </c>
      <c r="B28" s="12" t="s">
        <v>412</v>
      </c>
    </row>
    <row r="29" spans="1:2">
      <c r="A29" s="12" t="s">
        <v>413</v>
      </c>
      <c r="B29" s="12" t="s">
        <v>414</v>
      </c>
    </row>
    <row r="30" spans="1:2">
      <c r="A30" s="12" t="s">
        <v>415</v>
      </c>
      <c r="B30" s="12" t="s">
        <v>416</v>
      </c>
    </row>
    <row r="31" spans="1:2">
      <c r="A31" s="12" t="s">
        <v>417</v>
      </c>
      <c r="B31" s="12" t="s">
        <v>418</v>
      </c>
    </row>
    <row r="32" spans="1:2">
      <c r="A32" s="12" t="s">
        <v>419</v>
      </c>
      <c r="B32" s="12" t="s">
        <v>420</v>
      </c>
    </row>
    <row r="33" spans="1:2">
      <c r="A33" s="12" t="s">
        <v>421</v>
      </c>
      <c r="B33" s="12" t="s">
        <v>248</v>
      </c>
    </row>
    <row r="34" spans="1:2">
      <c r="A34" s="12" t="s">
        <v>263</v>
      </c>
      <c r="B34" s="12" t="s">
        <v>262</v>
      </c>
    </row>
    <row r="35" spans="1:2">
      <c r="A35" s="12" t="s">
        <v>267</v>
      </c>
      <c r="B35" s="12" t="s">
        <v>266</v>
      </c>
    </row>
    <row r="36" spans="1:2">
      <c r="A36" s="12" t="s">
        <v>285</v>
      </c>
      <c r="B36" s="12" t="s">
        <v>284</v>
      </c>
    </row>
    <row r="37" spans="1:2">
      <c r="A37" s="12" t="s">
        <v>265</v>
      </c>
      <c r="B37" s="12" t="s">
        <v>264</v>
      </c>
    </row>
    <row r="38" spans="1:2">
      <c r="A38" s="12" t="s">
        <v>251</v>
      </c>
      <c r="B38" s="12" t="s">
        <v>250</v>
      </c>
    </row>
    <row r="39" spans="1:2">
      <c r="A39" s="12" t="s">
        <v>259</v>
      </c>
      <c r="B39" s="12" t="s">
        <v>258</v>
      </c>
    </row>
    <row r="40" spans="1:2">
      <c r="A40" s="12" t="s">
        <v>253</v>
      </c>
      <c r="B40" s="12" t="s">
        <v>252</v>
      </c>
    </row>
    <row r="41" spans="1:2">
      <c r="A41" s="12" t="s">
        <v>247</v>
      </c>
      <c r="B41" s="12" t="s">
        <v>246</v>
      </c>
    </row>
    <row r="42" spans="1:2">
      <c r="A42" s="12" t="s">
        <v>422</v>
      </c>
      <c r="B42" s="12" t="s">
        <v>423</v>
      </c>
    </row>
    <row r="43" spans="1:2">
      <c r="A43" s="12" t="s">
        <v>424</v>
      </c>
      <c r="B43" s="12" t="s">
        <v>425</v>
      </c>
    </row>
    <row r="44" spans="1:2">
      <c r="A44" s="12" t="s">
        <v>426</v>
      </c>
      <c r="B44" s="12" t="s">
        <v>427</v>
      </c>
    </row>
    <row r="45" spans="1:2">
      <c r="A45" s="12" t="s">
        <v>428</v>
      </c>
      <c r="B45" s="12" t="s">
        <v>429</v>
      </c>
    </row>
    <row r="46" spans="1:2">
      <c r="A46" s="12" t="s">
        <v>430</v>
      </c>
      <c r="B46" s="12" t="s">
        <v>431</v>
      </c>
    </row>
    <row r="47" spans="1:2">
      <c r="A47" s="12" t="s">
        <v>432</v>
      </c>
      <c r="B47" s="12" t="s">
        <v>433</v>
      </c>
    </row>
    <row r="48" spans="1:2">
      <c r="A48" s="12" t="s">
        <v>434</v>
      </c>
      <c r="B48" s="12" t="s">
        <v>435</v>
      </c>
    </row>
    <row r="49" spans="1:2">
      <c r="A49" s="12" t="s">
        <v>436</v>
      </c>
      <c r="B49" s="12" t="s">
        <v>437</v>
      </c>
    </row>
    <row r="50" spans="1:2">
      <c r="A50" s="12" t="s">
        <v>438</v>
      </c>
      <c r="B50" s="12" t="s">
        <v>439</v>
      </c>
    </row>
    <row r="51" spans="1:2">
      <c r="A51" s="12" t="s">
        <v>440</v>
      </c>
      <c r="B51" s="12" t="s">
        <v>441</v>
      </c>
    </row>
    <row r="52" spans="1:2">
      <c r="A52" s="12" t="s">
        <v>442</v>
      </c>
      <c r="B52" s="12" t="s">
        <v>443</v>
      </c>
    </row>
    <row r="53" spans="1:2">
      <c r="A53" s="12" t="s">
        <v>444</v>
      </c>
      <c r="B53" s="12" t="s">
        <v>445</v>
      </c>
    </row>
    <row r="54" spans="1:2">
      <c r="A54" s="12" t="s">
        <v>446</v>
      </c>
      <c r="B54" s="12" t="s">
        <v>447</v>
      </c>
    </row>
    <row r="55" spans="1:2">
      <c r="A55" s="12" t="s">
        <v>448</v>
      </c>
      <c r="B55" s="12" t="s">
        <v>449</v>
      </c>
    </row>
    <row r="56" spans="1:2">
      <c r="A56" s="12" t="s">
        <v>450</v>
      </c>
      <c r="B56" s="12" t="s">
        <v>451</v>
      </c>
    </row>
    <row r="57" spans="1:2">
      <c r="A57" s="12" t="s">
        <v>452</v>
      </c>
      <c r="B57" s="12" t="s">
        <v>453</v>
      </c>
    </row>
    <row r="58" spans="1:2">
      <c r="A58" s="12" t="s">
        <v>454</v>
      </c>
      <c r="B58" s="12" t="s">
        <v>455</v>
      </c>
    </row>
    <row r="59" spans="1:2">
      <c r="A59" s="12" t="s">
        <v>456</v>
      </c>
      <c r="B59" s="12" t="s">
        <v>457</v>
      </c>
    </row>
    <row r="60" spans="1:2">
      <c r="A60" s="12" t="s">
        <v>458</v>
      </c>
      <c r="B60" s="12" t="s">
        <v>459</v>
      </c>
    </row>
    <row r="61" spans="1:2">
      <c r="A61" s="12" t="s">
        <v>460</v>
      </c>
      <c r="B61" s="12" t="s">
        <v>461</v>
      </c>
    </row>
    <row r="62" spans="1:2">
      <c r="A62" s="12" t="s">
        <v>462</v>
      </c>
      <c r="B62" s="12" t="s">
        <v>463</v>
      </c>
    </row>
    <row r="63" spans="1:2">
      <c r="A63" s="12" t="s">
        <v>464</v>
      </c>
      <c r="B63" s="12" t="s">
        <v>465</v>
      </c>
    </row>
    <row r="64" spans="1:2">
      <c r="A64" s="12" t="s">
        <v>466</v>
      </c>
      <c r="B64" s="12" t="s">
        <v>467</v>
      </c>
    </row>
    <row r="65" spans="1:2">
      <c r="A65" s="12" t="s">
        <v>468</v>
      </c>
      <c r="B65" s="12" t="s">
        <v>469</v>
      </c>
    </row>
    <row r="66" spans="1:2">
      <c r="A66" s="12" t="s">
        <v>470</v>
      </c>
      <c r="B66" s="12" t="s">
        <v>471</v>
      </c>
    </row>
    <row r="67" spans="1:2">
      <c r="A67" s="12" t="s">
        <v>472</v>
      </c>
      <c r="B67" s="12" t="s">
        <v>473</v>
      </c>
    </row>
    <row r="68" spans="1:2">
      <c r="A68" s="12" t="s">
        <v>474</v>
      </c>
      <c r="B68" s="12" t="s">
        <v>475</v>
      </c>
    </row>
    <row r="69" spans="1:2">
      <c r="A69" s="12" t="s">
        <v>476</v>
      </c>
      <c r="B69" s="12" t="s">
        <v>477</v>
      </c>
    </row>
    <row r="70" spans="1:2">
      <c r="A70" s="12" t="s">
        <v>478</v>
      </c>
      <c r="B70" s="12" t="s">
        <v>479</v>
      </c>
    </row>
    <row r="71" spans="1:2">
      <c r="A71" s="12" t="s">
        <v>480</v>
      </c>
      <c r="B71" s="12" t="s">
        <v>481</v>
      </c>
    </row>
    <row r="72" spans="1:2">
      <c r="A72" s="12" t="s">
        <v>482</v>
      </c>
      <c r="B72" s="12" t="s">
        <v>483</v>
      </c>
    </row>
    <row r="73" spans="1:2">
      <c r="A73" s="12" t="s">
        <v>484</v>
      </c>
      <c r="B73" s="12" t="s">
        <v>485</v>
      </c>
    </row>
    <row r="74" spans="1:2">
      <c r="A74" s="12" t="s">
        <v>486</v>
      </c>
      <c r="B74" s="12" t="s">
        <v>487</v>
      </c>
    </row>
    <row r="75" spans="1:2">
      <c r="A75" s="12" t="s">
        <v>488</v>
      </c>
      <c r="B75" s="12" t="s">
        <v>489</v>
      </c>
    </row>
    <row r="76" spans="1:2">
      <c r="A76" s="12" t="s">
        <v>490</v>
      </c>
      <c r="B76" s="12" t="s">
        <v>491</v>
      </c>
    </row>
    <row r="77" spans="1:2">
      <c r="A77" s="12" t="s">
        <v>492</v>
      </c>
      <c r="B77" s="12" t="s">
        <v>493</v>
      </c>
    </row>
    <row r="78" spans="1:2">
      <c r="A78" s="12" t="s">
        <v>494</v>
      </c>
      <c r="B78" s="12" t="s">
        <v>495</v>
      </c>
    </row>
    <row r="79" spans="1:2">
      <c r="A79" s="12" t="s">
        <v>496</v>
      </c>
      <c r="B79" s="12" t="s">
        <v>497</v>
      </c>
    </row>
    <row r="80" spans="1:2">
      <c r="A80" s="12" t="s">
        <v>498</v>
      </c>
      <c r="B80" s="12" t="s">
        <v>499</v>
      </c>
    </row>
    <row r="81" spans="1:2">
      <c r="A81" s="12" t="s">
        <v>500</v>
      </c>
      <c r="B81" s="12" t="s">
        <v>501</v>
      </c>
    </row>
    <row r="82" spans="1:2">
      <c r="A82" s="12" t="s">
        <v>502</v>
      </c>
      <c r="B82" s="12" t="s">
        <v>503</v>
      </c>
    </row>
    <row r="83" spans="1:2">
      <c r="A83" s="12" t="s">
        <v>504</v>
      </c>
      <c r="B83" s="12" t="s">
        <v>505</v>
      </c>
    </row>
    <row r="84" spans="1:2">
      <c r="A84" s="12" t="s">
        <v>506</v>
      </c>
      <c r="B84" s="12" t="s">
        <v>507</v>
      </c>
    </row>
    <row r="85" spans="1:2">
      <c r="A85" s="12" t="s">
        <v>508</v>
      </c>
      <c r="B85" s="12" t="s">
        <v>509</v>
      </c>
    </row>
    <row r="86" spans="1:2">
      <c r="A86" s="12" t="s">
        <v>510</v>
      </c>
      <c r="B86" s="12" t="s">
        <v>511</v>
      </c>
    </row>
    <row r="87" spans="1:2">
      <c r="A87" s="12" t="s">
        <v>512</v>
      </c>
      <c r="B87" s="12" t="s">
        <v>513</v>
      </c>
    </row>
    <row r="88" spans="1:2">
      <c r="A88" s="12" t="s">
        <v>514</v>
      </c>
      <c r="B88" s="12" t="s">
        <v>515</v>
      </c>
    </row>
    <row r="89" spans="1:2">
      <c r="A89" s="12" t="s">
        <v>516</v>
      </c>
      <c r="B89" s="12" t="s">
        <v>517</v>
      </c>
    </row>
    <row r="90" spans="1:2">
      <c r="A90" s="12" t="s">
        <v>518</v>
      </c>
      <c r="B90" s="12" t="s">
        <v>519</v>
      </c>
    </row>
    <row r="91" spans="1:2">
      <c r="A91" s="12" t="s">
        <v>520</v>
      </c>
      <c r="B91" s="12" t="s">
        <v>521</v>
      </c>
    </row>
    <row r="92" spans="1:2">
      <c r="A92" s="12" t="s">
        <v>522</v>
      </c>
      <c r="B92" s="12" t="s">
        <v>523</v>
      </c>
    </row>
    <row r="93" spans="1:2">
      <c r="A93" s="12" t="s">
        <v>524</v>
      </c>
      <c r="B93" s="12" t="s">
        <v>525</v>
      </c>
    </row>
    <row r="94" spans="1:2">
      <c r="A94" s="12" t="s">
        <v>526</v>
      </c>
      <c r="B94" s="12" t="s">
        <v>527</v>
      </c>
    </row>
    <row r="95" spans="1:2">
      <c r="A95" s="12" t="s">
        <v>528</v>
      </c>
      <c r="B95" s="12" t="s">
        <v>529</v>
      </c>
    </row>
    <row r="96" spans="1:2">
      <c r="A96" s="12" t="s">
        <v>530</v>
      </c>
      <c r="B96" s="12" t="s">
        <v>531</v>
      </c>
    </row>
    <row r="97" spans="1:2">
      <c r="A97" s="12" t="s">
        <v>532</v>
      </c>
      <c r="B97" s="12" t="s">
        <v>533</v>
      </c>
    </row>
    <row r="98" spans="1:2">
      <c r="A98" s="12" t="s">
        <v>534</v>
      </c>
      <c r="B98" s="12" t="s">
        <v>535</v>
      </c>
    </row>
    <row r="99" spans="1:2">
      <c r="A99" s="12" t="s">
        <v>536</v>
      </c>
      <c r="B99" s="12" t="s">
        <v>537</v>
      </c>
    </row>
    <row r="100" spans="1:2">
      <c r="A100" s="12" t="s">
        <v>538</v>
      </c>
      <c r="B100" s="12" t="s">
        <v>539</v>
      </c>
    </row>
    <row r="101" spans="1:2">
      <c r="A101" s="12" t="s">
        <v>540</v>
      </c>
      <c r="B101" s="12" t="s">
        <v>541</v>
      </c>
    </row>
    <row r="102" spans="1:2">
      <c r="A102" s="12" t="s">
        <v>542</v>
      </c>
      <c r="B102" s="12" t="s">
        <v>543</v>
      </c>
    </row>
    <row r="103" spans="1:2">
      <c r="A103" s="12" t="s">
        <v>544</v>
      </c>
      <c r="B103" s="12" t="s">
        <v>545</v>
      </c>
    </row>
    <row r="104" spans="1:2">
      <c r="A104" s="12" t="s">
        <v>546</v>
      </c>
      <c r="B104" s="12" t="s">
        <v>547</v>
      </c>
    </row>
    <row r="105" spans="1:2">
      <c r="A105" s="12" t="s">
        <v>548</v>
      </c>
      <c r="B105" s="12" t="s">
        <v>549</v>
      </c>
    </row>
    <row r="106" spans="1:2">
      <c r="A106" s="12" t="s">
        <v>550</v>
      </c>
      <c r="B106" s="12" t="s">
        <v>551</v>
      </c>
    </row>
    <row r="107" spans="1:2">
      <c r="A107" s="12" t="s">
        <v>552</v>
      </c>
      <c r="B107" s="12" t="s">
        <v>553</v>
      </c>
    </row>
    <row r="108" spans="1:2">
      <c r="A108" s="12" t="s">
        <v>554</v>
      </c>
      <c r="B108" s="12" t="s">
        <v>555</v>
      </c>
    </row>
    <row r="109" spans="1:2">
      <c r="A109" s="12" t="s">
        <v>556</v>
      </c>
      <c r="B109" s="12" t="s">
        <v>557</v>
      </c>
    </row>
    <row r="110" spans="1:2">
      <c r="A110" s="12" t="s">
        <v>558</v>
      </c>
      <c r="B110" s="12" t="s">
        <v>559</v>
      </c>
    </row>
    <row r="111" spans="1:2">
      <c r="A111" s="12" t="s">
        <v>560</v>
      </c>
      <c r="B111" s="12" t="s">
        <v>561</v>
      </c>
    </row>
    <row r="112" spans="1:2">
      <c r="A112" s="12" t="s">
        <v>562</v>
      </c>
      <c r="B112" s="12" t="s">
        <v>563</v>
      </c>
    </row>
    <row r="113" spans="1:2">
      <c r="A113" s="12" t="s">
        <v>564</v>
      </c>
      <c r="B113" s="12" t="s">
        <v>565</v>
      </c>
    </row>
    <row r="114" spans="1:2">
      <c r="A114" s="12" t="s">
        <v>566</v>
      </c>
      <c r="B114" s="12" t="s">
        <v>567</v>
      </c>
    </row>
    <row r="115" spans="1:2">
      <c r="A115" s="12" t="s">
        <v>568</v>
      </c>
      <c r="B115" s="12" t="s">
        <v>569</v>
      </c>
    </row>
    <row r="116" spans="1:2">
      <c r="A116" s="12" t="s">
        <v>570</v>
      </c>
      <c r="B116" s="12" t="s">
        <v>571</v>
      </c>
    </row>
    <row r="117" spans="1:2">
      <c r="A117" s="12" t="s">
        <v>572</v>
      </c>
      <c r="B117" s="12" t="s">
        <v>573</v>
      </c>
    </row>
    <row r="118" spans="1:2">
      <c r="A118" s="12" t="s">
        <v>574</v>
      </c>
      <c r="B118" s="12" t="s">
        <v>575</v>
      </c>
    </row>
    <row r="119" spans="1:2">
      <c r="A119" s="12" t="s">
        <v>576</v>
      </c>
      <c r="B119" s="12" t="s">
        <v>577</v>
      </c>
    </row>
    <row r="120" spans="1:2">
      <c r="A120" s="12" t="s">
        <v>578</v>
      </c>
      <c r="B120" s="12" t="s">
        <v>579</v>
      </c>
    </row>
    <row r="121" spans="1:2">
      <c r="A121" s="12" t="s">
        <v>580</v>
      </c>
      <c r="B121" s="12" t="s">
        <v>581</v>
      </c>
    </row>
    <row r="122" spans="1:2">
      <c r="A122" s="12" t="s">
        <v>582</v>
      </c>
      <c r="B122" s="12" t="s">
        <v>583</v>
      </c>
    </row>
    <row r="123" spans="1:2">
      <c r="A123" s="12" t="s">
        <v>584</v>
      </c>
      <c r="B123" s="12" t="s">
        <v>585</v>
      </c>
    </row>
    <row r="124" spans="1:2">
      <c r="A124" s="12" t="s">
        <v>586</v>
      </c>
      <c r="B124" s="12" t="s">
        <v>587</v>
      </c>
    </row>
    <row r="125" spans="1:2">
      <c r="A125" s="12" t="s">
        <v>588</v>
      </c>
      <c r="B125" s="12" t="s">
        <v>589</v>
      </c>
    </row>
    <row r="126" spans="1:2">
      <c r="A126" s="12" t="s">
        <v>590</v>
      </c>
      <c r="B126" s="12" t="s">
        <v>591</v>
      </c>
    </row>
    <row r="127" spans="1:2">
      <c r="A127" s="12" t="s">
        <v>592</v>
      </c>
      <c r="B127" s="12" t="s">
        <v>593</v>
      </c>
    </row>
    <row r="128" spans="1:2">
      <c r="A128" s="12" t="s">
        <v>594</v>
      </c>
      <c r="B128" s="12" t="s">
        <v>595</v>
      </c>
    </row>
    <row r="129" spans="1:2">
      <c r="A129" s="12" t="s">
        <v>596</v>
      </c>
      <c r="B129" s="12" t="s">
        <v>597</v>
      </c>
    </row>
    <row r="130" spans="1:2">
      <c r="A130" s="12" t="s">
        <v>598</v>
      </c>
      <c r="B130" s="12" t="s">
        <v>599</v>
      </c>
    </row>
    <row r="131" spans="1:2">
      <c r="A131" s="12" t="s">
        <v>600</v>
      </c>
      <c r="B131" s="12" t="s">
        <v>601</v>
      </c>
    </row>
    <row r="132" spans="1:2">
      <c r="A132" s="12" t="s">
        <v>602</v>
      </c>
      <c r="B132" s="12" t="s">
        <v>603</v>
      </c>
    </row>
    <row r="133" spans="1:2">
      <c r="A133" s="12" t="s">
        <v>604</v>
      </c>
      <c r="B133" s="12" t="s">
        <v>605</v>
      </c>
    </row>
    <row r="134" spans="1:2">
      <c r="A134" s="12" t="s">
        <v>606</v>
      </c>
      <c r="B134" s="12" t="s">
        <v>607</v>
      </c>
    </row>
    <row r="135" spans="1:2">
      <c r="A135" s="12" t="s">
        <v>608</v>
      </c>
      <c r="B135" s="12" t="s">
        <v>609</v>
      </c>
    </row>
    <row r="136" spans="1:2">
      <c r="A136" s="12" t="s">
        <v>610</v>
      </c>
      <c r="B136" s="12" t="s">
        <v>611</v>
      </c>
    </row>
    <row r="137" spans="1:2">
      <c r="A137" s="12" t="s">
        <v>612</v>
      </c>
      <c r="B137" s="12" t="s">
        <v>613</v>
      </c>
    </row>
    <row r="138" spans="1:2">
      <c r="A138" s="12" t="s">
        <v>614</v>
      </c>
      <c r="B138" s="12" t="s">
        <v>615</v>
      </c>
    </row>
    <row r="139" spans="1:2">
      <c r="A139" s="12" t="s">
        <v>616</v>
      </c>
      <c r="B139" s="12" t="s">
        <v>617</v>
      </c>
    </row>
    <row r="140" spans="1:2">
      <c r="A140" s="12" t="s">
        <v>618</v>
      </c>
      <c r="B140" s="12" t="s">
        <v>619</v>
      </c>
    </row>
    <row r="141" spans="1:2">
      <c r="A141" s="12" t="s">
        <v>620</v>
      </c>
      <c r="B141" s="12" t="s">
        <v>621</v>
      </c>
    </row>
    <row r="142" spans="1:2">
      <c r="A142" s="12" t="s">
        <v>622</v>
      </c>
      <c r="B142" s="12" t="s">
        <v>623</v>
      </c>
    </row>
    <row r="143" spans="1:2">
      <c r="A143" s="12" t="s">
        <v>624</v>
      </c>
      <c r="B143" s="12" t="s">
        <v>625</v>
      </c>
    </row>
    <row r="144" spans="1:2">
      <c r="A144" s="12" t="s">
        <v>626</v>
      </c>
      <c r="B144" s="12" t="s">
        <v>627</v>
      </c>
    </row>
    <row r="145" spans="1:2">
      <c r="A145" s="12" t="s">
        <v>628</v>
      </c>
      <c r="B145" s="12" t="s">
        <v>629</v>
      </c>
    </row>
    <row r="146" spans="1:2">
      <c r="A146" s="12" t="s">
        <v>630</v>
      </c>
      <c r="B146" s="12" t="s">
        <v>631</v>
      </c>
    </row>
    <row r="147" spans="1:2">
      <c r="A147" s="12" t="s">
        <v>632</v>
      </c>
      <c r="B147" s="12" t="s">
        <v>633</v>
      </c>
    </row>
    <row r="148" spans="1:2">
      <c r="A148" s="12" t="s">
        <v>634</v>
      </c>
      <c r="B148" s="12" t="s">
        <v>635</v>
      </c>
    </row>
    <row r="149" spans="1:2">
      <c r="A149" s="12" t="s">
        <v>636</v>
      </c>
      <c r="B149" s="12" t="s">
        <v>637</v>
      </c>
    </row>
    <row r="150" spans="1:2">
      <c r="A150" s="12" t="s">
        <v>638</v>
      </c>
      <c r="B150" s="12" t="s">
        <v>639</v>
      </c>
    </row>
    <row r="151" spans="1:2">
      <c r="A151" s="12" t="s">
        <v>640</v>
      </c>
      <c r="B151" s="12" t="s">
        <v>641</v>
      </c>
    </row>
    <row r="152" spans="1:2">
      <c r="A152" s="12" t="s">
        <v>642</v>
      </c>
      <c r="B152" s="12" t="s">
        <v>643</v>
      </c>
    </row>
    <row r="153" spans="1:2">
      <c r="A153" s="12" t="s">
        <v>644</v>
      </c>
      <c r="B153" s="12" t="s">
        <v>645</v>
      </c>
    </row>
    <row r="154" spans="1:2">
      <c r="A154" s="12" t="s">
        <v>646</v>
      </c>
      <c r="B154" s="12" t="s">
        <v>647</v>
      </c>
    </row>
    <row r="155" spans="1:2">
      <c r="A155" s="12" t="s">
        <v>648</v>
      </c>
      <c r="B155" s="12" t="s">
        <v>649</v>
      </c>
    </row>
    <row r="156" spans="1:2">
      <c r="A156" s="12" t="s">
        <v>650</v>
      </c>
      <c r="B156" s="12" t="s">
        <v>651</v>
      </c>
    </row>
    <row r="157" spans="1:2">
      <c r="A157" s="12" t="s">
        <v>652</v>
      </c>
      <c r="B157" s="12" t="s">
        <v>653</v>
      </c>
    </row>
    <row r="158" spans="1:2">
      <c r="A158" s="12" t="s">
        <v>654</v>
      </c>
      <c r="B158" s="12" t="s">
        <v>655</v>
      </c>
    </row>
    <row r="159" spans="1:2">
      <c r="A159" s="12" t="s">
        <v>656</v>
      </c>
      <c r="B159" s="12" t="s">
        <v>657</v>
      </c>
    </row>
    <row r="160" spans="1:2">
      <c r="A160" s="12" t="s">
        <v>658</v>
      </c>
      <c r="B160" s="12" t="s">
        <v>659</v>
      </c>
    </row>
    <row r="161" spans="1:2">
      <c r="A161" s="12" t="s">
        <v>660</v>
      </c>
      <c r="B161" s="12" t="s">
        <v>661</v>
      </c>
    </row>
    <row r="162" spans="1:2">
      <c r="A162" s="12" t="s">
        <v>662</v>
      </c>
      <c r="B162" s="12" t="s">
        <v>663</v>
      </c>
    </row>
    <row r="163" spans="1:2">
      <c r="A163" s="12" t="s">
        <v>664</v>
      </c>
      <c r="B163" s="12" t="s">
        <v>665</v>
      </c>
    </row>
    <row r="164" spans="1:2">
      <c r="A164" s="12" t="s">
        <v>666</v>
      </c>
      <c r="B164" s="12" t="s">
        <v>667</v>
      </c>
    </row>
    <row r="165" spans="1:2">
      <c r="A165" s="12" t="s">
        <v>668</v>
      </c>
      <c r="B165" s="12" t="s">
        <v>669</v>
      </c>
    </row>
    <row r="166" spans="1:2">
      <c r="A166" s="12" t="s">
        <v>670</v>
      </c>
      <c r="B166" s="12" t="s">
        <v>671</v>
      </c>
    </row>
    <row r="167" spans="1:2">
      <c r="A167" s="12" t="s">
        <v>672</v>
      </c>
      <c r="B167" s="12" t="s">
        <v>673</v>
      </c>
    </row>
    <row r="168" spans="1:2">
      <c r="A168" s="12" t="s">
        <v>674</v>
      </c>
      <c r="B168" s="12" t="s">
        <v>675</v>
      </c>
    </row>
    <row r="169" spans="1:2">
      <c r="A169" s="12" t="s">
        <v>676</v>
      </c>
      <c r="B169" s="12" t="s">
        <v>677</v>
      </c>
    </row>
    <row r="170" spans="1:2">
      <c r="A170" s="12" t="s">
        <v>678</v>
      </c>
      <c r="B170" s="12" t="s">
        <v>679</v>
      </c>
    </row>
    <row r="171" spans="1:2">
      <c r="A171" s="12" t="s">
        <v>680</v>
      </c>
      <c r="B171" s="12" t="s">
        <v>681</v>
      </c>
    </row>
    <row r="172" spans="1:2">
      <c r="A172" s="12" t="s">
        <v>682</v>
      </c>
      <c r="B172" s="12" t="s">
        <v>683</v>
      </c>
    </row>
    <row r="173" spans="1:2">
      <c r="A173" s="12" t="s">
        <v>684</v>
      </c>
      <c r="B173" s="12" t="s">
        <v>685</v>
      </c>
    </row>
    <row r="174" spans="1:2">
      <c r="A174" s="12" t="s">
        <v>686</v>
      </c>
      <c r="B174" s="12" t="s">
        <v>687</v>
      </c>
    </row>
    <row r="175" spans="1:2">
      <c r="A175" s="12" t="s">
        <v>688</v>
      </c>
      <c r="B175" s="12" t="s">
        <v>689</v>
      </c>
    </row>
    <row r="176" spans="1:2">
      <c r="A176" s="12" t="s">
        <v>690</v>
      </c>
      <c r="B176" s="12" t="s">
        <v>691</v>
      </c>
    </row>
    <row r="177" spans="1:2">
      <c r="A177" s="12" t="s">
        <v>692</v>
      </c>
      <c r="B177" s="12" t="s">
        <v>693</v>
      </c>
    </row>
    <row r="178" spans="1:2">
      <c r="A178" s="12" t="s">
        <v>694</v>
      </c>
      <c r="B178" s="12" t="s">
        <v>695</v>
      </c>
    </row>
    <row r="179" spans="1:2">
      <c r="A179" s="12" t="s">
        <v>696</v>
      </c>
      <c r="B179" s="12" t="s">
        <v>697</v>
      </c>
    </row>
    <row r="180" spans="1:2">
      <c r="A180" s="12" t="s">
        <v>698</v>
      </c>
      <c r="B180" s="12" t="s">
        <v>209</v>
      </c>
    </row>
    <row r="181" spans="1:2">
      <c r="A181" s="12" t="s">
        <v>699</v>
      </c>
      <c r="B181" s="12" t="s">
        <v>700</v>
      </c>
    </row>
    <row r="182" spans="1:2">
      <c r="A182" s="12" t="s">
        <v>701</v>
      </c>
      <c r="B182" s="12" t="s">
        <v>702</v>
      </c>
    </row>
    <row r="183" spans="1:2">
      <c r="A183" s="12" t="s">
        <v>703</v>
      </c>
      <c r="B183" s="12" t="s">
        <v>704</v>
      </c>
    </row>
    <row r="184" spans="1:2">
      <c r="A184" s="12" t="s">
        <v>705</v>
      </c>
      <c r="B184" s="12" t="s">
        <v>706</v>
      </c>
    </row>
    <row r="185" spans="1:2">
      <c r="A185" s="12" t="s">
        <v>707</v>
      </c>
      <c r="B185" s="12" t="s">
        <v>708</v>
      </c>
    </row>
    <row r="186" spans="1:2">
      <c r="A186" s="12" t="s">
        <v>709</v>
      </c>
      <c r="B186" s="12" t="s">
        <v>710</v>
      </c>
    </row>
    <row r="187" spans="1:2">
      <c r="A187" s="12" t="s">
        <v>711</v>
      </c>
      <c r="B187" s="12" t="s">
        <v>712</v>
      </c>
    </row>
    <row r="188" spans="1:2">
      <c r="A188" s="12" t="s">
        <v>713</v>
      </c>
      <c r="B188" s="12" t="s">
        <v>714</v>
      </c>
    </row>
    <row r="189" spans="1:2">
      <c r="A189" s="12" t="s">
        <v>715</v>
      </c>
      <c r="B189" s="12" t="s">
        <v>716</v>
      </c>
    </row>
    <row r="190" spans="1:2">
      <c r="A190" s="12" t="s">
        <v>717</v>
      </c>
      <c r="B190" s="12" t="s">
        <v>718</v>
      </c>
    </row>
    <row r="191" spans="1:2">
      <c r="A191" s="12" t="s">
        <v>719</v>
      </c>
      <c r="B191" s="12" t="s">
        <v>720</v>
      </c>
    </row>
    <row r="192" spans="1:2">
      <c r="A192" s="12" t="s">
        <v>721</v>
      </c>
      <c r="B192" s="12" t="s">
        <v>722</v>
      </c>
    </row>
    <row r="193" spans="1:2">
      <c r="A193" s="12" t="s">
        <v>723</v>
      </c>
      <c r="B193" s="12" t="s">
        <v>724</v>
      </c>
    </row>
    <row r="194" spans="1:2">
      <c r="A194" s="12" t="s">
        <v>725</v>
      </c>
      <c r="B194" s="12" t="s">
        <v>726</v>
      </c>
    </row>
    <row r="195" spans="1:2">
      <c r="A195" s="12" t="s">
        <v>727</v>
      </c>
      <c r="B195" s="12" t="s">
        <v>728</v>
      </c>
    </row>
    <row r="196" spans="1:2">
      <c r="A196" s="12" t="s">
        <v>729</v>
      </c>
      <c r="B196" s="12" t="s">
        <v>730</v>
      </c>
    </row>
    <row r="197" spans="1:2">
      <c r="A197" s="12" t="s">
        <v>731</v>
      </c>
      <c r="B197" s="12" t="s">
        <v>732</v>
      </c>
    </row>
    <row r="198" spans="1:2">
      <c r="A198" s="12" t="s">
        <v>733</v>
      </c>
      <c r="B198" s="12" t="s">
        <v>734</v>
      </c>
    </row>
    <row r="199" spans="1:2">
      <c r="A199" s="12" t="s">
        <v>735</v>
      </c>
      <c r="B199" s="12" t="s">
        <v>736</v>
      </c>
    </row>
    <row r="200" spans="1:2">
      <c r="A200" s="12" t="s">
        <v>737</v>
      </c>
      <c r="B200" s="12" t="s">
        <v>738</v>
      </c>
    </row>
    <row r="201" spans="1:2">
      <c r="A201" s="12" t="s">
        <v>739</v>
      </c>
      <c r="B201" s="12" t="s">
        <v>740</v>
      </c>
    </row>
    <row r="202" spans="1:2">
      <c r="A202" s="12" t="s">
        <v>741</v>
      </c>
      <c r="B202" s="12" t="s">
        <v>742</v>
      </c>
    </row>
    <row r="203" spans="1:2">
      <c r="A203" s="12" t="s">
        <v>743</v>
      </c>
      <c r="B203" s="12" t="s">
        <v>744</v>
      </c>
    </row>
    <row r="204" spans="1:2">
      <c r="A204" s="12" t="s">
        <v>745</v>
      </c>
      <c r="B204" s="12" t="s">
        <v>746</v>
      </c>
    </row>
    <row r="205" spans="1:2">
      <c r="A205" s="12" t="s">
        <v>747</v>
      </c>
      <c r="B205" s="12" t="s">
        <v>748</v>
      </c>
    </row>
    <row r="206" spans="1:2">
      <c r="A206" s="12" t="s">
        <v>749</v>
      </c>
      <c r="B206" s="12" t="s">
        <v>750</v>
      </c>
    </row>
    <row r="207" spans="1:2">
      <c r="A207" s="12" t="s">
        <v>751</v>
      </c>
      <c r="B207" s="12" t="s">
        <v>752</v>
      </c>
    </row>
    <row r="208" spans="1:2">
      <c r="A208" s="12" t="s">
        <v>753</v>
      </c>
      <c r="B208" s="12" t="s">
        <v>754</v>
      </c>
    </row>
    <row r="209" spans="1:2">
      <c r="A209" s="12" t="s">
        <v>755</v>
      </c>
      <c r="B209" s="12" t="s">
        <v>756</v>
      </c>
    </row>
    <row r="210" spans="1:2">
      <c r="A210" s="12" t="s">
        <v>757</v>
      </c>
      <c r="B210" s="12" t="s">
        <v>758</v>
      </c>
    </row>
    <row r="211" spans="1:2">
      <c r="A211" s="12" t="s">
        <v>759</v>
      </c>
      <c r="B211" s="12" t="s">
        <v>760</v>
      </c>
    </row>
    <row r="212" spans="1:2">
      <c r="A212" s="12" t="s">
        <v>761</v>
      </c>
      <c r="B212" s="12" t="s">
        <v>762</v>
      </c>
    </row>
    <row r="213" spans="1:2">
      <c r="A213" s="12" t="s">
        <v>763</v>
      </c>
      <c r="B213" s="12" t="s">
        <v>764</v>
      </c>
    </row>
    <row r="214" spans="1:2">
      <c r="A214" s="12" t="s">
        <v>765</v>
      </c>
      <c r="B214" s="12" t="s">
        <v>766</v>
      </c>
    </row>
    <row r="215" spans="1:2">
      <c r="A215" s="12" t="s">
        <v>767</v>
      </c>
      <c r="B215" s="12" t="s">
        <v>768</v>
      </c>
    </row>
    <row r="216" spans="1:2">
      <c r="A216" s="12" t="s">
        <v>769</v>
      </c>
      <c r="B216" s="12" t="s">
        <v>770</v>
      </c>
    </row>
    <row r="217" spans="1:2">
      <c r="A217" s="12" t="s">
        <v>771</v>
      </c>
      <c r="B217" s="12" t="s">
        <v>772</v>
      </c>
    </row>
    <row r="218" spans="1:2">
      <c r="A218" s="12" t="s">
        <v>773</v>
      </c>
      <c r="B218" s="12" t="s">
        <v>774</v>
      </c>
    </row>
    <row r="219" spans="1:2">
      <c r="A219" s="12" t="s">
        <v>775</v>
      </c>
      <c r="B219" s="12" t="s">
        <v>776</v>
      </c>
    </row>
    <row r="220" spans="1:2">
      <c r="A220" s="12" t="s">
        <v>777</v>
      </c>
      <c r="B220" s="12" t="s">
        <v>778</v>
      </c>
    </row>
    <row r="221" spans="1:2">
      <c r="A221" s="12" t="s">
        <v>779</v>
      </c>
      <c r="B221" s="12" t="s">
        <v>780</v>
      </c>
    </row>
    <row r="222" spans="1:2">
      <c r="A222" s="12" t="s">
        <v>781</v>
      </c>
      <c r="B222" s="12" t="s">
        <v>782</v>
      </c>
    </row>
    <row r="223" spans="1:2">
      <c r="A223" s="12" t="s">
        <v>783</v>
      </c>
      <c r="B223" s="12" t="s">
        <v>784</v>
      </c>
    </row>
    <row r="224" spans="1:2">
      <c r="A224" s="12" t="s">
        <v>785</v>
      </c>
      <c r="B224" s="12" t="s">
        <v>786</v>
      </c>
    </row>
    <row r="225" spans="1:2">
      <c r="A225" s="12" t="s">
        <v>787</v>
      </c>
      <c r="B225" s="12" t="s">
        <v>788</v>
      </c>
    </row>
    <row r="226" spans="1:2">
      <c r="A226" s="12" t="s">
        <v>789</v>
      </c>
      <c r="B226" s="12" t="s">
        <v>790</v>
      </c>
    </row>
    <row r="227" spans="1:2">
      <c r="A227" s="12" t="s">
        <v>791</v>
      </c>
      <c r="B227" s="12" t="s">
        <v>792</v>
      </c>
    </row>
    <row r="228" spans="1:2">
      <c r="A228" s="12" t="s">
        <v>793</v>
      </c>
      <c r="B228" s="12" t="s">
        <v>794</v>
      </c>
    </row>
    <row r="229" spans="1:2">
      <c r="A229" s="12" t="s">
        <v>795</v>
      </c>
      <c r="B229" s="12" t="s">
        <v>796</v>
      </c>
    </row>
    <row r="230" spans="1:2">
      <c r="A230" s="12" t="s">
        <v>797</v>
      </c>
      <c r="B230" s="12" t="s">
        <v>135</v>
      </c>
    </row>
    <row r="231" spans="1:2">
      <c r="A231" s="12" t="s">
        <v>798</v>
      </c>
      <c r="B231" s="12" t="s">
        <v>799</v>
      </c>
    </row>
    <row r="232" spans="1:2">
      <c r="A232" s="12" t="s">
        <v>800</v>
      </c>
      <c r="B232" s="12" t="s">
        <v>801</v>
      </c>
    </row>
    <row r="233" spans="1:2">
      <c r="A233" s="12" t="s">
        <v>802</v>
      </c>
      <c r="B233" s="12" t="s">
        <v>803</v>
      </c>
    </row>
    <row r="234" spans="1:2">
      <c r="A234" s="12" t="s">
        <v>804</v>
      </c>
      <c r="B234" s="12" t="s">
        <v>805</v>
      </c>
    </row>
    <row r="235" spans="1:2">
      <c r="A235" s="12" t="s">
        <v>806</v>
      </c>
      <c r="B235" s="12" t="s">
        <v>807</v>
      </c>
    </row>
    <row r="236" spans="1:2">
      <c r="A236" s="12" t="s">
        <v>808</v>
      </c>
      <c r="B236" s="12" t="s">
        <v>809</v>
      </c>
    </row>
    <row r="237" spans="1:2">
      <c r="A237" s="12" t="s">
        <v>810</v>
      </c>
      <c r="B237" s="12" t="s">
        <v>811</v>
      </c>
    </row>
    <row r="238" spans="1:2">
      <c r="A238" s="12" t="s">
        <v>812</v>
      </c>
      <c r="B238" s="12" t="s">
        <v>813</v>
      </c>
    </row>
    <row r="239" spans="1:2">
      <c r="A239" s="12" t="s">
        <v>814</v>
      </c>
      <c r="B239" s="12" t="s">
        <v>815</v>
      </c>
    </row>
    <row r="240" spans="1:2">
      <c r="A240" s="12" t="s">
        <v>816</v>
      </c>
      <c r="B240" s="12" t="s">
        <v>817</v>
      </c>
    </row>
    <row r="241" spans="1:2">
      <c r="A241" s="12" t="s">
        <v>818</v>
      </c>
      <c r="B241" s="12" t="s">
        <v>819</v>
      </c>
    </row>
    <row r="242" spans="1:2">
      <c r="A242" s="12" t="s">
        <v>820</v>
      </c>
      <c r="B242" s="12" t="s">
        <v>821</v>
      </c>
    </row>
    <row r="243" spans="1:2">
      <c r="A243" s="12" t="s">
        <v>822</v>
      </c>
      <c r="B243" s="12" t="s">
        <v>823</v>
      </c>
    </row>
    <row r="244" spans="1:2">
      <c r="A244" s="12" t="s">
        <v>824</v>
      </c>
      <c r="B244" s="12" t="s">
        <v>825</v>
      </c>
    </row>
    <row r="245" spans="1:2">
      <c r="A245" s="12" t="s">
        <v>826</v>
      </c>
      <c r="B245" s="12" t="s">
        <v>827</v>
      </c>
    </row>
    <row r="246" spans="1:2">
      <c r="A246" s="12" t="s">
        <v>828</v>
      </c>
      <c r="B246" s="12" t="s">
        <v>829</v>
      </c>
    </row>
    <row r="247" spans="1:2">
      <c r="A247" s="12" t="s">
        <v>830</v>
      </c>
      <c r="B247" s="12" t="s">
        <v>831</v>
      </c>
    </row>
    <row r="248" spans="1:2">
      <c r="A248" s="12" t="s">
        <v>832</v>
      </c>
      <c r="B248" s="12" t="s">
        <v>833</v>
      </c>
    </row>
    <row r="249" spans="1:2">
      <c r="A249" s="12" t="s">
        <v>834</v>
      </c>
      <c r="B249" s="12" t="s">
        <v>835</v>
      </c>
    </row>
    <row r="250" spans="1:2">
      <c r="A250" s="12" t="s">
        <v>836</v>
      </c>
      <c r="B250" s="12" t="s">
        <v>837</v>
      </c>
    </row>
    <row r="251" spans="1:2">
      <c r="A251" s="12" t="s">
        <v>838</v>
      </c>
      <c r="B251" s="12" t="s">
        <v>839</v>
      </c>
    </row>
    <row r="252" spans="1:2">
      <c r="A252" s="12" t="s">
        <v>840</v>
      </c>
      <c r="B252" s="12" t="s">
        <v>841</v>
      </c>
    </row>
    <row r="253" spans="1:2">
      <c r="A253" s="12" t="s">
        <v>842</v>
      </c>
      <c r="B253" s="12" t="s">
        <v>843</v>
      </c>
    </row>
    <row r="254" spans="1:2">
      <c r="A254" s="12" t="s">
        <v>844</v>
      </c>
      <c r="B254" s="12" t="s">
        <v>845</v>
      </c>
    </row>
    <row r="255" spans="1:2">
      <c r="A255" s="12" t="s">
        <v>846</v>
      </c>
      <c r="B255" s="12" t="s">
        <v>847</v>
      </c>
    </row>
    <row r="256" spans="1:2">
      <c r="A256" s="12" t="s">
        <v>848</v>
      </c>
      <c r="B256" s="12" t="s">
        <v>849</v>
      </c>
    </row>
    <row r="257" spans="1:2">
      <c r="A257" s="12" t="s">
        <v>850</v>
      </c>
      <c r="B257" s="12" t="s">
        <v>851</v>
      </c>
    </row>
    <row r="258" spans="1:2">
      <c r="A258" s="12" t="s">
        <v>852</v>
      </c>
      <c r="B258" s="12" t="s">
        <v>853</v>
      </c>
    </row>
    <row r="259" spans="1:2">
      <c r="A259" s="12" t="s">
        <v>854</v>
      </c>
      <c r="B259" s="12" t="s">
        <v>855</v>
      </c>
    </row>
    <row r="260" spans="1:2">
      <c r="A260" s="12" t="s">
        <v>856</v>
      </c>
      <c r="B260" s="12" t="s">
        <v>857</v>
      </c>
    </row>
    <row r="261" spans="1:2">
      <c r="A261" s="12" t="s">
        <v>858</v>
      </c>
      <c r="B261" s="12" t="s">
        <v>859</v>
      </c>
    </row>
    <row r="262" spans="1:2">
      <c r="A262" s="12" t="s">
        <v>860</v>
      </c>
      <c r="B262" s="12" t="s">
        <v>861</v>
      </c>
    </row>
    <row r="263" spans="1:2">
      <c r="A263" s="12" t="s">
        <v>862</v>
      </c>
      <c r="B263" s="12" t="s">
        <v>863</v>
      </c>
    </row>
    <row r="264" spans="1:2">
      <c r="A264" s="12" t="s">
        <v>864</v>
      </c>
      <c r="B264" s="12" t="s">
        <v>865</v>
      </c>
    </row>
    <row r="265" spans="1:2">
      <c r="A265" s="12" t="s">
        <v>866</v>
      </c>
      <c r="B265" s="12" t="s">
        <v>867</v>
      </c>
    </row>
    <row r="266" spans="1:2">
      <c r="A266" s="12" t="s">
        <v>868</v>
      </c>
      <c r="B266" s="12" t="s">
        <v>869</v>
      </c>
    </row>
    <row r="267" spans="1:2">
      <c r="A267" s="12" t="s">
        <v>870</v>
      </c>
      <c r="B267" s="12" t="s">
        <v>871</v>
      </c>
    </row>
    <row r="268" spans="1:2">
      <c r="A268" s="12" t="s">
        <v>872</v>
      </c>
      <c r="B268" s="12" t="s">
        <v>873</v>
      </c>
    </row>
    <row r="269" spans="1:2">
      <c r="A269" s="12" t="s">
        <v>874</v>
      </c>
      <c r="B269" s="12" t="s">
        <v>875</v>
      </c>
    </row>
    <row r="270" spans="1:2">
      <c r="A270" s="12" t="s">
        <v>876</v>
      </c>
      <c r="B270" s="12" t="s">
        <v>877</v>
      </c>
    </row>
    <row r="271" spans="1:2">
      <c r="A271" s="12" t="s">
        <v>878</v>
      </c>
      <c r="B271" s="12" t="s">
        <v>879</v>
      </c>
    </row>
    <row r="272" spans="1:2">
      <c r="A272" s="12" t="s">
        <v>880</v>
      </c>
      <c r="B272" s="12" t="s">
        <v>881</v>
      </c>
    </row>
    <row r="273" spans="1:2">
      <c r="A273" s="12" t="s">
        <v>882</v>
      </c>
      <c r="B273" s="12" t="s">
        <v>883</v>
      </c>
    </row>
    <row r="274" spans="1:2">
      <c r="A274" s="12" t="s">
        <v>884</v>
      </c>
      <c r="B274" s="12" t="s">
        <v>885</v>
      </c>
    </row>
    <row r="275" spans="1:2">
      <c r="A275" s="12" t="s">
        <v>886</v>
      </c>
      <c r="B275" s="12" t="s">
        <v>119</v>
      </c>
    </row>
    <row r="276" spans="1:2">
      <c r="A276" s="12" t="s">
        <v>887</v>
      </c>
      <c r="B276" s="12" t="s">
        <v>888</v>
      </c>
    </row>
    <row r="277" spans="1:2">
      <c r="A277" s="12" t="s">
        <v>889</v>
      </c>
      <c r="B277" s="12" t="s">
        <v>890</v>
      </c>
    </row>
    <row r="278" spans="1:2">
      <c r="A278" s="12" t="s">
        <v>891</v>
      </c>
      <c r="B278" s="12" t="s">
        <v>892</v>
      </c>
    </row>
    <row r="279" spans="1:2">
      <c r="A279" s="12" t="s">
        <v>893</v>
      </c>
      <c r="B279" s="12" t="s">
        <v>894</v>
      </c>
    </row>
    <row r="280" spans="1:2">
      <c r="A280" s="12" t="s">
        <v>895</v>
      </c>
      <c r="B280" s="12" t="s">
        <v>896</v>
      </c>
    </row>
    <row r="281" spans="1:2">
      <c r="A281" s="12" t="s">
        <v>897</v>
      </c>
      <c r="B281" s="12" t="s">
        <v>898</v>
      </c>
    </row>
    <row r="282" spans="1:2">
      <c r="A282" s="12" t="s">
        <v>899</v>
      </c>
      <c r="B282" s="12" t="s">
        <v>900</v>
      </c>
    </row>
    <row r="283" spans="1:2">
      <c r="A283" s="12" t="s">
        <v>901</v>
      </c>
      <c r="B283" s="12" t="s">
        <v>902</v>
      </c>
    </row>
    <row r="284" spans="1:2">
      <c r="A284" s="12" t="s">
        <v>903</v>
      </c>
      <c r="B284" s="12" t="s">
        <v>904</v>
      </c>
    </row>
    <row r="285" spans="1:2">
      <c r="A285" s="12" t="s">
        <v>905</v>
      </c>
      <c r="B285" s="12" t="s">
        <v>906</v>
      </c>
    </row>
    <row r="286" spans="1:2">
      <c r="A286" s="12" t="s">
        <v>907</v>
      </c>
      <c r="B286" s="12" t="s">
        <v>908</v>
      </c>
    </row>
    <row r="287" spans="1:2">
      <c r="A287" s="12" t="s">
        <v>909</v>
      </c>
      <c r="B287" s="12" t="s">
        <v>910</v>
      </c>
    </row>
    <row r="288" spans="1:2">
      <c r="A288" s="12" t="s">
        <v>911</v>
      </c>
      <c r="B288" s="12" t="s">
        <v>912</v>
      </c>
    </row>
    <row r="289" spans="1:2">
      <c r="A289" s="12" t="s">
        <v>913</v>
      </c>
      <c r="B289" s="12" t="s">
        <v>914</v>
      </c>
    </row>
    <row r="290" spans="1:2">
      <c r="A290" s="12" t="s">
        <v>915</v>
      </c>
      <c r="B290" s="12" t="s">
        <v>916</v>
      </c>
    </row>
    <row r="291" spans="1:2">
      <c r="A291" s="12" t="s">
        <v>917</v>
      </c>
      <c r="B291" s="12" t="s">
        <v>918</v>
      </c>
    </row>
    <row r="292" spans="1:2">
      <c r="A292" s="12" t="s">
        <v>919</v>
      </c>
      <c r="B292" s="12" t="s">
        <v>920</v>
      </c>
    </row>
    <row r="293" spans="1:2">
      <c r="A293" s="12" t="s">
        <v>921</v>
      </c>
      <c r="B293" s="12" t="s">
        <v>922</v>
      </c>
    </row>
    <row r="294" spans="1:2">
      <c r="A294" s="12" t="s">
        <v>923</v>
      </c>
      <c r="B294" s="12" t="s">
        <v>924</v>
      </c>
    </row>
    <row r="295" spans="1:2">
      <c r="A295" s="12" t="s">
        <v>925</v>
      </c>
      <c r="B295" s="12" t="s">
        <v>926</v>
      </c>
    </row>
    <row r="296" spans="1:2">
      <c r="A296" s="12" t="s">
        <v>927</v>
      </c>
      <c r="B296" s="12" t="s">
        <v>928</v>
      </c>
    </row>
    <row r="297" spans="1:2">
      <c r="A297" s="12" t="s">
        <v>929</v>
      </c>
      <c r="B297" s="12" t="s">
        <v>930</v>
      </c>
    </row>
    <row r="298" spans="1:2">
      <c r="A298" s="12" t="s">
        <v>931</v>
      </c>
      <c r="B298" s="12" t="s">
        <v>932</v>
      </c>
    </row>
    <row r="299" spans="1:2">
      <c r="A299" s="12" t="s">
        <v>933</v>
      </c>
      <c r="B299" s="12" t="s">
        <v>934</v>
      </c>
    </row>
    <row r="300" spans="1:2">
      <c r="A300" s="12" t="s">
        <v>935</v>
      </c>
      <c r="B300" s="12" t="s">
        <v>936</v>
      </c>
    </row>
    <row r="301" spans="1:2">
      <c r="A301" s="12" t="s">
        <v>937</v>
      </c>
      <c r="B301" s="12" t="s">
        <v>938</v>
      </c>
    </row>
    <row r="302" spans="1:2">
      <c r="A302" s="12" t="s">
        <v>939</v>
      </c>
      <c r="B302" s="12" t="s">
        <v>940</v>
      </c>
    </row>
    <row r="303" spans="1:2">
      <c r="A303" s="12" t="s">
        <v>941</v>
      </c>
      <c r="B303" s="12" t="s">
        <v>942</v>
      </c>
    </row>
    <row r="304" spans="1:2">
      <c r="A304" s="12" t="s">
        <v>943</v>
      </c>
      <c r="B304" s="12" t="s">
        <v>944</v>
      </c>
    </row>
    <row r="305" spans="1:2">
      <c r="A305" s="12" t="s">
        <v>945</v>
      </c>
      <c r="B305" s="12" t="s">
        <v>946</v>
      </c>
    </row>
    <row r="306" spans="1:2">
      <c r="A306" s="12" t="s">
        <v>947</v>
      </c>
      <c r="B306" s="12" t="s">
        <v>948</v>
      </c>
    </row>
    <row r="307" spans="1:2">
      <c r="A307" s="12" t="s">
        <v>949</v>
      </c>
      <c r="B307" s="12" t="s">
        <v>950</v>
      </c>
    </row>
    <row r="308" spans="1:2">
      <c r="A308" s="12" t="s">
        <v>951</v>
      </c>
      <c r="B308" s="12" t="s">
        <v>952</v>
      </c>
    </row>
    <row r="309" spans="1:2">
      <c r="A309" s="12" t="s">
        <v>953</v>
      </c>
      <c r="B309" s="12" t="s">
        <v>954</v>
      </c>
    </row>
    <row r="310" spans="1:2">
      <c r="A310" s="12" t="s">
        <v>955</v>
      </c>
      <c r="B310" s="12" t="s">
        <v>956</v>
      </c>
    </row>
    <row r="311" spans="1:2">
      <c r="A311" s="12" t="s">
        <v>957</v>
      </c>
      <c r="B311" s="12" t="s">
        <v>958</v>
      </c>
    </row>
    <row r="312" spans="1:2">
      <c r="A312" s="12" t="s">
        <v>959</v>
      </c>
      <c r="B312" s="12" t="s">
        <v>960</v>
      </c>
    </row>
    <row r="313" spans="1:2">
      <c r="A313" s="12" t="s">
        <v>961</v>
      </c>
      <c r="B313" s="12" t="s">
        <v>962</v>
      </c>
    </row>
    <row r="314" spans="1:2">
      <c r="A314" s="12" t="s">
        <v>963</v>
      </c>
      <c r="B314" s="12" t="s">
        <v>964</v>
      </c>
    </row>
    <row r="315" spans="1:2">
      <c r="A315" s="12" t="s">
        <v>965</v>
      </c>
      <c r="B315" s="12" t="s">
        <v>966</v>
      </c>
    </row>
    <row r="316" spans="1:2">
      <c r="A316" s="12" t="s">
        <v>967</v>
      </c>
      <c r="B316" s="12" t="s">
        <v>968</v>
      </c>
    </row>
    <row r="317" spans="1:2">
      <c r="A317" s="12" t="s">
        <v>969</v>
      </c>
      <c r="B317" s="12" t="s">
        <v>970</v>
      </c>
    </row>
    <row r="318" spans="1:2">
      <c r="A318" s="12" t="s">
        <v>971</v>
      </c>
      <c r="B318" s="12" t="s">
        <v>972</v>
      </c>
    </row>
    <row r="319" spans="1:2">
      <c r="A319" s="12" t="s">
        <v>973</v>
      </c>
      <c r="B319" s="12" t="s">
        <v>974</v>
      </c>
    </row>
    <row r="320" spans="1:2">
      <c r="A320" s="12" t="s">
        <v>975</v>
      </c>
      <c r="B320" s="12" t="s">
        <v>976</v>
      </c>
    </row>
    <row r="321" spans="1:2">
      <c r="A321" s="12" t="s">
        <v>977</v>
      </c>
      <c r="B321" s="12" t="s">
        <v>978</v>
      </c>
    </row>
    <row r="322" spans="1:2">
      <c r="A322" s="12" t="s">
        <v>979</v>
      </c>
      <c r="B322" s="12" t="s">
        <v>980</v>
      </c>
    </row>
    <row r="323" spans="1:2">
      <c r="A323" s="12" t="s">
        <v>981</v>
      </c>
      <c r="B323" s="12" t="s">
        <v>982</v>
      </c>
    </row>
    <row r="324" spans="1:2">
      <c r="A324" s="12" t="s">
        <v>983</v>
      </c>
      <c r="B324" s="12" t="s">
        <v>984</v>
      </c>
    </row>
    <row r="325" spans="1:2">
      <c r="A325" s="12" t="s">
        <v>985</v>
      </c>
      <c r="B325" s="12" t="s">
        <v>986</v>
      </c>
    </row>
    <row r="326" spans="1:2">
      <c r="A326" s="12" t="s">
        <v>987</v>
      </c>
      <c r="B326" s="12" t="s">
        <v>988</v>
      </c>
    </row>
    <row r="327" spans="1:2">
      <c r="A327" s="12" t="s">
        <v>989</v>
      </c>
      <c r="B327" s="12" t="s">
        <v>990</v>
      </c>
    </row>
    <row r="328" spans="1:2">
      <c r="A328" s="12" t="s">
        <v>991</v>
      </c>
      <c r="B328" s="12" t="s">
        <v>992</v>
      </c>
    </row>
    <row r="329" spans="1:2">
      <c r="A329" s="12" t="s">
        <v>993</v>
      </c>
      <c r="B329" s="12" t="s">
        <v>994</v>
      </c>
    </row>
    <row r="330" spans="1:2">
      <c r="A330" s="12" t="s">
        <v>995</v>
      </c>
      <c r="B330" s="12" t="s">
        <v>996</v>
      </c>
    </row>
    <row r="331" spans="1:2">
      <c r="A331" s="12" t="s">
        <v>997</v>
      </c>
      <c r="B331" s="12" t="s">
        <v>998</v>
      </c>
    </row>
    <row r="332" spans="1:2">
      <c r="A332" s="12" t="s">
        <v>999</v>
      </c>
      <c r="B332" s="12" t="s">
        <v>1000</v>
      </c>
    </row>
    <row r="333" spans="1:2">
      <c r="A333" s="12" t="s">
        <v>1001</v>
      </c>
      <c r="B333" s="12" t="s">
        <v>189</v>
      </c>
    </row>
    <row r="334" spans="1:2">
      <c r="A334" s="12" t="s">
        <v>1002</v>
      </c>
      <c r="B334" s="12" t="s">
        <v>1003</v>
      </c>
    </row>
    <row r="335" spans="1:2">
      <c r="A335" s="12" t="s">
        <v>1004</v>
      </c>
      <c r="B335" s="12" t="s">
        <v>1005</v>
      </c>
    </row>
    <row r="336" spans="1:2">
      <c r="A336" s="12" t="s">
        <v>1006</v>
      </c>
      <c r="B336" s="12" t="s">
        <v>1007</v>
      </c>
    </row>
    <row r="337" spans="1:2">
      <c r="A337" s="12" t="s">
        <v>1008</v>
      </c>
      <c r="B337" s="12" t="s">
        <v>1009</v>
      </c>
    </row>
    <row r="338" spans="1:2">
      <c r="A338" s="12" t="s">
        <v>1010</v>
      </c>
      <c r="B338" s="12" t="s">
        <v>1011</v>
      </c>
    </row>
    <row r="339" spans="1:2">
      <c r="A339" s="12" t="s">
        <v>1012</v>
      </c>
      <c r="B339" s="12" t="s">
        <v>1013</v>
      </c>
    </row>
    <row r="340" spans="1:2">
      <c r="A340" s="12" t="s">
        <v>1014</v>
      </c>
      <c r="B340" s="12" t="s">
        <v>105</v>
      </c>
    </row>
    <row r="341" spans="1:2">
      <c r="A341" s="12" t="s">
        <v>1015</v>
      </c>
      <c r="B341" s="12" t="s">
        <v>1016</v>
      </c>
    </row>
    <row r="342" spans="1:2">
      <c r="A342" s="12" t="s">
        <v>1017</v>
      </c>
      <c r="B342" s="12" t="s">
        <v>1018</v>
      </c>
    </row>
    <row r="343" spans="1:2">
      <c r="A343" s="12" t="s">
        <v>1019</v>
      </c>
      <c r="B343" s="12" t="s">
        <v>1020</v>
      </c>
    </row>
    <row r="344" spans="1:2">
      <c r="A344" s="12" t="s">
        <v>1021</v>
      </c>
      <c r="B344" s="12" t="s">
        <v>1022</v>
      </c>
    </row>
    <row r="345" spans="1:2">
      <c r="A345" s="12" t="s">
        <v>1023</v>
      </c>
      <c r="B345" s="12" t="s">
        <v>1024</v>
      </c>
    </row>
    <row r="346" spans="1:2">
      <c r="A346" s="12" t="s">
        <v>1025</v>
      </c>
      <c r="B346" s="12" t="s">
        <v>1026</v>
      </c>
    </row>
    <row r="347" spans="1:2">
      <c r="A347" s="12" t="s">
        <v>1027</v>
      </c>
      <c r="B347" s="12" t="s">
        <v>1028</v>
      </c>
    </row>
    <row r="348" spans="1:2">
      <c r="A348" s="12" t="s">
        <v>1029</v>
      </c>
      <c r="B348" s="12" t="s">
        <v>1030</v>
      </c>
    </row>
    <row r="349" spans="1:2">
      <c r="A349" s="12" t="s">
        <v>1031</v>
      </c>
      <c r="B349" s="12" t="s">
        <v>1032</v>
      </c>
    </row>
    <row r="350" spans="1:2">
      <c r="A350" s="12" t="s">
        <v>1033</v>
      </c>
      <c r="B350" s="12" t="s">
        <v>1034</v>
      </c>
    </row>
    <row r="351" spans="1:2">
      <c r="A351" s="12" t="s">
        <v>1035</v>
      </c>
      <c r="B351" s="12" t="s">
        <v>1036</v>
      </c>
    </row>
    <row r="352" spans="1:2">
      <c r="A352" s="12" t="s">
        <v>1037</v>
      </c>
      <c r="B352" s="12" t="s">
        <v>1038</v>
      </c>
    </row>
    <row r="353" spans="1:2">
      <c r="A353" s="12" t="s">
        <v>1039</v>
      </c>
      <c r="B353" s="12" t="s">
        <v>1040</v>
      </c>
    </row>
    <row r="354" spans="1:2">
      <c r="A354" s="12" t="s">
        <v>1041</v>
      </c>
      <c r="B354" s="12" t="s">
        <v>1042</v>
      </c>
    </row>
    <row r="355" spans="1:2">
      <c r="A355" s="12" t="s">
        <v>1043</v>
      </c>
      <c r="B355" s="12" t="s">
        <v>1044</v>
      </c>
    </row>
    <row r="356" spans="1:2">
      <c r="A356" s="12" t="s">
        <v>1045</v>
      </c>
      <c r="B356" s="12" t="s">
        <v>1046</v>
      </c>
    </row>
    <row r="357" spans="1:2">
      <c r="A357" s="12" t="s">
        <v>1047</v>
      </c>
      <c r="B357" s="12" t="s">
        <v>1048</v>
      </c>
    </row>
    <row r="358" spans="1:2">
      <c r="A358" s="12" t="s">
        <v>1049</v>
      </c>
      <c r="B358" s="12" t="s">
        <v>1050</v>
      </c>
    </row>
    <row r="359" spans="1:2">
      <c r="A359" s="12" t="s">
        <v>1051</v>
      </c>
      <c r="B359" s="12" t="s">
        <v>1052</v>
      </c>
    </row>
    <row r="360" spans="1:2">
      <c r="A360" s="12" t="s">
        <v>1053</v>
      </c>
      <c r="B360" s="12" t="s">
        <v>1054</v>
      </c>
    </row>
    <row r="361" spans="1:2">
      <c r="A361" s="12" t="s">
        <v>1055</v>
      </c>
      <c r="B361" s="12" t="s">
        <v>1056</v>
      </c>
    </row>
    <row r="362" spans="1:2">
      <c r="A362" s="12" t="s">
        <v>1057</v>
      </c>
      <c r="B362" s="12" t="s">
        <v>1058</v>
      </c>
    </row>
    <row r="363" spans="1:2">
      <c r="A363" s="12" t="s">
        <v>1059</v>
      </c>
      <c r="B363" s="12" t="s">
        <v>1060</v>
      </c>
    </row>
    <row r="364" spans="1:2">
      <c r="A364" s="12" t="s">
        <v>1061</v>
      </c>
      <c r="B364" s="12" t="s">
        <v>1062</v>
      </c>
    </row>
    <row r="365" spans="1:2">
      <c r="A365" s="12" t="s">
        <v>1063</v>
      </c>
      <c r="B365" s="12" t="s">
        <v>1064</v>
      </c>
    </row>
    <row r="366" spans="1:2">
      <c r="A366" s="12" t="s">
        <v>1065</v>
      </c>
      <c r="B366" s="12" t="s">
        <v>1066</v>
      </c>
    </row>
    <row r="367" spans="1:2">
      <c r="A367" s="12" t="s">
        <v>1067</v>
      </c>
      <c r="B367" s="12" t="s">
        <v>1068</v>
      </c>
    </row>
    <row r="368" spans="1:2">
      <c r="A368" s="12" t="s">
        <v>1069</v>
      </c>
      <c r="B368" s="12" t="s">
        <v>1070</v>
      </c>
    </row>
    <row r="369" spans="1:2">
      <c r="A369" s="12" t="s">
        <v>1071</v>
      </c>
      <c r="B369" s="12" t="s">
        <v>1072</v>
      </c>
    </row>
    <row r="370" spans="1:2">
      <c r="A370" s="12" t="s">
        <v>1073</v>
      </c>
      <c r="B370" s="12" t="s">
        <v>1074</v>
      </c>
    </row>
    <row r="371" spans="1:2">
      <c r="A371" s="12" t="s">
        <v>1075</v>
      </c>
      <c r="B371" s="12" t="s">
        <v>1076</v>
      </c>
    </row>
    <row r="372" spans="1:2">
      <c r="A372" s="12" t="s">
        <v>1077</v>
      </c>
      <c r="B372" s="12" t="s">
        <v>1078</v>
      </c>
    </row>
    <row r="373" spans="1:2">
      <c r="A373" s="12" t="s">
        <v>1079</v>
      </c>
      <c r="B373" s="12" t="s">
        <v>1080</v>
      </c>
    </row>
    <row r="374" spans="1:2">
      <c r="A374" s="12" t="s">
        <v>1081</v>
      </c>
      <c r="B374" s="12" t="s">
        <v>1082</v>
      </c>
    </row>
    <row r="375" spans="1:2">
      <c r="A375" s="12" t="s">
        <v>1083</v>
      </c>
      <c r="B375" s="12" t="s">
        <v>1084</v>
      </c>
    </row>
    <row r="376" spans="1:2">
      <c r="A376" s="12" t="s">
        <v>1085</v>
      </c>
      <c r="B376" s="12" t="s">
        <v>1086</v>
      </c>
    </row>
    <row r="377" spans="1:2">
      <c r="A377" s="12" t="s">
        <v>1087</v>
      </c>
      <c r="B377" s="12" t="s">
        <v>1088</v>
      </c>
    </row>
    <row r="378" spans="1:2">
      <c r="A378" s="12" t="s">
        <v>1089</v>
      </c>
      <c r="B378" s="12" t="s">
        <v>1090</v>
      </c>
    </row>
    <row r="379" spans="1:2">
      <c r="A379" s="12" t="s">
        <v>1091</v>
      </c>
      <c r="B379" s="12" t="s">
        <v>1092</v>
      </c>
    </row>
    <row r="380" spans="1:2">
      <c r="A380" s="12" t="s">
        <v>1093</v>
      </c>
      <c r="B380" s="12" t="s">
        <v>1094</v>
      </c>
    </row>
    <row r="381" spans="1:2">
      <c r="A381" s="12" t="s">
        <v>1095</v>
      </c>
      <c r="B381" s="12" t="s">
        <v>1096</v>
      </c>
    </row>
    <row r="382" spans="1:2">
      <c r="A382" s="12" t="s">
        <v>1097</v>
      </c>
      <c r="B382" s="12" t="s">
        <v>1098</v>
      </c>
    </row>
    <row r="383" spans="1:2">
      <c r="A383" s="12" t="s">
        <v>1099</v>
      </c>
      <c r="B383" s="12" t="s">
        <v>117</v>
      </c>
    </row>
    <row r="384" spans="1:2">
      <c r="A384" s="12" t="s">
        <v>1100</v>
      </c>
      <c r="B384" s="12" t="s">
        <v>1101</v>
      </c>
    </row>
    <row r="385" spans="1:2">
      <c r="A385" s="12" t="s">
        <v>1102</v>
      </c>
      <c r="B385" s="12" t="s">
        <v>1103</v>
      </c>
    </row>
    <row r="386" spans="1:2">
      <c r="A386" s="12" t="s">
        <v>1104</v>
      </c>
      <c r="B386" s="12" t="s">
        <v>1105</v>
      </c>
    </row>
    <row r="387" spans="1:2">
      <c r="A387" s="12" t="s">
        <v>1106</v>
      </c>
      <c r="B387" s="12" t="s">
        <v>137</v>
      </c>
    </row>
    <row r="388" spans="1:2">
      <c r="A388" s="12" t="s">
        <v>1107</v>
      </c>
      <c r="B388" s="12" t="s">
        <v>1108</v>
      </c>
    </row>
    <row r="389" spans="1:2">
      <c r="A389" s="12" t="s">
        <v>1109</v>
      </c>
      <c r="B389" s="12" t="s">
        <v>1110</v>
      </c>
    </row>
    <row r="390" spans="1:2">
      <c r="A390" s="12" t="s">
        <v>1111</v>
      </c>
      <c r="B390" s="12" t="s">
        <v>1112</v>
      </c>
    </row>
    <row r="391" spans="1:2">
      <c r="A391" s="12" t="s">
        <v>1113</v>
      </c>
      <c r="B391" s="12" t="s">
        <v>1114</v>
      </c>
    </row>
    <row r="392" spans="1:2">
      <c r="A392" s="12" t="s">
        <v>1115</v>
      </c>
      <c r="B392" s="12" t="s">
        <v>1116</v>
      </c>
    </row>
    <row r="393" spans="1:2">
      <c r="A393" s="12" t="s">
        <v>1117</v>
      </c>
      <c r="B393" s="12" t="s">
        <v>1118</v>
      </c>
    </row>
    <row r="394" spans="1:2">
      <c r="A394" s="12" t="s">
        <v>1119</v>
      </c>
      <c r="B394" s="12" t="s">
        <v>1120</v>
      </c>
    </row>
    <row r="395" spans="1:2">
      <c r="A395" s="12" t="s">
        <v>1121</v>
      </c>
      <c r="B395" s="12" t="s">
        <v>181</v>
      </c>
    </row>
    <row r="396" spans="1:2">
      <c r="A396" s="12" t="s">
        <v>1122</v>
      </c>
      <c r="B396" s="12" t="s">
        <v>1123</v>
      </c>
    </row>
    <row r="397" spans="1:2">
      <c r="A397" s="12" t="s">
        <v>1124</v>
      </c>
      <c r="B397" s="12" t="s">
        <v>1125</v>
      </c>
    </row>
    <row r="398" spans="1:2">
      <c r="A398" s="12" t="s">
        <v>1126</v>
      </c>
      <c r="B398" s="12" t="s">
        <v>1127</v>
      </c>
    </row>
    <row r="399" spans="1:2">
      <c r="A399" s="12" t="s">
        <v>1128</v>
      </c>
      <c r="B399" s="12" t="s">
        <v>1129</v>
      </c>
    </row>
    <row r="400" spans="1:2">
      <c r="A400" s="12" t="s">
        <v>1130</v>
      </c>
      <c r="B400" s="12" t="s">
        <v>1131</v>
      </c>
    </row>
    <row r="401" spans="1:2">
      <c r="A401" s="12" t="s">
        <v>1132</v>
      </c>
      <c r="B401" s="12" t="s">
        <v>1133</v>
      </c>
    </row>
    <row r="402" spans="1:2">
      <c r="A402" s="12" t="s">
        <v>1134</v>
      </c>
      <c r="B402" s="12" t="s">
        <v>1135</v>
      </c>
    </row>
    <row r="403" spans="1:2">
      <c r="A403" s="12" t="s">
        <v>1136</v>
      </c>
      <c r="B403" s="12" t="s">
        <v>1137</v>
      </c>
    </row>
    <row r="404" spans="1:2">
      <c r="A404" s="12" t="s">
        <v>1138</v>
      </c>
      <c r="B404" s="12" t="s">
        <v>1139</v>
      </c>
    </row>
    <row r="405" spans="1:2">
      <c r="A405" s="12" t="s">
        <v>1140</v>
      </c>
      <c r="B405" s="12" t="s">
        <v>1141</v>
      </c>
    </row>
    <row r="406" spans="1:2">
      <c r="A406" s="12" t="s">
        <v>1142</v>
      </c>
      <c r="B406" s="12" t="s">
        <v>1143</v>
      </c>
    </row>
    <row r="407" spans="1:2">
      <c r="A407" s="12" t="s">
        <v>1144</v>
      </c>
      <c r="B407" s="12" t="s">
        <v>1145</v>
      </c>
    </row>
    <row r="408" spans="1:2">
      <c r="A408" s="12" t="s">
        <v>1146</v>
      </c>
      <c r="B408" s="12" t="s">
        <v>1147</v>
      </c>
    </row>
    <row r="409" spans="1:2">
      <c r="A409" s="12" t="s">
        <v>1148</v>
      </c>
      <c r="B409" s="12" t="s">
        <v>1149</v>
      </c>
    </row>
    <row r="410" spans="1:2">
      <c r="A410" s="12" t="s">
        <v>1150</v>
      </c>
      <c r="B410" s="12" t="s">
        <v>1151</v>
      </c>
    </row>
    <row r="411" spans="1:2">
      <c r="A411" s="12" t="s">
        <v>1152</v>
      </c>
      <c r="B411" s="12" t="s">
        <v>1153</v>
      </c>
    </row>
    <row r="412" spans="1:2">
      <c r="A412" s="12" t="s">
        <v>1154</v>
      </c>
      <c r="B412" s="12" t="s">
        <v>1155</v>
      </c>
    </row>
    <row r="413" spans="1:2">
      <c r="A413" s="12" t="s">
        <v>1156</v>
      </c>
      <c r="B413" s="12" t="s">
        <v>1157</v>
      </c>
    </row>
    <row r="414" spans="1:2">
      <c r="A414" s="12" t="s">
        <v>1158</v>
      </c>
      <c r="B414" s="12" t="s">
        <v>1159</v>
      </c>
    </row>
    <row r="415" spans="1:2">
      <c r="A415" s="12" t="s">
        <v>1160</v>
      </c>
      <c r="B415" s="12" t="s">
        <v>1161</v>
      </c>
    </row>
    <row r="416" spans="1:2">
      <c r="A416" s="12" t="s">
        <v>1162</v>
      </c>
      <c r="B416" s="12" t="s">
        <v>1163</v>
      </c>
    </row>
    <row r="417" spans="1:2">
      <c r="A417" s="12" t="s">
        <v>1164</v>
      </c>
      <c r="B417" s="12" t="s">
        <v>1165</v>
      </c>
    </row>
    <row r="418" spans="1:2">
      <c r="A418" s="12" t="s">
        <v>1166</v>
      </c>
      <c r="B418" s="12" t="s">
        <v>1167</v>
      </c>
    </row>
    <row r="419" spans="1:2">
      <c r="A419" s="12" t="s">
        <v>1168</v>
      </c>
      <c r="B419" s="12" t="s">
        <v>1169</v>
      </c>
    </row>
    <row r="420" spans="1:2">
      <c r="A420" s="12" t="s">
        <v>1170</v>
      </c>
      <c r="B420" s="12" t="s">
        <v>1171</v>
      </c>
    </row>
    <row r="421" spans="1:2">
      <c r="A421" s="12" t="s">
        <v>1172</v>
      </c>
      <c r="B421" s="12" t="s">
        <v>1173</v>
      </c>
    </row>
    <row r="422" spans="1:2">
      <c r="A422" s="12" t="s">
        <v>1174</v>
      </c>
      <c r="B422" s="12" t="s">
        <v>1175</v>
      </c>
    </row>
    <row r="423" spans="1:2">
      <c r="A423" s="12" t="s">
        <v>1176</v>
      </c>
      <c r="B423" s="12" t="s">
        <v>1177</v>
      </c>
    </row>
    <row r="424" spans="1:2">
      <c r="A424" s="12" t="s">
        <v>1178</v>
      </c>
      <c r="B424" s="12" t="s">
        <v>1179</v>
      </c>
    </row>
    <row r="425" spans="1:2">
      <c r="A425" s="12" t="s">
        <v>1180</v>
      </c>
      <c r="B425" s="12" t="s">
        <v>1181</v>
      </c>
    </row>
    <row r="426" spans="1:2">
      <c r="A426" s="12" t="s">
        <v>1182</v>
      </c>
      <c r="B426" s="12" t="s">
        <v>1183</v>
      </c>
    </row>
    <row r="427" spans="1:2">
      <c r="A427" s="12" t="s">
        <v>1184</v>
      </c>
      <c r="B427" s="12" t="s">
        <v>1185</v>
      </c>
    </row>
    <row r="428" spans="1:2">
      <c r="A428" s="12" t="s">
        <v>1186</v>
      </c>
      <c r="B428" s="12" t="s">
        <v>1187</v>
      </c>
    </row>
    <row r="429" spans="1:2">
      <c r="A429" s="12" t="s">
        <v>1188</v>
      </c>
      <c r="B429" s="12" t="s">
        <v>1189</v>
      </c>
    </row>
    <row r="430" spans="1:2">
      <c r="A430" s="12" t="s">
        <v>1190</v>
      </c>
      <c r="B430" s="12" t="s">
        <v>1191</v>
      </c>
    </row>
    <row r="431" spans="1:2">
      <c r="A431" s="12" t="s">
        <v>1192</v>
      </c>
      <c r="B431" s="12" t="s">
        <v>1193</v>
      </c>
    </row>
    <row r="432" spans="1:2">
      <c r="A432" s="12" t="s">
        <v>1194</v>
      </c>
      <c r="B432" s="12" t="s">
        <v>1195</v>
      </c>
    </row>
    <row r="433" spans="1:2">
      <c r="A433" s="12" t="s">
        <v>1196</v>
      </c>
      <c r="B433" s="12" t="s">
        <v>1197</v>
      </c>
    </row>
    <row r="434" spans="1:2">
      <c r="A434" s="12" t="s">
        <v>1198</v>
      </c>
      <c r="B434" s="12" t="s">
        <v>1199</v>
      </c>
    </row>
    <row r="435" spans="1:2">
      <c r="A435" s="12" t="s">
        <v>1200</v>
      </c>
      <c r="B435" s="12" t="s">
        <v>1201</v>
      </c>
    </row>
    <row r="436" spans="1:2">
      <c r="A436" s="12" t="s">
        <v>1202</v>
      </c>
      <c r="B436" s="12" t="s">
        <v>1203</v>
      </c>
    </row>
    <row r="437" spans="1:2">
      <c r="A437" s="12" t="s">
        <v>1204</v>
      </c>
      <c r="B437" s="12" t="s">
        <v>1205</v>
      </c>
    </row>
    <row r="438" spans="1:2">
      <c r="A438" s="12" t="s">
        <v>1206</v>
      </c>
      <c r="B438" s="12" t="s">
        <v>1207</v>
      </c>
    </row>
    <row r="439" spans="1:2">
      <c r="A439" s="12" t="s">
        <v>1208</v>
      </c>
      <c r="B439" s="12" t="s">
        <v>1209</v>
      </c>
    </row>
    <row r="440" spans="1:2">
      <c r="A440" s="12" t="s">
        <v>1210</v>
      </c>
      <c r="B440" s="12" t="s">
        <v>1211</v>
      </c>
    </row>
    <row r="441" spans="1:2">
      <c r="A441" s="12" t="s">
        <v>1212</v>
      </c>
      <c r="B441" s="12" t="s">
        <v>1213</v>
      </c>
    </row>
    <row r="442" spans="1:2">
      <c r="A442" s="12" t="s">
        <v>1214</v>
      </c>
      <c r="B442" s="12" t="s">
        <v>1215</v>
      </c>
    </row>
    <row r="443" spans="1:2">
      <c r="A443" s="12" t="s">
        <v>1216</v>
      </c>
      <c r="B443" s="12" t="s">
        <v>1217</v>
      </c>
    </row>
    <row r="444" spans="1:2">
      <c r="A444" s="12" t="s">
        <v>1218</v>
      </c>
      <c r="B444" s="12" t="s">
        <v>1219</v>
      </c>
    </row>
    <row r="445" spans="1:2">
      <c r="A445" s="12" t="s">
        <v>1220</v>
      </c>
      <c r="B445" s="12" t="s">
        <v>1221</v>
      </c>
    </row>
    <row r="446" spans="1:2">
      <c r="A446" s="12" t="s">
        <v>1222</v>
      </c>
      <c r="B446" s="12" t="s">
        <v>1223</v>
      </c>
    </row>
    <row r="447" spans="1:2">
      <c r="A447" s="12" t="s">
        <v>1224</v>
      </c>
      <c r="B447" s="12" t="s">
        <v>1225</v>
      </c>
    </row>
    <row r="448" spans="1:2">
      <c r="A448" s="12" t="s">
        <v>1226</v>
      </c>
      <c r="B448" s="12" t="s">
        <v>1227</v>
      </c>
    </row>
    <row r="449" spans="1:2">
      <c r="A449" s="12" t="s">
        <v>1228</v>
      </c>
      <c r="B449" s="12" t="s">
        <v>1229</v>
      </c>
    </row>
    <row r="450" spans="1:2">
      <c r="A450" s="12" t="s">
        <v>1230</v>
      </c>
      <c r="B450" s="12" t="s">
        <v>1231</v>
      </c>
    </row>
    <row r="451" spans="1:2">
      <c r="A451" s="12" t="s">
        <v>1232</v>
      </c>
      <c r="B451" s="12" t="s">
        <v>1233</v>
      </c>
    </row>
    <row r="452" spans="1:2">
      <c r="A452" s="12" t="s">
        <v>1234</v>
      </c>
      <c r="B452" s="12" t="s">
        <v>1235</v>
      </c>
    </row>
    <row r="453" spans="1:2">
      <c r="A453" s="12" t="s">
        <v>1236</v>
      </c>
      <c r="B453" s="12" t="s">
        <v>1237</v>
      </c>
    </row>
    <row r="454" spans="1:2">
      <c r="A454" s="12" t="s">
        <v>1238</v>
      </c>
      <c r="B454" s="12" t="s">
        <v>1239</v>
      </c>
    </row>
    <row r="455" spans="1:2">
      <c r="A455" s="12" t="s">
        <v>1240</v>
      </c>
      <c r="B455" s="12" t="s">
        <v>1241</v>
      </c>
    </row>
    <row r="456" spans="1:2">
      <c r="A456" s="12" t="s">
        <v>1242</v>
      </c>
      <c r="B456" s="12" t="s">
        <v>1243</v>
      </c>
    </row>
    <row r="457" spans="1:2">
      <c r="A457" s="12" t="s">
        <v>1244</v>
      </c>
      <c r="B457" s="12" t="s">
        <v>1245</v>
      </c>
    </row>
    <row r="458" spans="1:2">
      <c r="A458" s="12" t="s">
        <v>1246</v>
      </c>
      <c r="B458" s="12" t="s">
        <v>1247</v>
      </c>
    </row>
    <row r="459" spans="1:2">
      <c r="A459" s="12" t="s">
        <v>1248</v>
      </c>
      <c r="B459" s="12" t="s">
        <v>1249</v>
      </c>
    </row>
    <row r="460" spans="1:2">
      <c r="A460" s="12" t="s">
        <v>1250</v>
      </c>
      <c r="B460" s="12" t="s">
        <v>1251</v>
      </c>
    </row>
    <row r="461" spans="1:2">
      <c r="A461" s="12" t="s">
        <v>1252</v>
      </c>
      <c r="B461" s="12" t="s">
        <v>1253</v>
      </c>
    </row>
    <row r="462" spans="1:2">
      <c r="A462" s="12" t="s">
        <v>1254</v>
      </c>
      <c r="B462" s="12" t="s">
        <v>1255</v>
      </c>
    </row>
    <row r="463" spans="1:2">
      <c r="A463" s="12" t="s">
        <v>1256</v>
      </c>
      <c r="B463" s="12" t="s">
        <v>1257</v>
      </c>
    </row>
    <row r="464" spans="1:2">
      <c r="A464" s="12" t="s">
        <v>1258</v>
      </c>
      <c r="B464" s="12" t="s">
        <v>1259</v>
      </c>
    </row>
    <row r="465" spans="1:2">
      <c r="A465" s="12" t="s">
        <v>1260</v>
      </c>
      <c r="B465" s="12" t="s">
        <v>1261</v>
      </c>
    </row>
    <row r="466" spans="1:2">
      <c r="A466" s="12" t="s">
        <v>1262</v>
      </c>
      <c r="B466" s="12" t="s">
        <v>1263</v>
      </c>
    </row>
    <row r="467" spans="1:2">
      <c r="A467" s="12" t="s">
        <v>1264</v>
      </c>
      <c r="B467" s="12" t="s">
        <v>1265</v>
      </c>
    </row>
    <row r="468" spans="1:2">
      <c r="A468" s="12" t="s">
        <v>1266</v>
      </c>
      <c r="B468" s="12" t="s">
        <v>1267</v>
      </c>
    </row>
    <row r="469" spans="1:2">
      <c r="A469" s="12" t="s">
        <v>1268</v>
      </c>
      <c r="B469" s="12" t="s">
        <v>1269</v>
      </c>
    </row>
    <row r="470" spans="1:2">
      <c r="A470" s="12" t="s">
        <v>1270</v>
      </c>
      <c r="B470" s="12" t="s">
        <v>1271</v>
      </c>
    </row>
    <row r="471" spans="1:2">
      <c r="A471" s="12" t="s">
        <v>1272</v>
      </c>
      <c r="B471" s="12" t="s">
        <v>1273</v>
      </c>
    </row>
    <row r="472" spans="1:2">
      <c r="A472" s="12" t="s">
        <v>1274</v>
      </c>
      <c r="B472" s="12" t="s">
        <v>1275</v>
      </c>
    </row>
    <row r="473" spans="1:2">
      <c r="A473" s="12" t="s">
        <v>1276</v>
      </c>
      <c r="B473" s="12" t="s">
        <v>1277</v>
      </c>
    </row>
    <row r="474" spans="1:2">
      <c r="A474" s="12" t="s">
        <v>1278</v>
      </c>
      <c r="B474" s="12" t="s">
        <v>1279</v>
      </c>
    </row>
    <row r="475" spans="1:2">
      <c r="A475" s="12" t="s">
        <v>1280</v>
      </c>
      <c r="B475" s="12" t="s">
        <v>1281</v>
      </c>
    </row>
    <row r="476" spans="1:2">
      <c r="A476" s="12" t="s">
        <v>1282</v>
      </c>
      <c r="B476" s="12" t="s">
        <v>1283</v>
      </c>
    </row>
    <row r="477" spans="1:2">
      <c r="A477" s="12" t="s">
        <v>1284</v>
      </c>
      <c r="B477" s="12" t="s">
        <v>1285</v>
      </c>
    </row>
    <row r="478" spans="1:2">
      <c r="A478" s="12" t="s">
        <v>1286</v>
      </c>
      <c r="B478" s="12" t="s">
        <v>1287</v>
      </c>
    </row>
    <row r="479" spans="1:2">
      <c r="A479" s="12" t="s">
        <v>1288</v>
      </c>
      <c r="B479" s="12" t="s">
        <v>1289</v>
      </c>
    </row>
    <row r="480" spans="1:2">
      <c r="A480" s="12" t="s">
        <v>1290</v>
      </c>
      <c r="B480" s="12" t="s">
        <v>1291</v>
      </c>
    </row>
    <row r="481" spans="1:2">
      <c r="A481" s="12" t="s">
        <v>1292</v>
      </c>
      <c r="B481" s="12" t="s">
        <v>1293</v>
      </c>
    </row>
    <row r="482" spans="1:2">
      <c r="A482" s="12" t="s">
        <v>1294</v>
      </c>
      <c r="B482" s="12" t="s">
        <v>1295</v>
      </c>
    </row>
    <row r="483" spans="1:2">
      <c r="A483" s="12" t="s">
        <v>1296</v>
      </c>
      <c r="B483" s="12" t="s">
        <v>1297</v>
      </c>
    </row>
    <row r="484" spans="1:2">
      <c r="A484" s="12" t="s">
        <v>1298</v>
      </c>
      <c r="B484" s="12" t="s">
        <v>1299</v>
      </c>
    </row>
    <row r="485" spans="1:2">
      <c r="A485" s="12" t="s">
        <v>1300</v>
      </c>
      <c r="B485" s="12" t="s">
        <v>1301</v>
      </c>
    </row>
    <row r="486" spans="1:2">
      <c r="A486" s="12" t="s">
        <v>1302</v>
      </c>
      <c r="B486" s="12" t="s">
        <v>1303</v>
      </c>
    </row>
    <row r="487" spans="1:2">
      <c r="A487" s="12" t="s">
        <v>1304</v>
      </c>
      <c r="B487" s="12" t="s">
        <v>1305</v>
      </c>
    </row>
    <row r="488" spans="1:2">
      <c r="A488" s="12" t="s">
        <v>1306</v>
      </c>
      <c r="B488" s="12" t="s">
        <v>1307</v>
      </c>
    </row>
    <row r="489" spans="1:2">
      <c r="A489" s="12" t="s">
        <v>1308</v>
      </c>
      <c r="B489" s="12" t="s">
        <v>1309</v>
      </c>
    </row>
    <row r="490" spans="1:2">
      <c r="A490" s="12" t="s">
        <v>1310</v>
      </c>
      <c r="B490" s="12" t="s">
        <v>1311</v>
      </c>
    </row>
    <row r="491" spans="1:2">
      <c r="A491" s="12" t="s">
        <v>1312</v>
      </c>
      <c r="B491" s="12" t="s">
        <v>1313</v>
      </c>
    </row>
    <row r="492" spans="1:2">
      <c r="A492" s="12" t="s">
        <v>1314</v>
      </c>
      <c r="B492" s="12" t="s">
        <v>1315</v>
      </c>
    </row>
    <row r="493" spans="1:2">
      <c r="A493" s="12" t="s">
        <v>1316</v>
      </c>
      <c r="B493" s="12" t="s">
        <v>1317</v>
      </c>
    </row>
    <row r="494" spans="1:2">
      <c r="A494" s="12" t="s">
        <v>1318</v>
      </c>
      <c r="B494" s="12" t="s">
        <v>1319</v>
      </c>
    </row>
    <row r="495" spans="1:2">
      <c r="A495" s="12" t="s">
        <v>1320</v>
      </c>
      <c r="B495" s="12" t="s">
        <v>1321</v>
      </c>
    </row>
    <row r="496" spans="1:2">
      <c r="A496" s="12" t="s">
        <v>1322</v>
      </c>
      <c r="B496" s="12" t="s">
        <v>1323</v>
      </c>
    </row>
    <row r="497" spans="1:2">
      <c r="A497" s="12" t="s">
        <v>1324</v>
      </c>
      <c r="B497" s="12" t="s">
        <v>1325</v>
      </c>
    </row>
    <row r="498" spans="1:2">
      <c r="A498" s="12" t="s">
        <v>1326</v>
      </c>
      <c r="B498" s="12" t="s">
        <v>1327</v>
      </c>
    </row>
    <row r="499" spans="1:2">
      <c r="A499" s="12" t="s">
        <v>1328</v>
      </c>
      <c r="B499" s="12" t="s">
        <v>1329</v>
      </c>
    </row>
    <row r="500" spans="1:2">
      <c r="A500" s="12" t="s">
        <v>1330</v>
      </c>
      <c r="B500" s="12" t="s">
        <v>1331</v>
      </c>
    </row>
    <row r="501" spans="1:2">
      <c r="A501" s="12" t="s">
        <v>1332</v>
      </c>
      <c r="B501" s="12" t="s">
        <v>1333</v>
      </c>
    </row>
    <row r="502" spans="1:2">
      <c r="A502" s="12" t="s">
        <v>1334</v>
      </c>
      <c r="B502" s="12" t="s">
        <v>1335</v>
      </c>
    </row>
    <row r="503" spans="1:2">
      <c r="A503" s="12" t="s">
        <v>1336</v>
      </c>
      <c r="B503" s="12" t="s">
        <v>1337</v>
      </c>
    </row>
    <row r="504" spans="1:2">
      <c r="A504" s="12" t="s">
        <v>1338</v>
      </c>
      <c r="B504" s="12" t="s">
        <v>1339</v>
      </c>
    </row>
    <row r="505" spans="1:2">
      <c r="A505" s="12" t="s">
        <v>1340</v>
      </c>
      <c r="B505" s="12" t="s">
        <v>1341</v>
      </c>
    </row>
    <row r="506" spans="1:2">
      <c r="A506" s="12" t="s">
        <v>1342</v>
      </c>
      <c r="B506" s="12" t="s">
        <v>1343</v>
      </c>
    </row>
    <row r="507" spans="1:2">
      <c r="A507" s="12" t="s">
        <v>1344</v>
      </c>
      <c r="B507" s="12" t="s">
        <v>1345</v>
      </c>
    </row>
    <row r="508" spans="1:2">
      <c r="A508" s="12" t="s">
        <v>1346</v>
      </c>
      <c r="B508" s="12" t="s">
        <v>1347</v>
      </c>
    </row>
    <row r="509" spans="1:2">
      <c r="A509" s="12" t="s">
        <v>1348</v>
      </c>
      <c r="B509" s="12" t="s">
        <v>1349</v>
      </c>
    </row>
    <row r="510" spans="1:2">
      <c r="A510" s="12" t="s">
        <v>1350</v>
      </c>
      <c r="B510" s="12" t="s">
        <v>1351</v>
      </c>
    </row>
    <row r="511" spans="1:2">
      <c r="A511" s="12" t="s">
        <v>1352</v>
      </c>
      <c r="B511" s="12" t="s">
        <v>1353</v>
      </c>
    </row>
    <row r="512" spans="1:2">
      <c r="A512" s="12" t="s">
        <v>1354</v>
      </c>
      <c r="B512" s="12" t="s">
        <v>1355</v>
      </c>
    </row>
    <row r="513" spans="1:2">
      <c r="A513" s="12" t="s">
        <v>1356</v>
      </c>
      <c r="B513" s="12" t="s">
        <v>1357</v>
      </c>
    </row>
    <row r="514" spans="1:2">
      <c r="A514" s="12" t="s">
        <v>1358</v>
      </c>
      <c r="B514" s="12" t="s">
        <v>1359</v>
      </c>
    </row>
    <row r="515" spans="1:2">
      <c r="A515" s="12" t="s">
        <v>1360</v>
      </c>
      <c r="B515" s="12" t="s">
        <v>1361</v>
      </c>
    </row>
    <row r="516" spans="1:2">
      <c r="A516" s="12" t="s">
        <v>1362</v>
      </c>
      <c r="B516" s="12" t="s">
        <v>1363</v>
      </c>
    </row>
    <row r="517" spans="1:2">
      <c r="A517" s="12" t="s">
        <v>1364</v>
      </c>
      <c r="B517" s="12" t="s">
        <v>1365</v>
      </c>
    </row>
    <row r="518" spans="1:2">
      <c r="A518" s="12" t="s">
        <v>1366</v>
      </c>
      <c r="B518" s="12" t="s">
        <v>1367</v>
      </c>
    </row>
    <row r="519" spans="1:2">
      <c r="A519" s="12" t="s">
        <v>1368</v>
      </c>
      <c r="B519" s="12" t="s">
        <v>1369</v>
      </c>
    </row>
    <row r="520" spans="1:2">
      <c r="A520" s="12" t="s">
        <v>1370</v>
      </c>
      <c r="B520" s="12" t="s">
        <v>1371</v>
      </c>
    </row>
    <row r="521" spans="1:2">
      <c r="A521" s="12" t="s">
        <v>1372</v>
      </c>
      <c r="B521" s="12" t="s">
        <v>1373</v>
      </c>
    </row>
    <row r="522" spans="1:2">
      <c r="A522" s="12" t="s">
        <v>1374</v>
      </c>
      <c r="B522" s="12" t="s">
        <v>1375</v>
      </c>
    </row>
    <row r="523" spans="1:2">
      <c r="A523" s="12" t="s">
        <v>1376</v>
      </c>
      <c r="B523" s="12" t="s">
        <v>1377</v>
      </c>
    </row>
    <row r="524" spans="1:2">
      <c r="A524" s="12" t="s">
        <v>1378</v>
      </c>
      <c r="B524" s="12" t="s">
        <v>1379</v>
      </c>
    </row>
    <row r="525" spans="1:2">
      <c r="A525" s="12" t="s">
        <v>1380</v>
      </c>
      <c r="B525" s="12" t="s">
        <v>1381</v>
      </c>
    </row>
    <row r="526" spans="1:2">
      <c r="A526" s="12" t="s">
        <v>1382</v>
      </c>
      <c r="B526" s="12" t="s">
        <v>1383</v>
      </c>
    </row>
    <row r="527" spans="1:2">
      <c r="A527" s="12" t="s">
        <v>1384</v>
      </c>
      <c r="B527" s="12" t="s">
        <v>1385</v>
      </c>
    </row>
    <row r="528" spans="1:2">
      <c r="A528" s="12" t="s">
        <v>1386</v>
      </c>
      <c r="B528" s="12" t="s">
        <v>1387</v>
      </c>
    </row>
    <row r="529" spans="1:2">
      <c r="A529" s="12" t="s">
        <v>1388</v>
      </c>
      <c r="B529" s="12" t="s">
        <v>1389</v>
      </c>
    </row>
    <row r="530" spans="1:2">
      <c r="A530" s="12" t="s">
        <v>1390</v>
      </c>
      <c r="B530" s="12" t="s">
        <v>1391</v>
      </c>
    </row>
    <row r="531" spans="1:2">
      <c r="A531" s="12" t="s">
        <v>1392</v>
      </c>
      <c r="B531" s="12" t="s">
        <v>1393</v>
      </c>
    </row>
    <row r="532" spans="1:2">
      <c r="A532" s="12" t="s">
        <v>1394</v>
      </c>
      <c r="B532" s="12" t="s">
        <v>1395</v>
      </c>
    </row>
    <row r="533" spans="1:2">
      <c r="A533" s="12" t="s">
        <v>1396</v>
      </c>
      <c r="B533" s="12" t="s">
        <v>1397</v>
      </c>
    </row>
    <row r="534" spans="1:2">
      <c r="A534" s="12" t="s">
        <v>1398</v>
      </c>
      <c r="B534" s="12" t="s">
        <v>1399</v>
      </c>
    </row>
    <row r="535" spans="1:2">
      <c r="A535" s="12" t="s">
        <v>1400</v>
      </c>
      <c r="B535" s="12" t="s">
        <v>1401</v>
      </c>
    </row>
    <row r="536" spans="1:2">
      <c r="A536" s="12" t="s">
        <v>1402</v>
      </c>
      <c r="B536" s="12" t="s">
        <v>1403</v>
      </c>
    </row>
    <row r="537" spans="1:2">
      <c r="A537" s="12" t="s">
        <v>1404</v>
      </c>
      <c r="B537" s="12" t="s">
        <v>1405</v>
      </c>
    </row>
    <row r="538" spans="1:2">
      <c r="A538" s="12" t="s">
        <v>1406</v>
      </c>
      <c r="B538" s="12" t="s">
        <v>1407</v>
      </c>
    </row>
    <row r="539" spans="1:2">
      <c r="A539" s="12" t="s">
        <v>1408</v>
      </c>
      <c r="B539" s="12" t="s">
        <v>1409</v>
      </c>
    </row>
    <row r="540" spans="1:2">
      <c r="A540" s="12" t="s">
        <v>1410</v>
      </c>
      <c r="B540" s="12" t="s">
        <v>1411</v>
      </c>
    </row>
    <row r="541" spans="1:2">
      <c r="A541" s="12" t="s">
        <v>1412</v>
      </c>
      <c r="B541" s="12" t="s">
        <v>1413</v>
      </c>
    </row>
    <row r="542" spans="1:2">
      <c r="A542" s="12" t="s">
        <v>1414</v>
      </c>
      <c r="B542" s="12" t="s">
        <v>1415</v>
      </c>
    </row>
    <row r="543" spans="1:2">
      <c r="A543" s="12" t="s">
        <v>1416</v>
      </c>
      <c r="B543" s="12" t="s">
        <v>1417</v>
      </c>
    </row>
    <row r="544" spans="1:2">
      <c r="A544" s="12" t="s">
        <v>1418</v>
      </c>
      <c r="B544" s="12" t="s">
        <v>1419</v>
      </c>
    </row>
    <row r="545" spans="1:2">
      <c r="A545" s="12" t="s">
        <v>1420</v>
      </c>
      <c r="B545" s="12" t="s">
        <v>1421</v>
      </c>
    </row>
    <row r="546" spans="1:2">
      <c r="A546" s="12" t="s">
        <v>1422</v>
      </c>
      <c r="B546" s="12" t="s">
        <v>1423</v>
      </c>
    </row>
    <row r="547" spans="1:2">
      <c r="A547" s="12" t="s">
        <v>1424</v>
      </c>
      <c r="B547" s="12" t="s">
        <v>1425</v>
      </c>
    </row>
    <row r="548" spans="1:2">
      <c r="A548" s="12" t="s">
        <v>1426</v>
      </c>
      <c r="B548" s="12" t="s">
        <v>1427</v>
      </c>
    </row>
    <row r="549" spans="1:2">
      <c r="A549" s="12" t="s">
        <v>1428</v>
      </c>
      <c r="B549" s="12" t="s">
        <v>1429</v>
      </c>
    </row>
    <row r="550" spans="1:2">
      <c r="A550" s="12" t="s">
        <v>1430</v>
      </c>
      <c r="B550" s="12" t="s">
        <v>1431</v>
      </c>
    </row>
    <row r="551" spans="1:2">
      <c r="A551" s="12" t="s">
        <v>1432</v>
      </c>
      <c r="B551" s="12" t="s">
        <v>1433</v>
      </c>
    </row>
    <row r="552" spans="1:2">
      <c r="A552" s="12" t="s">
        <v>1434</v>
      </c>
      <c r="B552" s="12" t="s">
        <v>1435</v>
      </c>
    </row>
    <row r="553" spans="1:2">
      <c r="A553" s="12" t="s">
        <v>1436</v>
      </c>
      <c r="B553" s="12" t="s">
        <v>1437</v>
      </c>
    </row>
    <row r="554" spans="1:2">
      <c r="A554" s="12" t="s">
        <v>1438</v>
      </c>
      <c r="B554" s="12" t="s">
        <v>1439</v>
      </c>
    </row>
    <row r="555" spans="1:2">
      <c r="A555" s="12" t="s">
        <v>1440</v>
      </c>
      <c r="B555" s="12" t="s">
        <v>1441</v>
      </c>
    </row>
    <row r="556" spans="1:2">
      <c r="A556" s="12" t="s">
        <v>1442</v>
      </c>
      <c r="B556" s="12" t="s">
        <v>1443</v>
      </c>
    </row>
    <row r="557" spans="1:2">
      <c r="A557" s="12" t="s">
        <v>1444</v>
      </c>
      <c r="B557" s="12" t="s">
        <v>1445</v>
      </c>
    </row>
    <row r="558" spans="1:2">
      <c r="A558" s="12" t="s">
        <v>1446</v>
      </c>
      <c r="B558" s="12" t="s">
        <v>1447</v>
      </c>
    </row>
    <row r="559" spans="1:2">
      <c r="A559" s="12" t="s">
        <v>1448</v>
      </c>
      <c r="B559" s="12" t="s">
        <v>1449</v>
      </c>
    </row>
    <row r="560" spans="1:2">
      <c r="A560" s="12" t="s">
        <v>1450</v>
      </c>
      <c r="B560" s="12" t="s">
        <v>1451</v>
      </c>
    </row>
    <row r="561" spans="1:2">
      <c r="A561" s="12" t="s">
        <v>1452</v>
      </c>
      <c r="B561" s="12" t="s">
        <v>1453</v>
      </c>
    </row>
    <row r="562" spans="1:2">
      <c r="A562" s="12" t="s">
        <v>1454</v>
      </c>
      <c r="B562" s="12" t="s">
        <v>1455</v>
      </c>
    </row>
    <row r="563" spans="1:2">
      <c r="A563" s="12" t="s">
        <v>1456</v>
      </c>
      <c r="B563" s="12" t="s">
        <v>1457</v>
      </c>
    </row>
    <row r="564" spans="1:2">
      <c r="A564" s="12" t="s">
        <v>1458</v>
      </c>
      <c r="B564" s="12" t="s">
        <v>1459</v>
      </c>
    </row>
    <row r="565" spans="1:2">
      <c r="A565" s="12" t="s">
        <v>1460</v>
      </c>
      <c r="B565" s="12" t="s">
        <v>1461</v>
      </c>
    </row>
    <row r="566" spans="1:2">
      <c r="A566" s="12" t="s">
        <v>1462</v>
      </c>
      <c r="B566" s="12" t="s">
        <v>1463</v>
      </c>
    </row>
    <row r="567" spans="1:2">
      <c r="A567" s="12" t="s">
        <v>1464</v>
      </c>
      <c r="B567" s="12" t="s">
        <v>1465</v>
      </c>
    </row>
    <row r="568" spans="1:2">
      <c r="A568" s="12" t="s">
        <v>1466</v>
      </c>
      <c r="B568" s="12" t="s">
        <v>1467</v>
      </c>
    </row>
    <row r="569" spans="1:2">
      <c r="A569" s="12" t="s">
        <v>1468</v>
      </c>
      <c r="B569" s="12" t="s">
        <v>1469</v>
      </c>
    </row>
    <row r="570" spans="1:2">
      <c r="A570" s="12" t="s">
        <v>1470</v>
      </c>
      <c r="B570" s="12" t="s">
        <v>1471</v>
      </c>
    </row>
    <row r="571" spans="1:2">
      <c r="A571" s="12" t="s">
        <v>1472</v>
      </c>
      <c r="B571" s="12" t="s">
        <v>1473</v>
      </c>
    </row>
    <row r="572" spans="1:2">
      <c r="A572" s="12" t="s">
        <v>1474</v>
      </c>
      <c r="B572" s="12" t="s">
        <v>1475</v>
      </c>
    </row>
    <row r="573" spans="1:2">
      <c r="A573" s="12" t="s">
        <v>1476</v>
      </c>
      <c r="B573" s="12" t="s">
        <v>1477</v>
      </c>
    </row>
    <row r="574" spans="1:2">
      <c r="A574" s="12" t="s">
        <v>1478</v>
      </c>
      <c r="B574" s="12" t="s">
        <v>1479</v>
      </c>
    </row>
    <row r="575" spans="1:2">
      <c r="A575" s="12" t="s">
        <v>1480</v>
      </c>
      <c r="B575" s="12" t="s">
        <v>1481</v>
      </c>
    </row>
    <row r="576" spans="1:2">
      <c r="A576" s="12" t="s">
        <v>1482</v>
      </c>
      <c r="B576" s="12" t="s">
        <v>1483</v>
      </c>
    </row>
    <row r="577" spans="1:2">
      <c r="A577" s="12" t="s">
        <v>1484</v>
      </c>
      <c r="B577" s="12" t="s">
        <v>1485</v>
      </c>
    </row>
    <row r="578" spans="1:2">
      <c r="A578" s="12" t="s">
        <v>1486</v>
      </c>
      <c r="B578" s="12" t="s">
        <v>1487</v>
      </c>
    </row>
    <row r="579" spans="1:2">
      <c r="A579" s="12" t="s">
        <v>1488</v>
      </c>
      <c r="B579" s="12" t="s">
        <v>1489</v>
      </c>
    </row>
    <row r="580" spans="1:2">
      <c r="A580" s="12" t="s">
        <v>1490</v>
      </c>
      <c r="B580" s="12" t="s">
        <v>1491</v>
      </c>
    </row>
    <row r="581" spans="1:2">
      <c r="A581" s="12" t="s">
        <v>1492</v>
      </c>
      <c r="B581" s="12" t="s">
        <v>1493</v>
      </c>
    </row>
    <row r="582" spans="1:2">
      <c r="A582" s="12" t="s">
        <v>1494</v>
      </c>
      <c r="B582" s="12" t="s">
        <v>1495</v>
      </c>
    </row>
    <row r="583" spans="1:2">
      <c r="A583" s="12" t="s">
        <v>1496</v>
      </c>
      <c r="B583" s="12" t="s">
        <v>1497</v>
      </c>
    </row>
    <row r="584" spans="1:2">
      <c r="A584" s="12" t="s">
        <v>1498</v>
      </c>
      <c r="B584" s="12" t="s">
        <v>1499</v>
      </c>
    </row>
    <row r="585" spans="1:2">
      <c r="A585" s="12" t="s">
        <v>1500</v>
      </c>
      <c r="B585" s="12" t="s">
        <v>1501</v>
      </c>
    </row>
    <row r="586" spans="1:2">
      <c r="A586" s="12" t="s">
        <v>1502</v>
      </c>
      <c r="B586" s="12" t="s">
        <v>1503</v>
      </c>
    </row>
    <row r="587" spans="1:2">
      <c r="A587" s="12" t="s">
        <v>1504</v>
      </c>
      <c r="B587" s="12" t="s">
        <v>1505</v>
      </c>
    </row>
    <row r="588" spans="1:2">
      <c r="A588" s="12" t="s">
        <v>1506</v>
      </c>
      <c r="B588" s="12" t="s">
        <v>1507</v>
      </c>
    </row>
    <row r="589" spans="1:2">
      <c r="A589" s="12" t="s">
        <v>1508</v>
      </c>
      <c r="B589" s="12" t="s">
        <v>1509</v>
      </c>
    </row>
    <row r="590" spans="1:2">
      <c r="A590" s="12" t="s">
        <v>1510</v>
      </c>
      <c r="B590" s="12" t="s">
        <v>1511</v>
      </c>
    </row>
    <row r="591" spans="1:2">
      <c r="A591" s="12" t="s">
        <v>1512</v>
      </c>
      <c r="B591" s="12" t="s">
        <v>1513</v>
      </c>
    </row>
    <row r="592" spans="1:2">
      <c r="A592" s="12" t="s">
        <v>1514</v>
      </c>
      <c r="B592" s="12" t="s">
        <v>1515</v>
      </c>
    </row>
    <row r="593" spans="1:2">
      <c r="A593" s="12" t="s">
        <v>1516</v>
      </c>
      <c r="B593" s="12" t="s">
        <v>1517</v>
      </c>
    </row>
    <row r="594" spans="1:2">
      <c r="A594" s="12" t="s">
        <v>1518</v>
      </c>
      <c r="B594" s="12" t="s">
        <v>1519</v>
      </c>
    </row>
    <row r="595" spans="1:2">
      <c r="A595" s="12" t="s">
        <v>1520</v>
      </c>
      <c r="B595" s="12" t="s">
        <v>1521</v>
      </c>
    </row>
    <row r="596" spans="1:2">
      <c r="A596" s="12" t="s">
        <v>1522</v>
      </c>
      <c r="B596" s="12" t="s">
        <v>1523</v>
      </c>
    </row>
    <row r="597" spans="1:2">
      <c r="A597" s="12" t="s">
        <v>1524</v>
      </c>
      <c r="B597" s="12" t="s">
        <v>1525</v>
      </c>
    </row>
    <row r="598" spans="1:2">
      <c r="A598" s="12" t="s">
        <v>1526</v>
      </c>
      <c r="B598" s="12" t="s">
        <v>1527</v>
      </c>
    </row>
    <row r="599" spans="1:2">
      <c r="A599" s="12" t="s">
        <v>1528</v>
      </c>
      <c r="B599" s="12" t="s">
        <v>1529</v>
      </c>
    </row>
    <row r="600" spans="1:2">
      <c r="A600" s="12" t="s">
        <v>1530</v>
      </c>
      <c r="B600" s="12" t="s">
        <v>1531</v>
      </c>
    </row>
    <row r="601" spans="1:2">
      <c r="A601" s="12" t="s">
        <v>1532</v>
      </c>
      <c r="B601" s="12" t="s">
        <v>1533</v>
      </c>
    </row>
    <row r="602" spans="1:2">
      <c r="A602" s="12" t="s">
        <v>1534</v>
      </c>
      <c r="B602" s="12" t="s">
        <v>1535</v>
      </c>
    </row>
    <row r="603" spans="1:2">
      <c r="A603" s="12" t="s">
        <v>1536</v>
      </c>
      <c r="B603" s="12" t="s">
        <v>1537</v>
      </c>
    </row>
    <row r="604" spans="1:2">
      <c r="A604" s="12" t="s">
        <v>1538</v>
      </c>
      <c r="B604" s="12" t="s">
        <v>1539</v>
      </c>
    </row>
    <row r="605" spans="1:2">
      <c r="A605" s="12" t="s">
        <v>1540</v>
      </c>
      <c r="B605" s="12" t="s">
        <v>1541</v>
      </c>
    </row>
    <row r="606" spans="1:2">
      <c r="A606" s="12" t="s">
        <v>1542</v>
      </c>
      <c r="B606" s="12" t="s">
        <v>1543</v>
      </c>
    </row>
    <row r="607" spans="1:2">
      <c r="A607" s="12" t="s">
        <v>1544</v>
      </c>
      <c r="B607" s="12" t="s">
        <v>1545</v>
      </c>
    </row>
    <row r="608" spans="1:2">
      <c r="A608" s="12" t="s">
        <v>1546</v>
      </c>
      <c r="B608" s="12" t="s">
        <v>1547</v>
      </c>
    </row>
    <row r="609" spans="1:2">
      <c r="A609" s="12" t="s">
        <v>1548</v>
      </c>
      <c r="B609" s="12" t="s">
        <v>1549</v>
      </c>
    </row>
    <row r="610" spans="1:2">
      <c r="A610" s="12" t="s">
        <v>1550</v>
      </c>
      <c r="B610" s="12" t="s">
        <v>1551</v>
      </c>
    </row>
    <row r="611" spans="1:2">
      <c r="A611" s="12" t="s">
        <v>1552</v>
      </c>
      <c r="B611" s="12" t="s">
        <v>1553</v>
      </c>
    </row>
    <row r="612" spans="1:2">
      <c r="A612" s="12" t="s">
        <v>1554</v>
      </c>
      <c r="B612" s="12" t="s">
        <v>1555</v>
      </c>
    </row>
    <row r="613" spans="1:2">
      <c r="A613" s="12" t="s">
        <v>1556</v>
      </c>
      <c r="B613" s="12" t="s">
        <v>1557</v>
      </c>
    </row>
    <row r="614" spans="1:2">
      <c r="A614" s="12" t="s">
        <v>1558</v>
      </c>
      <c r="B614" s="12" t="s">
        <v>1559</v>
      </c>
    </row>
    <row r="615" spans="1:2">
      <c r="A615" s="12" t="s">
        <v>1560</v>
      </c>
      <c r="B615" s="12" t="s">
        <v>1561</v>
      </c>
    </row>
    <row r="616" spans="1:2">
      <c r="A616" s="12" t="s">
        <v>1562</v>
      </c>
      <c r="B616" s="12" t="s">
        <v>1563</v>
      </c>
    </row>
    <row r="617" spans="1:2">
      <c r="A617" s="12" t="s">
        <v>1564</v>
      </c>
      <c r="B617" s="12" t="s">
        <v>1565</v>
      </c>
    </row>
    <row r="618" spans="1:2">
      <c r="A618" s="12" t="s">
        <v>1566</v>
      </c>
      <c r="B618" s="12" t="s">
        <v>1567</v>
      </c>
    </row>
    <row r="619" spans="1:2">
      <c r="A619" s="12" t="s">
        <v>1568</v>
      </c>
      <c r="B619" s="12" t="s">
        <v>1569</v>
      </c>
    </row>
    <row r="620" spans="1:2">
      <c r="A620" s="12" t="s">
        <v>1570</v>
      </c>
      <c r="B620" s="12" t="s">
        <v>1571</v>
      </c>
    </row>
    <row r="621" spans="1:2">
      <c r="A621" s="12" t="s">
        <v>1572</v>
      </c>
      <c r="B621" s="12" t="s">
        <v>1573</v>
      </c>
    </row>
    <row r="622" spans="1:2">
      <c r="A622" s="12" t="s">
        <v>1574</v>
      </c>
      <c r="B622" s="12" t="s">
        <v>1575</v>
      </c>
    </row>
    <row r="623" spans="1:2">
      <c r="A623" s="12" t="s">
        <v>1576</v>
      </c>
      <c r="B623" s="12" t="s">
        <v>1577</v>
      </c>
    </row>
    <row r="624" spans="1:2">
      <c r="A624" s="12" t="s">
        <v>1578</v>
      </c>
      <c r="B624" s="12" t="s">
        <v>1579</v>
      </c>
    </row>
    <row r="625" spans="1:2">
      <c r="A625" s="12" t="s">
        <v>1580</v>
      </c>
      <c r="B625" s="12" t="s">
        <v>1581</v>
      </c>
    </row>
    <row r="626" spans="1:2">
      <c r="A626" s="12" t="s">
        <v>1582</v>
      </c>
      <c r="B626" s="12" t="s">
        <v>1583</v>
      </c>
    </row>
    <row r="627" spans="1:2">
      <c r="A627" s="12" t="s">
        <v>1584</v>
      </c>
      <c r="B627" s="12" t="s">
        <v>1585</v>
      </c>
    </row>
    <row r="628" spans="1:2">
      <c r="A628" s="12" t="s">
        <v>1586</v>
      </c>
      <c r="B628" s="12" t="s">
        <v>1587</v>
      </c>
    </row>
    <row r="629" spans="1:2">
      <c r="A629" s="12" t="s">
        <v>1588</v>
      </c>
      <c r="B629" s="12" t="s">
        <v>1589</v>
      </c>
    </row>
    <row r="630" spans="1:2">
      <c r="A630" s="12" t="s">
        <v>1590</v>
      </c>
      <c r="B630" s="12" t="s">
        <v>1591</v>
      </c>
    </row>
    <row r="631" spans="1:2">
      <c r="A631" s="12" t="s">
        <v>1592</v>
      </c>
      <c r="B631" s="12" t="s">
        <v>1593</v>
      </c>
    </row>
    <row r="632" spans="1:2">
      <c r="A632" s="12" t="s">
        <v>1594</v>
      </c>
      <c r="B632" s="12" t="s">
        <v>1595</v>
      </c>
    </row>
    <row r="633" spans="1:2">
      <c r="A633" s="12" t="s">
        <v>1596</v>
      </c>
      <c r="B633" s="12" t="s">
        <v>1597</v>
      </c>
    </row>
    <row r="634" spans="1:2">
      <c r="A634" s="12" t="s">
        <v>1598</v>
      </c>
      <c r="B634" s="12" t="s">
        <v>1599</v>
      </c>
    </row>
    <row r="635" spans="1:2">
      <c r="A635" s="12" t="s">
        <v>1600</v>
      </c>
      <c r="B635" s="12" t="s">
        <v>1601</v>
      </c>
    </row>
    <row r="636" spans="1:2">
      <c r="A636" s="12" t="s">
        <v>1602</v>
      </c>
      <c r="B636" s="12" t="s">
        <v>1603</v>
      </c>
    </row>
    <row r="637" spans="1:2">
      <c r="A637" s="12" t="s">
        <v>1604</v>
      </c>
      <c r="B637" s="12" t="s">
        <v>1605</v>
      </c>
    </row>
    <row r="638" spans="1:2">
      <c r="A638" s="12" t="s">
        <v>1606</v>
      </c>
      <c r="B638" s="12" t="s">
        <v>1607</v>
      </c>
    </row>
    <row r="639" spans="1:2">
      <c r="A639" s="12" t="s">
        <v>1608</v>
      </c>
      <c r="B639" s="12" t="s">
        <v>1609</v>
      </c>
    </row>
    <row r="640" spans="1:2">
      <c r="A640" s="12" t="s">
        <v>1610</v>
      </c>
      <c r="B640" s="12" t="s">
        <v>1611</v>
      </c>
    </row>
    <row r="641" spans="1:2">
      <c r="A641" s="12" t="s">
        <v>1612</v>
      </c>
      <c r="B641" s="12" t="s">
        <v>1613</v>
      </c>
    </row>
    <row r="642" spans="1:2">
      <c r="A642" s="12" t="s">
        <v>1614</v>
      </c>
      <c r="B642" s="12" t="s">
        <v>1615</v>
      </c>
    </row>
    <row r="643" spans="1:2">
      <c r="A643" s="12" t="s">
        <v>1616</v>
      </c>
      <c r="B643" s="12" t="s">
        <v>1617</v>
      </c>
    </row>
    <row r="644" spans="1:2">
      <c r="A644" s="12" t="s">
        <v>1618</v>
      </c>
      <c r="B644" s="12" t="s">
        <v>1619</v>
      </c>
    </row>
    <row r="645" spans="1:2">
      <c r="A645" s="12" t="s">
        <v>1620</v>
      </c>
      <c r="B645" s="12" t="s">
        <v>1621</v>
      </c>
    </row>
    <row r="646" spans="1:2">
      <c r="A646" s="12" t="s">
        <v>1622</v>
      </c>
      <c r="B646" s="12" t="s">
        <v>1623</v>
      </c>
    </row>
    <row r="647" spans="1:2">
      <c r="A647" s="12" t="s">
        <v>1624</v>
      </c>
      <c r="B647" s="12" t="s">
        <v>1625</v>
      </c>
    </row>
    <row r="648" spans="1:2">
      <c r="A648" s="12" t="s">
        <v>1626</v>
      </c>
      <c r="B648" s="12" t="s">
        <v>1627</v>
      </c>
    </row>
    <row r="649" spans="1:2">
      <c r="A649" s="12" t="s">
        <v>1628</v>
      </c>
      <c r="B649" s="12" t="s">
        <v>1629</v>
      </c>
    </row>
    <row r="650" spans="1:2">
      <c r="A650" s="12" t="s">
        <v>1630</v>
      </c>
      <c r="B650" s="12" t="s">
        <v>1631</v>
      </c>
    </row>
    <row r="651" spans="1:2">
      <c r="A651" s="12" t="s">
        <v>1632</v>
      </c>
      <c r="B651" s="12" t="s">
        <v>1633</v>
      </c>
    </row>
    <row r="652" spans="1:2">
      <c r="A652" s="12" t="s">
        <v>1634</v>
      </c>
      <c r="B652" s="12" t="s">
        <v>1635</v>
      </c>
    </row>
    <row r="653" spans="1:2">
      <c r="A653" s="12" t="s">
        <v>1636</v>
      </c>
      <c r="B653" s="12" t="s">
        <v>1637</v>
      </c>
    </row>
    <row r="654" spans="1:2">
      <c r="A654" s="12" t="s">
        <v>1638</v>
      </c>
      <c r="B654" s="12" t="s">
        <v>1639</v>
      </c>
    </row>
    <row r="655" spans="1:2">
      <c r="A655" s="12" t="s">
        <v>1640</v>
      </c>
      <c r="B655" s="12" t="s">
        <v>1641</v>
      </c>
    </row>
    <row r="656" spans="1:2">
      <c r="A656" s="12" t="s">
        <v>1642</v>
      </c>
      <c r="B656" s="12" t="s">
        <v>1643</v>
      </c>
    </row>
    <row r="657" spans="1:2">
      <c r="A657" s="12" t="s">
        <v>1644</v>
      </c>
      <c r="B657" s="12" t="s">
        <v>1645</v>
      </c>
    </row>
    <row r="658" spans="1:2">
      <c r="A658" s="12" t="s">
        <v>1646</v>
      </c>
      <c r="B658" s="12" t="s">
        <v>1647</v>
      </c>
    </row>
    <row r="659" spans="1:2">
      <c r="A659" s="12" t="s">
        <v>1648</v>
      </c>
      <c r="B659" s="12" t="s">
        <v>1649</v>
      </c>
    </row>
    <row r="660" spans="1:2">
      <c r="A660" s="12" t="s">
        <v>1650</v>
      </c>
      <c r="B660" s="12" t="s">
        <v>1651</v>
      </c>
    </row>
    <row r="661" spans="1:2">
      <c r="A661" s="12" t="s">
        <v>1652</v>
      </c>
      <c r="B661" s="12" t="s">
        <v>1653</v>
      </c>
    </row>
    <row r="662" spans="1:2">
      <c r="A662" s="12" t="s">
        <v>1654</v>
      </c>
      <c r="B662" s="12" t="s">
        <v>1655</v>
      </c>
    </row>
    <row r="663" spans="1:2">
      <c r="A663" s="12" t="s">
        <v>1656</v>
      </c>
      <c r="B663" s="12" t="s">
        <v>1657</v>
      </c>
    </row>
    <row r="664" spans="1:2">
      <c r="A664" s="12" t="s">
        <v>1658</v>
      </c>
      <c r="B664" s="12" t="s">
        <v>1659</v>
      </c>
    </row>
    <row r="665" spans="1:2">
      <c r="A665" s="12" t="s">
        <v>1660</v>
      </c>
      <c r="B665" s="12" t="s">
        <v>1661</v>
      </c>
    </row>
    <row r="666" spans="1:2">
      <c r="A666" s="12" t="s">
        <v>1662</v>
      </c>
      <c r="B666" s="12" t="s">
        <v>1663</v>
      </c>
    </row>
    <row r="667" spans="1:2">
      <c r="A667" s="12" t="s">
        <v>1664</v>
      </c>
      <c r="B667" s="12" t="s">
        <v>1665</v>
      </c>
    </row>
    <row r="668" spans="1:2">
      <c r="A668" s="12" t="s">
        <v>1666</v>
      </c>
      <c r="B668" s="12" t="s">
        <v>1667</v>
      </c>
    </row>
    <row r="669" spans="1:2">
      <c r="A669" s="12" t="s">
        <v>1668</v>
      </c>
      <c r="B669" s="12" t="s">
        <v>1669</v>
      </c>
    </row>
    <row r="670" spans="1:2">
      <c r="A670" s="12" t="s">
        <v>1670</v>
      </c>
      <c r="B670" s="12" t="s">
        <v>1671</v>
      </c>
    </row>
    <row r="671" spans="1:2">
      <c r="A671" s="12" t="s">
        <v>1672</v>
      </c>
      <c r="B671" s="12" t="s">
        <v>1673</v>
      </c>
    </row>
    <row r="672" spans="1:2">
      <c r="A672" s="12" t="s">
        <v>1674</v>
      </c>
      <c r="B672" s="12" t="s">
        <v>1675</v>
      </c>
    </row>
    <row r="673" spans="1:2">
      <c r="A673" s="12" t="s">
        <v>1676</v>
      </c>
      <c r="B673" s="12" t="s">
        <v>1677</v>
      </c>
    </row>
    <row r="674" spans="1:2">
      <c r="A674" s="12" t="s">
        <v>1678</v>
      </c>
      <c r="B674" s="12" t="s">
        <v>1679</v>
      </c>
    </row>
    <row r="675" spans="1:2">
      <c r="A675" s="12" t="s">
        <v>1680</v>
      </c>
      <c r="B675" s="12" t="s">
        <v>1681</v>
      </c>
    </row>
    <row r="676" spans="1:2">
      <c r="A676" s="12" t="s">
        <v>1682</v>
      </c>
      <c r="B676" s="12" t="s">
        <v>1683</v>
      </c>
    </row>
    <row r="677" spans="1:2">
      <c r="A677" s="12" t="s">
        <v>1684</v>
      </c>
      <c r="B677" s="12" t="s">
        <v>1685</v>
      </c>
    </row>
    <row r="678" spans="1:2">
      <c r="A678" s="12" t="s">
        <v>1686</v>
      </c>
      <c r="B678" s="12" t="s">
        <v>1687</v>
      </c>
    </row>
    <row r="679" spans="1:2">
      <c r="A679" s="12" t="s">
        <v>1688</v>
      </c>
      <c r="B679" s="12" t="s">
        <v>1689</v>
      </c>
    </row>
    <row r="680" spans="1:2">
      <c r="A680" s="12" t="s">
        <v>1690</v>
      </c>
      <c r="B680" s="12" t="s">
        <v>1691</v>
      </c>
    </row>
    <row r="681" spans="1:2">
      <c r="A681" s="12" t="s">
        <v>1692</v>
      </c>
      <c r="B681" s="12" t="s">
        <v>1693</v>
      </c>
    </row>
    <row r="682" spans="1:2">
      <c r="A682" s="12" t="s">
        <v>1694</v>
      </c>
      <c r="B682" s="12" t="s">
        <v>1695</v>
      </c>
    </row>
    <row r="683" spans="1:2">
      <c r="A683" s="12" t="s">
        <v>1696</v>
      </c>
      <c r="B683" s="12" t="s">
        <v>1697</v>
      </c>
    </row>
    <row r="684" spans="1:2">
      <c r="A684" s="12" t="s">
        <v>1698</v>
      </c>
      <c r="B684" s="12" t="s">
        <v>1699</v>
      </c>
    </row>
    <row r="685" spans="1:2">
      <c r="A685" s="12" t="s">
        <v>1700</v>
      </c>
      <c r="B685" s="12" t="s">
        <v>1701</v>
      </c>
    </row>
    <row r="686" spans="1:2">
      <c r="A686" s="12" t="s">
        <v>1702</v>
      </c>
      <c r="B686" s="12" t="s">
        <v>1703</v>
      </c>
    </row>
    <row r="687" spans="1:2">
      <c r="A687" s="12" t="s">
        <v>1704</v>
      </c>
      <c r="B687" s="12" t="s">
        <v>1705</v>
      </c>
    </row>
    <row r="688" spans="1:2">
      <c r="A688" s="12" t="s">
        <v>1706</v>
      </c>
      <c r="B688" s="12" t="s">
        <v>1707</v>
      </c>
    </row>
    <row r="689" spans="1:2">
      <c r="A689" s="12" t="s">
        <v>1708</v>
      </c>
      <c r="B689" s="12" t="s">
        <v>1709</v>
      </c>
    </row>
    <row r="690" spans="1:2">
      <c r="A690" s="12" t="s">
        <v>1710</v>
      </c>
      <c r="B690" s="12" t="s">
        <v>1711</v>
      </c>
    </row>
    <row r="691" spans="1:2">
      <c r="A691" s="12" t="s">
        <v>1712</v>
      </c>
      <c r="B691" s="12" t="s">
        <v>1713</v>
      </c>
    </row>
    <row r="692" spans="1:2">
      <c r="A692" s="12" t="s">
        <v>1714</v>
      </c>
      <c r="B692" s="12" t="s">
        <v>1715</v>
      </c>
    </row>
    <row r="693" spans="1:2">
      <c r="A693" s="12" t="s">
        <v>1716</v>
      </c>
      <c r="B693" s="12" t="s">
        <v>1717</v>
      </c>
    </row>
    <row r="694" spans="1:2">
      <c r="A694" s="12" t="s">
        <v>1718</v>
      </c>
      <c r="B694" s="12" t="s">
        <v>1719</v>
      </c>
    </row>
    <row r="695" spans="1:2">
      <c r="A695" s="12" t="s">
        <v>1720</v>
      </c>
      <c r="B695" s="12" t="s">
        <v>1721</v>
      </c>
    </row>
    <row r="696" spans="1:2">
      <c r="A696" s="12" t="s">
        <v>1722</v>
      </c>
      <c r="B696" s="12" t="s">
        <v>1723</v>
      </c>
    </row>
    <row r="697" spans="1:2">
      <c r="A697" s="12" t="s">
        <v>1724</v>
      </c>
      <c r="B697" s="12" t="s">
        <v>1725</v>
      </c>
    </row>
    <row r="698" spans="1:2">
      <c r="A698" s="12" t="s">
        <v>1726</v>
      </c>
      <c r="B698" s="12" t="s">
        <v>1727</v>
      </c>
    </row>
    <row r="699" spans="1:2">
      <c r="A699" s="12" t="s">
        <v>1728</v>
      </c>
      <c r="B699" s="12" t="s">
        <v>1729</v>
      </c>
    </row>
    <row r="700" spans="1:2">
      <c r="A700" s="12" t="s">
        <v>1730</v>
      </c>
      <c r="B700" s="12" t="s">
        <v>211</v>
      </c>
    </row>
    <row r="701" spans="1:2">
      <c r="A701" s="12" t="s">
        <v>1731</v>
      </c>
      <c r="B701" s="12" t="s">
        <v>1732</v>
      </c>
    </row>
    <row r="702" spans="1:2">
      <c r="A702" s="12" t="s">
        <v>1733</v>
      </c>
      <c r="B702" s="12" t="s">
        <v>1734</v>
      </c>
    </row>
    <row r="703" spans="1:2">
      <c r="A703" s="12" t="s">
        <v>1735</v>
      </c>
      <c r="B703" s="12" t="s">
        <v>1736</v>
      </c>
    </row>
    <row r="704" spans="1:2">
      <c r="A704" s="12" t="s">
        <v>1737</v>
      </c>
      <c r="B704" s="12" t="s">
        <v>1738</v>
      </c>
    </row>
    <row r="705" spans="1:2">
      <c r="A705" s="12" t="s">
        <v>1739</v>
      </c>
      <c r="B705" s="12" t="s">
        <v>233</v>
      </c>
    </row>
    <row r="706" spans="1:2">
      <c r="A706" s="12" t="s">
        <v>1740</v>
      </c>
      <c r="B706" s="12" t="s">
        <v>1741</v>
      </c>
    </row>
    <row r="707" spans="1:2">
      <c r="A707" s="12" t="s">
        <v>1742</v>
      </c>
      <c r="B707" s="12" t="s">
        <v>1743</v>
      </c>
    </row>
    <row r="708" spans="1:2">
      <c r="A708" s="12" t="s">
        <v>1744</v>
      </c>
      <c r="B708" s="12" t="s">
        <v>1745</v>
      </c>
    </row>
    <row r="709" spans="1:2">
      <c r="A709" s="12" t="s">
        <v>1746</v>
      </c>
      <c r="B709" s="12" t="s">
        <v>131</v>
      </c>
    </row>
    <row r="710" spans="1:2">
      <c r="A710" s="12" t="s">
        <v>1747</v>
      </c>
      <c r="B710" s="12" t="s">
        <v>1748</v>
      </c>
    </row>
    <row r="711" spans="1:2">
      <c r="A711" s="12" t="s">
        <v>1749</v>
      </c>
      <c r="B711" s="12" t="s">
        <v>1750</v>
      </c>
    </row>
    <row r="712" spans="1:2">
      <c r="A712" s="12" t="s">
        <v>1751</v>
      </c>
      <c r="B712" s="12" t="s">
        <v>601</v>
      </c>
    </row>
    <row r="713" spans="1:2">
      <c r="A713" s="12" t="s">
        <v>1752</v>
      </c>
      <c r="B713" s="12" t="s">
        <v>1753</v>
      </c>
    </row>
    <row r="714" spans="1:2">
      <c r="A714" s="12" t="s">
        <v>1754</v>
      </c>
      <c r="B714" s="12" t="s">
        <v>1755</v>
      </c>
    </row>
    <row r="715" spans="1:2">
      <c r="A715" s="12" t="s">
        <v>1756</v>
      </c>
      <c r="B715" s="12" t="s">
        <v>1757</v>
      </c>
    </row>
    <row r="716" spans="1:2">
      <c r="A716" s="12" t="s">
        <v>1758</v>
      </c>
      <c r="B716" s="12" t="s">
        <v>1759</v>
      </c>
    </row>
    <row r="717" spans="1:2">
      <c r="A717" s="12" t="s">
        <v>1760</v>
      </c>
      <c r="B717" s="12" t="s">
        <v>1761</v>
      </c>
    </row>
    <row r="718" spans="1:2">
      <c r="A718" s="12" t="s">
        <v>1762</v>
      </c>
      <c r="B718" s="12" t="s">
        <v>1763</v>
      </c>
    </row>
    <row r="719" spans="1:2">
      <c r="A719" s="12" t="s">
        <v>1764</v>
      </c>
      <c r="B719" s="12" t="s">
        <v>1765</v>
      </c>
    </row>
    <row r="720" spans="1:2">
      <c r="A720" s="12" t="s">
        <v>1766</v>
      </c>
      <c r="B720" s="12" t="s">
        <v>1767</v>
      </c>
    </row>
    <row r="721" spans="1:2">
      <c r="A721" s="12" t="s">
        <v>1768</v>
      </c>
      <c r="B721" s="12" t="s">
        <v>1769</v>
      </c>
    </row>
    <row r="722" spans="1:2">
      <c r="A722" s="12" t="s">
        <v>1770</v>
      </c>
      <c r="B722" s="12" t="s">
        <v>1771</v>
      </c>
    </row>
    <row r="723" spans="1:2">
      <c r="A723" s="12" t="s">
        <v>1772</v>
      </c>
      <c r="B723" s="12" t="s">
        <v>1773</v>
      </c>
    </row>
    <row r="724" spans="1:2">
      <c r="A724" s="12" t="s">
        <v>1774</v>
      </c>
      <c r="B724" s="12" t="s">
        <v>1775</v>
      </c>
    </row>
    <row r="725" spans="1:2">
      <c r="A725" s="12" t="s">
        <v>1776</v>
      </c>
      <c r="B725" s="12" t="s">
        <v>1777</v>
      </c>
    </row>
    <row r="726" spans="1:2">
      <c r="A726" s="12" t="s">
        <v>1778</v>
      </c>
      <c r="B726" s="12" t="s">
        <v>1779</v>
      </c>
    </row>
    <row r="727" spans="1:2">
      <c r="A727" s="12" t="s">
        <v>1780</v>
      </c>
      <c r="B727" s="12" t="s">
        <v>1781</v>
      </c>
    </row>
    <row r="728" spans="1:2">
      <c r="A728" s="12" t="s">
        <v>1782</v>
      </c>
      <c r="B728" s="12" t="s">
        <v>1783</v>
      </c>
    </row>
    <row r="729" spans="1:2">
      <c r="A729" s="12" t="s">
        <v>1784</v>
      </c>
      <c r="B729" s="12" t="s">
        <v>1785</v>
      </c>
    </row>
    <row r="730" spans="1:2">
      <c r="A730" s="12" t="s">
        <v>1786</v>
      </c>
      <c r="B730" s="12" t="s">
        <v>1787</v>
      </c>
    </row>
    <row r="731" spans="1:2">
      <c r="A731" s="12" t="s">
        <v>1788</v>
      </c>
      <c r="B731" s="12" t="s">
        <v>1789</v>
      </c>
    </row>
    <row r="732" spans="1:2">
      <c r="A732" s="12" t="s">
        <v>1790</v>
      </c>
      <c r="B732" s="12" t="s">
        <v>1791</v>
      </c>
    </row>
    <row r="733" spans="1:2">
      <c r="A733" s="12" t="s">
        <v>1792</v>
      </c>
      <c r="B733" s="12" t="s">
        <v>1793</v>
      </c>
    </row>
    <row r="734" spans="1:2">
      <c r="A734" s="12" t="s">
        <v>1794</v>
      </c>
      <c r="B734" s="12" t="s">
        <v>1795</v>
      </c>
    </row>
    <row r="735" spans="1:2">
      <c r="A735" s="12" t="s">
        <v>1796</v>
      </c>
      <c r="B735" s="12" t="s">
        <v>1797</v>
      </c>
    </row>
    <row r="736" spans="1:2">
      <c r="A736" s="12" t="s">
        <v>1798</v>
      </c>
      <c r="B736" s="12" t="s">
        <v>1799</v>
      </c>
    </row>
    <row r="737" spans="1:2">
      <c r="A737" s="12" t="s">
        <v>1800</v>
      </c>
      <c r="B737" s="12" t="s">
        <v>1801</v>
      </c>
    </row>
    <row r="738" spans="1:2">
      <c r="A738" s="12" t="s">
        <v>1802</v>
      </c>
      <c r="B738" s="12" t="s">
        <v>1803</v>
      </c>
    </row>
    <row r="739" spans="1:2">
      <c r="A739" s="12" t="s">
        <v>1804</v>
      </c>
      <c r="B739" s="12" t="s">
        <v>1805</v>
      </c>
    </row>
    <row r="740" spans="1:2">
      <c r="A740" s="12" t="s">
        <v>1806</v>
      </c>
      <c r="B740" s="12" t="s">
        <v>1807</v>
      </c>
    </row>
    <row r="741" spans="1:2">
      <c r="A741" s="12" t="s">
        <v>1808</v>
      </c>
      <c r="B741" s="12" t="s">
        <v>1809</v>
      </c>
    </row>
    <row r="742" spans="1:2">
      <c r="A742" s="12" t="s">
        <v>1810</v>
      </c>
      <c r="B742" s="12" t="s">
        <v>1811</v>
      </c>
    </row>
    <row r="743" spans="1:2">
      <c r="A743" s="12" t="s">
        <v>1812</v>
      </c>
      <c r="B743" s="12" t="s">
        <v>1813</v>
      </c>
    </row>
    <row r="744" spans="1:2">
      <c r="A744" s="12" t="s">
        <v>1814</v>
      </c>
      <c r="B744" s="12" t="s">
        <v>1815</v>
      </c>
    </row>
    <row r="745" spans="1:2">
      <c r="A745" s="12" t="s">
        <v>1816</v>
      </c>
      <c r="B745" s="12" t="s">
        <v>1817</v>
      </c>
    </row>
    <row r="746" spans="1:2">
      <c r="A746" s="12" t="s">
        <v>1818</v>
      </c>
      <c r="B746" s="12" t="s">
        <v>1819</v>
      </c>
    </row>
    <row r="747" spans="1:2">
      <c r="A747" s="12" t="s">
        <v>1820</v>
      </c>
      <c r="B747" s="12" t="s">
        <v>1821</v>
      </c>
    </row>
    <row r="748" spans="1:2">
      <c r="A748" s="12" t="s">
        <v>1822</v>
      </c>
      <c r="B748" s="12" t="s">
        <v>1823</v>
      </c>
    </row>
    <row r="749" spans="1:2">
      <c r="A749" s="12" t="s">
        <v>1824</v>
      </c>
      <c r="B749" s="12" t="s">
        <v>1825</v>
      </c>
    </row>
    <row r="750" spans="1:2">
      <c r="A750" s="12" t="s">
        <v>1826</v>
      </c>
      <c r="B750" s="12" t="s">
        <v>1827</v>
      </c>
    </row>
    <row r="751" spans="1:2">
      <c r="A751" s="12" t="s">
        <v>1828</v>
      </c>
      <c r="B751" s="12" t="s">
        <v>1829</v>
      </c>
    </row>
    <row r="752" spans="1:2">
      <c r="A752" s="12" t="s">
        <v>1830</v>
      </c>
      <c r="B752" s="12" t="s">
        <v>1831</v>
      </c>
    </row>
    <row r="753" spans="1:2">
      <c r="A753" s="12" t="s">
        <v>1832</v>
      </c>
      <c r="B753" s="12" t="s">
        <v>1833</v>
      </c>
    </row>
    <row r="754" spans="1:2">
      <c r="A754" s="12" t="s">
        <v>1834</v>
      </c>
      <c r="B754" s="12" t="s">
        <v>1835</v>
      </c>
    </row>
    <row r="755" spans="1:2">
      <c r="A755" s="12" t="s">
        <v>1836</v>
      </c>
      <c r="B755" s="12" t="s">
        <v>1837</v>
      </c>
    </row>
    <row r="756" spans="1:2">
      <c r="A756" s="12" t="s">
        <v>1838</v>
      </c>
      <c r="B756" s="12" t="s">
        <v>1839</v>
      </c>
    </row>
    <row r="757" spans="1:2">
      <c r="A757" s="12" t="s">
        <v>1840</v>
      </c>
      <c r="B757" s="12" t="s">
        <v>1841</v>
      </c>
    </row>
    <row r="758" spans="1:2">
      <c r="A758" s="12" t="s">
        <v>1842</v>
      </c>
      <c r="B758" s="12" t="s">
        <v>1843</v>
      </c>
    </row>
    <row r="759" spans="1:2">
      <c r="A759" s="12" t="s">
        <v>1844</v>
      </c>
      <c r="B759" s="12" t="s">
        <v>1845</v>
      </c>
    </row>
    <row r="760" spans="1:2">
      <c r="A760" s="12" t="s">
        <v>1846</v>
      </c>
      <c r="B760" s="12" t="s">
        <v>1847</v>
      </c>
    </row>
    <row r="761" spans="1:2">
      <c r="A761" s="12" t="s">
        <v>1848</v>
      </c>
      <c r="B761" s="12" t="s">
        <v>1849</v>
      </c>
    </row>
    <row r="762" spans="1:2">
      <c r="A762" s="12" t="s">
        <v>1850</v>
      </c>
      <c r="B762" s="12" t="s">
        <v>1851</v>
      </c>
    </row>
    <row r="763" spans="1:2">
      <c r="A763" s="12" t="s">
        <v>1852</v>
      </c>
      <c r="B763" s="12" t="s">
        <v>1853</v>
      </c>
    </row>
    <row r="764" spans="1:2">
      <c r="A764" s="12" t="s">
        <v>1854</v>
      </c>
      <c r="B764" s="12" t="s">
        <v>1855</v>
      </c>
    </row>
    <row r="765" spans="1:2">
      <c r="A765" s="12" t="s">
        <v>1856</v>
      </c>
      <c r="B765" s="12" t="s">
        <v>1857</v>
      </c>
    </row>
    <row r="766" spans="1:2">
      <c r="A766" s="12" t="s">
        <v>1858</v>
      </c>
      <c r="B766" s="12" t="s">
        <v>1859</v>
      </c>
    </row>
    <row r="767" spans="1:2">
      <c r="A767" s="12" t="s">
        <v>1860</v>
      </c>
      <c r="B767" s="12" t="s">
        <v>1861</v>
      </c>
    </row>
    <row r="768" spans="1:2">
      <c r="A768" s="12" t="s">
        <v>1862</v>
      </c>
      <c r="B768" s="12" t="s">
        <v>1863</v>
      </c>
    </row>
    <row r="769" spans="1:2">
      <c r="A769" s="12" t="s">
        <v>1864</v>
      </c>
      <c r="B769" s="12" t="s">
        <v>1865</v>
      </c>
    </row>
    <row r="770" spans="1:2">
      <c r="A770" s="12" t="s">
        <v>1866</v>
      </c>
      <c r="B770" s="12" t="s">
        <v>1867</v>
      </c>
    </row>
    <row r="771" spans="1:2">
      <c r="A771" s="12" t="s">
        <v>1868</v>
      </c>
      <c r="B771" s="12" t="s">
        <v>1869</v>
      </c>
    </row>
    <row r="772" spans="1:2">
      <c r="A772" s="12" t="s">
        <v>1870</v>
      </c>
      <c r="B772" s="12" t="s">
        <v>1871</v>
      </c>
    </row>
    <row r="773" spans="1:2">
      <c r="A773" s="12" t="s">
        <v>1872</v>
      </c>
      <c r="B773" s="12" t="s">
        <v>1873</v>
      </c>
    </row>
    <row r="774" spans="1:2">
      <c r="A774" s="12" t="s">
        <v>1874</v>
      </c>
      <c r="B774" s="12" t="s">
        <v>1875</v>
      </c>
    </row>
    <row r="775" spans="1:2">
      <c r="A775" s="12" t="s">
        <v>1876</v>
      </c>
      <c r="B775" s="12" t="s">
        <v>1877</v>
      </c>
    </row>
    <row r="776" spans="1:2">
      <c r="A776" s="12" t="s">
        <v>1878</v>
      </c>
      <c r="B776" s="12" t="s">
        <v>1879</v>
      </c>
    </row>
    <row r="777" spans="1:2">
      <c r="A777" s="12" t="s">
        <v>178</v>
      </c>
      <c r="B777" s="12" t="s">
        <v>177</v>
      </c>
    </row>
    <row r="778" spans="1:2">
      <c r="A778" s="12" t="s">
        <v>1880</v>
      </c>
      <c r="B778" s="12" t="s">
        <v>1881</v>
      </c>
    </row>
    <row r="779" spans="1:2">
      <c r="A779" s="12" t="s">
        <v>1882</v>
      </c>
      <c r="B779" s="12" t="s">
        <v>1883</v>
      </c>
    </row>
    <row r="780" spans="1:2">
      <c r="A780" s="12" t="s">
        <v>1884</v>
      </c>
      <c r="B780" s="12" t="s">
        <v>1885</v>
      </c>
    </row>
    <row r="781" spans="1:2">
      <c r="A781" s="12" t="s">
        <v>1886</v>
      </c>
      <c r="B781" s="12" t="s">
        <v>1887</v>
      </c>
    </row>
    <row r="782" spans="1:2">
      <c r="A782" s="12" t="s">
        <v>1888</v>
      </c>
      <c r="B782" s="12" t="s">
        <v>201</v>
      </c>
    </row>
    <row r="783" spans="1:2">
      <c r="A783" s="12" t="s">
        <v>1889</v>
      </c>
      <c r="B783" s="12" t="s">
        <v>1890</v>
      </c>
    </row>
    <row r="784" spans="1:2">
      <c r="A784" s="12" t="s">
        <v>1891</v>
      </c>
      <c r="B784" s="12" t="s">
        <v>1892</v>
      </c>
    </row>
    <row r="785" spans="1:2">
      <c r="A785" s="12" t="s">
        <v>1893</v>
      </c>
      <c r="B785" s="12" t="s">
        <v>1894</v>
      </c>
    </row>
    <row r="786" spans="1:2">
      <c r="A786" s="12" t="s">
        <v>1895</v>
      </c>
      <c r="B786" s="12" t="s">
        <v>1896</v>
      </c>
    </row>
    <row r="787" spans="1:2">
      <c r="A787" s="12" t="s">
        <v>1897</v>
      </c>
      <c r="B787" s="12" t="s">
        <v>1898</v>
      </c>
    </row>
    <row r="788" spans="1:2">
      <c r="A788" s="12" t="s">
        <v>1899</v>
      </c>
      <c r="B788" s="12" t="s">
        <v>1900</v>
      </c>
    </row>
    <row r="789" spans="1:2">
      <c r="A789" s="12" t="s">
        <v>1901</v>
      </c>
      <c r="B789" s="12" t="s">
        <v>1902</v>
      </c>
    </row>
    <row r="790" spans="1:2">
      <c r="A790" s="12" t="s">
        <v>1903</v>
      </c>
      <c r="B790" s="12" t="s">
        <v>1904</v>
      </c>
    </row>
    <row r="791" spans="1:2">
      <c r="A791" s="12" t="s">
        <v>1905</v>
      </c>
      <c r="B791" s="12" t="s">
        <v>1906</v>
      </c>
    </row>
    <row r="792" spans="1:2">
      <c r="A792" s="12" t="s">
        <v>1907</v>
      </c>
      <c r="B792" s="12" t="s">
        <v>1908</v>
      </c>
    </row>
    <row r="793" spans="1:2">
      <c r="A793" s="12" t="s">
        <v>1909</v>
      </c>
      <c r="B793" s="12" t="s">
        <v>1910</v>
      </c>
    </row>
    <row r="794" spans="1:2">
      <c r="A794" s="12" t="s">
        <v>1911</v>
      </c>
      <c r="B794" s="12" t="s">
        <v>1912</v>
      </c>
    </row>
    <row r="795" spans="1:2">
      <c r="A795" s="12" t="s">
        <v>1913</v>
      </c>
      <c r="B795" s="12" t="s">
        <v>1914</v>
      </c>
    </row>
    <row r="796" spans="1:2">
      <c r="A796" s="12" t="s">
        <v>1915</v>
      </c>
      <c r="B796" s="12" t="s">
        <v>1916</v>
      </c>
    </row>
    <row r="797" spans="1:2">
      <c r="A797" s="12" t="s">
        <v>1917</v>
      </c>
      <c r="B797" s="12" t="s">
        <v>1918</v>
      </c>
    </row>
    <row r="798" spans="1:2">
      <c r="A798" s="12" t="s">
        <v>1919</v>
      </c>
      <c r="B798" s="12" t="s">
        <v>1920</v>
      </c>
    </row>
    <row r="799" spans="1:2">
      <c r="A799" s="12" t="s">
        <v>1921</v>
      </c>
      <c r="B799" s="12" t="s">
        <v>1922</v>
      </c>
    </row>
    <row r="800" spans="1:2">
      <c r="A800" s="12" t="s">
        <v>1923</v>
      </c>
      <c r="B800" s="12" t="s">
        <v>1924</v>
      </c>
    </row>
    <row r="801" spans="1:2">
      <c r="A801" s="12" t="s">
        <v>1925</v>
      </c>
      <c r="B801" s="12" t="s">
        <v>1926</v>
      </c>
    </row>
    <row r="802" spans="1:2">
      <c r="A802" s="12" t="s">
        <v>1927</v>
      </c>
      <c r="B802" s="12" t="s">
        <v>1928</v>
      </c>
    </row>
    <row r="803" spans="1:2">
      <c r="A803" s="12" t="s">
        <v>1929</v>
      </c>
      <c r="B803" s="12" t="s">
        <v>1930</v>
      </c>
    </row>
    <row r="804" spans="1:2">
      <c r="A804" s="12" t="s">
        <v>1931</v>
      </c>
      <c r="B804" s="12" t="s">
        <v>1932</v>
      </c>
    </row>
    <row r="805" spans="1:2">
      <c r="A805" s="12" t="s">
        <v>1933</v>
      </c>
      <c r="B805" s="12" t="s">
        <v>1934</v>
      </c>
    </row>
    <row r="806" spans="1:2">
      <c r="A806" s="12" t="s">
        <v>1935</v>
      </c>
      <c r="B806" s="12" t="s">
        <v>1936</v>
      </c>
    </row>
    <row r="807" spans="1:2">
      <c r="A807" s="12" t="s">
        <v>1937</v>
      </c>
      <c r="B807" s="12" t="s">
        <v>1938</v>
      </c>
    </row>
    <row r="808" spans="1:2">
      <c r="A808" s="12" t="s">
        <v>1939</v>
      </c>
      <c r="B808" s="12" t="s">
        <v>1940</v>
      </c>
    </row>
    <row r="809" spans="1:2">
      <c r="A809" s="12" t="s">
        <v>1941</v>
      </c>
      <c r="B809" s="12" t="s">
        <v>1942</v>
      </c>
    </row>
    <row r="810" spans="1:2">
      <c r="A810" s="12" t="s">
        <v>1943</v>
      </c>
      <c r="B810" s="12" t="s">
        <v>1944</v>
      </c>
    </row>
    <row r="811" spans="1:2">
      <c r="A811" s="12" t="s">
        <v>1945</v>
      </c>
      <c r="B811" s="12" t="s">
        <v>1946</v>
      </c>
    </row>
    <row r="812" spans="1:2">
      <c r="A812" s="12" t="s">
        <v>1947</v>
      </c>
      <c r="B812" s="12" t="s">
        <v>1948</v>
      </c>
    </row>
    <row r="813" spans="1:2">
      <c r="A813" s="12" t="s">
        <v>1949</v>
      </c>
      <c r="B813" s="12" t="s">
        <v>1950</v>
      </c>
    </row>
    <row r="814" spans="1:2">
      <c r="A814" s="12" t="s">
        <v>1951</v>
      </c>
      <c r="B814" s="12" t="s">
        <v>1952</v>
      </c>
    </row>
    <row r="815" spans="1:2">
      <c r="A815" s="12" t="s">
        <v>1953</v>
      </c>
      <c r="B815" s="12" t="s">
        <v>1954</v>
      </c>
    </row>
    <row r="816" spans="1:2">
      <c r="A816" s="12" t="s">
        <v>1955</v>
      </c>
      <c r="B816" s="12" t="s">
        <v>1956</v>
      </c>
    </row>
    <row r="817" spans="1:2">
      <c r="A817" s="12" t="s">
        <v>1957</v>
      </c>
      <c r="B817" s="12" t="s">
        <v>1958</v>
      </c>
    </row>
    <row r="818" spans="1:2">
      <c r="A818" s="12" t="s">
        <v>1959</v>
      </c>
      <c r="B818" s="12" t="s">
        <v>1960</v>
      </c>
    </row>
    <row r="819" spans="1:2">
      <c r="A819" s="12" t="s">
        <v>1961</v>
      </c>
      <c r="B819" s="12" t="s">
        <v>1962</v>
      </c>
    </row>
    <row r="820" spans="1:2">
      <c r="A820" s="12" t="s">
        <v>1963</v>
      </c>
      <c r="B820" s="12" t="s">
        <v>1964</v>
      </c>
    </row>
    <row r="821" spans="1:2">
      <c r="A821" s="12" t="s">
        <v>1965</v>
      </c>
      <c r="B821" s="12" t="s">
        <v>1966</v>
      </c>
    </row>
    <row r="822" spans="1:2">
      <c r="A822" s="12" t="s">
        <v>1967</v>
      </c>
      <c r="B822" s="12" t="s">
        <v>1968</v>
      </c>
    </row>
    <row r="823" spans="1:2">
      <c r="A823" s="12" t="s">
        <v>1969</v>
      </c>
      <c r="B823" s="12" t="s">
        <v>1970</v>
      </c>
    </row>
    <row r="824" spans="1:2">
      <c r="A824" s="12" t="s">
        <v>1971</v>
      </c>
      <c r="B824" s="12" t="s">
        <v>1972</v>
      </c>
    </row>
    <row r="825" spans="1:2">
      <c r="A825" s="12" t="s">
        <v>1973</v>
      </c>
      <c r="B825" s="12" t="s">
        <v>1974</v>
      </c>
    </row>
    <row r="826" spans="1:2">
      <c r="A826" s="12" t="s">
        <v>1975</v>
      </c>
      <c r="B826" s="12" t="s">
        <v>1976</v>
      </c>
    </row>
    <row r="827" spans="1:2">
      <c r="A827" s="12" t="s">
        <v>1977</v>
      </c>
      <c r="B827" s="12" t="s">
        <v>1978</v>
      </c>
    </row>
    <row r="828" spans="1:2">
      <c r="A828" s="12" t="s">
        <v>1979</v>
      </c>
      <c r="B828" s="12" t="s">
        <v>1980</v>
      </c>
    </row>
    <row r="829" spans="1:2">
      <c r="A829" s="12" t="s">
        <v>1981</v>
      </c>
      <c r="B829" s="12" t="s">
        <v>1982</v>
      </c>
    </row>
    <row r="830" spans="1:2">
      <c r="A830" s="12" t="s">
        <v>1983</v>
      </c>
      <c r="B830" s="12" t="s">
        <v>1984</v>
      </c>
    </row>
    <row r="831" spans="1:2">
      <c r="A831" s="12" t="s">
        <v>1985</v>
      </c>
      <c r="B831" s="12" t="s">
        <v>1986</v>
      </c>
    </row>
    <row r="832" spans="1:2">
      <c r="A832" s="12" t="s">
        <v>1987</v>
      </c>
      <c r="B832" s="12" t="s">
        <v>1988</v>
      </c>
    </row>
    <row r="833" spans="1:2">
      <c r="A833" s="12" t="s">
        <v>1989</v>
      </c>
      <c r="B833" s="12" t="s">
        <v>1990</v>
      </c>
    </row>
    <row r="834" spans="1:2">
      <c r="A834" s="12" t="s">
        <v>1991</v>
      </c>
      <c r="B834" s="12" t="s">
        <v>1992</v>
      </c>
    </row>
    <row r="835" spans="1:2">
      <c r="A835" s="12" t="s">
        <v>1993</v>
      </c>
      <c r="B835" s="12" t="s">
        <v>1994</v>
      </c>
    </row>
    <row r="836" spans="1:2">
      <c r="A836" s="12" t="s">
        <v>1995</v>
      </c>
      <c r="B836" s="12" t="s">
        <v>1996</v>
      </c>
    </row>
    <row r="837" spans="1:2">
      <c r="A837" s="12" t="s">
        <v>1997</v>
      </c>
      <c r="B837" s="12" t="s">
        <v>1998</v>
      </c>
    </row>
    <row r="838" spans="1:2">
      <c r="A838" s="12" t="s">
        <v>1999</v>
      </c>
      <c r="B838" s="12" t="s">
        <v>2000</v>
      </c>
    </row>
    <row r="839" spans="1:2">
      <c r="A839" s="12" t="s">
        <v>2001</v>
      </c>
      <c r="B839" s="12" t="s">
        <v>2002</v>
      </c>
    </row>
    <row r="840" spans="1:2">
      <c r="A840" s="12" t="s">
        <v>2003</v>
      </c>
      <c r="B840" s="12" t="s">
        <v>2004</v>
      </c>
    </row>
    <row r="841" spans="1:2">
      <c r="A841" s="12" t="s">
        <v>2005</v>
      </c>
      <c r="B841" s="12" t="s">
        <v>2006</v>
      </c>
    </row>
    <row r="842" spans="1:2">
      <c r="A842" s="12" t="s">
        <v>2007</v>
      </c>
      <c r="B842" s="12" t="s">
        <v>2008</v>
      </c>
    </row>
    <row r="843" spans="1:2">
      <c r="A843" s="12" t="s">
        <v>2009</v>
      </c>
      <c r="B843" s="12" t="s">
        <v>2010</v>
      </c>
    </row>
    <row r="844" spans="1:2">
      <c r="A844" s="12" t="s">
        <v>2011</v>
      </c>
      <c r="B844" s="12" t="s">
        <v>2012</v>
      </c>
    </row>
    <row r="845" spans="1:2">
      <c r="A845" s="12" t="s">
        <v>2013</v>
      </c>
      <c r="B845" s="12" t="s">
        <v>2014</v>
      </c>
    </row>
    <row r="846" spans="1:2">
      <c r="A846" s="12" t="s">
        <v>2015</v>
      </c>
      <c r="B846" s="12" t="s">
        <v>2016</v>
      </c>
    </row>
    <row r="847" spans="1:2">
      <c r="A847" s="12" t="s">
        <v>2017</v>
      </c>
      <c r="B847" s="12" t="s">
        <v>2018</v>
      </c>
    </row>
    <row r="848" spans="1:2">
      <c r="A848" s="12" t="s">
        <v>2019</v>
      </c>
      <c r="B848" s="12" t="s">
        <v>2020</v>
      </c>
    </row>
    <row r="849" spans="1:2">
      <c r="A849" s="12" t="s">
        <v>2021</v>
      </c>
      <c r="B849" s="12" t="s">
        <v>2022</v>
      </c>
    </row>
    <row r="850" spans="1:2">
      <c r="A850" s="12" t="s">
        <v>2023</v>
      </c>
      <c r="B850" s="12" t="s">
        <v>2024</v>
      </c>
    </row>
    <row r="851" spans="1:2">
      <c r="A851" s="12" t="s">
        <v>2025</v>
      </c>
      <c r="B851" s="12" t="s">
        <v>2026</v>
      </c>
    </row>
    <row r="852" spans="1:2">
      <c r="A852" s="12" t="s">
        <v>2027</v>
      </c>
      <c r="B852" s="12" t="s">
        <v>2028</v>
      </c>
    </row>
    <row r="853" spans="1:2">
      <c r="A853" s="12" t="s">
        <v>2029</v>
      </c>
      <c r="B853" s="12" t="s">
        <v>2030</v>
      </c>
    </row>
    <row r="854" spans="1:2">
      <c r="A854" s="12" t="s">
        <v>2031</v>
      </c>
      <c r="B854" s="12" t="s">
        <v>2032</v>
      </c>
    </row>
    <row r="855" spans="1:2">
      <c r="A855" s="12" t="s">
        <v>2033</v>
      </c>
      <c r="B855" s="12" t="s">
        <v>2034</v>
      </c>
    </row>
    <row r="856" spans="1:2">
      <c r="A856" s="12" t="s">
        <v>2035</v>
      </c>
      <c r="B856" s="12" t="s">
        <v>2036</v>
      </c>
    </row>
    <row r="857" spans="1:2">
      <c r="A857" s="12" t="s">
        <v>2037</v>
      </c>
      <c r="B857" s="12" t="s">
        <v>2038</v>
      </c>
    </row>
    <row r="858" spans="1:2">
      <c r="A858" s="12" t="s">
        <v>2039</v>
      </c>
      <c r="B858" s="12" t="s">
        <v>2040</v>
      </c>
    </row>
    <row r="859" spans="1:2">
      <c r="A859" s="12" t="s">
        <v>2041</v>
      </c>
      <c r="B859" s="12" t="s">
        <v>2042</v>
      </c>
    </row>
    <row r="860" spans="1:2">
      <c r="A860" s="12" t="s">
        <v>2043</v>
      </c>
      <c r="B860" s="12" t="s">
        <v>2044</v>
      </c>
    </row>
    <row r="861" spans="1:2">
      <c r="A861" s="12" t="s">
        <v>2045</v>
      </c>
      <c r="B861" s="12" t="s">
        <v>2046</v>
      </c>
    </row>
    <row r="862" spans="1:2">
      <c r="A862" s="12" t="s">
        <v>2047</v>
      </c>
      <c r="B862" s="12" t="s">
        <v>2048</v>
      </c>
    </row>
    <row r="863" spans="1:2">
      <c r="A863" s="12" t="s">
        <v>2049</v>
      </c>
      <c r="B863" s="12" t="s">
        <v>2050</v>
      </c>
    </row>
    <row r="864" spans="1:2">
      <c r="A864" s="12" t="s">
        <v>2051</v>
      </c>
      <c r="B864" s="12" t="s">
        <v>2052</v>
      </c>
    </row>
    <row r="865" spans="1:2">
      <c r="A865" s="12" t="s">
        <v>2053</v>
      </c>
      <c r="B865" s="12" t="s">
        <v>2054</v>
      </c>
    </row>
    <row r="866" spans="1:2">
      <c r="A866" s="12" t="s">
        <v>2055</v>
      </c>
      <c r="B866" s="12" t="s">
        <v>2056</v>
      </c>
    </row>
    <row r="867" spans="1:2">
      <c r="A867" s="12" t="s">
        <v>2057</v>
      </c>
      <c r="B867" s="12" t="s">
        <v>2058</v>
      </c>
    </row>
    <row r="868" spans="1:2">
      <c r="A868" s="12" t="s">
        <v>2059</v>
      </c>
      <c r="B868" s="12" t="s">
        <v>2060</v>
      </c>
    </row>
    <row r="869" spans="1:2">
      <c r="A869" s="12" t="s">
        <v>2061</v>
      </c>
      <c r="B869" s="12" t="s">
        <v>2062</v>
      </c>
    </row>
    <row r="870" spans="1:2">
      <c r="A870" s="12" t="s">
        <v>2063</v>
      </c>
      <c r="B870" s="12" t="s">
        <v>2064</v>
      </c>
    </row>
    <row r="871" spans="1:2">
      <c r="A871" s="12" t="s">
        <v>2065</v>
      </c>
      <c r="B871" s="12" t="s">
        <v>2066</v>
      </c>
    </row>
    <row r="872" spans="1:2">
      <c r="A872" s="12" t="s">
        <v>2067</v>
      </c>
      <c r="B872" s="12" t="s">
        <v>2068</v>
      </c>
    </row>
    <row r="873" spans="1:2">
      <c r="A873" s="12" t="s">
        <v>2069</v>
      </c>
      <c r="B873" s="12" t="s">
        <v>2070</v>
      </c>
    </row>
    <row r="874" spans="1:2">
      <c r="A874" s="12" t="s">
        <v>2071</v>
      </c>
      <c r="B874" s="12" t="s">
        <v>2072</v>
      </c>
    </row>
    <row r="875" spans="1:2">
      <c r="A875" s="12" t="s">
        <v>2073</v>
      </c>
      <c r="B875" s="12" t="s">
        <v>2074</v>
      </c>
    </row>
    <row r="876" spans="1:2">
      <c r="A876" s="12" t="s">
        <v>2075</v>
      </c>
      <c r="B876" s="12" t="s">
        <v>2076</v>
      </c>
    </row>
    <row r="877" spans="1:2">
      <c r="A877" s="12" t="s">
        <v>2077</v>
      </c>
      <c r="B877" s="12" t="s">
        <v>2078</v>
      </c>
    </row>
    <row r="878" spans="1:2">
      <c r="A878" s="12" t="s">
        <v>2079</v>
      </c>
      <c r="B878" s="12" t="s">
        <v>2080</v>
      </c>
    </row>
    <row r="879" spans="1:2">
      <c r="A879" s="12" t="s">
        <v>2081</v>
      </c>
      <c r="B879" s="12" t="s">
        <v>2082</v>
      </c>
    </row>
    <row r="880" spans="1:2">
      <c r="A880" s="12" t="s">
        <v>2083</v>
      </c>
      <c r="B880" s="12" t="s">
        <v>2084</v>
      </c>
    </row>
    <row r="881" spans="1:2">
      <c r="A881" s="12" t="s">
        <v>2085</v>
      </c>
      <c r="B881" s="12" t="s">
        <v>2086</v>
      </c>
    </row>
    <row r="882" spans="1:2">
      <c r="A882" s="12" t="s">
        <v>2087</v>
      </c>
      <c r="B882" s="12" t="s">
        <v>2088</v>
      </c>
    </row>
    <row r="883" spans="1:2">
      <c r="A883" s="12" t="s">
        <v>2089</v>
      </c>
      <c r="B883" s="12" t="s">
        <v>2090</v>
      </c>
    </row>
    <row r="884" spans="1:2">
      <c r="A884" s="12" t="s">
        <v>2091</v>
      </c>
      <c r="B884" s="12" t="s">
        <v>2092</v>
      </c>
    </row>
    <row r="885" spans="1:2">
      <c r="A885" s="12" t="s">
        <v>2093</v>
      </c>
      <c r="B885" s="12" t="s">
        <v>2094</v>
      </c>
    </row>
    <row r="886" spans="1:2">
      <c r="A886" s="12" t="s">
        <v>2095</v>
      </c>
      <c r="B886" s="12" t="s">
        <v>205</v>
      </c>
    </row>
    <row r="887" spans="1:2">
      <c r="A887" s="12" t="s">
        <v>2096</v>
      </c>
      <c r="B887" s="12" t="s">
        <v>2097</v>
      </c>
    </row>
    <row r="888" spans="1:2">
      <c r="A888" s="12" t="s">
        <v>2098</v>
      </c>
      <c r="B888" s="12" t="s">
        <v>2099</v>
      </c>
    </row>
    <row r="889" spans="1:2">
      <c r="A889" s="12" t="s">
        <v>2100</v>
      </c>
      <c r="B889" s="12" t="s">
        <v>125</v>
      </c>
    </row>
    <row r="890" spans="1:2">
      <c r="A890" s="12" t="s">
        <v>2101</v>
      </c>
      <c r="B890" s="12" t="s">
        <v>2102</v>
      </c>
    </row>
    <row r="891" spans="1:2">
      <c r="A891" s="12" t="s">
        <v>2103</v>
      </c>
      <c r="B891" s="12" t="s">
        <v>2104</v>
      </c>
    </row>
    <row r="892" spans="1:2">
      <c r="A892" s="12" t="s">
        <v>2105</v>
      </c>
      <c r="B892" s="12" t="s">
        <v>2106</v>
      </c>
    </row>
    <row r="893" spans="1:2">
      <c r="A893" s="12" t="s">
        <v>2107</v>
      </c>
      <c r="B893" s="12" t="s">
        <v>2108</v>
      </c>
    </row>
    <row r="894" spans="1:2">
      <c r="A894" s="12" t="s">
        <v>2109</v>
      </c>
      <c r="B894" s="12" t="s">
        <v>2110</v>
      </c>
    </row>
    <row r="895" spans="1:2">
      <c r="A895" s="12" t="s">
        <v>2111</v>
      </c>
      <c r="B895" s="12" t="s">
        <v>2112</v>
      </c>
    </row>
    <row r="896" spans="1:2">
      <c r="A896" s="12" t="s">
        <v>2113</v>
      </c>
      <c r="B896" s="12" t="s">
        <v>2114</v>
      </c>
    </row>
    <row r="897" spans="1:2">
      <c r="A897" s="12" t="s">
        <v>2115</v>
      </c>
      <c r="B897" s="12" t="s">
        <v>2116</v>
      </c>
    </row>
    <row r="898" spans="1:2">
      <c r="A898" s="12" t="s">
        <v>2117</v>
      </c>
      <c r="B898" s="12" t="s">
        <v>2118</v>
      </c>
    </row>
    <row r="899" spans="1:2">
      <c r="A899" s="12" t="s">
        <v>2119</v>
      </c>
      <c r="B899" s="12" t="s">
        <v>2120</v>
      </c>
    </row>
    <row r="900" spans="1:2">
      <c r="A900" s="12" t="s">
        <v>2121</v>
      </c>
      <c r="B900" s="12" t="s">
        <v>2122</v>
      </c>
    </row>
    <row r="901" spans="1:2">
      <c r="A901" s="12" t="s">
        <v>2123</v>
      </c>
      <c r="B901" s="12" t="s">
        <v>2124</v>
      </c>
    </row>
    <row r="902" spans="1:2">
      <c r="A902" s="12" t="s">
        <v>2125</v>
      </c>
      <c r="B902" s="12" t="s">
        <v>2126</v>
      </c>
    </row>
    <row r="903" spans="1:2">
      <c r="A903" s="12" t="s">
        <v>2127</v>
      </c>
      <c r="B903" s="12" t="s">
        <v>2128</v>
      </c>
    </row>
    <row r="904" spans="1:2">
      <c r="A904" s="12" t="s">
        <v>2129</v>
      </c>
      <c r="B904" s="12" t="s">
        <v>2130</v>
      </c>
    </row>
    <row r="905" spans="1:2">
      <c r="A905" s="12" t="s">
        <v>2131</v>
      </c>
      <c r="B905" s="12" t="s">
        <v>2132</v>
      </c>
    </row>
    <row r="906" spans="1:2">
      <c r="A906" s="12" t="s">
        <v>2133</v>
      </c>
      <c r="B906" s="12" t="s">
        <v>2134</v>
      </c>
    </row>
    <row r="907" spans="1:2">
      <c r="A907" s="12" t="s">
        <v>2135</v>
      </c>
      <c r="B907" s="12" t="s">
        <v>2136</v>
      </c>
    </row>
    <row r="908" spans="1:2">
      <c r="A908" s="12" t="s">
        <v>2137</v>
      </c>
      <c r="B908" s="12" t="s">
        <v>2138</v>
      </c>
    </row>
    <row r="909" spans="1:2">
      <c r="A909" s="12" t="s">
        <v>2139</v>
      </c>
      <c r="B909" s="12" t="s">
        <v>2140</v>
      </c>
    </row>
    <row r="910" spans="1:2">
      <c r="A910" s="12" t="s">
        <v>2141</v>
      </c>
      <c r="B910" s="12" t="s">
        <v>2142</v>
      </c>
    </row>
    <row r="911" spans="1:2">
      <c r="A911" s="12" t="s">
        <v>2143</v>
      </c>
      <c r="B911" s="12" t="s">
        <v>2144</v>
      </c>
    </row>
    <row r="912" spans="1:2">
      <c r="A912" s="12" t="s">
        <v>2145</v>
      </c>
      <c r="B912" s="12" t="s">
        <v>2146</v>
      </c>
    </row>
    <row r="913" spans="1:2">
      <c r="A913" s="12" t="s">
        <v>2147</v>
      </c>
      <c r="B913" s="12" t="s">
        <v>2148</v>
      </c>
    </row>
    <row r="914" spans="1:2">
      <c r="A914" s="12" t="s">
        <v>2149</v>
      </c>
      <c r="B914" s="12" t="s">
        <v>2150</v>
      </c>
    </row>
    <row r="915" spans="1:2">
      <c r="A915" s="12" t="s">
        <v>2151</v>
      </c>
      <c r="B915" s="12" t="s">
        <v>2152</v>
      </c>
    </row>
    <row r="916" spans="1:2">
      <c r="A916" s="12" t="s">
        <v>2153</v>
      </c>
      <c r="B916" s="12" t="s">
        <v>2154</v>
      </c>
    </row>
    <row r="917" spans="1:2">
      <c r="A917" s="12" t="s">
        <v>2155</v>
      </c>
      <c r="B917" s="12" t="s">
        <v>2156</v>
      </c>
    </row>
    <row r="918" spans="1:2">
      <c r="A918" s="12" t="s">
        <v>2157</v>
      </c>
      <c r="B918" s="12" t="s">
        <v>2158</v>
      </c>
    </row>
    <row r="919" spans="1:2">
      <c r="A919" s="12" t="s">
        <v>2159</v>
      </c>
      <c r="B919" s="12" t="s">
        <v>2160</v>
      </c>
    </row>
    <row r="920" spans="1:2">
      <c r="A920" s="12" t="s">
        <v>2161</v>
      </c>
      <c r="B920" s="12" t="s">
        <v>2162</v>
      </c>
    </row>
    <row r="921" spans="1:2">
      <c r="A921" s="12" t="s">
        <v>2163</v>
      </c>
      <c r="B921" s="12" t="s">
        <v>2164</v>
      </c>
    </row>
    <row r="922" spans="1:2">
      <c r="A922" s="12" t="s">
        <v>2165</v>
      </c>
      <c r="B922" s="12" t="s">
        <v>2166</v>
      </c>
    </row>
    <row r="923" spans="1:2">
      <c r="A923" s="12" t="s">
        <v>2167</v>
      </c>
      <c r="B923" s="12" t="s">
        <v>2168</v>
      </c>
    </row>
    <row r="924" spans="1:2">
      <c r="A924" s="12" t="s">
        <v>2169</v>
      </c>
      <c r="B924" s="12" t="s">
        <v>2170</v>
      </c>
    </row>
    <row r="925" spans="1:2">
      <c r="A925" s="12" t="s">
        <v>2171</v>
      </c>
      <c r="B925" s="12" t="s">
        <v>2172</v>
      </c>
    </row>
    <row r="926" spans="1:2">
      <c r="A926" s="12" t="s">
        <v>2173</v>
      </c>
      <c r="B926" s="12" t="s">
        <v>2174</v>
      </c>
    </row>
    <row r="927" spans="1:2">
      <c r="A927" s="12" t="s">
        <v>2175</v>
      </c>
      <c r="B927" s="12" t="s">
        <v>2176</v>
      </c>
    </row>
    <row r="928" spans="1:2">
      <c r="A928" s="12" t="s">
        <v>2177</v>
      </c>
      <c r="B928" s="12" t="s">
        <v>2178</v>
      </c>
    </row>
    <row r="929" spans="1:2">
      <c r="A929" s="12" t="s">
        <v>2179</v>
      </c>
      <c r="B929" s="12" t="s">
        <v>2180</v>
      </c>
    </row>
    <row r="930" spans="1:2">
      <c r="A930" s="12" t="s">
        <v>2181</v>
      </c>
      <c r="B930" s="12" t="s">
        <v>2182</v>
      </c>
    </row>
    <row r="931" spans="1:2">
      <c r="A931" s="12" t="s">
        <v>2183</v>
      </c>
      <c r="B931" s="12" t="s">
        <v>2184</v>
      </c>
    </row>
    <row r="932" spans="1:2">
      <c r="A932" s="12" t="s">
        <v>2185</v>
      </c>
      <c r="B932" s="12" t="s">
        <v>2186</v>
      </c>
    </row>
    <row r="933" spans="1:2">
      <c r="A933" s="12" t="s">
        <v>2187</v>
      </c>
      <c r="B933" s="12" t="s">
        <v>2188</v>
      </c>
    </row>
    <row r="934" spans="1:2">
      <c r="A934" s="12" t="s">
        <v>2189</v>
      </c>
      <c r="B934" s="12" t="s">
        <v>2190</v>
      </c>
    </row>
    <row r="935" spans="1:2">
      <c r="A935" s="12" t="s">
        <v>186</v>
      </c>
      <c r="B935" s="12" t="s">
        <v>185</v>
      </c>
    </row>
    <row r="936" spans="1:2">
      <c r="A936" s="12" t="s">
        <v>93</v>
      </c>
      <c r="B936" s="12" t="s">
        <v>92</v>
      </c>
    </row>
    <row r="937" spans="1:2">
      <c r="A937" s="12" t="s">
        <v>112</v>
      </c>
      <c r="B937" s="12" t="s">
        <v>111</v>
      </c>
    </row>
    <row r="938" spans="1:2">
      <c r="A938" s="12" t="s">
        <v>162</v>
      </c>
      <c r="B938" s="12" t="s">
        <v>161</v>
      </c>
    </row>
    <row r="939" spans="1:2">
      <c r="A939" s="12" t="s">
        <v>224</v>
      </c>
      <c r="B939" s="12" t="s">
        <v>223</v>
      </c>
    </row>
    <row r="940" spans="1:2">
      <c r="A940" s="12" t="s">
        <v>226</v>
      </c>
      <c r="B940" s="12" t="s">
        <v>2191</v>
      </c>
    </row>
    <row r="941" spans="1:2">
      <c r="A941" s="12" t="s">
        <v>98</v>
      </c>
      <c r="B941" s="12" t="s">
        <v>97</v>
      </c>
    </row>
    <row r="942" spans="1:2">
      <c r="A942" s="12" t="s">
        <v>164</v>
      </c>
      <c r="B942" s="12" t="s">
        <v>163</v>
      </c>
    </row>
    <row r="943" spans="1:2">
      <c r="A943" s="12" t="s">
        <v>156</v>
      </c>
      <c r="B943" s="12" t="s">
        <v>155</v>
      </c>
    </row>
    <row r="944" spans="1:2">
      <c r="A944" s="12" t="s">
        <v>188</v>
      </c>
      <c r="B944" s="12" t="s">
        <v>187</v>
      </c>
    </row>
    <row r="945" spans="1:2">
      <c r="A945" s="12" t="s">
        <v>160</v>
      </c>
      <c r="B945" s="12" t="s">
        <v>159</v>
      </c>
    </row>
    <row r="946" spans="1:2">
      <c r="A946" s="12" t="s">
        <v>196</v>
      </c>
      <c r="B946" s="12" t="s">
        <v>195</v>
      </c>
    </row>
    <row r="947" spans="1:2">
      <c r="A947" s="12" t="s">
        <v>198</v>
      </c>
      <c r="B947" s="12" t="s">
        <v>197</v>
      </c>
    </row>
    <row r="948" spans="1:2">
      <c r="A948" s="12" t="s">
        <v>200</v>
      </c>
      <c r="B948" s="12" t="s">
        <v>199</v>
      </c>
    </row>
    <row r="949" spans="1:2">
      <c r="A949" s="12" t="s">
        <v>158</v>
      </c>
      <c r="B949" s="12" t="s">
        <v>157</v>
      </c>
    </row>
    <row r="950" spans="1:2">
      <c r="A950" s="12" t="s">
        <v>142</v>
      </c>
      <c r="B950" s="12" t="s">
        <v>141</v>
      </c>
    </row>
    <row r="951" spans="1:2">
      <c r="A951" s="12" t="s">
        <v>238</v>
      </c>
      <c r="B951" s="12" t="s">
        <v>237</v>
      </c>
    </row>
    <row r="952" spans="1:2">
      <c r="A952" s="12" t="s">
        <v>240</v>
      </c>
      <c r="B952" s="12" t="s">
        <v>239</v>
      </c>
    </row>
    <row r="953" spans="1:2">
      <c r="A953" s="12" t="s">
        <v>242</v>
      </c>
      <c r="B953" s="12" t="s">
        <v>241</v>
      </c>
    </row>
    <row r="954" spans="1:2">
      <c r="A954" s="12" t="s">
        <v>194</v>
      </c>
      <c r="B954" s="12" t="s">
        <v>193</v>
      </c>
    </row>
    <row r="955" spans="1:2">
      <c r="A955" s="12" t="s">
        <v>144</v>
      </c>
      <c r="B955" s="12" t="s">
        <v>143</v>
      </c>
    </row>
    <row r="956" spans="1:2">
      <c r="A956" s="12" t="s">
        <v>146</v>
      </c>
      <c r="B956" s="12" t="s">
        <v>145</v>
      </c>
    </row>
    <row r="957" spans="1:2">
      <c r="A957" s="12" t="s">
        <v>152</v>
      </c>
      <c r="B957" s="12" t="s">
        <v>151</v>
      </c>
    </row>
    <row r="958" spans="1:2">
      <c r="A958" s="12" t="s">
        <v>154</v>
      </c>
      <c r="B958" s="12" t="s">
        <v>153</v>
      </c>
    </row>
    <row r="959" spans="1:2">
      <c r="A959" s="12" t="s">
        <v>208</v>
      </c>
      <c r="B959" s="12" t="s">
        <v>207</v>
      </c>
    </row>
    <row r="960" spans="1:2">
      <c r="A960" s="12" t="s">
        <v>128</v>
      </c>
      <c r="B960" s="12" t="s">
        <v>127</v>
      </c>
    </row>
    <row r="961" spans="1:2">
      <c r="A961" s="12" t="s">
        <v>130</v>
      </c>
      <c r="B961" s="12" t="s">
        <v>327</v>
      </c>
    </row>
    <row r="962" spans="1:2">
      <c r="A962" s="12" t="s">
        <v>2192</v>
      </c>
      <c r="B962" s="12" t="s">
        <v>2193</v>
      </c>
    </row>
    <row r="963" spans="1:2">
      <c r="A963" s="12" t="s">
        <v>2194</v>
      </c>
      <c r="B963" s="12" t="s">
        <v>2195</v>
      </c>
    </row>
    <row r="964" spans="1:2">
      <c r="A964" s="12" t="s">
        <v>2196</v>
      </c>
      <c r="B964" s="12" t="s">
        <v>2197</v>
      </c>
    </row>
    <row r="965" spans="1:2">
      <c r="A965" s="12" t="s">
        <v>2198</v>
      </c>
      <c r="B965" s="12" t="s">
        <v>2199</v>
      </c>
    </row>
    <row r="966" spans="1:2">
      <c r="A966" s="12" t="s">
        <v>2200</v>
      </c>
      <c r="B966" s="12" t="s">
        <v>2201</v>
      </c>
    </row>
    <row r="967" spans="1:2">
      <c r="A967" s="12" t="s">
        <v>317</v>
      </c>
      <c r="B967" s="12" t="s">
        <v>316</v>
      </c>
    </row>
    <row r="968" spans="1:2">
      <c r="A968" s="12" t="s">
        <v>2202</v>
      </c>
      <c r="B968" s="12" t="s">
        <v>2203</v>
      </c>
    </row>
    <row r="969" spans="1:2">
      <c r="A969" s="12" t="s">
        <v>335</v>
      </c>
      <c r="B969" s="12" t="s">
        <v>334</v>
      </c>
    </row>
    <row r="970" spans="1:2">
      <c r="A970" s="12" t="s">
        <v>320</v>
      </c>
      <c r="B970" s="12" t="s">
        <v>319</v>
      </c>
    </row>
    <row r="971" spans="1:2">
      <c r="A971" s="12" t="s">
        <v>322</v>
      </c>
      <c r="B971" s="12" t="s">
        <v>2204</v>
      </c>
    </row>
    <row r="972" spans="1:2">
      <c r="A972" s="12" t="s">
        <v>2205</v>
      </c>
      <c r="B972" s="12" t="s">
        <v>2206</v>
      </c>
    </row>
    <row r="973" spans="1:2">
      <c r="A973" s="12" t="s">
        <v>2207</v>
      </c>
      <c r="B973" s="12" t="s">
        <v>2208</v>
      </c>
    </row>
    <row r="974" spans="1:2">
      <c r="A974" s="12" t="s">
        <v>2209</v>
      </c>
      <c r="B974" s="12" t="s">
        <v>2210</v>
      </c>
    </row>
    <row r="975" spans="1:2">
      <c r="A975" s="12" t="s">
        <v>2211</v>
      </c>
      <c r="B975" s="12" t="s">
        <v>2212</v>
      </c>
    </row>
    <row r="976" spans="1:2">
      <c r="A976" s="12" t="s">
        <v>2213</v>
      </c>
      <c r="B976" s="12" t="s">
        <v>2214</v>
      </c>
    </row>
    <row r="977" spans="1:2">
      <c r="A977" s="12" t="s">
        <v>2215</v>
      </c>
      <c r="B977" s="12" t="s">
        <v>2216</v>
      </c>
    </row>
    <row r="978" spans="1:2">
      <c r="A978" s="12" t="s">
        <v>2217</v>
      </c>
      <c r="B978" s="12" t="s">
        <v>2218</v>
      </c>
    </row>
    <row r="979" spans="1:2">
      <c r="A979" s="12" t="s">
        <v>2219</v>
      </c>
      <c r="B979" s="12" t="s">
        <v>2220</v>
      </c>
    </row>
    <row r="980" spans="1:2">
      <c r="A980" s="12" t="s">
        <v>2221</v>
      </c>
      <c r="B980" s="12" t="s">
        <v>2222</v>
      </c>
    </row>
    <row r="981" spans="1:2">
      <c r="A981" s="12" t="s">
        <v>2223</v>
      </c>
      <c r="B981" s="12" t="s">
        <v>2224</v>
      </c>
    </row>
    <row r="982" spans="1:2">
      <c r="A982" s="12" t="s">
        <v>2225</v>
      </c>
      <c r="B982" s="12" t="s">
        <v>2226</v>
      </c>
    </row>
    <row r="983" spans="1:2">
      <c r="A983" s="12" t="s">
        <v>2227</v>
      </c>
      <c r="B983" s="12" t="s">
        <v>2228</v>
      </c>
    </row>
    <row r="984" spans="1:2">
      <c r="A984" s="12" t="s">
        <v>2229</v>
      </c>
      <c r="B984" s="12" t="s">
        <v>2230</v>
      </c>
    </row>
    <row r="985" spans="1:2">
      <c r="A985" s="12" t="s">
        <v>2231</v>
      </c>
      <c r="B985" s="12" t="s">
        <v>2232</v>
      </c>
    </row>
    <row r="986" spans="1:2">
      <c r="A986" s="12" t="s">
        <v>2233</v>
      </c>
      <c r="B986" s="12" t="s">
        <v>2234</v>
      </c>
    </row>
    <row r="987" spans="1:2">
      <c r="A987" s="12" t="s">
        <v>2235</v>
      </c>
      <c r="B987" s="12" t="s">
        <v>2236</v>
      </c>
    </row>
    <row r="988" spans="1:2">
      <c r="A988" s="12" t="s">
        <v>2237</v>
      </c>
      <c r="B988" s="12" t="s">
        <v>2238</v>
      </c>
    </row>
    <row r="989" spans="1:2">
      <c r="A989" s="12" t="s">
        <v>2239</v>
      </c>
      <c r="B989" s="12" t="s">
        <v>2240</v>
      </c>
    </row>
    <row r="990" spans="1:2">
      <c r="A990" s="12" t="s">
        <v>2241</v>
      </c>
      <c r="B990" s="12" t="s">
        <v>2242</v>
      </c>
    </row>
    <row r="991" spans="1:2">
      <c r="A991" s="12" t="s">
        <v>2243</v>
      </c>
      <c r="B991" s="12" t="s">
        <v>2244</v>
      </c>
    </row>
    <row r="992" spans="1:2">
      <c r="A992" s="12" t="s">
        <v>2245</v>
      </c>
      <c r="B992" s="12" t="s">
        <v>2246</v>
      </c>
    </row>
    <row r="993" spans="1:2">
      <c r="A993" s="12" t="s">
        <v>2247</v>
      </c>
      <c r="B993" s="12" t="s">
        <v>2248</v>
      </c>
    </row>
    <row r="994" spans="1:2">
      <c r="A994" s="12" t="s">
        <v>2249</v>
      </c>
      <c r="B994" s="12" t="s">
        <v>2250</v>
      </c>
    </row>
    <row r="995" spans="1:2">
      <c r="A995" s="12" t="s">
        <v>2251</v>
      </c>
      <c r="B995" s="12" t="s">
        <v>2252</v>
      </c>
    </row>
    <row r="996" spans="1:2">
      <c r="A996" s="12" t="s">
        <v>2253</v>
      </c>
      <c r="B996" s="12" t="s">
        <v>2254</v>
      </c>
    </row>
    <row r="997" spans="1:2">
      <c r="A997" s="12" t="s">
        <v>2255</v>
      </c>
      <c r="B997" s="12" t="s">
        <v>2256</v>
      </c>
    </row>
    <row r="998" spans="1:2">
      <c r="A998" s="12" t="s">
        <v>110</v>
      </c>
      <c r="B998" s="12" t="s">
        <v>109</v>
      </c>
    </row>
    <row r="999" spans="1:2">
      <c r="A999" s="12" t="s">
        <v>2257</v>
      </c>
      <c r="B999" s="12" t="s">
        <v>2258</v>
      </c>
    </row>
    <row r="1000" spans="1:2">
      <c r="A1000" s="12" t="s">
        <v>2259</v>
      </c>
      <c r="B1000" s="12" t="s">
        <v>2260</v>
      </c>
    </row>
    <row r="1001" spans="1:2">
      <c r="A1001" s="12" t="s">
        <v>2261</v>
      </c>
      <c r="B1001" s="12" t="s">
        <v>2262</v>
      </c>
    </row>
    <row r="1002" spans="1:2">
      <c r="A1002" s="12" t="s">
        <v>2263</v>
      </c>
      <c r="B1002" s="12" t="s">
        <v>2264</v>
      </c>
    </row>
    <row r="1003" spans="1:2">
      <c r="A1003" s="12" t="s">
        <v>2265</v>
      </c>
      <c r="B1003" s="12" t="s">
        <v>2266</v>
      </c>
    </row>
    <row r="1004" spans="1:2">
      <c r="A1004" s="12" t="s">
        <v>2267</v>
      </c>
      <c r="B1004" s="12" t="s">
        <v>2268</v>
      </c>
    </row>
    <row r="1005" spans="1:2">
      <c r="A1005" s="12" t="s">
        <v>2269</v>
      </c>
      <c r="B1005" s="12" t="s">
        <v>2270</v>
      </c>
    </row>
    <row r="1006" spans="1:2">
      <c r="A1006" s="12" t="s">
        <v>2271</v>
      </c>
      <c r="B1006" s="12" t="s">
        <v>2272</v>
      </c>
    </row>
    <row r="1007" spans="1:2">
      <c r="A1007" s="12" t="s">
        <v>2273</v>
      </c>
      <c r="B1007" s="12" t="s">
        <v>2274</v>
      </c>
    </row>
    <row r="1008" spans="1:2">
      <c r="A1008" s="12" t="s">
        <v>2275</v>
      </c>
      <c r="B1008" s="12" t="s">
        <v>2276</v>
      </c>
    </row>
    <row r="1009" spans="1:2">
      <c r="A1009" s="12" t="s">
        <v>2277</v>
      </c>
      <c r="B1009" s="12" t="s">
        <v>2278</v>
      </c>
    </row>
    <row r="1010" spans="1:2">
      <c r="A1010" s="12" t="s">
        <v>2279</v>
      </c>
      <c r="B1010" s="12" t="s">
        <v>2280</v>
      </c>
    </row>
    <row r="1011" spans="1:2">
      <c r="A1011" s="12" t="s">
        <v>2281</v>
      </c>
      <c r="B1011" s="12" t="s">
        <v>2282</v>
      </c>
    </row>
    <row r="1012" spans="1:2">
      <c r="A1012" s="12" t="s">
        <v>2283</v>
      </c>
      <c r="B1012" s="12" t="s">
        <v>2284</v>
      </c>
    </row>
    <row r="1013" spans="1:2">
      <c r="A1013" s="12" t="s">
        <v>2285</v>
      </c>
      <c r="B1013" s="12" t="s">
        <v>2286</v>
      </c>
    </row>
    <row r="1014" spans="1:2">
      <c r="A1014" s="12" t="s">
        <v>2287</v>
      </c>
      <c r="B1014" s="12" t="s">
        <v>2288</v>
      </c>
    </row>
    <row r="1015" spans="1:2">
      <c r="A1015" s="12" t="s">
        <v>2289</v>
      </c>
      <c r="B1015" s="12" t="s">
        <v>2290</v>
      </c>
    </row>
    <row r="1016" spans="1:2">
      <c r="A1016" s="12" t="s">
        <v>2291</v>
      </c>
      <c r="B1016" s="12" t="s">
        <v>2292</v>
      </c>
    </row>
    <row r="1017" spans="1:2">
      <c r="A1017" s="12" t="s">
        <v>2293</v>
      </c>
      <c r="B1017" s="12" t="s">
        <v>2294</v>
      </c>
    </row>
    <row r="1018" spans="1:2">
      <c r="A1018" s="12" t="s">
        <v>2295</v>
      </c>
      <c r="B1018" s="12" t="s">
        <v>2296</v>
      </c>
    </row>
    <row r="1019" spans="1:2">
      <c r="A1019" s="12" t="s">
        <v>2297</v>
      </c>
      <c r="B1019" s="12" t="s">
        <v>2298</v>
      </c>
    </row>
    <row r="1020" spans="1:2">
      <c r="A1020" s="12" t="s">
        <v>2299</v>
      </c>
      <c r="B1020" s="12" t="s">
        <v>2300</v>
      </c>
    </row>
    <row r="1021" spans="1:2">
      <c r="A1021" s="12" t="s">
        <v>2301</v>
      </c>
      <c r="B1021" s="12" t="s">
        <v>2302</v>
      </c>
    </row>
    <row r="1022" spans="1:2">
      <c r="A1022" s="12" t="s">
        <v>2303</v>
      </c>
      <c r="B1022" s="12" t="s">
        <v>2304</v>
      </c>
    </row>
    <row r="1023" spans="1:2">
      <c r="A1023" s="12" t="s">
        <v>2305</v>
      </c>
      <c r="B1023" s="12" t="s">
        <v>2306</v>
      </c>
    </row>
    <row r="1024" spans="1:2">
      <c r="A1024" s="12" t="s">
        <v>2307</v>
      </c>
      <c r="B1024" s="12" t="s">
        <v>2308</v>
      </c>
    </row>
    <row r="1025" spans="1:2">
      <c r="A1025" s="12" t="s">
        <v>2309</v>
      </c>
      <c r="B1025" s="12" t="s">
        <v>2310</v>
      </c>
    </row>
    <row r="1026" spans="1:2">
      <c r="A1026" s="12" t="s">
        <v>2311</v>
      </c>
      <c r="B1026" s="12" t="s">
        <v>2312</v>
      </c>
    </row>
    <row r="1027" spans="1:2">
      <c r="A1027" s="12" t="s">
        <v>2313</v>
      </c>
      <c r="B1027" s="12" t="s">
        <v>2314</v>
      </c>
    </row>
    <row r="1028" spans="1:2">
      <c r="A1028" s="12" t="s">
        <v>2315</v>
      </c>
      <c r="B1028" s="12" t="s">
        <v>2316</v>
      </c>
    </row>
    <row r="1029" spans="1:2">
      <c r="A1029" s="12" t="s">
        <v>96</v>
      </c>
      <c r="B1029" s="12" t="s">
        <v>95</v>
      </c>
    </row>
    <row r="1030" spans="1:2">
      <c r="A1030" s="12" t="s">
        <v>100</v>
      </c>
      <c r="B1030" s="12" t="s">
        <v>99</v>
      </c>
    </row>
    <row r="1031" spans="1:2">
      <c r="A1031" s="12" t="s">
        <v>102</v>
      </c>
      <c r="B1031" s="12" t="s">
        <v>101</v>
      </c>
    </row>
    <row r="1032" spans="1:2">
      <c r="A1032" s="12" t="s">
        <v>2317</v>
      </c>
      <c r="B1032" s="12" t="s">
        <v>115</v>
      </c>
    </row>
    <row r="1033" spans="1:2">
      <c r="A1033" s="12" t="s">
        <v>2318</v>
      </c>
      <c r="B1033" s="12" t="s">
        <v>121</v>
      </c>
    </row>
    <row r="1034" spans="1:2">
      <c r="A1034" s="12" t="s">
        <v>124</v>
      </c>
      <c r="B1034" s="12" t="s">
        <v>123</v>
      </c>
    </row>
    <row r="1035" spans="1:2">
      <c r="A1035" s="12" t="s">
        <v>140</v>
      </c>
      <c r="B1035" s="12" t="s">
        <v>139</v>
      </c>
    </row>
    <row r="1036" spans="1:2">
      <c r="A1036" s="12" t="s">
        <v>148</v>
      </c>
      <c r="B1036" s="12" t="s">
        <v>147</v>
      </c>
    </row>
    <row r="1037" spans="1:2">
      <c r="A1037" s="12" t="s">
        <v>150</v>
      </c>
      <c r="B1037" s="12" t="s">
        <v>149</v>
      </c>
    </row>
    <row r="1038" spans="1:2">
      <c r="A1038" s="12" t="s">
        <v>166</v>
      </c>
      <c r="B1038" s="12" t="s">
        <v>165</v>
      </c>
    </row>
    <row r="1039" spans="1:2">
      <c r="A1039" s="12" t="s">
        <v>204</v>
      </c>
      <c r="B1039" s="12" t="s">
        <v>203</v>
      </c>
    </row>
    <row r="1040" spans="1:2">
      <c r="A1040" s="12" t="s">
        <v>218</v>
      </c>
      <c r="B1040" s="12" t="s">
        <v>217</v>
      </c>
    </row>
    <row r="1041" spans="1:2">
      <c r="A1041" s="12" t="s">
        <v>220</v>
      </c>
      <c r="B1041" s="12" t="s">
        <v>219</v>
      </c>
    </row>
    <row r="1042" spans="1:2">
      <c r="A1042" s="12" t="s">
        <v>230</v>
      </c>
      <c r="B1042" s="12" t="s">
        <v>229</v>
      </c>
    </row>
    <row r="1043" spans="1:2">
      <c r="A1043" s="12" t="s">
        <v>236</v>
      </c>
      <c r="B1043" s="12" t="s">
        <v>235</v>
      </c>
    </row>
    <row r="1044" spans="1:2">
      <c r="A1044" s="12" t="s">
        <v>90</v>
      </c>
      <c r="B1044" s="12" t="s">
        <v>89</v>
      </c>
    </row>
    <row r="1045" spans="1:2">
      <c r="A1045" s="12" t="s">
        <v>104</v>
      </c>
      <c r="B1045" s="12" t="s">
        <v>103</v>
      </c>
    </row>
    <row r="1046" spans="1:2">
      <c r="A1046" s="12" t="s">
        <v>108</v>
      </c>
      <c r="B1046" s="12" t="s">
        <v>107</v>
      </c>
    </row>
    <row r="1047" spans="1:2">
      <c r="A1047" s="12" t="s">
        <v>114</v>
      </c>
      <c r="B1047" s="12" t="s">
        <v>113</v>
      </c>
    </row>
    <row r="1048" spans="1:2">
      <c r="A1048" s="12" t="s">
        <v>192</v>
      </c>
      <c r="B1048" s="12" t="s">
        <v>191</v>
      </c>
    </row>
    <row r="1049" spans="1:2">
      <c r="A1049" s="12" t="s">
        <v>216</v>
      </c>
      <c r="B1049" s="12" t="s">
        <v>2319</v>
      </c>
    </row>
    <row r="1050" spans="1:2">
      <c r="A1050" s="12" t="s">
        <v>228</v>
      </c>
      <c r="B1050" s="12" t="s">
        <v>227</v>
      </c>
    </row>
    <row r="1051" spans="1:2">
      <c r="A1051" s="12" t="s">
        <v>232</v>
      </c>
      <c r="B1051" s="12" t="s">
        <v>332</v>
      </c>
    </row>
    <row r="1052" spans="1:2">
      <c r="A1052" s="12" t="s">
        <v>168</v>
      </c>
      <c r="B1052" s="12" t="s">
        <v>167</v>
      </c>
    </row>
    <row r="1053" spans="1:2">
      <c r="A1053" s="12" t="s">
        <v>2320</v>
      </c>
      <c r="B1053" s="12" t="s">
        <v>2321</v>
      </c>
    </row>
    <row r="1054" spans="1:2">
      <c r="A1054" s="12" t="s">
        <v>2322</v>
      </c>
      <c r="B1054" s="12" t="s">
        <v>2323</v>
      </c>
    </row>
    <row r="1055" spans="1:2">
      <c r="A1055" s="12" t="s">
        <v>2324</v>
      </c>
      <c r="B1055" s="12" t="s">
        <v>2325</v>
      </c>
    </row>
    <row r="1056" spans="1:2">
      <c r="A1056" s="12" t="s">
        <v>2326</v>
      </c>
      <c r="B1056" s="12" t="s">
        <v>2327</v>
      </c>
    </row>
    <row r="1057" spans="1:2">
      <c r="A1057" s="12" t="s">
        <v>2328</v>
      </c>
      <c r="B1057" s="12" t="s">
        <v>2329</v>
      </c>
    </row>
    <row r="1058" spans="1:2">
      <c r="A1058" s="12" t="s">
        <v>2330</v>
      </c>
      <c r="B1058" s="12" t="s">
        <v>2331</v>
      </c>
    </row>
    <row r="1059" spans="1:2">
      <c r="A1059" s="12" t="s">
        <v>2332</v>
      </c>
      <c r="B1059" s="12" t="s">
        <v>2333</v>
      </c>
    </row>
    <row r="1060" spans="1:2">
      <c r="A1060" s="12" t="s">
        <v>2334</v>
      </c>
      <c r="B1060" s="12" t="s">
        <v>2335</v>
      </c>
    </row>
    <row r="1061" spans="1:2">
      <c r="A1061" s="12" t="s">
        <v>2336</v>
      </c>
      <c r="B1061" s="12" t="s">
        <v>2337</v>
      </c>
    </row>
    <row r="1062" spans="1:2">
      <c r="A1062" s="12" t="s">
        <v>2338</v>
      </c>
      <c r="B1062" s="12" t="s">
        <v>2339</v>
      </c>
    </row>
    <row r="1063" spans="1:2">
      <c r="A1063" s="12" t="s">
        <v>2340</v>
      </c>
      <c r="B1063" s="12" t="s">
        <v>2341</v>
      </c>
    </row>
    <row r="1064" spans="1:2">
      <c r="A1064" s="12" t="s">
        <v>2342</v>
      </c>
      <c r="B1064" s="12" t="s">
        <v>2343</v>
      </c>
    </row>
    <row r="1065" spans="1:2">
      <c r="A1065" s="12" t="s">
        <v>2344</v>
      </c>
      <c r="B1065" s="12" t="s">
        <v>2345</v>
      </c>
    </row>
    <row r="1066" spans="1:2">
      <c r="A1066" s="12" t="s">
        <v>2346</v>
      </c>
      <c r="B1066" s="12" t="s">
        <v>2347</v>
      </c>
    </row>
    <row r="1067" spans="1:2">
      <c r="A1067" s="12" t="s">
        <v>2348</v>
      </c>
      <c r="B1067" s="12" t="s">
        <v>2349</v>
      </c>
    </row>
    <row r="1068" spans="1:2">
      <c r="A1068" s="12" t="s">
        <v>2350</v>
      </c>
      <c r="B1068" s="12" t="s">
        <v>2351</v>
      </c>
    </row>
    <row r="1069" spans="1:2">
      <c r="A1069" s="12" t="s">
        <v>2352</v>
      </c>
      <c r="B1069" s="12" t="s">
        <v>2353</v>
      </c>
    </row>
    <row r="1070" spans="1:2">
      <c r="A1070" s="12" t="s">
        <v>2354</v>
      </c>
      <c r="B1070" s="12" t="s">
        <v>2355</v>
      </c>
    </row>
    <row r="1071" spans="1:2">
      <c r="A1071" s="12" t="s">
        <v>2356</v>
      </c>
      <c r="B1071" s="12" t="s">
        <v>2357</v>
      </c>
    </row>
    <row r="1072" spans="1:2">
      <c r="A1072" s="12" t="s">
        <v>2358</v>
      </c>
      <c r="B1072" s="12" t="s">
        <v>2359</v>
      </c>
    </row>
    <row r="1073" spans="1:2">
      <c r="A1073" s="12" t="s">
        <v>2360</v>
      </c>
      <c r="B1073" s="12" t="s">
        <v>2361</v>
      </c>
    </row>
    <row r="1074" spans="1:2">
      <c r="A1074" s="12" t="s">
        <v>2362</v>
      </c>
      <c r="B1074" s="12" t="s">
        <v>2363</v>
      </c>
    </row>
    <row r="1075" spans="1:2">
      <c r="A1075" s="12" t="s">
        <v>2364</v>
      </c>
      <c r="B1075" s="12" t="s">
        <v>2365</v>
      </c>
    </row>
    <row r="1076" spans="1:2">
      <c r="A1076" s="12" t="s">
        <v>2366</v>
      </c>
      <c r="B1076" s="12" t="s">
        <v>2367</v>
      </c>
    </row>
    <row r="1077" spans="1:2">
      <c r="A1077" s="12" t="s">
        <v>2368</v>
      </c>
      <c r="B1077" s="12" t="s">
        <v>2369</v>
      </c>
    </row>
    <row r="1078" spans="1:2">
      <c r="A1078" s="12" t="s">
        <v>2370</v>
      </c>
      <c r="B1078" s="12" t="s">
        <v>2371</v>
      </c>
    </row>
    <row r="1079" spans="1:2">
      <c r="A1079" s="12" t="s">
        <v>2372</v>
      </c>
      <c r="B1079" s="12" t="s">
        <v>2373</v>
      </c>
    </row>
    <row r="1080" spans="1:2">
      <c r="A1080" s="12" t="s">
        <v>2374</v>
      </c>
      <c r="B1080" s="12" t="s">
        <v>2375</v>
      </c>
    </row>
    <row r="1081" spans="1:2">
      <c r="A1081" s="12" t="s">
        <v>2376</v>
      </c>
      <c r="B1081" s="12" t="s">
        <v>2377</v>
      </c>
    </row>
    <row r="1082" spans="1:2">
      <c r="A1082" s="12" t="s">
        <v>2378</v>
      </c>
      <c r="B1082" s="12" t="s">
        <v>2379</v>
      </c>
    </row>
    <row r="1083" spans="1:2">
      <c r="A1083" s="12" t="s">
        <v>2380</v>
      </c>
      <c r="B1083" s="12" t="s">
        <v>2381</v>
      </c>
    </row>
    <row r="1084" spans="1:2">
      <c r="A1084" s="12" t="s">
        <v>2382</v>
      </c>
      <c r="B1084" s="12" t="s">
        <v>2383</v>
      </c>
    </row>
    <row r="1085" spans="1:2">
      <c r="A1085" s="12" t="s">
        <v>2384</v>
      </c>
      <c r="B1085" s="12" t="s">
        <v>2385</v>
      </c>
    </row>
    <row r="1086" spans="1:2">
      <c r="A1086" s="12" t="s">
        <v>2386</v>
      </c>
      <c r="B1086" s="12" t="s">
        <v>2387</v>
      </c>
    </row>
    <row r="1087" spans="1:2">
      <c r="A1087" s="12" t="s">
        <v>2388</v>
      </c>
      <c r="B1087" s="12" t="s">
        <v>2389</v>
      </c>
    </row>
    <row r="1088" spans="1:2">
      <c r="A1088" s="12" t="s">
        <v>2390</v>
      </c>
      <c r="B1088" s="12" t="s">
        <v>2391</v>
      </c>
    </row>
    <row r="1089" spans="1:2">
      <c r="A1089" s="12" t="s">
        <v>2392</v>
      </c>
      <c r="B1089" s="12" t="s">
        <v>2393</v>
      </c>
    </row>
    <row r="1090" spans="1:2">
      <c r="A1090" s="12" t="s">
        <v>2394</v>
      </c>
      <c r="B1090" s="12" t="s">
        <v>2395</v>
      </c>
    </row>
    <row r="1091" spans="1:2">
      <c r="A1091" s="12" t="s">
        <v>2396</v>
      </c>
      <c r="B1091" s="12" t="s">
        <v>2397</v>
      </c>
    </row>
    <row r="1092" spans="1:2">
      <c r="A1092" s="12" t="s">
        <v>2398</v>
      </c>
      <c r="B1092" s="12" t="s">
        <v>2399</v>
      </c>
    </row>
    <row r="1093" spans="1:2">
      <c r="A1093" s="12" t="s">
        <v>2400</v>
      </c>
      <c r="B1093" s="12" t="s">
        <v>2401</v>
      </c>
    </row>
    <row r="1094" spans="1:2">
      <c r="A1094" s="12" t="s">
        <v>2402</v>
      </c>
      <c r="B1094" s="12" t="s">
        <v>2403</v>
      </c>
    </row>
    <row r="1095" spans="1:2">
      <c r="A1095" s="12" t="s">
        <v>2404</v>
      </c>
      <c r="B1095" s="12" t="s">
        <v>2405</v>
      </c>
    </row>
    <row r="1096" spans="1:2">
      <c r="A1096" s="12" t="s">
        <v>2406</v>
      </c>
      <c r="B1096" s="12" t="s">
        <v>2407</v>
      </c>
    </row>
    <row r="1097" spans="1:2">
      <c r="A1097" s="12" t="s">
        <v>2408</v>
      </c>
      <c r="B1097" s="12" t="s">
        <v>2409</v>
      </c>
    </row>
    <row r="1098" spans="1:2">
      <c r="A1098" s="12" t="s">
        <v>2410</v>
      </c>
      <c r="B1098" s="12" t="s">
        <v>2411</v>
      </c>
    </row>
    <row r="1099" spans="1:2">
      <c r="A1099" s="12" t="s">
        <v>2412</v>
      </c>
      <c r="B1099" s="12" t="s">
        <v>2413</v>
      </c>
    </row>
    <row r="1100" spans="1:2">
      <c r="A1100" s="12" t="s">
        <v>2414</v>
      </c>
      <c r="B1100" s="12" t="s">
        <v>2415</v>
      </c>
    </row>
    <row r="1101" spans="1:2">
      <c r="A1101" s="12" t="s">
        <v>2416</v>
      </c>
      <c r="B1101" s="12" t="s">
        <v>2417</v>
      </c>
    </row>
    <row r="1102" spans="1:2">
      <c r="A1102" s="12" t="s">
        <v>2418</v>
      </c>
      <c r="B1102" s="12" t="s">
        <v>2419</v>
      </c>
    </row>
    <row r="1103" spans="1:2">
      <c r="A1103" s="12" t="s">
        <v>2420</v>
      </c>
      <c r="B1103" s="12" t="s">
        <v>2421</v>
      </c>
    </row>
    <row r="1104" spans="1:2">
      <c r="A1104" s="12" t="s">
        <v>2422</v>
      </c>
      <c r="B1104" s="12" t="s">
        <v>2423</v>
      </c>
    </row>
    <row r="1105" spans="1:2">
      <c r="A1105" s="12" t="s">
        <v>2424</v>
      </c>
      <c r="B1105" s="12" t="s">
        <v>2425</v>
      </c>
    </row>
    <row r="1106" spans="1:2">
      <c r="A1106" s="12" t="s">
        <v>2426</v>
      </c>
      <c r="B1106" s="12" t="s">
        <v>2427</v>
      </c>
    </row>
    <row r="1107" spans="1:2">
      <c r="A1107" s="12" t="s">
        <v>2428</v>
      </c>
      <c r="B1107" s="12" t="s">
        <v>2429</v>
      </c>
    </row>
    <row r="1108" spans="1:2">
      <c r="A1108" s="12" t="s">
        <v>134</v>
      </c>
      <c r="B1108" s="12" t="s">
        <v>133</v>
      </c>
    </row>
    <row r="1109" spans="1:2">
      <c r="A1109" s="12" t="s">
        <v>2430</v>
      </c>
      <c r="B1109" s="12" t="s">
        <v>2431</v>
      </c>
    </row>
    <row r="1110" spans="1:2">
      <c r="A1110" s="12" t="s">
        <v>2432</v>
      </c>
      <c r="B1110" s="12" t="s">
        <v>2433</v>
      </c>
    </row>
    <row r="1111" spans="1:2">
      <c r="A1111" s="12" t="s">
        <v>2434</v>
      </c>
      <c r="B1111" s="12" t="s">
        <v>2435</v>
      </c>
    </row>
    <row r="1112" spans="1:2">
      <c r="A1112" s="12" t="s">
        <v>2436</v>
      </c>
      <c r="B1112" s="12" t="s">
        <v>2437</v>
      </c>
    </row>
    <row r="1113" spans="1:2">
      <c r="A1113" s="12" t="s">
        <v>2438</v>
      </c>
      <c r="B1113" s="12" t="s">
        <v>2439</v>
      </c>
    </row>
    <row r="1114" spans="1:2">
      <c r="A1114" s="12" t="s">
        <v>2440</v>
      </c>
      <c r="B1114" s="12" t="s">
        <v>2441</v>
      </c>
    </row>
    <row r="1115" spans="1:2">
      <c r="A1115" s="12" t="s">
        <v>2442</v>
      </c>
      <c r="B1115" s="12" t="s">
        <v>2443</v>
      </c>
    </row>
    <row r="1116" spans="1:2">
      <c r="A1116" s="12" t="s">
        <v>170</v>
      </c>
      <c r="B1116" s="12" t="s">
        <v>169</v>
      </c>
    </row>
    <row r="1117" spans="1:2">
      <c r="A1117" s="12" t="s">
        <v>2444</v>
      </c>
      <c r="B1117" s="12" t="s">
        <v>2445</v>
      </c>
    </row>
    <row r="1118" spans="1:2">
      <c r="A1118" s="12" t="s">
        <v>2446</v>
      </c>
      <c r="B1118" s="12" t="s">
        <v>2447</v>
      </c>
    </row>
    <row r="1119" spans="1:2">
      <c r="A1119" s="12" t="s">
        <v>2448</v>
      </c>
      <c r="B1119" s="12" t="s">
        <v>2449</v>
      </c>
    </row>
    <row r="1120" spans="1:2">
      <c r="A1120" s="12" t="s">
        <v>2450</v>
      </c>
      <c r="B1120" s="12" t="s">
        <v>2451</v>
      </c>
    </row>
    <row r="1121" spans="1:2">
      <c r="A1121" s="12" t="s">
        <v>2452</v>
      </c>
      <c r="B1121" s="12" t="s">
        <v>2453</v>
      </c>
    </row>
    <row r="1122" spans="1:2">
      <c r="A1122" s="12" t="s">
        <v>2454</v>
      </c>
      <c r="B1122" s="12" t="s">
        <v>2455</v>
      </c>
    </row>
    <row r="1123" spans="1:2">
      <c r="A1123" s="12" t="s">
        <v>2456</v>
      </c>
      <c r="B1123" s="12" t="s">
        <v>2457</v>
      </c>
    </row>
    <row r="1124" spans="1:2">
      <c r="A1124" s="12" t="s">
        <v>2458</v>
      </c>
      <c r="B1124" s="12" t="s">
        <v>2459</v>
      </c>
    </row>
    <row r="1125" spans="1:2">
      <c r="A1125" s="12" t="s">
        <v>2460</v>
      </c>
      <c r="B1125" s="12" t="s">
        <v>2461</v>
      </c>
    </row>
    <row r="1126" spans="1:2">
      <c r="A1126" s="12" t="s">
        <v>2462</v>
      </c>
      <c r="B1126" s="12" t="s">
        <v>2463</v>
      </c>
    </row>
    <row r="1127" spans="1:2">
      <c r="A1127" s="12" t="s">
        <v>2464</v>
      </c>
      <c r="B1127" s="12" t="s">
        <v>2465</v>
      </c>
    </row>
    <row r="1128" spans="1:2">
      <c r="A1128" s="12" t="s">
        <v>2466</v>
      </c>
      <c r="B1128" s="12" t="s">
        <v>2467</v>
      </c>
    </row>
    <row r="1129" spans="1:2">
      <c r="A1129" s="12" t="s">
        <v>2468</v>
      </c>
      <c r="B1129" s="12" t="s">
        <v>2469</v>
      </c>
    </row>
    <row r="1130" spans="1:2">
      <c r="A1130" s="12" t="s">
        <v>2470</v>
      </c>
      <c r="B1130" s="12" t="s">
        <v>2471</v>
      </c>
    </row>
    <row r="1131" spans="1:2">
      <c r="A1131" s="12" t="s">
        <v>2472</v>
      </c>
      <c r="B1131" s="12" t="s">
        <v>2473</v>
      </c>
    </row>
    <row r="1132" spans="1:2">
      <c r="A1132" s="12" t="s">
        <v>2474</v>
      </c>
      <c r="B1132" s="12" t="s">
        <v>2475</v>
      </c>
    </row>
    <row r="1133" spans="1:2">
      <c r="A1133" s="12" t="s">
        <v>2476</v>
      </c>
      <c r="B1133" s="12" t="s">
        <v>2477</v>
      </c>
    </row>
    <row r="1134" spans="1:2">
      <c r="A1134" s="12" t="s">
        <v>2478</v>
      </c>
      <c r="B1134" s="12" t="s">
        <v>2479</v>
      </c>
    </row>
    <row r="1135" spans="1:2">
      <c r="A1135" s="12" t="s">
        <v>2480</v>
      </c>
      <c r="B1135" s="12" t="s">
        <v>2481</v>
      </c>
    </row>
    <row r="1136" spans="1:2">
      <c r="A1136" s="12" t="s">
        <v>2482</v>
      </c>
      <c r="B1136" s="12" t="s">
        <v>2483</v>
      </c>
    </row>
    <row r="1137" spans="1:2">
      <c r="A1137" s="12" t="s">
        <v>2484</v>
      </c>
      <c r="B1137" s="12" t="s">
        <v>2485</v>
      </c>
    </row>
    <row r="1138" spans="1:2">
      <c r="A1138" s="12" t="s">
        <v>2486</v>
      </c>
      <c r="B1138" s="12" t="s">
        <v>2487</v>
      </c>
    </row>
    <row r="1139" spans="1:2">
      <c r="A1139" s="12" t="s">
        <v>2488</v>
      </c>
      <c r="B1139" s="12" t="s">
        <v>2489</v>
      </c>
    </row>
    <row r="1140" spans="1:2">
      <c r="A1140" s="12" t="s">
        <v>2490</v>
      </c>
      <c r="B1140" s="12" t="s">
        <v>2491</v>
      </c>
    </row>
    <row r="1141" spans="1:2">
      <c r="A1141" s="12" t="s">
        <v>2492</v>
      </c>
      <c r="B1141" s="12" t="s">
        <v>2493</v>
      </c>
    </row>
    <row r="1142" spans="1:2">
      <c r="A1142" s="12" t="s">
        <v>2494</v>
      </c>
      <c r="B1142" s="12" t="s">
        <v>2495</v>
      </c>
    </row>
    <row r="1143" spans="1:2">
      <c r="A1143" s="12" t="s">
        <v>2496</v>
      </c>
      <c r="B1143" s="12" t="s">
        <v>2497</v>
      </c>
    </row>
    <row r="1144" spans="1:2">
      <c r="A1144" s="12" t="s">
        <v>2498</v>
      </c>
      <c r="B1144" s="12" t="s">
        <v>2499</v>
      </c>
    </row>
    <row r="1145" spans="1:2">
      <c r="A1145" s="12" t="s">
        <v>2500</v>
      </c>
      <c r="B1145" s="12" t="s">
        <v>2501</v>
      </c>
    </row>
    <row r="1146" spans="1:2">
      <c r="A1146" s="12" t="s">
        <v>2502</v>
      </c>
      <c r="B1146" s="12" t="s">
        <v>2503</v>
      </c>
    </row>
    <row r="1147" spans="1:2">
      <c r="A1147" s="12" t="s">
        <v>2504</v>
      </c>
      <c r="B1147" s="12" t="s">
        <v>2505</v>
      </c>
    </row>
    <row r="1148" spans="1:2">
      <c r="A1148" s="12" t="s">
        <v>2506</v>
      </c>
      <c r="B1148" s="12" t="s">
        <v>2507</v>
      </c>
    </row>
    <row r="1149" spans="1:2">
      <c r="A1149" s="12" t="s">
        <v>2508</v>
      </c>
      <c r="B1149" s="12" t="s">
        <v>2509</v>
      </c>
    </row>
    <row r="1150" spans="1:2">
      <c r="A1150" s="12" t="s">
        <v>2510</v>
      </c>
      <c r="B1150" s="12" t="s">
        <v>2511</v>
      </c>
    </row>
    <row r="1151" spans="1:2">
      <c r="A1151" s="12" t="s">
        <v>2512</v>
      </c>
      <c r="B1151" s="12" t="s">
        <v>2513</v>
      </c>
    </row>
    <row r="1152" spans="1:2">
      <c r="A1152" s="12" t="s">
        <v>2514</v>
      </c>
      <c r="B1152" s="12" t="s">
        <v>2515</v>
      </c>
    </row>
    <row r="1153" spans="1:2">
      <c r="A1153" s="12" t="s">
        <v>2516</v>
      </c>
      <c r="B1153" s="12" t="s">
        <v>2517</v>
      </c>
    </row>
    <row r="1154" spans="1:2">
      <c r="A1154" s="12" t="s">
        <v>2518</v>
      </c>
      <c r="B1154" s="12" t="s">
        <v>2519</v>
      </c>
    </row>
    <row r="1155" spans="1:2">
      <c r="A1155" s="12" t="s">
        <v>2520</v>
      </c>
      <c r="B1155" s="12" t="s">
        <v>2521</v>
      </c>
    </row>
    <row r="1156" spans="1:2">
      <c r="A1156" s="12" t="s">
        <v>2522</v>
      </c>
      <c r="B1156" s="12" t="s">
        <v>2523</v>
      </c>
    </row>
    <row r="1157" spans="1:2">
      <c r="A1157" s="12" t="s">
        <v>2524</v>
      </c>
      <c r="B1157" s="12" t="s">
        <v>2525</v>
      </c>
    </row>
    <row r="1158" spans="1:2">
      <c r="A1158" s="12" t="s">
        <v>2526</v>
      </c>
      <c r="B1158" s="12" t="s">
        <v>2527</v>
      </c>
    </row>
    <row r="1159" spans="1:2">
      <c r="A1159" s="12" t="s">
        <v>2528</v>
      </c>
      <c r="B1159" s="12" t="s">
        <v>2529</v>
      </c>
    </row>
    <row r="1160" spans="1:2">
      <c r="A1160" s="12" t="s">
        <v>2530</v>
      </c>
      <c r="B1160" s="12" t="s">
        <v>2531</v>
      </c>
    </row>
    <row r="1161" spans="1:2">
      <c r="A1161" s="12" t="s">
        <v>2532</v>
      </c>
      <c r="B1161" s="12" t="s">
        <v>2533</v>
      </c>
    </row>
    <row r="1162" spans="1:2">
      <c r="A1162" s="12" t="s">
        <v>2534</v>
      </c>
      <c r="B1162" s="12" t="s">
        <v>2535</v>
      </c>
    </row>
    <row r="1163" spans="1:2">
      <c r="A1163" s="12" t="s">
        <v>2536</v>
      </c>
      <c r="B1163" s="12" t="s">
        <v>2537</v>
      </c>
    </row>
    <row r="1164" spans="1:2">
      <c r="A1164" s="12" t="s">
        <v>2538</v>
      </c>
      <c r="B1164" s="12" t="s">
        <v>2539</v>
      </c>
    </row>
    <row r="1165" spans="1:2">
      <c r="A1165" s="12" t="s">
        <v>2540</v>
      </c>
      <c r="B1165" s="12" t="s">
        <v>2541</v>
      </c>
    </row>
    <row r="1166" spans="1:2">
      <c r="A1166" s="12" t="s">
        <v>2542</v>
      </c>
      <c r="B1166" s="12" t="s">
        <v>2543</v>
      </c>
    </row>
    <row r="1167" spans="1:2">
      <c r="A1167" s="12" t="s">
        <v>2544</v>
      </c>
      <c r="B1167" s="12" t="s">
        <v>2545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F37"/>
  <sheetViews>
    <sheetView workbookViewId="0">
      <selection activeCell="D31" sqref="D31"/>
    </sheetView>
  </sheetViews>
  <sheetFormatPr defaultRowHeight="15"/>
  <cols>
    <col min="1" max="1" width="13.5703125" bestFit="1" customWidth="1"/>
  </cols>
  <sheetData>
    <row r="1" spans="1:6">
      <c r="A1" t="s">
        <v>377</v>
      </c>
      <c r="D1" s="49">
        <v>0.33333333333333331</v>
      </c>
      <c r="F1" t="s">
        <v>363</v>
      </c>
    </row>
    <row r="2" spans="1:6">
      <c r="A2" s="12" t="s">
        <v>378</v>
      </c>
      <c r="D2" s="49">
        <v>0.35416666666666663</v>
      </c>
      <c r="F2" t="s">
        <v>383</v>
      </c>
    </row>
    <row r="3" spans="1:6">
      <c r="A3" s="12" t="s">
        <v>379</v>
      </c>
      <c r="D3" s="49">
        <v>0.375</v>
      </c>
      <c r="F3" t="s">
        <v>384</v>
      </c>
    </row>
    <row r="4" spans="1:6">
      <c r="A4" s="12" t="s">
        <v>380</v>
      </c>
      <c r="D4" s="49">
        <v>0.39583333333333298</v>
      </c>
    </row>
    <row r="5" spans="1:6">
      <c r="A5" s="12" t="s">
        <v>381</v>
      </c>
      <c r="D5" s="49">
        <v>0.41666666666666702</v>
      </c>
    </row>
    <row r="6" spans="1:6">
      <c r="A6" s="12" t="s">
        <v>382</v>
      </c>
      <c r="D6" s="49">
        <v>0.4375</v>
      </c>
    </row>
    <row r="7" spans="1:6">
      <c r="D7" s="49">
        <v>0.45833333333333298</v>
      </c>
    </row>
    <row r="8" spans="1:6">
      <c r="D8" s="49">
        <v>0.47916666666666602</v>
      </c>
    </row>
    <row r="9" spans="1:6">
      <c r="D9" s="49">
        <v>0.5</v>
      </c>
    </row>
    <row r="10" spans="1:6">
      <c r="D10" s="49">
        <v>0.52083333333333304</v>
      </c>
    </row>
    <row r="11" spans="1:6">
      <c r="D11" s="49">
        <v>0.54166666666666596</v>
      </c>
    </row>
    <row r="12" spans="1:6">
      <c r="D12" s="49">
        <v>0.562499999999999</v>
      </c>
    </row>
    <row r="13" spans="1:6">
      <c r="D13" s="49">
        <v>0.58333333333333304</v>
      </c>
    </row>
    <row r="14" spans="1:6">
      <c r="D14" s="49">
        <v>0.60416666666666596</v>
      </c>
    </row>
    <row r="15" spans="1:6">
      <c r="D15" s="49">
        <v>0.624999999999999</v>
      </c>
    </row>
    <row r="16" spans="1:6">
      <c r="D16" s="49">
        <v>0.64583333333333304</v>
      </c>
    </row>
    <row r="17" spans="4:4">
      <c r="D17" s="49">
        <v>0.66666666666666596</v>
      </c>
    </row>
    <row r="18" spans="4:4">
      <c r="D18" s="49">
        <v>0.687499999999999</v>
      </c>
    </row>
    <row r="19" spans="4:4">
      <c r="D19" s="49">
        <v>0.70833333333333304</v>
      </c>
    </row>
    <row r="20" spans="4:4">
      <c r="D20" s="49">
        <v>0.72916666666666596</v>
      </c>
    </row>
    <row r="21" spans="4:4">
      <c r="D21" s="49">
        <v>0.749999999999999</v>
      </c>
    </row>
    <row r="22" spans="4:4">
      <c r="D22" s="49">
        <v>0.77083333333333304</v>
      </c>
    </row>
    <row r="23" spans="4:4">
      <c r="D23" s="49">
        <v>0.79166666666666596</v>
      </c>
    </row>
    <row r="24" spans="4:4">
      <c r="D24" s="49">
        <v>0.812499999999999</v>
      </c>
    </row>
    <row r="25" spans="4:4">
      <c r="D25" s="49">
        <v>0.83333333333333304</v>
      </c>
    </row>
    <row r="26" spans="4:4">
      <c r="D26" s="49">
        <v>0.85416666666666596</v>
      </c>
    </row>
    <row r="27" spans="4:4">
      <c r="D27" s="49">
        <v>0.874999999999999</v>
      </c>
    </row>
    <row r="28" spans="4:4">
      <c r="D28" s="49">
        <v>0.89583333333333304</v>
      </c>
    </row>
    <row r="29" spans="4:4">
      <c r="D29" s="49">
        <v>0.91666666666666596</v>
      </c>
    </row>
    <row r="30" spans="4:4">
      <c r="D30" s="49">
        <v>0.937499999999999</v>
      </c>
    </row>
    <row r="31" spans="4:4">
      <c r="D31" s="49">
        <v>0.95833333333333204</v>
      </c>
    </row>
    <row r="32" spans="4:4">
      <c r="D32" s="49"/>
    </row>
    <row r="33" spans="4:4">
      <c r="D33" s="49"/>
    </row>
    <row r="34" spans="4:4">
      <c r="D34" s="49"/>
    </row>
    <row r="35" spans="4:4">
      <c r="D35" s="49"/>
    </row>
    <row r="36" spans="4:4">
      <c r="D36" s="49"/>
    </row>
    <row r="37" spans="4:4">
      <c r="D37" s="49"/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"/>
  <sheetViews>
    <sheetView workbookViewId="0">
      <selection activeCell="Q20" sqref="Q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1"/>
  <sheetViews>
    <sheetView workbookViewId="0">
      <selection activeCell="F18" sqref="F18"/>
    </sheetView>
  </sheetViews>
  <sheetFormatPr defaultColWidth="9.140625" defaultRowHeight="15"/>
  <cols>
    <col min="1" max="1" width="41" style="12" bestFit="1" customWidth="1"/>
    <col min="2" max="3" width="21.7109375" style="12" bestFit="1" customWidth="1"/>
    <col min="4" max="7" width="8" style="90" customWidth="1"/>
    <col min="8" max="8" width="10.7109375" style="12" bestFit="1" customWidth="1"/>
    <col min="9" max="9" width="9.5703125" style="12" bestFit="1" customWidth="1"/>
    <col min="10" max="10" width="11.140625" style="12" customWidth="1"/>
    <col min="11" max="11" width="8.85546875" style="12" bestFit="1" customWidth="1"/>
    <col min="12" max="12" width="13.140625" style="12" bestFit="1" customWidth="1"/>
    <col min="13" max="14" width="5.7109375" style="91" bestFit="1" customWidth="1"/>
    <col min="15" max="15" width="24.28515625" style="12" bestFit="1" customWidth="1"/>
    <col min="16" max="16" width="8.5703125" style="12" bestFit="1" customWidth="1"/>
    <col min="17" max="17" width="13.140625" style="12" customWidth="1"/>
    <col min="18" max="19" width="9.140625" style="91"/>
    <col min="20" max="20" width="24.28515625" style="12" bestFit="1" customWidth="1"/>
    <col min="21" max="21" width="6.85546875" style="12" customWidth="1"/>
    <col min="22" max="22" width="13.140625" style="12" customWidth="1"/>
    <col min="23" max="24" width="9.140625" style="91"/>
    <col min="25" max="25" width="24.28515625" style="12" bestFit="1" customWidth="1"/>
    <col min="26" max="26" width="6.85546875" style="12" customWidth="1"/>
    <col min="27" max="27" width="67.140625" style="12" customWidth="1"/>
    <col min="28" max="28" width="14.28515625" style="12" bestFit="1" customWidth="1"/>
    <col min="29" max="30" width="9.140625" style="91"/>
    <col min="31" max="31" width="24.28515625" style="12" bestFit="1" customWidth="1"/>
    <col min="32" max="32" width="12" style="12" customWidth="1"/>
    <col min="33" max="33" width="22.85546875" style="12" bestFit="1" customWidth="1"/>
    <col min="34" max="34" width="14.28515625" style="12" bestFit="1" customWidth="1"/>
    <col min="35" max="36" width="9.140625" style="91"/>
    <col min="37" max="37" width="24.28515625" style="12" bestFit="1" customWidth="1"/>
    <col min="38" max="38" width="10.140625" style="12" customWidth="1"/>
    <col min="39" max="39" width="23.42578125" style="12" customWidth="1"/>
    <col min="40" max="40" width="25.140625" style="12" customWidth="1"/>
    <col min="41" max="41" width="27.7109375" style="12" bestFit="1" customWidth="1"/>
    <col min="42" max="42" width="9.85546875" style="12" bestFit="1" customWidth="1"/>
    <col min="43" max="43" width="11.28515625" style="12" customWidth="1"/>
    <col min="44" max="44" width="9.140625" style="12"/>
    <col min="45" max="45" width="9.140625" style="12" customWidth="1"/>
    <col min="46" max="46" width="14.28515625" style="12" bestFit="1" customWidth="1"/>
    <col min="47" max="16384" width="9.140625" style="12"/>
  </cols>
  <sheetData>
    <row r="1" spans="1:46" s="71" customFormat="1" ht="52.5" customHeight="1" thickBot="1">
      <c r="A1" s="70"/>
      <c r="D1" s="72"/>
      <c r="E1" s="72"/>
      <c r="F1" s="72"/>
      <c r="G1" s="72"/>
      <c r="L1" s="137" t="s">
        <v>2546</v>
      </c>
      <c r="M1" s="137"/>
      <c r="N1" s="137"/>
      <c r="O1" s="137"/>
      <c r="P1" s="137"/>
      <c r="Q1" s="137" t="s">
        <v>2547</v>
      </c>
      <c r="R1" s="137"/>
      <c r="S1" s="137"/>
      <c r="T1" s="137"/>
      <c r="U1" s="137"/>
      <c r="V1" s="137" t="s">
        <v>2548</v>
      </c>
      <c r="W1" s="137"/>
      <c r="X1" s="137"/>
      <c r="Y1" s="137"/>
      <c r="Z1" s="137"/>
      <c r="AB1" s="138" t="s">
        <v>2549</v>
      </c>
      <c r="AC1" s="139"/>
      <c r="AD1" s="139"/>
      <c r="AE1" s="139"/>
      <c r="AF1" s="139"/>
      <c r="AG1" s="140"/>
      <c r="AH1" s="134" t="s">
        <v>2550</v>
      </c>
      <c r="AI1" s="135"/>
      <c r="AJ1" s="135"/>
      <c r="AK1" s="135"/>
      <c r="AL1" s="135"/>
      <c r="AM1" s="136"/>
      <c r="AO1" s="134" t="s">
        <v>2551</v>
      </c>
      <c r="AP1" s="135"/>
      <c r="AQ1" s="135"/>
      <c r="AR1" s="135"/>
      <c r="AS1" s="136"/>
    </row>
    <row r="2" spans="1:46" ht="15.75" thickBot="1">
      <c r="A2" s="73" t="s">
        <v>6</v>
      </c>
      <c r="B2" s="74" t="s">
        <v>2552</v>
      </c>
      <c r="C2" s="75" t="s">
        <v>2553</v>
      </c>
      <c r="D2" s="75" t="s">
        <v>2554</v>
      </c>
      <c r="E2" s="75" t="s">
        <v>2</v>
      </c>
      <c r="F2" s="75" t="s">
        <v>3</v>
      </c>
      <c r="G2" s="75" t="s">
        <v>2555</v>
      </c>
      <c r="H2" s="74" t="s">
        <v>15</v>
      </c>
      <c r="I2" s="74" t="s">
        <v>9</v>
      </c>
      <c r="J2" s="74" t="s">
        <v>8</v>
      </c>
      <c r="K2" s="74" t="s">
        <v>47</v>
      </c>
      <c r="L2" s="74" t="s">
        <v>2556</v>
      </c>
      <c r="M2" s="133" t="s">
        <v>2557</v>
      </c>
      <c r="N2" s="133"/>
      <c r="O2" s="74" t="s">
        <v>2558</v>
      </c>
      <c r="P2" s="75" t="s">
        <v>2559</v>
      </c>
      <c r="Q2" s="74" t="s">
        <v>2556</v>
      </c>
      <c r="R2" s="133" t="s">
        <v>2557</v>
      </c>
      <c r="S2" s="133"/>
      <c r="T2" s="74" t="s">
        <v>2558</v>
      </c>
      <c r="U2" s="75" t="s">
        <v>2559</v>
      </c>
      <c r="V2" s="74" t="s">
        <v>2556</v>
      </c>
      <c r="W2" s="133" t="s">
        <v>2557</v>
      </c>
      <c r="X2" s="133"/>
      <c r="Y2" s="74" t="s">
        <v>2558</v>
      </c>
      <c r="Z2" s="75" t="s">
        <v>2559</v>
      </c>
      <c r="AA2" s="74" t="s">
        <v>2560</v>
      </c>
      <c r="AB2" s="74" t="s">
        <v>2561</v>
      </c>
      <c r="AC2" s="133" t="s">
        <v>2562</v>
      </c>
      <c r="AD2" s="133"/>
      <c r="AE2" s="74" t="s">
        <v>2558</v>
      </c>
      <c r="AF2" s="131" t="s">
        <v>2563</v>
      </c>
      <c r="AG2" s="132"/>
      <c r="AH2" s="74" t="s">
        <v>2561</v>
      </c>
      <c r="AI2" s="133" t="s">
        <v>2562</v>
      </c>
      <c r="AJ2" s="133"/>
      <c r="AK2" s="74" t="s">
        <v>2558</v>
      </c>
      <c r="AL2" s="131" t="s">
        <v>2563</v>
      </c>
      <c r="AM2" s="132"/>
      <c r="AN2" s="76" t="s">
        <v>2564</v>
      </c>
      <c r="AO2" s="77" t="s">
        <v>2565</v>
      </c>
      <c r="AP2" s="78" t="s">
        <v>2555</v>
      </c>
      <c r="AQ2" s="79" t="s">
        <v>2566</v>
      </c>
      <c r="AR2" s="79" t="s">
        <v>2567</v>
      </c>
      <c r="AS2" s="80" t="s">
        <v>2568</v>
      </c>
    </row>
    <row r="3" spans="1:46" ht="15.75" thickBot="1">
      <c r="A3" s="81" t="s">
        <v>2569</v>
      </c>
      <c r="B3" s="82" t="str">
        <f>'Alocação 1q'!B2</f>
        <v>EVD102</v>
      </c>
      <c r="C3" s="82" t="str">
        <f>'Alocação 1q'!A2</f>
        <v>Análise de dados ecológicos</v>
      </c>
      <c r="D3" s="82">
        <f>'Alocação 1q'!C2</f>
        <v>4</v>
      </c>
      <c r="E3" s="82">
        <f>'Alocação 1q'!D2</f>
        <v>0</v>
      </c>
      <c r="F3" s="82">
        <f>'Alocação 1q'!E2</f>
        <v>8</v>
      </c>
      <c r="G3" s="82">
        <f>D3+E3</f>
        <v>4</v>
      </c>
      <c r="H3" s="82">
        <f>'Alocação 1q'!H2</f>
        <v>0</v>
      </c>
      <c r="I3" s="82">
        <f>'Alocação 1q'!J2</f>
        <v>0</v>
      </c>
      <c r="J3" s="82">
        <f>'Alocação 1q'!I2</f>
        <v>0</v>
      </c>
      <c r="K3" s="82">
        <f>'Alocação 1q'!K2</f>
        <v>0</v>
      </c>
      <c r="L3" s="82">
        <f>'Alocação 1q'!L2</f>
        <v>0</v>
      </c>
      <c r="M3" s="83">
        <f>'Alocação 1q'!M2</f>
        <v>0</v>
      </c>
      <c r="N3" s="83" t="str">
        <f>'Alocação 1q'!N2</f>
        <v/>
      </c>
      <c r="O3" s="82">
        <f>'Alocação 1q'!O2</f>
        <v>0</v>
      </c>
      <c r="P3" s="82"/>
      <c r="Q3" s="82">
        <f>'Alocação 1q'!P2</f>
        <v>0</v>
      </c>
      <c r="R3" s="83">
        <f>'Alocação 1q'!Q2</f>
        <v>0</v>
      </c>
      <c r="S3" s="83">
        <f>'Alocação 1q'!R2</f>
        <v>0</v>
      </c>
      <c r="T3" s="82">
        <f>'Alocação 1q'!S2</f>
        <v>0</v>
      </c>
      <c r="U3" s="82"/>
      <c r="V3" s="82">
        <f>'Alocação 1q'!T2</f>
        <v>0</v>
      </c>
      <c r="W3" s="83">
        <f>'Alocação 1q'!U2</f>
        <v>0</v>
      </c>
      <c r="X3" s="83">
        <f>'Alocação 1q'!V2</f>
        <v>0</v>
      </c>
      <c r="Y3" s="82">
        <f>'Alocação 1q'!W2</f>
        <v>0</v>
      </c>
      <c r="Z3" s="82"/>
      <c r="AA3" s="82" t="str">
        <f>'Alocação 1q'!Y2</f>
        <v>Gustavo Muniz Dias</v>
      </c>
      <c r="AB3" s="82">
        <f>'Alocação 1q'!Z2</f>
        <v>0</v>
      </c>
      <c r="AC3" s="83">
        <f>'Alocação 1q'!AA2</f>
        <v>0</v>
      </c>
      <c r="AD3" s="83">
        <f>'Alocação 1q'!AB2</f>
        <v>0</v>
      </c>
      <c r="AE3" s="82">
        <f>'Alocação 1q'!AC2</f>
        <v>0</v>
      </c>
      <c r="AF3" s="82"/>
      <c r="AG3" s="82"/>
      <c r="AH3" s="82">
        <f>'Alocação 1q'!Z2</f>
        <v>0</v>
      </c>
      <c r="AI3" s="83">
        <f>'Alocação 1q'!AA2</f>
        <v>0</v>
      </c>
      <c r="AJ3" s="83">
        <f>'Alocação 1q'!AB2</f>
        <v>0</v>
      </c>
      <c r="AK3" s="82">
        <f>'Alocação 1q'!AC2</f>
        <v>0</v>
      </c>
      <c r="AL3" s="82"/>
      <c r="AM3" s="82"/>
      <c r="AN3" s="82">
        <f>'Alocação 1q'!AJ2</f>
        <v>0</v>
      </c>
      <c r="AO3" s="84" t="e">
        <f t="shared" ref="AO3:AO4" si="0">IF(AP3="0","",IF(AP3=AS3,"CORRETO",IF(AP3&gt;AS3,"HORAS A MENOS ALOCADAS","HORAS A MAIS ALOCADAS")))</f>
        <v>#VALUE!</v>
      </c>
      <c r="AP3" s="84">
        <f>IF(G3="","0",G3/24)</f>
        <v>0.16666666666666666</v>
      </c>
      <c r="AQ3" s="84" t="e">
        <f>(IF(M3="",0,IF(O3="SEMANAL",N3-M3,(N3-M3)/2)))+(IF(R3="",0,IF(T3="SEMANAL",S3-R3,(S3-R3)/2)))+(IF(W3="",0,IF(Y3="SEMANAL",X3-W3,(X3-W3)/2)))</f>
        <v>#VALUE!</v>
      </c>
      <c r="AR3" s="84">
        <f>(IF(AD3="",0,IF(AE3="SEMANAL",AD3-AC3,(AD3-AC3)/2)))+(IF(AJ3="",0,IF(AK3="SEMANAL",AJ3-AI3,(AJ3-AI3)/2)))</f>
        <v>0</v>
      </c>
      <c r="AS3" s="85" t="e">
        <f>AQ3+AR3</f>
        <v>#VALUE!</v>
      </c>
      <c r="AT3" s="65"/>
    </row>
    <row r="4" spans="1:46" ht="15.75" thickBot="1">
      <c r="A4" s="81" t="s">
        <v>2569</v>
      </c>
      <c r="B4" s="82" t="str">
        <f>'Alocação 1q'!B3</f>
        <v>BCL0306-15</v>
      </c>
      <c r="C4" s="82" t="str">
        <f>'Alocação 1q'!A3</f>
        <v>Biodiversidade: Interações entre organismos e ambiente</v>
      </c>
      <c r="D4" s="82">
        <f>'Alocação 1q'!C3</f>
        <v>3</v>
      </c>
      <c r="E4" s="82">
        <f>'Alocação 1q'!D3</f>
        <v>0</v>
      </c>
      <c r="F4" s="82">
        <f>'Alocação 1q'!E3</f>
        <v>4</v>
      </c>
      <c r="G4" s="82">
        <f t="shared" ref="G4:G67" si="1">D4+E4</f>
        <v>3</v>
      </c>
      <c r="H4" s="82" t="str">
        <f>'Alocação 1q'!H3</f>
        <v>SA</v>
      </c>
      <c r="I4" s="82">
        <f>'Alocação 1q'!J3</f>
        <v>0</v>
      </c>
      <c r="J4" s="82" t="str">
        <f>'Alocação 1q'!I3</f>
        <v>Matutino</v>
      </c>
      <c r="K4" s="82">
        <f>'Alocação 1q'!K3</f>
        <v>90</v>
      </c>
      <c r="L4" s="82" t="str">
        <f>'Alocação 1q'!L3</f>
        <v>Terças</v>
      </c>
      <c r="M4" s="83">
        <f>'Alocação 1q'!M3</f>
        <v>0.58333333333333304</v>
      </c>
      <c r="N4" s="83">
        <f>'Alocação 1q'!N3</f>
        <v>0.66666666666666596</v>
      </c>
      <c r="O4" s="82" t="str">
        <f>'Alocação 1q'!O3</f>
        <v>Quinzenal I</v>
      </c>
      <c r="P4" s="82"/>
      <c r="Q4" s="82" t="str">
        <f>'Alocação 1q'!P3</f>
        <v>Quintas</v>
      </c>
      <c r="R4" s="83">
        <f>'Alocação 1q'!Q3</f>
        <v>0.58333333333333304</v>
      </c>
      <c r="S4" s="83">
        <f>'Alocação 1q'!R3</f>
        <v>0.66666666666666596</v>
      </c>
      <c r="T4" s="82" t="str">
        <f>'Alocação 1q'!S3</f>
        <v>Semanal</v>
      </c>
      <c r="U4" s="82"/>
      <c r="V4" s="82">
        <f>'Alocação 1q'!T3</f>
        <v>0</v>
      </c>
      <c r="W4" s="83">
        <f>'Alocação 1q'!U3</f>
        <v>0</v>
      </c>
      <c r="X4" s="83">
        <f>'Alocação 1q'!V3</f>
        <v>0</v>
      </c>
      <c r="Y4" s="82">
        <f>'Alocação 1q'!W3</f>
        <v>0</v>
      </c>
      <c r="Z4" s="82"/>
      <c r="AA4" s="82" t="str">
        <f>'Alocação 1q'!Y3</f>
        <v>Carlos  Suetoshi Miyasawa</v>
      </c>
      <c r="AB4" s="82">
        <f>'Alocação 1q'!Z3</f>
        <v>0</v>
      </c>
      <c r="AC4" s="83">
        <f>'Alocação 1q'!AA3</f>
        <v>0</v>
      </c>
      <c r="AD4" s="83">
        <f>'Alocação 1q'!AB3</f>
        <v>0</v>
      </c>
      <c r="AE4" s="82">
        <f>'Alocação 1q'!AC3</f>
        <v>0</v>
      </c>
      <c r="AF4" s="82"/>
      <c r="AG4" s="82"/>
      <c r="AH4" s="82">
        <f>'Alocação 1q'!Z3</f>
        <v>0</v>
      </c>
      <c r="AI4" s="83">
        <f>'Alocação 1q'!AA3</f>
        <v>0</v>
      </c>
      <c r="AJ4" s="83">
        <f>'Alocação 1q'!AB3</f>
        <v>0</v>
      </c>
      <c r="AK4" s="82">
        <f>'Alocação 1q'!AC3</f>
        <v>0</v>
      </c>
      <c r="AL4" s="82"/>
      <c r="AM4" s="82"/>
      <c r="AN4" s="82">
        <f>'Alocação 1q'!AJ3</f>
        <v>0</v>
      </c>
      <c r="AO4" s="86" t="str">
        <f t="shared" si="0"/>
        <v>HORAS A MENOS ALOCADAS</v>
      </c>
      <c r="AP4" s="86">
        <f t="shared" ref="AP4:AP67" si="2">IF(G4="","0",G4/24)</f>
        <v>0.125</v>
      </c>
      <c r="AQ4" s="86">
        <f t="shared" ref="AQ4:AQ67" si="3">(IF(M4="",0,IF(O4="SEMANAL",N4-M4,(N4-M4)/2)))+(IF(R4="",0,IF(T4="SEMANAL",S4-R4,(S4-R4)/2)))+(IF(W4="",0,IF(Y4="SEMANAL",X4-W4,(X4-W4)/2)))</f>
        <v>0.12499999999999939</v>
      </c>
      <c r="AR4" s="86">
        <f t="shared" ref="AR4:AR67" si="4">(IF(AD4="",0,IF(AE4="SEMANAL",AD4-AC4,(AD4-AC4)/2)))+(IF(AJ4="",0,IF(AK4="SEMANAL",AJ4-AI4,(AJ4-AI4)/2)))</f>
        <v>0</v>
      </c>
      <c r="AS4" s="87">
        <f t="shared" ref="AS4:AS67" si="5">AQ4+AR4</f>
        <v>0.12499999999999939</v>
      </c>
    </row>
    <row r="5" spans="1:46" ht="15.75" thickBot="1">
      <c r="A5" s="81" t="s">
        <v>2569</v>
      </c>
      <c r="B5" s="82" t="str">
        <f>'Alocação 1q'!B4</f>
        <v>BCL0306-15</v>
      </c>
      <c r="C5" s="82" t="str">
        <f>'Alocação 1q'!A4</f>
        <v>Biodiversidade: Interações entre organismos e ambiente</v>
      </c>
      <c r="D5" s="82">
        <f>'Alocação 1q'!C4</f>
        <v>3</v>
      </c>
      <c r="E5" s="82">
        <f>'Alocação 1q'!D4</f>
        <v>0</v>
      </c>
      <c r="F5" s="82">
        <f>'Alocação 1q'!E4</f>
        <v>4</v>
      </c>
      <c r="G5" s="82">
        <f t="shared" si="1"/>
        <v>3</v>
      </c>
      <c r="H5" s="82" t="str">
        <f>'Alocação 1q'!H4</f>
        <v>SA</v>
      </c>
      <c r="I5" s="82">
        <f>'Alocação 1q'!J4</f>
        <v>0</v>
      </c>
      <c r="J5" s="82" t="str">
        <f>'Alocação 1q'!I4</f>
        <v>Noturno</v>
      </c>
      <c r="K5" s="82">
        <f>'Alocação 1q'!K4</f>
        <v>90</v>
      </c>
      <c r="L5" s="82" t="str">
        <f>'Alocação 1q'!L4</f>
        <v>Terças</v>
      </c>
      <c r="M5" s="83">
        <f>'Alocação 1q'!M4</f>
        <v>0.79166666666666596</v>
      </c>
      <c r="N5" s="83">
        <f>'Alocação 1q'!N4</f>
        <v>0.874999999999999</v>
      </c>
      <c r="O5" s="82" t="str">
        <f>'Alocação 1q'!O4</f>
        <v>Quinzenal I</v>
      </c>
      <c r="P5" s="82"/>
      <c r="Q5" s="82" t="str">
        <f>'Alocação 1q'!P4</f>
        <v>Quintas</v>
      </c>
      <c r="R5" s="83">
        <f>'Alocação 1q'!Q4</f>
        <v>0.79166666666666596</v>
      </c>
      <c r="S5" s="83">
        <f>'Alocação 1q'!R4</f>
        <v>0.874999999999999</v>
      </c>
      <c r="T5" s="82" t="str">
        <f>'Alocação 1q'!S4</f>
        <v>Semanal</v>
      </c>
      <c r="U5" s="82"/>
      <c r="V5" s="82">
        <f>'Alocação 1q'!T4</f>
        <v>0</v>
      </c>
      <c r="W5" s="83">
        <f>'Alocação 1q'!U4</f>
        <v>0</v>
      </c>
      <c r="X5" s="83">
        <f>'Alocação 1q'!V4</f>
        <v>0</v>
      </c>
      <c r="Y5" s="82">
        <f>'Alocação 1q'!W4</f>
        <v>0</v>
      </c>
      <c r="Z5" s="82"/>
      <c r="AA5" s="82" t="str">
        <f>'Alocação 1q'!Y4</f>
        <v>Simone Rodrigues de Freitas</v>
      </c>
      <c r="AB5" s="82">
        <f>'Alocação 1q'!Z4</f>
        <v>0</v>
      </c>
      <c r="AC5" s="83">
        <f>'Alocação 1q'!AA4</f>
        <v>0</v>
      </c>
      <c r="AD5" s="83">
        <f>'Alocação 1q'!AB4</f>
        <v>0</v>
      </c>
      <c r="AE5" s="82">
        <f>'Alocação 1q'!AC4</f>
        <v>0</v>
      </c>
      <c r="AF5" s="82"/>
      <c r="AG5" s="82"/>
      <c r="AH5" s="82">
        <f>'Alocação 1q'!Z4</f>
        <v>0</v>
      </c>
      <c r="AI5" s="83">
        <f>'Alocação 1q'!AA4</f>
        <v>0</v>
      </c>
      <c r="AJ5" s="83">
        <f>'Alocação 1q'!AB4</f>
        <v>0</v>
      </c>
      <c r="AK5" s="82">
        <f>'Alocação 1q'!AC4</f>
        <v>0</v>
      </c>
      <c r="AL5" s="82"/>
      <c r="AM5" s="82"/>
      <c r="AN5" s="82">
        <f>'Alocação 1q'!AJ4</f>
        <v>0</v>
      </c>
      <c r="AO5" s="86" t="str">
        <f>IF(AP5="0","",IF(AP5=AS5,"CORRETO",IF(AP5&gt;AS5,"HORAS A MENOS ALOCADAS","HORAS A MAIS ALOCADAS")))</f>
        <v>CORRETO</v>
      </c>
      <c r="AP5" s="86">
        <f t="shared" si="2"/>
        <v>0.125</v>
      </c>
      <c r="AQ5" s="86">
        <f t="shared" si="3"/>
        <v>0.12499999999999956</v>
      </c>
      <c r="AR5" s="86">
        <f t="shared" si="4"/>
        <v>0</v>
      </c>
      <c r="AS5" s="87">
        <f t="shared" si="5"/>
        <v>0.12499999999999956</v>
      </c>
    </row>
    <row r="6" spans="1:46" ht="15.75" thickBot="1">
      <c r="A6" s="81" t="s">
        <v>2569</v>
      </c>
      <c r="B6" s="82" t="str">
        <f>'Alocação 1q'!B5</f>
        <v>BCL0306-15</v>
      </c>
      <c r="C6" s="82" t="str">
        <f>'Alocação 1q'!A5</f>
        <v>Biodiversidade: Interações entre organismos e ambiente</v>
      </c>
      <c r="D6" s="82">
        <f>'Alocação 1q'!C5</f>
        <v>3</v>
      </c>
      <c r="E6" s="82">
        <f>'Alocação 1q'!D5</f>
        <v>0</v>
      </c>
      <c r="F6" s="82">
        <f>'Alocação 1q'!E5</f>
        <v>4</v>
      </c>
      <c r="G6" s="82">
        <f t="shared" si="1"/>
        <v>3</v>
      </c>
      <c r="H6" s="82" t="str">
        <f>'Alocação 1q'!H5</f>
        <v>SBC</v>
      </c>
      <c r="I6" s="82">
        <f>'Alocação 1q'!J5</f>
        <v>0</v>
      </c>
      <c r="J6" s="82" t="str">
        <f>'Alocação 1q'!I5</f>
        <v>Matutino</v>
      </c>
      <c r="K6" s="82">
        <f>'Alocação 1q'!K5</f>
        <v>90</v>
      </c>
      <c r="L6" s="82" t="str">
        <f>'Alocação 1q'!L5</f>
        <v>Terças</v>
      </c>
      <c r="M6" s="83">
        <f>'Alocação 1q'!M5</f>
        <v>0.58333333333333304</v>
      </c>
      <c r="N6" s="83">
        <f>'Alocação 1q'!N5</f>
        <v>0.66666666666666596</v>
      </c>
      <c r="O6" s="82" t="str">
        <f>'Alocação 1q'!O5</f>
        <v>Quinzenal I</v>
      </c>
      <c r="P6" s="82"/>
      <c r="Q6" s="82" t="str">
        <f>'Alocação 1q'!P5</f>
        <v>Quintas</v>
      </c>
      <c r="R6" s="83">
        <f>'Alocação 1q'!Q5</f>
        <v>0.58333333333333304</v>
      </c>
      <c r="S6" s="83">
        <f>'Alocação 1q'!R5</f>
        <v>0.66666666666666596</v>
      </c>
      <c r="T6" s="82" t="str">
        <f>'Alocação 1q'!S5</f>
        <v>Semanal</v>
      </c>
      <c r="U6" s="82"/>
      <c r="V6" s="82">
        <f>'Alocação 1q'!T5</f>
        <v>0</v>
      </c>
      <c r="W6" s="83">
        <f>'Alocação 1q'!U5</f>
        <v>0</v>
      </c>
      <c r="X6" s="83">
        <f>'Alocação 1q'!V5</f>
        <v>0</v>
      </c>
      <c r="Y6" s="82">
        <f>'Alocação 1q'!W5</f>
        <v>0</v>
      </c>
      <c r="Z6" s="82"/>
      <c r="AA6" s="82" t="str">
        <f>'Alocação 1q'!Y5</f>
        <v>Marcio de Souza Werneck</v>
      </c>
      <c r="AB6" s="82">
        <f>'Alocação 1q'!Z5</f>
        <v>0</v>
      </c>
      <c r="AC6" s="83">
        <f>'Alocação 1q'!AA5</f>
        <v>0</v>
      </c>
      <c r="AD6" s="83">
        <f>'Alocação 1q'!AB5</f>
        <v>0</v>
      </c>
      <c r="AE6" s="82">
        <f>'Alocação 1q'!AC5</f>
        <v>0</v>
      </c>
      <c r="AF6" s="82"/>
      <c r="AG6" s="82"/>
      <c r="AH6" s="82">
        <f>'Alocação 1q'!Z5</f>
        <v>0</v>
      </c>
      <c r="AI6" s="83">
        <f>'Alocação 1q'!AA5</f>
        <v>0</v>
      </c>
      <c r="AJ6" s="83">
        <f>'Alocação 1q'!AB5</f>
        <v>0</v>
      </c>
      <c r="AK6" s="82">
        <f>'Alocação 1q'!AC5</f>
        <v>0</v>
      </c>
      <c r="AL6" s="82"/>
      <c r="AM6" s="82"/>
      <c r="AN6" s="82">
        <f>'Alocação 1q'!AJ5</f>
        <v>0</v>
      </c>
      <c r="AO6" s="86" t="str">
        <f t="shared" ref="AO6:AO69" si="6">IF(AP6="0","",IF(AP6=AS6,"CORRETO",IF(AP6&gt;AS6,"HORAS A MENOS ALOCADAS","HORAS A MAIS ALOCADAS")))</f>
        <v>HORAS A MENOS ALOCADAS</v>
      </c>
      <c r="AP6" s="86">
        <f t="shared" si="2"/>
        <v>0.125</v>
      </c>
      <c r="AQ6" s="86">
        <f t="shared" si="3"/>
        <v>0.12499999999999939</v>
      </c>
      <c r="AR6" s="86">
        <f t="shared" si="4"/>
        <v>0</v>
      </c>
      <c r="AS6" s="87">
        <f t="shared" si="5"/>
        <v>0.12499999999999939</v>
      </c>
    </row>
    <row r="7" spans="1:46" ht="15.75" thickBot="1">
      <c r="A7" s="81" t="s">
        <v>2569</v>
      </c>
      <c r="B7" s="82" t="str">
        <f>'Alocação 1q'!B6</f>
        <v>NHZ1003-15</v>
      </c>
      <c r="C7" s="82" t="str">
        <f>'Alocação 1q'!A6</f>
        <v>Biofísica</v>
      </c>
      <c r="D7" s="82">
        <f>'Alocação 1q'!C6</f>
        <v>4</v>
      </c>
      <c r="E7" s="82">
        <f>'Alocação 1q'!D6</f>
        <v>0</v>
      </c>
      <c r="F7" s="82">
        <f>'Alocação 1q'!E6</f>
        <v>4</v>
      </c>
      <c r="G7" s="82">
        <f t="shared" si="1"/>
        <v>4</v>
      </c>
      <c r="H7" s="82" t="str">
        <f>'Alocação 1q'!H6</f>
        <v>SA</v>
      </c>
      <c r="I7" s="82">
        <f>'Alocação 1q'!J6</f>
        <v>0</v>
      </c>
      <c r="J7" s="82" t="str">
        <f>'Alocação 1q'!I6</f>
        <v>Matutino</v>
      </c>
      <c r="K7" s="82">
        <f>'Alocação 1q'!K6</f>
        <v>30</v>
      </c>
      <c r="L7" s="82" t="str">
        <f>'Alocação 1q'!L6</f>
        <v>Terças</v>
      </c>
      <c r="M7" s="83">
        <f>'Alocação 1q'!M6</f>
        <v>0.58333333333333304</v>
      </c>
      <c r="N7" s="83">
        <f>'Alocação 1q'!N6</f>
        <v>0.66666666666666663</v>
      </c>
      <c r="O7" s="82" t="str">
        <f>'Alocação 1q'!O6</f>
        <v>Semanal</v>
      </c>
      <c r="P7" s="82"/>
      <c r="Q7" s="82" t="str">
        <f>'Alocação 1q'!P6</f>
        <v>Sextas</v>
      </c>
      <c r="R7" s="83">
        <f>'Alocação 1q'!Q6</f>
        <v>0.58333333333333337</v>
      </c>
      <c r="S7" s="83">
        <f>'Alocação 1q'!R6</f>
        <v>0.66666666666666663</v>
      </c>
      <c r="T7" s="82" t="str">
        <f>'Alocação 1q'!S6</f>
        <v>Semanal</v>
      </c>
      <c r="U7" s="82"/>
      <c r="V7" s="82">
        <f>'Alocação 1q'!T6</f>
        <v>0</v>
      </c>
      <c r="W7" s="83">
        <f>'Alocação 1q'!U6</f>
        <v>0</v>
      </c>
      <c r="X7" s="83">
        <f>'Alocação 1q'!V6</f>
        <v>0</v>
      </c>
      <c r="Y7" s="82">
        <f>'Alocação 1q'!W6</f>
        <v>0</v>
      </c>
      <c r="Z7" s="82"/>
      <c r="AA7" s="82" t="str">
        <f>'Alocação 1q'!Y6</f>
        <v>Jiri Borecky</v>
      </c>
      <c r="AB7" s="82">
        <f>'Alocação 1q'!Z6</f>
        <v>0</v>
      </c>
      <c r="AC7" s="83">
        <f>'Alocação 1q'!AA6</f>
        <v>0</v>
      </c>
      <c r="AD7" s="83">
        <f>'Alocação 1q'!AB6</f>
        <v>0</v>
      </c>
      <c r="AE7" s="82">
        <f>'Alocação 1q'!AC6</f>
        <v>0</v>
      </c>
      <c r="AF7" s="82"/>
      <c r="AG7" s="82"/>
      <c r="AH7" s="82">
        <f>'Alocação 1q'!Z6</f>
        <v>0</v>
      </c>
      <c r="AI7" s="83">
        <f>'Alocação 1q'!AA6</f>
        <v>0</v>
      </c>
      <c r="AJ7" s="83">
        <f>'Alocação 1q'!AB6</f>
        <v>0</v>
      </c>
      <c r="AK7" s="82">
        <f>'Alocação 1q'!AC6</f>
        <v>0</v>
      </c>
      <c r="AL7" s="82"/>
      <c r="AM7" s="82"/>
      <c r="AN7" s="82">
        <f>'Alocação 1q'!AJ6</f>
        <v>0</v>
      </c>
      <c r="AO7" s="86" t="str">
        <f t="shared" si="6"/>
        <v>CORRETO</v>
      </c>
      <c r="AP7" s="86">
        <f t="shared" si="2"/>
        <v>0.16666666666666666</v>
      </c>
      <c r="AQ7" s="86">
        <f t="shared" si="3"/>
        <v>0.16666666666666685</v>
      </c>
      <c r="AR7" s="86">
        <f t="shared" si="4"/>
        <v>0</v>
      </c>
      <c r="AS7" s="87">
        <f t="shared" si="5"/>
        <v>0.16666666666666685</v>
      </c>
    </row>
    <row r="8" spans="1:46" ht="15.75" thickBot="1">
      <c r="A8" s="81" t="s">
        <v>2569</v>
      </c>
      <c r="B8" s="82" t="str">
        <f>'Alocação 1q'!B7</f>
        <v>EVD104</v>
      </c>
      <c r="C8" s="82" t="str">
        <f>'Alocação 1q'!A7</f>
        <v>Biologia Comparada e Filogenia de Metazoa</v>
      </c>
      <c r="D8" s="82">
        <f>'Alocação 1q'!C7</f>
        <v>4</v>
      </c>
      <c r="E8" s="82">
        <f>'Alocação 1q'!D7</f>
        <v>0</v>
      </c>
      <c r="F8" s="82">
        <f>'Alocação 1q'!E7</f>
        <v>8</v>
      </c>
      <c r="G8" s="82">
        <f t="shared" si="1"/>
        <v>4</v>
      </c>
      <c r="H8" s="82" t="str">
        <f>'Alocação 1q'!H7</f>
        <v>SA</v>
      </c>
      <c r="I8" s="82">
        <f>'Alocação 1q'!J7</f>
        <v>0</v>
      </c>
      <c r="J8" s="82" t="str">
        <f>'Alocação 1q'!I7</f>
        <v>Matutino</v>
      </c>
      <c r="K8" s="82">
        <f>'Alocação 1q'!K7</f>
        <v>0</v>
      </c>
      <c r="L8" s="82" t="str">
        <f>'Alocação 1q'!L7</f>
        <v>Terças</v>
      </c>
      <c r="M8" s="83">
        <f>'Alocação 1q'!M7</f>
        <v>0.33333333333333331</v>
      </c>
      <c r="N8" s="83">
        <f>'Alocação 1q'!N7</f>
        <v>0.5</v>
      </c>
      <c r="O8" s="82" t="str">
        <f>'Alocação 1q'!O7</f>
        <v>Semanal</v>
      </c>
      <c r="P8" s="82"/>
      <c r="Q8" s="82">
        <f>'Alocação 1q'!P7</f>
        <v>0</v>
      </c>
      <c r="R8" s="83">
        <f>'Alocação 1q'!Q7</f>
        <v>0</v>
      </c>
      <c r="S8" s="83">
        <f>'Alocação 1q'!R7</f>
        <v>0</v>
      </c>
      <c r="T8" s="82">
        <f>'Alocação 1q'!S7</f>
        <v>0</v>
      </c>
      <c r="U8" s="82"/>
      <c r="V8" s="82">
        <f>'Alocação 1q'!T7</f>
        <v>0</v>
      </c>
      <c r="W8" s="83">
        <f>'Alocação 1q'!U7</f>
        <v>0</v>
      </c>
      <c r="X8" s="83">
        <f>'Alocação 1q'!V7</f>
        <v>0</v>
      </c>
      <c r="Y8" s="82">
        <f>'Alocação 1q'!W7</f>
        <v>0</v>
      </c>
      <c r="Z8" s="82"/>
      <c r="AA8" s="82" t="str">
        <f>'Alocação 1q'!Y7</f>
        <v>Alberto José Arab Olavarrieta</v>
      </c>
      <c r="AB8" s="82">
        <f>'Alocação 1q'!Z7</f>
        <v>0</v>
      </c>
      <c r="AC8" s="83">
        <f>'Alocação 1q'!AA7</f>
        <v>0</v>
      </c>
      <c r="AD8" s="83">
        <f>'Alocação 1q'!AB7</f>
        <v>0</v>
      </c>
      <c r="AE8" s="82">
        <f>'Alocação 1q'!AC7</f>
        <v>0</v>
      </c>
      <c r="AF8" s="82"/>
      <c r="AG8" s="82"/>
      <c r="AH8" s="82">
        <f>'Alocação 1q'!Z7</f>
        <v>0</v>
      </c>
      <c r="AI8" s="83">
        <f>'Alocação 1q'!AA7</f>
        <v>0</v>
      </c>
      <c r="AJ8" s="83">
        <f>'Alocação 1q'!AB7</f>
        <v>0</v>
      </c>
      <c r="AK8" s="82">
        <f>'Alocação 1q'!AC7</f>
        <v>0</v>
      </c>
      <c r="AL8" s="82"/>
      <c r="AM8" s="82"/>
      <c r="AN8" s="82">
        <f>'Alocação 1q'!AJ7</f>
        <v>0</v>
      </c>
      <c r="AO8" s="86" t="str">
        <f t="shared" si="6"/>
        <v>CORRETO</v>
      </c>
      <c r="AP8" s="86">
        <f t="shared" si="2"/>
        <v>0.16666666666666666</v>
      </c>
      <c r="AQ8" s="86">
        <f t="shared" si="3"/>
        <v>0.16666666666666669</v>
      </c>
      <c r="AR8" s="86">
        <f t="shared" si="4"/>
        <v>0</v>
      </c>
      <c r="AS8" s="87">
        <f t="shared" si="5"/>
        <v>0.16666666666666669</v>
      </c>
    </row>
    <row r="9" spans="1:46" ht="15.75" thickBot="1">
      <c r="A9" s="81" t="s">
        <v>2569</v>
      </c>
      <c r="B9" s="82" t="str">
        <f>'Alocação 1q'!B8</f>
        <v>EVD104</v>
      </c>
      <c r="C9" s="82" t="str">
        <f>'Alocação 1q'!A8</f>
        <v>Biologia Comparada e Filogenia de Metazoa</v>
      </c>
      <c r="D9" s="82">
        <f>'Alocação 1q'!C8</f>
        <v>4</v>
      </c>
      <c r="E9" s="82">
        <f>'Alocação 1q'!D8</f>
        <v>0</v>
      </c>
      <c r="F9" s="82">
        <f>'Alocação 1q'!E8</f>
        <v>8</v>
      </c>
      <c r="G9" s="82">
        <f t="shared" si="1"/>
        <v>4</v>
      </c>
      <c r="H9" s="82" t="str">
        <f>'Alocação 1q'!H8</f>
        <v>SA</v>
      </c>
      <c r="I9" s="82">
        <f>'Alocação 1q'!J8</f>
        <v>0</v>
      </c>
      <c r="J9" s="82" t="str">
        <f>'Alocação 1q'!I8</f>
        <v>Matutino</v>
      </c>
      <c r="K9" s="82">
        <f>'Alocação 1q'!K8</f>
        <v>0</v>
      </c>
      <c r="L9" s="82" t="str">
        <f>'Alocação 1q'!L8</f>
        <v>Terças</v>
      </c>
      <c r="M9" s="83">
        <f>'Alocação 1q'!M8</f>
        <v>0.33333333333333331</v>
      </c>
      <c r="N9" s="83">
        <f>'Alocação 1q'!N8</f>
        <v>0.5</v>
      </c>
      <c r="O9" s="82" t="str">
        <f>'Alocação 1q'!O8</f>
        <v>Semanal</v>
      </c>
      <c r="P9" s="82"/>
      <c r="Q9" s="82">
        <f>'Alocação 1q'!P8</f>
        <v>0</v>
      </c>
      <c r="R9" s="83">
        <f>'Alocação 1q'!Q8</f>
        <v>0</v>
      </c>
      <c r="S9" s="83">
        <f>'Alocação 1q'!R8</f>
        <v>0</v>
      </c>
      <c r="T9" s="82">
        <f>'Alocação 1q'!S8</f>
        <v>0</v>
      </c>
      <c r="U9" s="82"/>
      <c r="V9" s="82">
        <f>'Alocação 1q'!T8</f>
        <v>0</v>
      </c>
      <c r="W9" s="83">
        <f>'Alocação 1q'!U8</f>
        <v>0</v>
      </c>
      <c r="X9" s="83">
        <f>'Alocação 1q'!V8</f>
        <v>0</v>
      </c>
      <c r="Y9" s="82">
        <f>'Alocação 1q'!W8</f>
        <v>0</v>
      </c>
      <c r="Z9" s="82"/>
      <c r="AA9" s="82" t="str">
        <f>'Alocação 1q'!Y8</f>
        <v>Vanessa Kruth Verdade</v>
      </c>
      <c r="AB9" s="82">
        <f>'Alocação 1q'!Z8</f>
        <v>0</v>
      </c>
      <c r="AC9" s="83">
        <f>'Alocação 1q'!AA8</f>
        <v>0</v>
      </c>
      <c r="AD9" s="83">
        <f>'Alocação 1q'!AB8</f>
        <v>0</v>
      </c>
      <c r="AE9" s="82">
        <f>'Alocação 1q'!AC8</f>
        <v>0</v>
      </c>
      <c r="AF9" s="82"/>
      <c r="AG9" s="82"/>
      <c r="AH9" s="82">
        <f>'Alocação 1q'!Z8</f>
        <v>0</v>
      </c>
      <c r="AI9" s="83">
        <f>'Alocação 1q'!AA8</f>
        <v>0</v>
      </c>
      <c r="AJ9" s="83">
        <f>'Alocação 1q'!AB8</f>
        <v>0</v>
      </c>
      <c r="AK9" s="82">
        <f>'Alocação 1q'!AC8</f>
        <v>0</v>
      </c>
      <c r="AL9" s="82"/>
      <c r="AM9" s="82"/>
      <c r="AN9" s="82">
        <f>'Alocação 1q'!AJ8</f>
        <v>0</v>
      </c>
      <c r="AO9" s="86" t="str">
        <f t="shared" si="6"/>
        <v>CORRETO</v>
      </c>
      <c r="AP9" s="86">
        <f t="shared" si="2"/>
        <v>0.16666666666666666</v>
      </c>
      <c r="AQ9" s="86">
        <f t="shared" si="3"/>
        <v>0.16666666666666669</v>
      </c>
      <c r="AR9" s="86">
        <f t="shared" si="4"/>
        <v>0</v>
      </c>
      <c r="AS9" s="87">
        <f t="shared" si="5"/>
        <v>0.16666666666666669</v>
      </c>
    </row>
    <row r="10" spans="1:46" ht="15.75" thickBot="1">
      <c r="A10" s="81" t="s">
        <v>2569</v>
      </c>
      <c r="B10" s="82" t="str">
        <f>'Alocação 1q'!B9</f>
        <v>BIS121</v>
      </c>
      <c r="C10" s="82" t="str">
        <f>'Alocação 1q'!A9</f>
        <v>Biologia de Células e sinalização</v>
      </c>
      <c r="D10" s="82">
        <f>'Alocação 1q'!C9</f>
        <v>0</v>
      </c>
      <c r="E10" s="82">
        <f>'Alocação 1q'!D9</f>
        <v>0</v>
      </c>
      <c r="F10" s="82">
        <f>'Alocação 1q'!E9</f>
        <v>0</v>
      </c>
      <c r="G10" s="82">
        <f t="shared" si="1"/>
        <v>0</v>
      </c>
      <c r="H10" s="82">
        <f>'Alocação 1q'!H9</f>
        <v>0</v>
      </c>
      <c r="I10" s="82">
        <f>'Alocação 1q'!J9</f>
        <v>0</v>
      </c>
      <c r="J10" s="82">
        <f>'Alocação 1q'!I9</f>
        <v>0</v>
      </c>
      <c r="K10" s="82">
        <f>'Alocação 1q'!K9</f>
        <v>0</v>
      </c>
      <c r="L10" s="82">
        <f>'Alocação 1q'!L9</f>
        <v>0</v>
      </c>
      <c r="M10" s="83">
        <f>'Alocação 1q'!M9</f>
        <v>0</v>
      </c>
      <c r="N10" s="83" t="str">
        <f>'Alocação 1q'!N9</f>
        <v/>
      </c>
      <c r="O10" s="82">
        <f>'Alocação 1q'!O9</f>
        <v>0</v>
      </c>
      <c r="P10" s="82"/>
      <c r="Q10" s="82">
        <f>'Alocação 1q'!P9</f>
        <v>0</v>
      </c>
      <c r="R10" s="83">
        <f>'Alocação 1q'!Q9</f>
        <v>0</v>
      </c>
      <c r="S10" s="83">
        <f>'Alocação 1q'!R9</f>
        <v>0</v>
      </c>
      <c r="T10" s="82">
        <f>'Alocação 1q'!S9</f>
        <v>0</v>
      </c>
      <c r="U10" s="82"/>
      <c r="V10" s="82">
        <f>'Alocação 1q'!T9</f>
        <v>0</v>
      </c>
      <c r="W10" s="83">
        <f>'Alocação 1q'!U9</f>
        <v>0</v>
      </c>
      <c r="X10" s="83">
        <f>'Alocação 1q'!V9</f>
        <v>0</v>
      </c>
      <c r="Y10" s="82">
        <f>'Alocação 1q'!W9</f>
        <v>0</v>
      </c>
      <c r="Z10" s="82"/>
      <c r="AA10" s="82" t="str">
        <f>'Alocação 1q'!Y9</f>
        <v>Marcela Sorelli Carneiro Ramos</v>
      </c>
      <c r="AB10" s="82">
        <f>'Alocação 1q'!Z9</f>
        <v>0</v>
      </c>
      <c r="AC10" s="83">
        <f>'Alocação 1q'!AA9</f>
        <v>0</v>
      </c>
      <c r="AD10" s="83">
        <f>'Alocação 1q'!AB9</f>
        <v>0</v>
      </c>
      <c r="AE10" s="82">
        <f>'Alocação 1q'!AC9</f>
        <v>0</v>
      </c>
      <c r="AF10" s="82"/>
      <c r="AG10" s="82"/>
      <c r="AH10" s="82">
        <f>'Alocação 1q'!Z9</f>
        <v>0</v>
      </c>
      <c r="AI10" s="83">
        <f>'Alocação 1q'!AA9</f>
        <v>0</v>
      </c>
      <c r="AJ10" s="83">
        <f>'Alocação 1q'!AB9</f>
        <v>0</v>
      </c>
      <c r="AK10" s="82">
        <f>'Alocação 1q'!AC9</f>
        <v>0</v>
      </c>
      <c r="AL10" s="82"/>
      <c r="AM10" s="82"/>
      <c r="AN10" s="82">
        <f>'Alocação 1q'!AJ9</f>
        <v>0</v>
      </c>
      <c r="AO10" s="86" t="e">
        <f t="shared" si="6"/>
        <v>#VALUE!</v>
      </c>
      <c r="AP10" s="86">
        <f t="shared" si="2"/>
        <v>0</v>
      </c>
      <c r="AQ10" s="86" t="e">
        <f t="shared" si="3"/>
        <v>#VALUE!</v>
      </c>
      <c r="AR10" s="86">
        <f t="shared" si="4"/>
        <v>0</v>
      </c>
      <c r="AS10" s="87" t="e">
        <f t="shared" si="5"/>
        <v>#VALUE!</v>
      </c>
    </row>
    <row r="11" spans="1:46" ht="15.75" thickBot="1">
      <c r="A11" s="81" t="s">
        <v>2569</v>
      </c>
      <c r="B11" s="82" t="str">
        <f>'Alocação 1q'!B10</f>
        <v>NHT1013-15</v>
      </c>
      <c r="C11" s="82" t="str">
        <f>'Alocação 1q'!A10</f>
        <v>Bioquímica Funcional</v>
      </c>
      <c r="D11" s="82">
        <f>'Alocação 1q'!C10</f>
        <v>4</v>
      </c>
      <c r="E11" s="82">
        <f>'Alocação 1q'!D10</f>
        <v>2</v>
      </c>
      <c r="F11" s="82">
        <f>'Alocação 1q'!E10</f>
        <v>4</v>
      </c>
      <c r="G11" s="82">
        <f t="shared" si="1"/>
        <v>6</v>
      </c>
      <c r="H11" s="82" t="str">
        <f>'Alocação 1q'!H10</f>
        <v>SA</v>
      </c>
      <c r="I11" s="82">
        <f>'Alocação 1q'!J10</f>
        <v>0</v>
      </c>
      <c r="J11" s="82" t="str">
        <f>'Alocação 1q'!I10</f>
        <v>Matutino</v>
      </c>
      <c r="K11" s="82">
        <f>'Alocação 1q'!K10</f>
        <v>30</v>
      </c>
      <c r="L11" s="82" t="str">
        <f>'Alocação 1q'!L10</f>
        <v>Quartas</v>
      </c>
      <c r="M11" s="83">
        <f>'Alocação 1q'!M10</f>
        <v>0.58333333333333304</v>
      </c>
      <c r="N11" s="83">
        <f>'Alocação 1q'!N10</f>
        <v>0.66666666666666663</v>
      </c>
      <c r="O11" s="82" t="str">
        <f>'Alocação 1q'!O10</f>
        <v>Semanal</v>
      </c>
      <c r="P11" s="82"/>
      <c r="Q11" s="82" t="str">
        <f>'Alocação 1q'!P10</f>
        <v>Sextas</v>
      </c>
      <c r="R11" s="83">
        <f>'Alocação 1q'!Q10</f>
        <v>0.58333333333333337</v>
      </c>
      <c r="S11" s="83">
        <f>'Alocação 1q'!R10</f>
        <v>0.66666666666666663</v>
      </c>
      <c r="T11" s="82" t="str">
        <f>'Alocação 1q'!S10</f>
        <v>Semanal</v>
      </c>
      <c r="U11" s="82"/>
      <c r="V11" s="82">
        <f>'Alocação 1q'!T10</f>
        <v>0</v>
      </c>
      <c r="W11" s="83">
        <f>'Alocação 1q'!U10</f>
        <v>0</v>
      </c>
      <c r="X11" s="83">
        <f>'Alocação 1q'!V10</f>
        <v>0</v>
      </c>
      <c r="Y11" s="82">
        <f>'Alocação 1q'!W10</f>
        <v>0</v>
      </c>
      <c r="Z11" s="82"/>
      <c r="AA11" s="82" t="str">
        <f>'Alocação 1q'!Y10</f>
        <v>Iseli Lourenço Nantes</v>
      </c>
      <c r="AB11" s="82" t="str">
        <f>'Alocação 1q'!Z10</f>
        <v>Sextas</v>
      </c>
      <c r="AC11" s="83">
        <f>'Alocação 1q'!AA10</f>
        <v>0.66666666666666663</v>
      </c>
      <c r="AD11" s="83">
        <f>'Alocação 1q'!AB10</f>
        <v>0.75</v>
      </c>
      <c r="AE11" s="82" t="str">
        <f>'Alocação 1q'!AC10</f>
        <v>Semanal</v>
      </c>
      <c r="AF11" s="82"/>
      <c r="AG11" s="82"/>
      <c r="AH11" s="82" t="str">
        <f>'Alocação 1q'!Z10</f>
        <v>Sextas</v>
      </c>
      <c r="AI11" s="83">
        <f>'Alocação 1q'!AA10</f>
        <v>0.66666666666666663</v>
      </c>
      <c r="AJ11" s="83">
        <f>'Alocação 1q'!AB10</f>
        <v>0.75</v>
      </c>
      <c r="AK11" s="82" t="str">
        <f>'Alocação 1q'!AC10</f>
        <v>Semanal</v>
      </c>
      <c r="AL11" s="82"/>
      <c r="AM11" s="82"/>
      <c r="AN11" s="82" t="str">
        <f>'Alocação 1q'!AJ10</f>
        <v>Iseli Lourenço Nantes</v>
      </c>
      <c r="AO11" s="86" t="str">
        <f t="shared" si="6"/>
        <v>HORAS A MAIS ALOCADAS</v>
      </c>
      <c r="AP11" s="86">
        <f t="shared" si="2"/>
        <v>0.25</v>
      </c>
      <c r="AQ11" s="86">
        <f t="shared" si="3"/>
        <v>0.16666666666666685</v>
      </c>
      <c r="AR11" s="86">
        <f t="shared" si="4"/>
        <v>0.16666666666666674</v>
      </c>
      <c r="AS11" s="87">
        <f t="shared" si="5"/>
        <v>0.33333333333333359</v>
      </c>
    </row>
    <row r="12" spans="1:46" ht="15.75" thickBot="1">
      <c r="A12" s="81" t="s">
        <v>2569</v>
      </c>
      <c r="B12" s="82" t="str">
        <f>'Alocação 1q'!B11</f>
        <v>BCL0308-15b</v>
      </c>
      <c r="C12" s="82" t="str">
        <f>'Alocação 1q'!A11</f>
        <v>Bioquímica P: estrutura, propriedade e funções de biomoléculas</v>
      </c>
      <c r="D12" s="82">
        <f>'Alocação 1q'!C11</f>
        <v>0</v>
      </c>
      <c r="E12" s="82">
        <f>'Alocação 1q'!D11</f>
        <v>2</v>
      </c>
      <c r="F12" s="82">
        <f>'Alocação 1q'!E11</f>
        <v>2</v>
      </c>
      <c r="G12" s="82">
        <f t="shared" si="1"/>
        <v>2</v>
      </c>
      <c r="H12" s="82" t="str">
        <f>'Alocação 1q'!H11</f>
        <v>SA</v>
      </c>
      <c r="I12" s="82">
        <f>'Alocação 1q'!J11</f>
        <v>0</v>
      </c>
      <c r="J12" s="82" t="str">
        <f>'Alocação 1q'!I11</f>
        <v>Matutino</v>
      </c>
      <c r="K12" s="82">
        <f>'Alocação 1q'!K11</f>
        <v>30</v>
      </c>
      <c r="L12" s="82">
        <f>'Alocação 1q'!L11</f>
        <v>0</v>
      </c>
      <c r="M12" s="83">
        <f>'Alocação 1q'!M11</f>
        <v>0</v>
      </c>
      <c r="N12" s="83" t="str">
        <f>'Alocação 1q'!N11</f>
        <v/>
      </c>
      <c r="O12" s="82">
        <f>'Alocação 1q'!O11</f>
        <v>0</v>
      </c>
      <c r="P12" s="82"/>
      <c r="Q12" s="82">
        <f>'Alocação 1q'!P11</f>
        <v>0</v>
      </c>
      <c r="R12" s="83">
        <f>'Alocação 1q'!Q11</f>
        <v>0</v>
      </c>
      <c r="S12" s="83">
        <f>'Alocação 1q'!R11</f>
        <v>0</v>
      </c>
      <c r="T12" s="82">
        <f>'Alocação 1q'!S11</f>
        <v>0</v>
      </c>
      <c r="U12" s="82"/>
      <c r="V12" s="82">
        <f>'Alocação 1q'!T11</f>
        <v>0</v>
      </c>
      <c r="W12" s="83">
        <f>'Alocação 1q'!U11</f>
        <v>0</v>
      </c>
      <c r="X12" s="83">
        <f>'Alocação 1q'!V11</f>
        <v>0</v>
      </c>
      <c r="Y12" s="82">
        <f>'Alocação 1q'!W11</f>
        <v>0</v>
      </c>
      <c r="Z12" s="82"/>
      <c r="AA12" s="82">
        <f>'Alocação 1q'!Y11</f>
        <v>0</v>
      </c>
      <c r="AB12" s="82" t="str">
        <f>'Alocação 1q'!Z11</f>
        <v>Terças</v>
      </c>
      <c r="AC12" s="83">
        <f>'Alocação 1q'!AA11</f>
        <v>0.66666666666666596</v>
      </c>
      <c r="AD12" s="83">
        <f>'Alocação 1q'!AB11</f>
        <v>0.749999999999999</v>
      </c>
      <c r="AE12" s="82" t="str">
        <f>'Alocação 1q'!AC11</f>
        <v>Semanal</v>
      </c>
      <c r="AF12" s="82"/>
      <c r="AG12" s="82"/>
      <c r="AH12" s="82" t="str">
        <f>'Alocação 1q'!Z11</f>
        <v>Terças</v>
      </c>
      <c r="AI12" s="83">
        <f>'Alocação 1q'!AA11</f>
        <v>0.66666666666666596</v>
      </c>
      <c r="AJ12" s="83">
        <f>'Alocação 1q'!AB11</f>
        <v>0.749999999999999</v>
      </c>
      <c r="AK12" s="82" t="str">
        <f>'Alocação 1q'!AC11</f>
        <v>Semanal</v>
      </c>
      <c r="AL12" s="82"/>
      <c r="AM12" s="82"/>
      <c r="AN12" s="82" t="str">
        <f>'Alocação 1q'!AJ11</f>
        <v>Tiago Rodrigues</v>
      </c>
      <c r="AO12" s="86" t="e">
        <f t="shared" si="6"/>
        <v>#VALUE!</v>
      </c>
      <c r="AP12" s="86">
        <f t="shared" si="2"/>
        <v>8.3333333333333329E-2</v>
      </c>
      <c r="AQ12" s="86" t="e">
        <f t="shared" si="3"/>
        <v>#VALUE!</v>
      </c>
      <c r="AR12" s="86">
        <f t="shared" si="4"/>
        <v>0.16666666666666607</v>
      </c>
      <c r="AS12" s="87" t="e">
        <f t="shared" si="5"/>
        <v>#VALUE!</v>
      </c>
    </row>
    <row r="13" spans="1:46" ht="15.75" thickBot="1">
      <c r="A13" s="81" t="s">
        <v>2569</v>
      </c>
      <c r="B13" s="82" t="str">
        <f>'Alocação 1q'!B12</f>
        <v>BCL0308-15b</v>
      </c>
      <c r="C13" s="82" t="str">
        <f>'Alocação 1q'!A12</f>
        <v>Bioquímica P: estrutura, propriedade e funções de biomoléculas</v>
      </c>
      <c r="D13" s="82">
        <f>'Alocação 1q'!C12</f>
        <v>0</v>
      </c>
      <c r="E13" s="82">
        <f>'Alocação 1q'!D12</f>
        <v>2</v>
      </c>
      <c r="F13" s="82">
        <f>'Alocação 1q'!E12</f>
        <v>2</v>
      </c>
      <c r="G13" s="82">
        <f t="shared" si="1"/>
        <v>2</v>
      </c>
      <c r="H13" s="82" t="str">
        <f>'Alocação 1q'!H12</f>
        <v>SBC</v>
      </c>
      <c r="I13" s="82">
        <f>'Alocação 1q'!J12</f>
        <v>0</v>
      </c>
      <c r="J13" s="82" t="str">
        <f>'Alocação 1q'!I12</f>
        <v>Noturno</v>
      </c>
      <c r="K13" s="82">
        <f>'Alocação 1q'!K12</f>
        <v>30</v>
      </c>
      <c r="L13" s="82">
        <f>'Alocação 1q'!L12</f>
        <v>0</v>
      </c>
      <c r="M13" s="83">
        <f>'Alocação 1q'!M12</f>
        <v>0</v>
      </c>
      <c r="N13" s="83" t="str">
        <f>'Alocação 1q'!N12</f>
        <v/>
      </c>
      <c r="O13" s="82">
        <f>'Alocação 1q'!O12</f>
        <v>0</v>
      </c>
      <c r="P13" s="82"/>
      <c r="Q13" s="82">
        <f>'Alocação 1q'!P12</f>
        <v>0</v>
      </c>
      <c r="R13" s="83">
        <f>'Alocação 1q'!Q12</f>
        <v>0</v>
      </c>
      <c r="S13" s="83">
        <f>'Alocação 1q'!R12</f>
        <v>0</v>
      </c>
      <c r="T13" s="82">
        <f>'Alocação 1q'!S12</f>
        <v>0</v>
      </c>
      <c r="U13" s="82"/>
      <c r="V13" s="82">
        <f>'Alocação 1q'!T12</f>
        <v>0</v>
      </c>
      <c r="W13" s="83">
        <f>'Alocação 1q'!U12</f>
        <v>0</v>
      </c>
      <c r="X13" s="83">
        <f>'Alocação 1q'!V12</f>
        <v>0</v>
      </c>
      <c r="Y13" s="82">
        <f>'Alocação 1q'!W12</f>
        <v>0</v>
      </c>
      <c r="Z13" s="82"/>
      <c r="AA13" s="82">
        <f>'Alocação 1q'!Y12</f>
        <v>0</v>
      </c>
      <c r="AB13" s="82" t="str">
        <f>'Alocação 1q'!Z12</f>
        <v>Terças</v>
      </c>
      <c r="AC13" s="83">
        <f>'Alocação 1q'!AA12</f>
        <v>0.874999999999999</v>
      </c>
      <c r="AD13" s="83">
        <f>'Alocação 1q'!AB12</f>
        <v>0.95833333333333204</v>
      </c>
      <c r="AE13" s="82" t="str">
        <f>'Alocação 1q'!AC12</f>
        <v>Semanal</v>
      </c>
      <c r="AF13" s="82"/>
      <c r="AG13" s="82"/>
      <c r="AH13" s="82" t="str">
        <f>'Alocação 1q'!Z12</f>
        <v>Terças</v>
      </c>
      <c r="AI13" s="83">
        <f>'Alocação 1q'!AA12</f>
        <v>0.874999999999999</v>
      </c>
      <c r="AJ13" s="83">
        <f>'Alocação 1q'!AB12</f>
        <v>0.95833333333333204</v>
      </c>
      <c r="AK13" s="82" t="str">
        <f>'Alocação 1q'!AC12</f>
        <v>Semanal</v>
      </c>
      <c r="AL13" s="82"/>
      <c r="AM13" s="82"/>
      <c r="AN13" s="82" t="str">
        <f>'Alocação 1q'!AJ12</f>
        <v>Arnaldo Rodrigues dos Santos Junior</v>
      </c>
      <c r="AO13" s="86" t="e">
        <f t="shared" si="6"/>
        <v>#VALUE!</v>
      </c>
      <c r="AP13" s="86">
        <f t="shared" si="2"/>
        <v>8.3333333333333329E-2</v>
      </c>
      <c r="AQ13" s="86" t="e">
        <f t="shared" si="3"/>
        <v>#VALUE!</v>
      </c>
      <c r="AR13" s="86">
        <f t="shared" si="4"/>
        <v>0.16666666666666607</v>
      </c>
      <c r="AS13" s="87" t="e">
        <f t="shared" si="5"/>
        <v>#VALUE!</v>
      </c>
    </row>
    <row r="14" spans="1:46" ht="15.75" thickBot="1">
      <c r="A14" s="81" t="s">
        <v>2569</v>
      </c>
      <c r="B14" s="82" t="str">
        <f>'Alocação 1q'!B13</f>
        <v>BCL0308-15a</v>
      </c>
      <c r="C14" s="82" t="str">
        <f>'Alocação 1q'!A13</f>
        <v>Bioquímica T: estrutura, propriedade e funções de biomoléculas</v>
      </c>
      <c r="D14" s="82">
        <f>'Alocação 1q'!C13</f>
        <v>3</v>
      </c>
      <c r="E14" s="82">
        <f>'Alocação 1q'!D13</f>
        <v>0</v>
      </c>
      <c r="F14" s="82">
        <f>'Alocação 1q'!E13</f>
        <v>4</v>
      </c>
      <c r="G14" s="82">
        <f t="shared" si="1"/>
        <v>3</v>
      </c>
      <c r="H14" s="82" t="str">
        <f>'Alocação 1q'!H13</f>
        <v>SA</v>
      </c>
      <c r="I14" s="82">
        <f>'Alocação 1q'!J13</f>
        <v>0</v>
      </c>
      <c r="J14" s="82" t="str">
        <f>'Alocação 1q'!I13</f>
        <v>Matutino</v>
      </c>
      <c r="K14" s="82">
        <f>'Alocação 1q'!K13</f>
        <v>90</v>
      </c>
      <c r="L14" s="82" t="str">
        <f>'Alocação 1q'!L13</f>
        <v>Terças</v>
      </c>
      <c r="M14" s="83">
        <f>'Alocação 1q'!M13</f>
        <v>0.58333333333333304</v>
      </c>
      <c r="N14" s="83">
        <f>'Alocação 1q'!N13</f>
        <v>0.66666666666666596</v>
      </c>
      <c r="O14" s="82" t="str">
        <f>'Alocação 1q'!O13</f>
        <v>Quinzenal I</v>
      </c>
      <c r="P14" s="82"/>
      <c r="Q14" s="82" t="str">
        <f>'Alocação 1q'!P13</f>
        <v>Quintas</v>
      </c>
      <c r="R14" s="83">
        <f>'Alocação 1q'!Q13</f>
        <v>0.58333333333333304</v>
      </c>
      <c r="S14" s="83">
        <f>'Alocação 1q'!R13</f>
        <v>0.66666666666666596</v>
      </c>
      <c r="T14" s="82" t="str">
        <f>'Alocação 1q'!S13</f>
        <v>Semanal</v>
      </c>
      <c r="U14" s="82"/>
      <c r="V14" s="82">
        <f>'Alocação 1q'!T13</f>
        <v>0</v>
      </c>
      <c r="W14" s="83">
        <f>'Alocação 1q'!U13</f>
        <v>0</v>
      </c>
      <c r="X14" s="83">
        <f>'Alocação 1q'!V13</f>
        <v>0</v>
      </c>
      <c r="Y14" s="82">
        <f>'Alocação 1q'!W13</f>
        <v>0</v>
      </c>
      <c r="Z14" s="82"/>
      <c r="AA14" s="82" t="str">
        <f>'Alocação 1q'!Y13</f>
        <v>Tiago Rodrigues</v>
      </c>
      <c r="AB14" s="82">
        <f>'Alocação 1q'!Z13</f>
        <v>0</v>
      </c>
      <c r="AC14" s="83">
        <f>'Alocação 1q'!AA13</f>
        <v>0</v>
      </c>
      <c r="AD14" s="83">
        <f>'Alocação 1q'!AB13</f>
        <v>0</v>
      </c>
      <c r="AE14" s="82">
        <f>'Alocação 1q'!AC13</f>
        <v>0</v>
      </c>
      <c r="AF14" s="82"/>
      <c r="AG14" s="82"/>
      <c r="AH14" s="82">
        <f>'Alocação 1q'!Z13</f>
        <v>0</v>
      </c>
      <c r="AI14" s="83">
        <f>'Alocação 1q'!AA13</f>
        <v>0</v>
      </c>
      <c r="AJ14" s="83">
        <f>'Alocação 1q'!AB13</f>
        <v>0</v>
      </c>
      <c r="AK14" s="82">
        <f>'Alocação 1q'!AC13</f>
        <v>0</v>
      </c>
      <c r="AL14" s="82"/>
      <c r="AM14" s="82"/>
      <c r="AN14" s="82">
        <f>'Alocação 1q'!AJ13</f>
        <v>0</v>
      </c>
      <c r="AO14" s="86" t="str">
        <f t="shared" si="6"/>
        <v>HORAS A MENOS ALOCADAS</v>
      </c>
      <c r="AP14" s="86">
        <f t="shared" si="2"/>
        <v>0.125</v>
      </c>
      <c r="AQ14" s="86">
        <f t="shared" si="3"/>
        <v>0.12499999999999939</v>
      </c>
      <c r="AR14" s="86">
        <f t="shared" si="4"/>
        <v>0</v>
      </c>
      <c r="AS14" s="87">
        <f t="shared" si="5"/>
        <v>0.12499999999999939</v>
      </c>
    </row>
    <row r="15" spans="1:46" ht="15.75" thickBot="1">
      <c r="A15" s="81" t="s">
        <v>2569</v>
      </c>
      <c r="B15" s="82" t="str">
        <f>'Alocação 1q'!B14</f>
        <v>BCL0308-15a</v>
      </c>
      <c r="C15" s="82" t="str">
        <f>'Alocação 1q'!A14</f>
        <v>Bioquímica T: estrutura, propriedade e funções de biomoléculas</v>
      </c>
      <c r="D15" s="82">
        <f>'Alocação 1q'!C14</f>
        <v>3</v>
      </c>
      <c r="E15" s="82">
        <f>'Alocação 1q'!D14</f>
        <v>0</v>
      </c>
      <c r="F15" s="82">
        <f>'Alocação 1q'!E14</f>
        <v>4</v>
      </c>
      <c r="G15" s="82">
        <f t="shared" si="1"/>
        <v>3</v>
      </c>
      <c r="H15" s="82" t="str">
        <f>'Alocação 1q'!H14</f>
        <v>SA</v>
      </c>
      <c r="I15" s="82">
        <f>'Alocação 1q'!J14</f>
        <v>0</v>
      </c>
      <c r="J15" s="82" t="str">
        <f>'Alocação 1q'!I14</f>
        <v>Noturno</v>
      </c>
      <c r="K15" s="82">
        <f>'Alocação 1q'!K14</f>
        <v>90</v>
      </c>
      <c r="L15" s="82" t="str">
        <f>'Alocação 1q'!L14</f>
        <v>Terças</v>
      </c>
      <c r="M15" s="83">
        <f>'Alocação 1q'!M14</f>
        <v>0.79166666666666596</v>
      </c>
      <c r="N15" s="83">
        <f>'Alocação 1q'!N14</f>
        <v>0.874999999999999</v>
      </c>
      <c r="O15" s="82" t="str">
        <f>'Alocação 1q'!O14</f>
        <v>Quinzenal I</v>
      </c>
      <c r="P15" s="82"/>
      <c r="Q15" s="82" t="str">
        <f>'Alocação 1q'!P14</f>
        <v>Quintas</v>
      </c>
      <c r="R15" s="83">
        <f>'Alocação 1q'!Q14</f>
        <v>0.79166666666666596</v>
      </c>
      <c r="S15" s="83">
        <f>'Alocação 1q'!R14</f>
        <v>0.874999999999999</v>
      </c>
      <c r="T15" s="82" t="str">
        <f>'Alocação 1q'!S14</f>
        <v>Semanal</v>
      </c>
      <c r="U15" s="82"/>
      <c r="V15" s="82">
        <f>'Alocação 1q'!T14</f>
        <v>0</v>
      </c>
      <c r="W15" s="83">
        <f>'Alocação 1q'!U14</f>
        <v>0</v>
      </c>
      <c r="X15" s="83">
        <f>'Alocação 1q'!V14</f>
        <v>0</v>
      </c>
      <c r="Y15" s="82">
        <f>'Alocação 1q'!W14</f>
        <v>0</v>
      </c>
      <c r="Z15" s="82"/>
      <c r="AA15" s="82" t="str">
        <f>'Alocação 1q'!Y14</f>
        <v>Luiz Roberto Nunes</v>
      </c>
      <c r="AB15" s="82">
        <f>'Alocação 1q'!Z14</f>
        <v>0</v>
      </c>
      <c r="AC15" s="83">
        <f>'Alocação 1q'!AA14</f>
        <v>0</v>
      </c>
      <c r="AD15" s="83">
        <f>'Alocação 1q'!AB14</f>
        <v>0</v>
      </c>
      <c r="AE15" s="82">
        <f>'Alocação 1q'!AC14</f>
        <v>0</v>
      </c>
      <c r="AF15" s="82"/>
      <c r="AG15" s="82"/>
      <c r="AH15" s="82">
        <f>'Alocação 1q'!Z14</f>
        <v>0</v>
      </c>
      <c r="AI15" s="83">
        <f>'Alocação 1q'!AA14</f>
        <v>0</v>
      </c>
      <c r="AJ15" s="83">
        <f>'Alocação 1q'!AB14</f>
        <v>0</v>
      </c>
      <c r="AK15" s="82">
        <f>'Alocação 1q'!AC14</f>
        <v>0</v>
      </c>
      <c r="AL15" s="82"/>
      <c r="AM15" s="82"/>
      <c r="AN15" s="82" t="str">
        <f>'Alocação 1q'!AJ14</f>
        <v>Tiago Rodrigues</v>
      </c>
      <c r="AO15" s="86" t="str">
        <f t="shared" si="6"/>
        <v>CORRETO</v>
      </c>
      <c r="AP15" s="86">
        <f t="shared" si="2"/>
        <v>0.125</v>
      </c>
      <c r="AQ15" s="86">
        <f t="shared" si="3"/>
        <v>0.12499999999999956</v>
      </c>
      <c r="AR15" s="86">
        <f t="shared" si="4"/>
        <v>0</v>
      </c>
      <c r="AS15" s="87">
        <f t="shared" si="5"/>
        <v>0.12499999999999956</v>
      </c>
    </row>
    <row r="16" spans="1:46" ht="15.75" thickBot="1">
      <c r="A16" s="81" t="s">
        <v>2569</v>
      </c>
      <c r="B16" s="82" t="str">
        <f>'Alocação 1q'!B15</f>
        <v>NHZ1078-15</v>
      </c>
      <c r="C16" s="82" t="str">
        <f>'Alocação 1q'!A15</f>
        <v>Biotecnologia de Plantas</v>
      </c>
      <c r="D16" s="82">
        <f>'Alocação 1q'!C15</f>
        <v>0</v>
      </c>
      <c r="E16" s="82">
        <f>'Alocação 1q'!D15</f>
        <v>4</v>
      </c>
      <c r="F16" s="82">
        <f>'Alocação 1q'!E15</f>
        <v>2</v>
      </c>
      <c r="G16" s="82">
        <f t="shared" si="1"/>
        <v>4</v>
      </c>
      <c r="H16" s="82" t="str">
        <f>'Alocação 1q'!H15</f>
        <v>SBC</v>
      </c>
      <c r="I16" s="82">
        <f>'Alocação 1q'!J15</f>
        <v>0</v>
      </c>
      <c r="J16" s="82" t="str">
        <f>'Alocação 1q'!I15</f>
        <v>Matutino</v>
      </c>
      <c r="K16" s="82">
        <f>'Alocação 1q'!K15</f>
        <v>30</v>
      </c>
      <c r="L16" s="82">
        <f>'Alocação 1q'!L15</f>
        <v>0</v>
      </c>
      <c r="M16" s="83">
        <f>'Alocação 1q'!M15</f>
        <v>0</v>
      </c>
      <c r="N16" s="83">
        <f>'Alocação 1q'!N15</f>
        <v>0</v>
      </c>
      <c r="O16" s="82">
        <f>'Alocação 1q'!O15</f>
        <v>0</v>
      </c>
      <c r="P16" s="82"/>
      <c r="Q16" s="82">
        <f>'Alocação 1q'!P15</f>
        <v>0</v>
      </c>
      <c r="R16" s="83">
        <f>'Alocação 1q'!Q15</f>
        <v>0</v>
      </c>
      <c r="S16" s="83">
        <f>'Alocação 1q'!R15</f>
        <v>0</v>
      </c>
      <c r="T16" s="82">
        <f>'Alocação 1q'!S15</f>
        <v>0</v>
      </c>
      <c r="U16" s="82"/>
      <c r="V16" s="82">
        <f>'Alocação 1q'!T15</f>
        <v>0</v>
      </c>
      <c r="W16" s="83">
        <f>'Alocação 1q'!U15</f>
        <v>0</v>
      </c>
      <c r="X16" s="83">
        <f>'Alocação 1q'!V15</f>
        <v>0</v>
      </c>
      <c r="Y16" s="82">
        <f>'Alocação 1q'!W15</f>
        <v>0</v>
      </c>
      <c r="Z16" s="82"/>
      <c r="AA16" s="82">
        <f>'Alocação 1q'!Y15</f>
        <v>0</v>
      </c>
      <c r="AB16" s="82" t="str">
        <f>'Alocação 1q'!Z15</f>
        <v>Quartas</v>
      </c>
      <c r="AC16" s="83">
        <f>'Alocação 1q'!AA15</f>
        <v>0.58333333333333304</v>
      </c>
      <c r="AD16" s="83">
        <f>'Alocação 1q'!AB15</f>
        <v>0.75</v>
      </c>
      <c r="AE16" s="82" t="str">
        <f>'Alocação 1q'!AC15</f>
        <v>Semanal</v>
      </c>
      <c r="AF16" s="82"/>
      <c r="AG16" s="82"/>
      <c r="AH16" s="82" t="str">
        <f>'Alocação 1q'!Z15</f>
        <v>Quartas</v>
      </c>
      <c r="AI16" s="83">
        <f>'Alocação 1q'!AA15</f>
        <v>0.58333333333333304</v>
      </c>
      <c r="AJ16" s="83">
        <f>'Alocação 1q'!AB15</f>
        <v>0.75</v>
      </c>
      <c r="AK16" s="82" t="str">
        <f>'Alocação 1q'!AC15</f>
        <v>Semanal</v>
      </c>
      <c r="AL16" s="82"/>
      <c r="AM16" s="82"/>
      <c r="AN16" s="82" t="str">
        <f>'Alocação 1q'!AJ15</f>
        <v>Hana Paula Masuda</v>
      </c>
      <c r="AO16" s="86" t="str">
        <f t="shared" si="6"/>
        <v>HORAS A MAIS ALOCADAS</v>
      </c>
      <c r="AP16" s="86">
        <f t="shared" si="2"/>
        <v>0.16666666666666666</v>
      </c>
      <c r="AQ16" s="86">
        <f t="shared" si="3"/>
        <v>0</v>
      </c>
      <c r="AR16" s="86">
        <f t="shared" si="4"/>
        <v>0.33333333333333393</v>
      </c>
      <c r="AS16" s="87">
        <f t="shared" si="5"/>
        <v>0.33333333333333393</v>
      </c>
    </row>
    <row r="17" spans="1:45" ht="15.75" thickBot="1">
      <c r="A17" s="81" t="s">
        <v>2569</v>
      </c>
      <c r="B17" s="82" t="str">
        <f>'Alocação 1q'!B16</f>
        <v>NHZ1078-15</v>
      </c>
      <c r="C17" s="82" t="str">
        <f>'Alocação 1q'!A16</f>
        <v>Biotecnologia de Plantas</v>
      </c>
      <c r="D17" s="82">
        <f>'Alocação 1q'!C16</f>
        <v>0</v>
      </c>
      <c r="E17" s="82">
        <f>'Alocação 1q'!D16</f>
        <v>4</v>
      </c>
      <c r="F17" s="82">
        <f>'Alocação 1q'!E16</f>
        <v>2</v>
      </c>
      <c r="G17" s="82">
        <f t="shared" si="1"/>
        <v>4</v>
      </c>
      <c r="H17" s="82" t="str">
        <f>'Alocação 1q'!H16</f>
        <v>SBC</v>
      </c>
      <c r="I17" s="82">
        <f>'Alocação 1q'!J16</f>
        <v>0</v>
      </c>
      <c r="J17" s="82" t="str">
        <f>'Alocação 1q'!I16</f>
        <v>Matutino</v>
      </c>
      <c r="K17" s="82">
        <f>'Alocação 1q'!K16</f>
        <v>30</v>
      </c>
      <c r="L17" s="82">
        <f>'Alocação 1q'!L16</f>
        <v>0</v>
      </c>
      <c r="M17" s="83">
        <f>'Alocação 1q'!M16</f>
        <v>0</v>
      </c>
      <c r="N17" s="83" t="str">
        <f>'Alocação 1q'!N16</f>
        <v/>
      </c>
      <c r="O17" s="82">
        <f>'Alocação 1q'!O16</f>
        <v>0</v>
      </c>
      <c r="P17" s="82"/>
      <c r="Q17" s="82">
        <f>'Alocação 1q'!P16</f>
        <v>0</v>
      </c>
      <c r="R17" s="83">
        <f>'Alocação 1q'!Q16</f>
        <v>0</v>
      </c>
      <c r="S17" s="83">
        <f>'Alocação 1q'!R16</f>
        <v>0</v>
      </c>
      <c r="T17" s="82">
        <f>'Alocação 1q'!S16</f>
        <v>0</v>
      </c>
      <c r="U17" s="82"/>
      <c r="V17" s="82">
        <f>'Alocação 1q'!T16</f>
        <v>0</v>
      </c>
      <c r="W17" s="83">
        <f>'Alocação 1q'!U16</f>
        <v>0</v>
      </c>
      <c r="X17" s="83">
        <f>'Alocação 1q'!V16</f>
        <v>0</v>
      </c>
      <c r="Y17" s="82">
        <f>'Alocação 1q'!W16</f>
        <v>0</v>
      </c>
      <c r="Z17" s="82"/>
      <c r="AA17" s="82">
        <f>'Alocação 1q'!Y16</f>
        <v>0</v>
      </c>
      <c r="AB17" s="82" t="str">
        <f>'Alocação 1q'!Z16</f>
        <v>Quartas</v>
      </c>
      <c r="AC17" s="83">
        <f>'Alocação 1q'!AA16</f>
        <v>0.58333333333333304</v>
      </c>
      <c r="AD17" s="83">
        <f>'Alocação 1q'!AB16</f>
        <v>0.749999999999999</v>
      </c>
      <c r="AE17" s="82" t="str">
        <f>'Alocação 1q'!AC16</f>
        <v>Semanal</v>
      </c>
      <c r="AF17" s="82"/>
      <c r="AG17" s="82"/>
      <c r="AH17" s="82" t="str">
        <f>'Alocação 1q'!Z16</f>
        <v>Quartas</v>
      </c>
      <c r="AI17" s="83">
        <f>'Alocação 1q'!AA16</f>
        <v>0.58333333333333304</v>
      </c>
      <c r="AJ17" s="83">
        <f>'Alocação 1q'!AB16</f>
        <v>0.749999999999999</v>
      </c>
      <c r="AK17" s="82" t="str">
        <f>'Alocação 1q'!AC16</f>
        <v>Semanal</v>
      </c>
      <c r="AL17" s="82"/>
      <c r="AM17" s="82"/>
      <c r="AN17" s="82" t="str">
        <f>'Alocação 1q'!AJ16</f>
        <v>Ana Paula de Moraes</v>
      </c>
      <c r="AO17" s="86" t="e">
        <f t="shared" si="6"/>
        <v>#VALUE!</v>
      </c>
      <c r="AP17" s="86">
        <f t="shared" si="2"/>
        <v>0.16666666666666666</v>
      </c>
      <c r="AQ17" s="86" t="e">
        <f t="shared" si="3"/>
        <v>#VALUE!</v>
      </c>
      <c r="AR17" s="86">
        <f t="shared" si="4"/>
        <v>0.33333333333333193</v>
      </c>
      <c r="AS17" s="87" t="e">
        <f t="shared" si="5"/>
        <v>#VALUE!</v>
      </c>
    </row>
    <row r="18" spans="1:45" ht="15.75" thickBot="1">
      <c r="A18" s="81" t="s">
        <v>2569</v>
      </c>
      <c r="B18" s="82" t="str">
        <f>'Alocação 1q'!B17</f>
        <v>NHZ1014-13</v>
      </c>
      <c r="C18" s="82" t="str">
        <f>'Alocação 1q'!A17</f>
        <v>Botânica Econômica</v>
      </c>
      <c r="D18" s="82">
        <f>'Alocação 1q'!C17</f>
        <v>2</v>
      </c>
      <c r="E18" s="82">
        <f>'Alocação 1q'!D17</f>
        <v>2</v>
      </c>
      <c r="F18" s="82">
        <f>'Alocação 1q'!E17</f>
        <v>2</v>
      </c>
      <c r="G18" s="82">
        <f t="shared" si="1"/>
        <v>4</v>
      </c>
      <c r="H18" s="82" t="str">
        <f>'Alocação 1q'!H17</f>
        <v>SA</v>
      </c>
      <c r="I18" s="82">
        <f>'Alocação 1q'!J17</f>
        <v>0</v>
      </c>
      <c r="J18" s="82" t="str">
        <f>'Alocação 1q'!I17</f>
        <v>Noturno</v>
      </c>
      <c r="K18" s="82">
        <f>'Alocação 1q'!K17</f>
        <v>30</v>
      </c>
      <c r="L18" s="82" t="str">
        <f>'Alocação 1q'!L17</f>
        <v>Terças</v>
      </c>
      <c r="M18" s="83">
        <f>'Alocação 1q'!M17</f>
        <v>0.33333333333333331</v>
      </c>
      <c r="N18" s="83">
        <f>'Alocação 1q'!N17</f>
        <v>0.41666666666666669</v>
      </c>
      <c r="O18" s="82" t="str">
        <f>'Alocação 1q'!O17</f>
        <v>Semanal</v>
      </c>
      <c r="P18" s="82"/>
      <c r="Q18" s="82">
        <f>'Alocação 1q'!P17</f>
        <v>0</v>
      </c>
      <c r="R18" s="83">
        <f>'Alocação 1q'!Q17</f>
        <v>0</v>
      </c>
      <c r="S18" s="83">
        <f>'Alocação 1q'!R17</f>
        <v>0</v>
      </c>
      <c r="T18" s="82">
        <f>'Alocação 1q'!S17</f>
        <v>0</v>
      </c>
      <c r="U18" s="82"/>
      <c r="V18" s="82">
        <f>'Alocação 1q'!T17</f>
        <v>0</v>
      </c>
      <c r="W18" s="83">
        <f>'Alocação 1q'!U17</f>
        <v>0</v>
      </c>
      <c r="X18" s="83">
        <f>'Alocação 1q'!V17</f>
        <v>0</v>
      </c>
      <c r="Y18" s="82">
        <f>'Alocação 1q'!W17</f>
        <v>0</v>
      </c>
      <c r="Z18" s="82"/>
      <c r="AA18" s="82" t="str">
        <f>'Alocação 1q'!Y17</f>
        <v>Danilo da Cruz Centeno</v>
      </c>
      <c r="AB18" s="82" t="str">
        <f>'Alocação 1q'!Z17</f>
        <v>Terças</v>
      </c>
      <c r="AC18" s="83">
        <f>'Alocação 1q'!AA17</f>
        <v>0.41666666666666669</v>
      </c>
      <c r="AD18" s="83">
        <f>'Alocação 1q'!AB17</f>
        <v>0.5</v>
      </c>
      <c r="AE18" s="82" t="str">
        <f>'Alocação 1q'!AC17</f>
        <v>Semanal</v>
      </c>
      <c r="AF18" s="82"/>
      <c r="AG18" s="82"/>
      <c r="AH18" s="82" t="str">
        <f>'Alocação 1q'!Z17</f>
        <v>Terças</v>
      </c>
      <c r="AI18" s="83">
        <f>'Alocação 1q'!AA17</f>
        <v>0.41666666666666669</v>
      </c>
      <c r="AJ18" s="83">
        <f>'Alocação 1q'!AB17</f>
        <v>0.5</v>
      </c>
      <c r="AK18" s="82" t="str">
        <f>'Alocação 1q'!AC17</f>
        <v>Semanal</v>
      </c>
      <c r="AL18" s="82"/>
      <c r="AM18" s="82"/>
      <c r="AN18" s="82" t="str">
        <f>'Alocação 1q'!AJ17</f>
        <v>Danilo da Cruz Centeno</v>
      </c>
      <c r="AO18" s="86" t="str">
        <f t="shared" si="6"/>
        <v>HORAS A MAIS ALOCADAS</v>
      </c>
      <c r="AP18" s="86">
        <f t="shared" si="2"/>
        <v>0.16666666666666666</v>
      </c>
      <c r="AQ18" s="86">
        <f t="shared" si="3"/>
        <v>8.333333333333337E-2</v>
      </c>
      <c r="AR18" s="86">
        <f t="shared" si="4"/>
        <v>0.16666666666666663</v>
      </c>
      <c r="AS18" s="87">
        <f t="shared" si="5"/>
        <v>0.25</v>
      </c>
    </row>
    <row r="19" spans="1:45" ht="15.75" thickBot="1">
      <c r="A19" s="81" t="s">
        <v>2569</v>
      </c>
      <c r="B19" s="82" t="str">
        <f>'Alocação 1q'!B18</f>
        <v>NHZ1014-13</v>
      </c>
      <c r="C19" s="82" t="str">
        <f>'Alocação 1q'!A18</f>
        <v>Botânica Econômica</v>
      </c>
      <c r="D19" s="82">
        <f>'Alocação 1q'!C18</f>
        <v>2</v>
      </c>
      <c r="E19" s="82">
        <f>'Alocação 1q'!D18</f>
        <v>2</v>
      </c>
      <c r="F19" s="82">
        <f>'Alocação 1q'!E18</f>
        <v>2</v>
      </c>
      <c r="G19" s="82">
        <f t="shared" si="1"/>
        <v>4</v>
      </c>
      <c r="H19" s="82" t="str">
        <f>'Alocação 1q'!H18</f>
        <v>SA</v>
      </c>
      <c r="I19" s="82">
        <f>'Alocação 1q'!J18</f>
        <v>0</v>
      </c>
      <c r="J19" s="82" t="str">
        <f>'Alocação 1q'!I18</f>
        <v>Matutino</v>
      </c>
      <c r="K19" s="82">
        <f>'Alocação 1q'!K18</f>
        <v>30</v>
      </c>
      <c r="L19" s="82" t="str">
        <f>'Alocação 1q'!L18</f>
        <v>Terças</v>
      </c>
      <c r="M19" s="83">
        <f>'Alocação 1q'!M18</f>
        <v>0.79166666666666596</v>
      </c>
      <c r="N19" s="83">
        <f>'Alocação 1q'!N18</f>
        <v>0.874999999999999</v>
      </c>
      <c r="O19" s="82" t="str">
        <f>'Alocação 1q'!O18</f>
        <v>Semanal</v>
      </c>
      <c r="P19" s="82"/>
      <c r="Q19" s="82">
        <f>'Alocação 1q'!P18</f>
        <v>0</v>
      </c>
      <c r="R19" s="83">
        <f>'Alocação 1q'!Q18</f>
        <v>0</v>
      </c>
      <c r="S19" s="83">
        <f>'Alocação 1q'!R18</f>
        <v>0</v>
      </c>
      <c r="T19" s="82">
        <f>'Alocação 1q'!S18</f>
        <v>0</v>
      </c>
      <c r="U19" s="82"/>
      <c r="V19" s="82">
        <f>'Alocação 1q'!T18</f>
        <v>0</v>
      </c>
      <c r="W19" s="83">
        <f>'Alocação 1q'!U18</f>
        <v>0</v>
      </c>
      <c r="X19" s="83">
        <f>'Alocação 1q'!V18</f>
        <v>0</v>
      </c>
      <c r="Y19" s="82">
        <f>'Alocação 1q'!W18</f>
        <v>0</v>
      </c>
      <c r="Z19" s="82"/>
      <c r="AA19" s="82" t="str">
        <f>'Alocação 1q'!Y18</f>
        <v>Danilo da Cruz Centeno</v>
      </c>
      <c r="AB19" s="82" t="str">
        <f>'Alocação 1q'!Z18</f>
        <v>Terças</v>
      </c>
      <c r="AC19" s="83">
        <f>'Alocação 1q'!AA18</f>
        <v>0.875</v>
      </c>
      <c r="AD19" s="83">
        <f>'Alocação 1q'!AB18</f>
        <v>0.95833333333333404</v>
      </c>
      <c r="AE19" s="82" t="str">
        <f>'Alocação 1q'!AC18</f>
        <v>Semanal</v>
      </c>
      <c r="AF19" s="82"/>
      <c r="AG19" s="82"/>
      <c r="AH19" s="82" t="str">
        <f>'Alocação 1q'!Z18</f>
        <v>Terças</v>
      </c>
      <c r="AI19" s="83">
        <f>'Alocação 1q'!AA18</f>
        <v>0.875</v>
      </c>
      <c r="AJ19" s="83">
        <f>'Alocação 1q'!AB18</f>
        <v>0.95833333333333404</v>
      </c>
      <c r="AK19" s="82" t="str">
        <f>'Alocação 1q'!AC18</f>
        <v>Semanal</v>
      </c>
      <c r="AL19" s="82"/>
      <c r="AM19" s="82"/>
      <c r="AN19" s="82" t="str">
        <f>'Alocação 1q'!AJ18</f>
        <v>Danilo da Cruz Centeno</v>
      </c>
      <c r="AO19" s="86" t="str">
        <f t="shared" si="6"/>
        <v>HORAS A MAIS ALOCADAS</v>
      </c>
      <c r="AP19" s="86">
        <f t="shared" si="2"/>
        <v>0.16666666666666666</v>
      </c>
      <c r="AQ19" s="86">
        <f t="shared" si="3"/>
        <v>8.3333333333333037E-2</v>
      </c>
      <c r="AR19" s="86">
        <f t="shared" si="4"/>
        <v>0.16666666666666807</v>
      </c>
      <c r="AS19" s="87">
        <f t="shared" si="5"/>
        <v>0.25000000000000111</v>
      </c>
    </row>
    <row r="20" spans="1:45" ht="15.75" thickBot="1">
      <c r="A20" s="81" t="s">
        <v>2569</v>
      </c>
      <c r="B20" s="82" t="str">
        <f>'Alocação 1q'!B19</f>
        <v>NHZ1016-15</v>
      </c>
      <c r="C20" s="82" t="str">
        <f>'Alocação 1q'!A19</f>
        <v>Conservação da Biodiversidade</v>
      </c>
      <c r="D20" s="82">
        <f>'Alocação 1q'!C19</f>
        <v>4</v>
      </c>
      <c r="E20" s="82">
        <f>'Alocação 1q'!D19</f>
        <v>0</v>
      </c>
      <c r="F20" s="82">
        <f>'Alocação 1q'!E19</f>
        <v>4</v>
      </c>
      <c r="G20" s="82">
        <f t="shared" si="1"/>
        <v>4</v>
      </c>
      <c r="H20" s="82" t="str">
        <f>'Alocação 1q'!H19</f>
        <v>SA</v>
      </c>
      <c r="I20" s="82">
        <f>'Alocação 1q'!J19</f>
        <v>0</v>
      </c>
      <c r="J20" s="82" t="str">
        <f>'Alocação 1q'!I19</f>
        <v>Matutino</v>
      </c>
      <c r="K20" s="82">
        <f>'Alocação 1q'!K19</f>
        <v>30</v>
      </c>
      <c r="L20" s="82" t="str">
        <f>'Alocação 1q'!L19</f>
        <v>Segundas</v>
      </c>
      <c r="M20" s="83">
        <f>'Alocação 1q'!M19</f>
        <v>0.66666666666666696</v>
      </c>
      <c r="N20" s="83">
        <f>'Alocação 1q'!N19</f>
        <v>0.75</v>
      </c>
      <c r="O20" s="82" t="str">
        <f>'Alocação 1q'!O19</f>
        <v>Semanal</v>
      </c>
      <c r="P20" s="82"/>
      <c r="Q20" s="82" t="str">
        <f>'Alocação 1q'!P19</f>
        <v>Quartas</v>
      </c>
      <c r="R20" s="83">
        <f>'Alocação 1q'!Q19</f>
        <v>0.66666666666666663</v>
      </c>
      <c r="S20" s="83">
        <f>'Alocação 1q'!R19</f>
        <v>0.75</v>
      </c>
      <c r="T20" s="82" t="str">
        <f>'Alocação 1q'!S19</f>
        <v>Semanal</v>
      </c>
      <c r="U20" s="82"/>
      <c r="V20" s="82">
        <f>'Alocação 1q'!T19</f>
        <v>0</v>
      </c>
      <c r="W20" s="83">
        <f>'Alocação 1q'!U19</f>
        <v>0</v>
      </c>
      <c r="X20" s="83">
        <f>'Alocação 1q'!V19</f>
        <v>0</v>
      </c>
      <c r="Y20" s="82">
        <f>'Alocação 1q'!W19</f>
        <v>0</v>
      </c>
      <c r="Z20" s="82"/>
      <c r="AA20" s="82" t="str">
        <f>'Alocação 1q'!Y19</f>
        <v>André Eterovic</v>
      </c>
      <c r="AB20" s="82">
        <f>'Alocação 1q'!Z19</f>
        <v>0</v>
      </c>
      <c r="AC20" s="83">
        <f>'Alocação 1q'!AA19</f>
        <v>0</v>
      </c>
      <c r="AD20" s="83">
        <f>'Alocação 1q'!AB19</f>
        <v>0</v>
      </c>
      <c r="AE20" s="82">
        <f>'Alocação 1q'!AC19</f>
        <v>0</v>
      </c>
      <c r="AF20" s="82"/>
      <c r="AG20" s="82"/>
      <c r="AH20" s="82">
        <f>'Alocação 1q'!Z19</f>
        <v>0</v>
      </c>
      <c r="AI20" s="83">
        <f>'Alocação 1q'!AA19</f>
        <v>0</v>
      </c>
      <c r="AJ20" s="83">
        <f>'Alocação 1q'!AB19</f>
        <v>0</v>
      </c>
      <c r="AK20" s="82">
        <f>'Alocação 1q'!AC19</f>
        <v>0</v>
      </c>
      <c r="AL20" s="82"/>
      <c r="AM20" s="82"/>
      <c r="AN20" s="82">
        <f>'Alocação 1q'!AJ19</f>
        <v>0</v>
      </c>
      <c r="AO20" s="86" t="str">
        <f t="shared" si="6"/>
        <v>HORAS A MENOS ALOCADAS</v>
      </c>
      <c r="AP20" s="86">
        <f t="shared" si="2"/>
        <v>0.16666666666666666</v>
      </c>
      <c r="AQ20" s="86">
        <f t="shared" si="3"/>
        <v>0.16666666666666641</v>
      </c>
      <c r="AR20" s="86">
        <f t="shared" si="4"/>
        <v>0</v>
      </c>
      <c r="AS20" s="87">
        <f t="shared" si="5"/>
        <v>0.16666666666666641</v>
      </c>
    </row>
    <row r="21" spans="1:45" ht="15.75" thickBot="1">
      <c r="A21" s="81" t="s">
        <v>2569</v>
      </c>
      <c r="B21" s="82" t="str">
        <f>'Alocação 1q'!B20</f>
        <v>NHT1073-15</v>
      </c>
      <c r="C21" s="82" t="str">
        <f>'Alocação 1q'!A20</f>
        <v>Ecologia vegetal</v>
      </c>
      <c r="D21" s="82">
        <f>'Alocação 1q'!C20</f>
        <v>2</v>
      </c>
      <c r="E21" s="82">
        <f>'Alocação 1q'!D20</f>
        <v>2</v>
      </c>
      <c r="F21" s="82">
        <f>'Alocação 1q'!E20</f>
        <v>4</v>
      </c>
      <c r="G21" s="82">
        <f t="shared" si="1"/>
        <v>4</v>
      </c>
      <c r="H21" s="82" t="str">
        <f>'Alocação 1q'!H20</f>
        <v>SA</v>
      </c>
      <c r="I21" s="82">
        <f>'Alocação 1q'!J20</f>
        <v>0</v>
      </c>
      <c r="J21" s="82" t="str">
        <f>'Alocação 1q'!I20</f>
        <v>Matutino</v>
      </c>
      <c r="K21" s="82">
        <f>'Alocação 1q'!K20</f>
        <v>30</v>
      </c>
      <c r="L21" s="82" t="str">
        <f>'Alocação 1q'!L20</f>
        <v>Quartas</v>
      </c>
      <c r="M21" s="83">
        <f>'Alocação 1q'!M20</f>
        <v>0.33333333333333331</v>
      </c>
      <c r="N21" s="83">
        <f>'Alocação 1q'!N20</f>
        <v>0.41666666666666702</v>
      </c>
      <c r="O21" s="82" t="str">
        <f>'Alocação 1q'!O20</f>
        <v>Semanal</v>
      </c>
      <c r="P21" s="82"/>
      <c r="Q21" s="82">
        <f>'Alocação 1q'!P20</f>
        <v>0</v>
      </c>
      <c r="R21" s="83">
        <f>'Alocação 1q'!Q20</f>
        <v>0</v>
      </c>
      <c r="S21" s="83">
        <f>'Alocação 1q'!R20</f>
        <v>0</v>
      </c>
      <c r="T21" s="82">
        <f>'Alocação 1q'!S20</f>
        <v>0</v>
      </c>
      <c r="U21" s="82"/>
      <c r="V21" s="82">
        <f>'Alocação 1q'!T20</f>
        <v>0</v>
      </c>
      <c r="W21" s="83">
        <f>'Alocação 1q'!U20</f>
        <v>0</v>
      </c>
      <c r="X21" s="83">
        <f>'Alocação 1q'!V20</f>
        <v>0</v>
      </c>
      <c r="Y21" s="82">
        <f>'Alocação 1q'!W20</f>
        <v>0</v>
      </c>
      <c r="Z21" s="82"/>
      <c r="AA21" s="82" t="str">
        <f>'Alocação 1q'!Y20</f>
        <v>Marcio de Souza Werneck</v>
      </c>
      <c r="AB21" s="82" t="str">
        <f>'Alocação 1q'!Z20</f>
        <v>Quartas</v>
      </c>
      <c r="AC21" s="83">
        <f>'Alocação 1q'!AA20</f>
        <v>0.41666666666666702</v>
      </c>
      <c r="AD21" s="83">
        <f>'Alocação 1q'!AB20</f>
        <v>0.5</v>
      </c>
      <c r="AE21" s="82" t="str">
        <f>'Alocação 1q'!AC20</f>
        <v>Semanal</v>
      </c>
      <c r="AF21" s="82"/>
      <c r="AG21" s="82"/>
      <c r="AH21" s="82" t="str">
        <f>'Alocação 1q'!Z20</f>
        <v>Quartas</v>
      </c>
      <c r="AI21" s="83">
        <f>'Alocação 1q'!AA20</f>
        <v>0.41666666666666702</v>
      </c>
      <c r="AJ21" s="83">
        <f>'Alocação 1q'!AB20</f>
        <v>0.5</v>
      </c>
      <c r="AK21" s="82" t="str">
        <f>'Alocação 1q'!AC20</f>
        <v>Semanal</v>
      </c>
      <c r="AL21" s="82"/>
      <c r="AM21" s="82"/>
      <c r="AN21" s="82" t="str">
        <f>'Alocação 1q'!AJ20</f>
        <v>Marcio de Souza Werneck</v>
      </c>
      <c r="AO21" s="86" t="str">
        <f t="shared" si="6"/>
        <v>HORAS A MAIS ALOCADAS</v>
      </c>
      <c r="AP21" s="86">
        <f t="shared" si="2"/>
        <v>0.16666666666666666</v>
      </c>
      <c r="AQ21" s="86">
        <f t="shared" si="3"/>
        <v>8.3333333333333703E-2</v>
      </c>
      <c r="AR21" s="86">
        <f t="shared" si="4"/>
        <v>0.16666666666666596</v>
      </c>
      <c r="AS21" s="87">
        <f t="shared" si="5"/>
        <v>0.24999999999999967</v>
      </c>
    </row>
    <row r="22" spans="1:45" ht="15.75" thickBot="1">
      <c r="A22" s="81" t="s">
        <v>2569</v>
      </c>
      <c r="B22" s="82" t="str">
        <f>'Alocação 1q'!B21</f>
        <v>NHT1073-15</v>
      </c>
      <c r="C22" s="82" t="str">
        <f>'Alocação 1q'!A21</f>
        <v>Ecologia vegetal</v>
      </c>
      <c r="D22" s="82">
        <f>'Alocação 1q'!C21</f>
        <v>2</v>
      </c>
      <c r="E22" s="82">
        <f>'Alocação 1q'!D21</f>
        <v>2</v>
      </c>
      <c r="F22" s="82">
        <f>'Alocação 1q'!E21</f>
        <v>4</v>
      </c>
      <c r="G22" s="82">
        <f t="shared" si="1"/>
        <v>4</v>
      </c>
      <c r="H22" s="82" t="str">
        <f>'Alocação 1q'!H21</f>
        <v>SA</v>
      </c>
      <c r="I22" s="82">
        <f>'Alocação 1q'!J21</f>
        <v>0</v>
      </c>
      <c r="J22" s="82" t="str">
        <f>'Alocação 1q'!I21</f>
        <v>Noturno</v>
      </c>
      <c r="K22" s="82">
        <f>'Alocação 1q'!K21</f>
        <v>30</v>
      </c>
      <c r="L22" s="82" t="str">
        <f>'Alocação 1q'!L21</f>
        <v>Quartas</v>
      </c>
      <c r="M22" s="83">
        <f>'Alocação 1q'!M21</f>
        <v>0.79166666666666696</v>
      </c>
      <c r="N22" s="83">
        <f>'Alocação 1q'!N21</f>
        <v>0.875000000000001</v>
      </c>
      <c r="O22" s="82" t="str">
        <f>'Alocação 1q'!O21</f>
        <v>Semanal</v>
      </c>
      <c r="P22" s="82"/>
      <c r="Q22" s="82">
        <f>'Alocação 1q'!P21</f>
        <v>0</v>
      </c>
      <c r="R22" s="83">
        <f>'Alocação 1q'!Q21</f>
        <v>0</v>
      </c>
      <c r="S22" s="83">
        <f>'Alocação 1q'!R21</f>
        <v>0</v>
      </c>
      <c r="T22" s="82">
        <f>'Alocação 1q'!S21</f>
        <v>0</v>
      </c>
      <c r="U22" s="82"/>
      <c r="V22" s="82">
        <f>'Alocação 1q'!T21</f>
        <v>0</v>
      </c>
      <c r="W22" s="83">
        <f>'Alocação 1q'!U21</f>
        <v>0</v>
      </c>
      <c r="X22" s="83">
        <f>'Alocação 1q'!V21</f>
        <v>0</v>
      </c>
      <c r="Y22" s="82">
        <f>'Alocação 1q'!W21</f>
        <v>0</v>
      </c>
      <c r="Z22" s="82"/>
      <c r="AA22" s="82" t="str">
        <f>'Alocação 1q'!Y21</f>
        <v>Erico Fernando Lopes Pereira da Silva</v>
      </c>
      <c r="AB22" s="82" t="str">
        <f>'Alocação 1q'!Z21</f>
        <v>Quartas</v>
      </c>
      <c r="AC22" s="83">
        <f>'Alocação 1q'!AA21</f>
        <v>0.875</v>
      </c>
      <c r="AD22" s="83">
        <f>'Alocação 1q'!AB21</f>
        <v>0.95833333333333337</v>
      </c>
      <c r="AE22" s="82" t="str">
        <f>'Alocação 1q'!AC21</f>
        <v>Semanal</v>
      </c>
      <c r="AF22" s="82"/>
      <c r="AG22" s="82"/>
      <c r="AH22" s="82" t="str">
        <f>'Alocação 1q'!Z21</f>
        <v>Quartas</v>
      </c>
      <c r="AI22" s="83">
        <f>'Alocação 1q'!AA21</f>
        <v>0.875</v>
      </c>
      <c r="AJ22" s="83">
        <f>'Alocação 1q'!AB21</f>
        <v>0.95833333333333337</v>
      </c>
      <c r="AK22" s="82" t="str">
        <f>'Alocação 1q'!AC21</f>
        <v>Semanal</v>
      </c>
      <c r="AL22" s="82"/>
      <c r="AM22" s="82"/>
      <c r="AN22" s="82" t="str">
        <f>'Alocação 1q'!AJ21</f>
        <v>Erico Fernando Lopes Pereira da Silva</v>
      </c>
      <c r="AO22" s="86" t="str">
        <f t="shared" si="6"/>
        <v>HORAS A MAIS ALOCADAS</v>
      </c>
      <c r="AP22" s="86">
        <f t="shared" si="2"/>
        <v>0.16666666666666666</v>
      </c>
      <c r="AQ22" s="86">
        <f t="shared" si="3"/>
        <v>8.3333333333334036E-2</v>
      </c>
      <c r="AR22" s="86">
        <f t="shared" si="4"/>
        <v>0.16666666666666674</v>
      </c>
      <c r="AS22" s="87">
        <f t="shared" si="5"/>
        <v>0.25000000000000078</v>
      </c>
    </row>
    <row r="23" spans="1:45" ht="15.75" thickBot="1">
      <c r="A23" s="81" t="s">
        <v>2569</v>
      </c>
      <c r="B23" s="82" t="str">
        <f>'Alocação 1q'!B22</f>
        <v>BIS004</v>
      </c>
      <c r="C23" s="82" t="str">
        <f>'Alocação 1q'!A22</f>
        <v>Estágio em docência</v>
      </c>
      <c r="D23" s="82">
        <f>'Alocação 1q'!C22</f>
        <v>2</v>
      </c>
      <c r="E23" s="82">
        <f>'Alocação 1q'!D22</f>
        <v>0</v>
      </c>
      <c r="F23" s="82">
        <f>'Alocação 1q'!E22</f>
        <v>0</v>
      </c>
      <c r="G23" s="82">
        <f t="shared" si="1"/>
        <v>2</v>
      </c>
      <c r="H23" s="82">
        <f>'Alocação 1q'!H22</f>
        <v>0</v>
      </c>
      <c r="I23" s="82">
        <f>'Alocação 1q'!J22</f>
        <v>0</v>
      </c>
      <c r="J23" s="82" t="str">
        <f>'Alocação 1q'!I22</f>
        <v>Matutino</v>
      </c>
      <c r="K23" s="82">
        <f>'Alocação 1q'!K22</f>
        <v>0</v>
      </c>
      <c r="L23" s="82" t="str">
        <f>'Alocação 1q'!L22</f>
        <v>Quartas</v>
      </c>
      <c r="M23" s="83">
        <f>'Alocação 1q'!M22</f>
        <v>0.41666666666666702</v>
      </c>
      <c r="N23" s="83">
        <f>'Alocação 1q'!N22</f>
        <v>0.5</v>
      </c>
      <c r="O23" s="82" t="str">
        <f>'Alocação 1q'!O22</f>
        <v>Semanal</v>
      </c>
      <c r="P23" s="82"/>
      <c r="Q23" s="82">
        <f>'Alocação 1q'!P22</f>
        <v>0</v>
      </c>
      <c r="R23" s="83">
        <f>'Alocação 1q'!Q22</f>
        <v>0</v>
      </c>
      <c r="S23" s="83">
        <f>'Alocação 1q'!R22</f>
        <v>0</v>
      </c>
      <c r="T23" s="82">
        <f>'Alocação 1q'!S22</f>
        <v>0</v>
      </c>
      <c r="U23" s="82"/>
      <c r="V23" s="82">
        <f>'Alocação 1q'!T22</f>
        <v>0</v>
      </c>
      <c r="W23" s="83">
        <f>'Alocação 1q'!U22</f>
        <v>0</v>
      </c>
      <c r="X23" s="83">
        <f>'Alocação 1q'!V22</f>
        <v>0</v>
      </c>
      <c r="Y23" s="82">
        <f>'Alocação 1q'!W22</f>
        <v>0</v>
      </c>
      <c r="Z23" s="82"/>
      <c r="AA23" s="82" t="str">
        <f>'Alocação 1q'!Y22</f>
        <v>Luiz Roberto Nunes</v>
      </c>
      <c r="AB23" s="82">
        <f>'Alocação 1q'!Z22</f>
        <v>0</v>
      </c>
      <c r="AC23" s="83">
        <f>'Alocação 1q'!AA22</f>
        <v>0</v>
      </c>
      <c r="AD23" s="83">
        <f>'Alocação 1q'!AB22</f>
        <v>0</v>
      </c>
      <c r="AE23" s="82">
        <f>'Alocação 1q'!AC22</f>
        <v>0</v>
      </c>
      <c r="AF23" s="82"/>
      <c r="AG23" s="82"/>
      <c r="AH23" s="82">
        <f>'Alocação 1q'!Z22</f>
        <v>0</v>
      </c>
      <c r="AI23" s="83">
        <f>'Alocação 1q'!AA22</f>
        <v>0</v>
      </c>
      <c r="AJ23" s="83">
        <f>'Alocação 1q'!AB22</f>
        <v>0</v>
      </c>
      <c r="AK23" s="82">
        <f>'Alocação 1q'!AC22</f>
        <v>0</v>
      </c>
      <c r="AL23" s="82"/>
      <c r="AM23" s="82"/>
      <c r="AN23" s="82">
        <f>'Alocação 1q'!AJ22</f>
        <v>0</v>
      </c>
      <c r="AO23" s="86" t="str">
        <f t="shared" si="6"/>
        <v>HORAS A MENOS ALOCADAS</v>
      </c>
      <c r="AP23" s="86">
        <f t="shared" si="2"/>
        <v>8.3333333333333329E-2</v>
      </c>
      <c r="AQ23" s="86">
        <f t="shared" si="3"/>
        <v>8.3333333333332982E-2</v>
      </c>
      <c r="AR23" s="86">
        <f t="shared" si="4"/>
        <v>0</v>
      </c>
      <c r="AS23" s="87">
        <f t="shared" si="5"/>
        <v>8.3333333333332982E-2</v>
      </c>
    </row>
    <row r="24" spans="1:45" ht="15.75" thickBot="1">
      <c r="A24" s="81" t="s">
        <v>2569</v>
      </c>
      <c r="B24" s="82" t="str">
        <f>'Alocação 1q'!B23</f>
        <v>EVD005</v>
      </c>
      <c r="C24" s="82" t="str">
        <f>'Alocação 1q'!A23</f>
        <v>Estágio em Docência - Doutorado</v>
      </c>
      <c r="D24" s="82">
        <f>'Alocação 1q'!C23</f>
        <v>2</v>
      </c>
      <c r="E24" s="82">
        <f>'Alocação 1q'!D23</f>
        <v>0</v>
      </c>
      <c r="F24" s="82">
        <f>'Alocação 1q'!E23</f>
        <v>0</v>
      </c>
      <c r="G24" s="82">
        <f t="shared" si="1"/>
        <v>2</v>
      </c>
      <c r="H24" s="82">
        <f>'Alocação 1q'!H23</f>
        <v>0</v>
      </c>
      <c r="I24" s="82">
        <f>'Alocação 1q'!J23</f>
        <v>0</v>
      </c>
      <c r="J24" s="82">
        <f>'Alocação 1q'!I23</f>
        <v>0</v>
      </c>
      <c r="K24" s="82">
        <f>'Alocação 1q'!K23</f>
        <v>0</v>
      </c>
      <c r="L24" s="82">
        <f>'Alocação 1q'!L23</f>
        <v>0</v>
      </c>
      <c r="M24" s="83">
        <f>'Alocação 1q'!M23</f>
        <v>0</v>
      </c>
      <c r="N24" s="83" t="str">
        <f>'Alocação 1q'!N23</f>
        <v/>
      </c>
      <c r="O24" s="82">
        <f>'Alocação 1q'!O23</f>
        <v>0</v>
      </c>
      <c r="P24" s="82"/>
      <c r="Q24" s="82">
        <f>'Alocação 1q'!P23</f>
        <v>0</v>
      </c>
      <c r="R24" s="83">
        <f>'Alocação 1q'!Q23</f>
        <v>0</v>
      </c>
      <c r="S24" s="83">
        <f>'Alocação 1q'!R23</f>
        <v>0</v>
      </c>
      <c r="T24" s="82">
        <f>'Alocação 1q'!S23</f>
        <v>0</v>
      </c>
      <c r="U24" s="82"/>
      <c r="V24" s="82">
        <f>'Alocação 1q'!T23</f>
        <v>0</v>
      </c>
      <c r="W24" s="83">
        <f>'Alocação 1q'!U23</f>
        <v>0</v>
      </c>
      <c r="X24" s="83">
        <f>'Alocação 1q'!V23</f>
        <v>0</v>
      </c>
      <c r="Y24" s="82">
        <f>'Alocação 1q'!W23</f>
        <v>0</v>
      </c>
      <c r="Z24" s="82"/>
      <c r="AA24" s="82" t="str">
        <f>'Alocação 1q'!Y23</f>
        <v>Gustavo Muniz Dias</v>
      </c>
      <c r="AB24" s="82">
        <f>'Alocação 1q'!Z23</f>
        <v>0</v>
      </c>
      <c r="AC24" s="83">
        <f>'Alocação 1q'!AA23</f>
        <v>0</v>
      </c>
      <c r="AD24" s="83">
        <f>'Alocação 1q'!AB23</f>
        <v>0</v>
      </c>
      <c r="AE24" s="82">
        <f>'Alocação 1q'!AC23</f>
        <v>0</v>
      </c>
      <c r="AF24" s="82"/>
      <c r="AG24" s="82"/>
      <c r="AH24" s="82">
        <f>'Alocação 1q'!Z23</f>
        <v>0</v>
      </c>
      <c r="AI24" s="83">
        <f>'Alocação 1q'!AA23</f>
        <v>0</v>
      </c>
      <c r="AJ24" s="83">
        <f>'Alocação 1q'!AB23</f>
        <v>0</v>
      </c>
      <c r="AK24" s="82">
        <f>'Alocação 1q'!AC23</f>
        <v>0</v>
      </c>
      <c r="AL24" s="82"/>
      <c r="AM24" s="82"/>
      <c r="AN24" s="82">
        <f>'Alocação 1q'!AJ23</f>
        <v>0</v>
      </c>
      <c r="AO24" s="86" t="e">
        <f t="shared" si="6"/>
        <v>#VALUE!</v>
      </c>
      <c r="AP24" s="86">
        <f t="shared" si="2"/>
        <v>8.3333333333333329E-2</v>
      </c>
      <c r="AQ24" s="86" t="e">
        <f t="shared" si="3"/>
        <v>#VALUE!</v>
      </c>
      <c r="AR24" s="86">
        <f t="shared" si="4"/>
        <v>0</v>
      </c>
      <c r="AS24" s="87" t="e">
        <f t="shared" si="5"/>
        <v>#VALUE!</v>
      </c>
    </row>
    <row r="25" spans="1:45" ht="15.75" thickBot="1">
      <c r="A25" s="81" t="s">
        <v>2569</v>
      </c>
      <c r="B25" s="82" t="str">
        <f>'Alocação 1q'!B24</f>
        <v>EVD004</v>
      </c>
      <c r="C25" s="82" t="str">
        <f>'Alocação 1q'!A24</f>
        <v>Estágio em docência - Mestrado</v>
      </c>
      <c r="D25" s="82">
        <f>'Alocação 1q'!C24</f>
        <v>2</v>
      </c>
      <c r="E25" s="82">
        <f>'Alocação 1q'!D24</f>
        <v>0</v>
      </c>
      <c r="F25" s="82">
        <f>'Alocação 1q'!E24</f>
        <v>0</v>
      </c>
      <c r="G25" s="82">
        <f t="shared" si="1"/>
        <v>2</v>
      </c>
      <c r="H25" s="82">
        <f>'Alocação 1q'!H24</f>
        <v>0</v>
      </c>
      <c r="I25" s="82">
        <f>'Alocação 1q'!J24</f>
        <v>0</v>
      </c>
      <c r="J25" s="82">
        <f>'Alocação 1q'!I24</f>
        <v>0</v>
      </c>
      <c r="K25" s="82">
        <f>'Alocação 1q'!K24</f>
        <v>0</v>
      </c>
      <c r="L25" s="82">
        <f>'Alocação 1q'!L24</f>
        <v>0</v>
      </c>
      <c r="M25" s="83">
        <f>'Alocação 1q'!M24</f>
        <v>0</v>
      </c>
      <c r="N25" s="83" t="str">
        <f>'Alocação 1q'!N24</f>
        <v/>
      </c>
      <c r="O25" s="82">
        <f>'Alocação 1q'!O24</f>
        <v>0</v>
      </c>
      <c r="P25" s="82"/>
      <c r="Q25" s="82">
        <f>'Alocação 1q'!P24</f>
        <v>0</v>
      </c>
      <c r="R25" s="83">
        <f>'Alocação 1q'!Q24</f>
        <v>0</v>
      </c>
      <c r="S25" s="83">
        <f>'Alocação 1q'!R24</f>
        <v>0</v>
      </c>
      <c r="T25" s="82">
        <f>'Alocação 1q'!S24</f>
        <v>0</v>
      </c>
      <c r="U25" s="82"/>
      <c r="V25" s="82">
        <f>'Alocação 1q'!T24</f>
        <v>0</v>
      </c>
      <c r="W25" s="83">
        <f>'Alocação 1q'!U24</f>
        <v>0</v>
      </c>
      <c r="X25" s="83">
        <f>'Alocação 1q'!V24</f>
        <v>0</v>
      </c>
      <c r="Y25" s="82">
        <f>'Alocação 1q'!W24</f>
        <v>0</v>
      </c>
      <c r="Z25" s="82"/>
      <c r="AA25" s="82" t="str">
        <f>'Alocação 1q'!Y24</f>
        <v>Gustavo Muniz Dias</v>
      </c>
      <c r="AB25" s="82">
        <f>'Alocação 1q'!Z24</f>
        <v>0</v>
      </c>
      <c r="AC25" s="83">
        <f>'Alocação 1q'!AA24</f>
        <v>0</v>
      </c>
      <c r="AD25" s="83">
        <f>'Alocação 1q'!AB24</f>
        <v>0</v>
      </c>
      <c r="AE25" s="82">
        <f>'Alocação 1q'!AC24</f>
        <v>0</v>
      </c>
      <c r="AF25" s="82"/>
      <c r="AG25" s="82"/>
      <c r="AH25" s="82">
        <f>'Alocação 1q'!Z24</f>
        <v>0</v>
      </c>
      <c r="AI25" s="83">
        <f>'Alocação 1q'!AA24</f>
        <v>0</v>
      </c>
      <c r="AJ25" s="83">
        <f>'Alocação 1q'!AB24</f>
        <v>0</v>
      </c>
      <c r="AK25" s="82">
        <f>'Alocação 1q'!AC24</f>
        <v>0</v>
      </c>
      <c r="AL25" s="82"/>
      <c r="AM25" s="82"/>
      <c r="AN25" s="82">
        <f>'Alocação 1q'!AJ24</f>
        <v>0</v>
      </c>
      <c r="AO25" s="86" t="e">
        <f t="shared" si="6"/>
        <v>#VALUE!</v>
      </c>
      <c r="AP25" s="86">
        <f t="shared" si="2"/>
        <v>8.3333333333333329E-2</v>
      </c>
      <c r="AQ25" s="86" t="e">
        <f t="shared" si="3"/>
        <v>#VALUE!</v>
      </c>
      <c r="AR25" s="86">
        <f t="shared" si="4"/>
        <v>0</v>
      </c>
      <c r="AS25" s="87" t="e">
        <f t="shared" si="5"/>
        <v>#VALUE!</v>
      </c>
    </row>
    <row r="26" spans="1:45" ht="15.75" thickBot="1">
      <c r="A26" s="81" t="s">
        <v>2569</v>
      </c>
      <c r="B26" s="82" t="str">
        <f>'Alocação 1q'!B25</f>
        <v>BIS011</v>
      </c>
      <c r="C26" s="82" t="str">
        <f>'Alocação 1q'!A25</f>
        <v>Estágio em docência I</v>
      </c>
      <c r="D26" s="82">
        <f>'Alocação 1q'!C25</f>
        <v>2</v>
      </c>
      <c r="E26" s="82">
        <f>'Alocação 1q'!D25</f>
        <v>0</v>
      </c>
      <c r="F26" s="82">
        <f>'Alocação 1q'!E25</f>
        <v>0</v>
      </c>
      <c r="G26" s="82">
        <f t="shared" si="1"/>
        <v>2</v>
      </c>
      <c r="H26" s="82">
        <f>'Alocação 1q'!H25</f>
        <v>0</v>
      </c>
      <c r="I26" s="82">
        <f>'Alocação 1q'!J25</f>
        <v>0</v>
      </c>
      <c r="J26" s="82" t="str">
        <f>'Alocação 1q'!I25</f>
        <v>Matutino</v>
      </c>
      <c r="K26" s="82">
        <f>'Alocação 1q'!K25</f>
        <v>0</v>
      </c>
      <c r="L26" s="82" t="str">
        <f>'Alocação 1q'!L25</f>
        <v>Quartas</v>
      </c>
      <c r="M26" s="83">
        <f>'Alocação 1q'!M25</f>
        <v>0.41666666666666702</v>
      </c>
      <c r="N26" s="83">
        <f>'Alocação 1q'!N25</f>
        <v>0.5</v>
      </c>
      <c r="O26" s="82" t="str">
        <f>'Alocação 1q'!O25</f>
        <v>Semanal</v>
      </c>
      <c r="P26" s="82"/>
      <c r="Q26" s="82">
        <f>'Alocação 1q'!P25</f>
        <v>0</v>
      </c>
      <c r="R26" s="83">
        <f>'Alocação 1q'!Q25</f>
        <v>0</v>
      </c>
      <c r="S26" s="83">
        <f>'Alocação 1q'!R25</f>
        <v>0</v>
      </c>
      <c r="T26" s="82">
        <f>'Alocação 1q'!S25</f>
        <v>0</v>
      </c>
      <c r="U26" s="82"/>
      <c r="V26" s="82">
        <f>'Alocação 1q'!T25</f>
        <v>0</v>
      </c>
      <c r="W26" s="83">
        <f>'Alocação 1q'!U25</f>
        <v>0</v>
      </c>
      <c r="X26" s="83">
        <f>'Alocação 1q'!V25</f>
        <v>0</v>
      </c>
      <c r="Y26" s="82">
        <f>'Alocação 1q'!W25</f>
        <v>0</v>
      </c>
      <c r="Z26" s="82"/>
      <c r="AA26" s="82" t="str">
        <f>'Alocação 1q'!Y25</f>
        <v>Luiz Roberto Nunes</v>
      </c>
      <c r="AB26" s="82">
        <f>'Alocação 1q'!Z25</f>
        <v>0</v>
      </c>
      <c r="AC26" s="83">
        <f>'Alocação 1q'!AA25</f>
        <v>0</v>
      </c>
      <c r="AD26" s="83">
        <f>'Alocação 1q'!AB25</f>
        <v>0</v>
      </c>
      <c r="AE26" s="82">
        <f>'Alocação 1q'!AC25</f>
        <v>0</v>
      </c>
      <c r="AF26" s="82"/>
      <c r="AG26" s="82"/>
      <c r="AH26" s="82">
        <f>'Alocação 1q'!Z25</f>
        <v>0</v>
      </c>
      <c r="AI26" s="83">
        <f>'Alocação 1q'!AA25</f>
        <v>0</v>
      </c>
      <c r="AJ26" s="83">
        <f>'Alocação 1q'!AB25</f>
        <v>0</v>
      </c>
      <c r="AK26" s="82">
        <f>'Alocação 1q'!AC25</f>
        <v>0</v>
      </c>
      <c r="AL26" s="82"/>
      <c r="AM26" s="82"/>
      <c r="AN26" s="82">
        <f>'Alocação 1q'!AJ25</f>
        <v>0</v>
      </c>
      <c r="AO26" s="86" t="str">
        <f t="shared" si="6"/>
        <v>HORAS A MENOS ALOCADAS</v>
      </c>
      <c r="AP26" s="86">
        <f t="shared" si="2"/>
        <v>8.3333333333333329E-2</v>
      </c>
      <c r="AQ26" s="86">
        <f t="shared" si="3"/>
        <v>8.3333333333332982E-2</v>
      </c>
      <c r="AR26" s="86">
        <f t="shared" si="4"/>
        <v>0</v>
      </c>
      <c r="AS26" s="87">
        <f t="shared" si="5"/>
        <v>8.3333333333332982E-2</v>
      </c>
    </row>
    <row r="27" spans="1:45" ht="15.75" thickBot="1">
      <c r="A27" s="81" t="s">
        <v>2569</v>
      </c>
      <c r="B27" s="82" t="str">
        <f>'Alocação 1q'!B26</f>
        <v>BIS012</v>
      </c>
      <c r="C27" s="82" t="str">
        <f>'Alocação 1q'!A26</f>
        <v>Estágio em docência II</v>
      </c>
      <c r="D27" s="82">
        <f>'Alocação 1q'!C26</f>
        <v>2</v>
      </c>
      <c r="E27" s="82">
        <f>'Alocação 1q'!D26</f>
        <v>0</v>
      </c>
      <c r="F27" s="82">
        <f>'Alocação 1q'!E26</f>
        <v>0</v>
      </c>
      <c r="G27" s="82">
        <f t="shared" si="1"/>
        <v>2</v>
      </c>
      <c r="H27" s="82">
        <f>'Alocação 1q'!H26</f>
        <v>0</v>
      </c>
      <c r="I27" s="82">
        <f>'Alocação 1q'!J26</f>
        <v>0</v>
      </c>
      <c r="J27" s="82" t="str">
        <f>'Alocação 1q'!I26</f>
        <v>Matutino</v>
      </c>
      <c r="K27" s="82">
        <f>'Alocação 1q'!K26</f>
        <v>0</v>
      </c>
      <c r="L27" s="82" t="str">
        <f>'Alocação 1q'!L26</f>
        <v>Quartas</v>
      </c>
      <c r="M27" s="83">
        <f>'Alocação 1q'!M26</f>
        <v>0.41666666666666702</v>
      </c>
      <c r="N27" s="83">
        <f>'Alocação 1q'!N26</f>
        <v>0.5</v>
      </c>
      <c r="O27" s="82" t="str">
        <f>'Alocação 1q'!O26</f>
        <v>Semanal</v>
      </c>
      <c r="P27" s="82"/>
      <c r="Q27" s="82">
        <f>'Alocação 1q'!P26</f>
        <v>0</v>
      </c>
      <c r="R27" s="83">
        <f>'Alocação 1q'!Q26</f>
        <v>0</v>
      </c>
      <c r="S27" s="83">
        <f>'Alocação 1q'!R26</f>
        <v>0</v>
      </c>
      <c r="T27" s="82">
        <f>'Alocação 1q'!S26</f>
        <v>0</v>
      </c>
      <c r="U27" s="82"/>
      <c r="V27" s="82">
        <f>'Alocação 1q'!T26</f>
        <v>0</v>
      </c>
      <c r="W27" s="83">
        <f>'Alocação 1q'!U26</f>
        <v>0</v>
      </c>
      <c r="X27" s="83">
        <f>'Alocação 1q'!V26</f>
        <v>0</v>
      </c>
      <c r="Y27" s="82">
        <f>'Alocação 1q'!W26</f>
        <v>0</v>
      </c>
      <c r="Z27" s="82"/>
      <c r="AA27" s="82" t="str">
        <f>'Alocação 1q'!Y26</f>
        <v>Luiz Roberto Nunes</v>
      </c>
      <c r="AB27" s="82">
        <f>'Alocação 1q'!Z26</f>
        <v>0</v>
      </c>
      <c r="AC27" s="83">
        <f>'Alocação 1q'!AA26</f>
        <v>0</v>
      </c>
      <c r="AD27" s="83">
        <f>'Alocação 1q'!AB26</f>
        <v>0</v>
      </c>
      <c r="AE27" s="82">
        <f>'Alocação 1q'!AC26</f>
        <v>0</v>
      </c>
      <c r="AF27" s="82"/>
      <c r="AG27" s="82"/>
      <c r="AH27" s="82">
        <f>'Alocação 1q'!Z26</f>
        <v>0</v>
      </c>
      <c r="AI27" s="83">
        <f>'Alocação 1q'!AA26</f>
        <v>0</v>
      </c>
      <c r="AJ27" s="83">
        <f>'Alocação 1q'!AB26</f>
        <v>0</v>
      </c>
      <c r="AK27" s="82">
        <f>'Alocação 1q'!AC26</f>
        <v>0</v>
      </c>
      <c r="AL27" s="82"/>
      <c r="AM27" s="82"/>
      <c r="AN27" s="82">
        <f>'Alocação 1q'!AJ26</f>
        <v>0</v>
      </c>
      <c r="AO27" s="86" t="str">
        <f t="shared" si="6"/>
        <v>HORAS A MENOS ALOCADAS</v>
      </c>
      <c r="AP27" s="86">
        <f t="shared" si="2"/>
        <v>8.3333333333333329E-2</v>
      </c>
      <c r="AQ27" s="86">
        <f t="shared" si="3"/>
        <v>8.3333333333332982E-2</v>
      </c>
      <c r="AR27" s="86">
        <f t="shared" si="4"/>
        <v>0</v>
      </c>
      <c r="AS27" s="87">
        <f t="shared" si="5"/>
        <v>8.3333333333332982E-2</v>
      </c>
    </row>
    <row r="28" spans="1:45" ht="15.75" thickBot="1">
      <c r="A28" s="81" t="s">
        <v>2569</v>
      </c>
      <c r="B28" s="82" t="str">
        <f>'Alocação 1q'!B27</f>
        <v>NHT1062-15</v>
      </c>
      <c r="C28" s="82" t="str">
        <f>'Alocação 1q'!A27</f>
        <v>Evolução</v>
      </c>
      <c r="D28" s="82">
        <f>'Alocação 1q'!C27</f>
        <v>4</v>
      </c>
      <c r="E28" s="82">
        <f>'Alocação 1q'!D27</f>
        <v>0</v>
      </c>
      <c r="F28" s="82">
        <f>'Alocação 1q'!E27</f>
        <v>4</v>
      </c>
      <c r="G28" s="82">
        <f t="shared" si="1"/>
        <v>4</v>
      </c>
      <c r="H28" s="82" t="str">
        <f>'Alocação 1q'!H27</f>
        <v>SA</v>
      </c>
      <c r="I28" s="82">
        <f>'Alocação 1q'!J27</f>
        <v>0</v>
      </c>
      <c r="J28" s="82" t="str">
        <f>'Alocação 1q'!I27</f>
        <v>Matutino</v>
      </c>
      <c r="K28" s="82">
        <f>'Alocação 1q'!K27</f>
        <v>30</v>
      </c>
      <c r="L28" s="82" t="str">
        <f>'Alocação 1q'!L27</f>
        <v>Segundas</v>
      </c>
      <c r="M28" s="83">
        <f>'Alocação 1q'!M27</f>
        <v>0.33333333333333331</v>
      </c>
      <c r="N28" s="83">
        <f>'Alocação 1q'!N27</f>
        <v>0.41666666666666702</v>
      </c>
      <c r="O28" s="82" t="str">
        <f>'Alocação 1q'!O27</f>
        <v>Semanal</v>
      </c>
      <c r="P28" s="82"/>
      <c r="Q28" s="82" t="str">
        <f>'Alocação 1q'!P27</f>
        <v>Quartas</v>
      </c>
      <c r="R28" s="83">
        <f>'Alocação 1q'!Q27</f>
        <v>0.41666666666666669</v>
      </c>
      <c r="S28" s="83">
        <f>'Alocação 1q'!R27</f>
        <v>0.5</v>
      </c>
      <c r="T28" s="82" t="str">
        <f>'Alocação 1q'!S27</f>
        <v>Semanal</v>
      </c>
      <c r="U28" s="82"/>
      <c r="V28" s="82">
        <f>'Alocação 1q'!T27</f>
        <v>0</v>
      </c>
      <c r="W28" s="83">
        <f>'Alocação 1q'!U27</f>
        <v>0</v>
      </c>
      <c r="X28" s="83">
        <f>'Alocação 1q'!V27</f>
        <v>0</v>
      </c>
      <c r="Y28" s="82">
        <f>'Alocação 1q'!W27</f>
        <v>0</v>
      </c>
      <c r="Z28" s="82"/>
      <c r="AA28" s="82" t="str">
        <f>'Alocação 1q'!Y27</f>
        <v>Guilherme Cunha Ribeiro</v>
      </c>
      <c r="AB28" s="82">
        <f>'Alocação 1q'!Z27</f>
        <v>0</v>
      </c>
      <c r="AC28" s="83">
        <f>'Alocação 1q'!AA27</f>
        <v>0</v>
      </c>
      <c r="AD28" s="83">
        <f>'Alocação 1q'!AB27</f>
        <v>0</v>
      </c>
      <c r="AE28" s="82">
        <f>'Alocação 1q'!AC27</f>
        <v>0</v>
      </c>
      <c r="AF28" s="82"/>
      <c r="AG28" s="82"/>
      <c r="AH28" s="82">
        <f>'Alocação 1q'!Z27</f>
        <v>0</v>
      </c>
      <c r="AI28" s="83">
        <f>'Alocação 1q'!AA27</f>
        <v>0</v>
      </c>
      <c r="AJ28" s="83">
        <f>'Alocação 1q'!AB27</f>
        <v>0</v>
      </c>
      <c r="AK28" s="82">
        <f>'Alocação 1q'!AC27</f>
        <v>0</v>
      </c>
      <c r="AL28" s="82"/>
      <c r="AM28" s="82"/>
      <c r="AN28" s="82">
        <f>'Alocação 1q'!AJ27</f>
        <v>0</v>
      </c>
      <c r="AO28" s="86" t="str">
        <f t="shared" si="6"/>
        <v>CORRETO</v>
      </c>
      <c r="AP28" s="86">
        <f t="shared" si="2"/>
        <v>0.16666666666666666</v>
      </c>
      <c r="AQ28" s="86">
        <f t="shared" si="3"/>
        <v>0.16666666666666702</v>
      </c>
      <c r="AR28" s="86">
        <f t="shared" si="4"/>
        <v>0</v>
      </c>
      <c r="AS28" s="87">
        <f t="shared" si="5"/>
        <v>0.16666666666666702</v>
      </c>
    </row>
    <row r="29" spans="1:45" ht="15.75" thickBot="1">
      <c r="A29" s="81" t="s">
        <v>2569</v>
      </c>
      <c r="B29" s="82" t="str">
        <f>'Alocação 1q'!B28</f>
        <v>NHT1062-15</v>
      </c>
      <c r="C29" s="82" t="str">
        <f>'Alocação 1q'!A28</f>
        <v>Evolução</v>
      </c>
      <c r="D29" s="82">
        <f>'Alocação 1q'!C28</f>
        <v>4</v>
      </c>
      <c r="E29" s="82">
        <f>'Alocação 1q'!D28</f>
        <v>0</v>
      </c>
      <c r="F29" s="82">
        <f>'Alocação 1q'!E28</f>
        <v>4</v>
      </c>
      <c r="G29" s="82">
        <f t="shared" si="1"/>
        <v>4</v>
      </c>
      <c r="H29" s="82" t="str">
        <f>'Alocação 1q'!H28</f>
        <v>SA</v>
      </c>
      <c r="I29" s="82">
        <f>'Alocação 1q'!J28</f>
        <v>0</v>
      </c>
      <c r="J29" s="82" t="str">
        <f>'Alocação 1q'!I28</f>
        <v>Noturno</v>
      </c>
      <c r="K29" s="82">
        <f>'Alocação 1q'!K28</f>
        <v>30</v>
      </c>
      <c r="L29" s="82" t="str">
        <f>'Alocação 1q'!L28</f>
        <v>Segundas</v>
      </c>
      <c r="M29" s="83">
        <f>'Alocação 1q'!M28</f>
        <v>0.79166666666666596</v>
      </c>
      <c r="N29" s="83">
        <f>'Alocação 1q'!N28</f>
        <v>0.874999999999999</v>
      </c>
      <c r="O29" s="82" t="str">
        <f>'Alocação 1q'!O28</f>
        <v>Semanal</v>
      </c>
      <c r="P29" s="82"/>
      <c r="Q29" s="82" t="str">
        <f>'Alocação 1q'!P28</f>
        <v>Quartas</v>
      </c>
      <c r="R29" s="83">
        <f>'Alocação 1q'!Q28</f>
        <v>0.875000000000001</v>
      </c>
      <c r="S29" s="83">
        <f>'Alocação 1q'!R28</f>
        <v>0.95833333333333404</v>
      </c>
      <c r="T29" s="82" t="str">
        <f>'Alocação 1q'!S28</f>
        <v>Semanal</v>
      </c>
      <c r="U29" s="82"/>
      <c r="V29" s="82">
        <f>'Alocação 1q'!T28</f>
        <v>0</v>
      </c>
      <c r="W29" s="83">
        <f>'Alocação 1q'!U28</f>
        <v>0</v>
      </c>
      <c r="X29" s="83">
        <f>'Alocação 1q'!V28</f>
        <v>0</v>
      </c>
      <c r="Y29" s="82">
        <f>'Alocação 1q'!W28</f>
        <v>0</v>
      </c>
      <c r="Z29" s="82"/>
      <c r="AA29" s="82" t="str">
        <f>'Alocação 1q'!Y28</f>
        <v>Luciana Campos Paulino</v>
      </c>
      <c r="AB29" s="82">
        <f>'Alocação 1q'!Z28</f>
        <v>0</v>
      </c>
      <c r="AC29" s="83">
        <f>'Alocação 1q'!AA28</f>
        <v>0</v>
      </c>
      <c r="AD29" s="83">
        <f>'Alocação 1q'!AB28</f>
        <v>0</v>
      </c>
      <c r="AE29" s="82">
        <f>'Alocação 1q'!AC28</f>
        <v>0</v>
      </c>
      <c r="AF29" s="82"/>
      <c r="AG29" s="82"/>
      <c r="AH29" s="82">
        <f>'Alocação 1q'!Z28</f>
        <v>0</v>
      </c>
      <c r="AI29" s="83">
        <f>'Alocação 1q'!AA28</f>
        <v>0</v>
      </c>
      <c r="AJ29" s="83">
        <f>'Alocação 1q'!AB28</f>
        <v>0</v>
      </c>
      <c r="AK29" s="82">
        <f>'Alocação 1q'!AC28</f>
        <v>0</v>
      </c>
      <c r="AL29" s="82"/>
      <c r="AM29" s="82"/>
      <c r="AN29" s="82">
        <f>'Alocação 1q'!AJ28</f>
        <v>0</v>
      </c>
      <c r="AO29" s="86" t="str">
        <f t="shared" si="6"/>
        <v>HORAS A MENOS ALOCADAS</v>
      </c>
      <c r="AP29" s="86">
        <f t="shared" si="2"/>
        <v>0.16666666666666666</v>
      </c>
      <c r="AQ29" s="86">
        <f t="shared" si="3"/>
        <v>0.16666666666666607</v>
      </c>
      <c r="AR29" s="86">
        <f t="shared" si="4"/>
        <v>0</v>
      </c>
      <c r="AS29" s="87">
        <f t="shared" si="5"/>
        <v>0.16666666666666607</v>
      </c>
    </row>
    <row r="30" spans="1:45" ht="15.75" thickBot="1">
      <c r="A30" s="81" t="s">
        <v>2569</v>
      </c>
      <c r="B30" s="82" t="str">
        <f>'Alocação 1q'!B29</f>
        <v>NHT1067-15</v>
      </c>
      <c r="C30" s="82" t="str">
        <f>'Alocação 1q'!A29</f>
        <v>Evolução e Diversidade de Plantas I</v>
      </c>
      <c r="D30" s="82">
        <f>'Alocação 1q'!C29</f>
        <v>2</v>
      </c>
      <c r="E30" s="82">
        <f>'Alocação 1q'!D29</f>
        <v>2</v>
      </c>
      <c r="F30" s="82">
        <f>'Alocação 1q'!E29</f>
        <v>2</v>
      </c>
      <c r="G30" s="82">
        <f t="shared" si="1"/>
        <v>4</v>
      </c>
      <c r="H30" s="82" t="str">
        <f>'Alocação 1q'!H29</f>
        <v>SA</v>
      </c>
      <c r="I30" s="82">
        <f>'Alocação 1q'!J29</f>
        <v>0</v>
      </c>
      <c r="J30" s="82" t="str">
        <f>'Alocação 1q'!I29</f>
        <v>Matutino</v>
      </c>
      <c r="K30" s="82">
        <f>'Alocação 1q'!K29</f>
        <v>30</v>
      </c>
      <c r="L30" s="82" t="str">
        <f>'Alocação 1q'!L29</f>
        <v>Segundas</v>
      </c>
      <c r="M30" s="83">
        <f>'Alocação 1q'!M29</f>
        <v>0.33333333333333331</v>
      </c>
      <c r="N30" s="83">
        <f>'Alocação 1q'!N29</f>
        <v>0.41666666666666669</v>
      </c>
      <c r="O30" s="82" t="str">
        <f>'Alocação 1q'!O29</f>
        <v>Semanal</v>
      </c>
      <c r="P30" s="82"/>
      <c r="Q30" s="82">
        <f>'Alocação 1q'!P29</f>
        <v>0</v>
      </c>
      <c r="R30" s="83">
        <f>'Alocação 1q'!Q29</f>
        <v>0</v>
      </c>
      <c r="S30" s="83">
        <f>'Alocação 1q'!R29</f>
        <v>0</v>
      </c>
      <c r="T30" s="82">
        <f>'Alocação 1q'!S29</f>
        <v>0</v>
      </c>
      <c r="U30" s="82"/>
      <c r="V30" s="82">
        <f>'Alocação 1q'!T29</f>
        <v>0</v>
      </c>
      <c r="W30" s="83">
        <f>'Alocação 1q'!U29</f>
        <v>0</v>
      </c>
      <c r="X30" s="83">
        <f>'Alocação 1q'!V29</f>
        <v>0</v>
      </c>
      <c r="Y30" s="82">
        <f>'Alocação 1q'!W29</f>
        <v>0</v>
      </c>
      <c r="Z30" s="82"/>
      <c r="AA30" s="82" t="str">
        <f>'Alocação 1q'!Y29</f>
        <v>Natália Pirani Ghilardi-Lopes</v>
      </c>
      <c r="AB30" s="82" t="str">
        <f>'Alocação 1q'!Z29</f>
        <v>Segundas</v>
      </c>
      <c r="AC30" s="83">
        <f>'Alocação 1q'!AA29</f>
        <v>0.41666666666666702</v>
      </c>
      <c r="AD30" s="83">
        <f>'Alocação 1q'!AB29</f>
        <v>0.5</v>
      </c>
      <c r="AE30" s="82" t="str">
        <f>'Alocação 1q'!AC29</f>
        <v>Semanal</v>
      </c>
      <c r="AF30" s="82"/>
      <c r="AG30" s="82"/>
      <c r="AH30" s="82" t="str">
        <f>'Alocação 1q'!Z29</f>
        <v>Segundas</v>
      </c>
      <c r="AI30" s="83">
        <f>'Alocação 1q'!AA29</f>
        <v>0.41666666666666702</v>
      </c>
      <c r="AJ30" s="83">
        <f>'Alocação 1q'!AB29</f>
        <v>0.5</v>
      </c>
      <c r="AK30" s="82" t="str">
        <f>'Alocação 1q'!AC29</f>
        <v>Semanal</v>
      </c>
      <c r="AL30" s="82"/>
      <c r="AM30" s="82"/>
      <c r="AN30" s="82" t="str">
        <f>'Alocação 1q'!AJ29</f>
        <v>Natália Pirani Ghilardi-Lopes</v>
      </c>
      <c r="AO30" s="86" t="str">
        <f t="shared" si="6"/>
        <v>HORAS A MAIS ALOCADAS</v>
      </c>
      <c r="AP30" s="86">
        <f t="shared" si="2"/>
        <v>0.16666666666666666</v>
      </c>
      <c r="AQ30" s="86">
        <f t="shared" si="3"/>
        <v>8.333333333333337E-2</v>
      </c>
      <c r="AR30" s="86">
        <f t="shared" si="4"/>
        <v>0.16666666666666596</v>
      </c>
      <c r="AS30" s="87">
        <f t="shared" si="5"/>
        <v>0.24999999999999933</v>
      </c>
    </row>
    <row r="31" spans="1:45" ht="15.75" thickBot="1">
      <c r="A31" s="81" t="s">
        <v>2569</v>
      </c>
      <c r="B31" s="82" t="str">
        <f>'Alocação 1q'!B30</f>
        <v>NHT1067-15</v>
      </c>
      <c r="C31" s="82" t="str">
        <f>'Alocação 1q'!A30</f>
        <v>Evolução e Diversidade de Plantas I</v>
      </c>
      <c r="D31" s="82">
        <f>'Alocação 1q'!C30</f>
        <v>2</v>
      </c>
      <c r="E31" s="82">
        <f>'Alocação 1q'!D30</f>
        <v>2</v>
      </c>
      <c r="F31" s="82">
        <f>'Alocação 1q'!E30</f>
        <v>2</v>
      </c>
      <c r="G31" s="82">
        <f t="shared" si="1"/>
        <v>4</v>
      </c>
      <c r="H31" s="82" t="str">
        <f>'Alocação 1q'!H30</f>
        <v>SA</v>
      </c>
      <c r="I31" s="82">
        <f>'Alocação 1q'!J30</f>
        <v>0</v>
      </c>
      <c r="J31" s="82" t="str">
        <f>'Alocação 1q'!I30</f>
        <v>Noturno</v>
      </c>
      <c r="K31" s="82">
        <f>'Alocação 1q'!K30</f>
        <v>30</v>
      </c>
      <c r="L31" s="82" t="str">
        <f>'Alocação 1q'!L30</f>
        <v>Segundas</v>
      </c>
      <c r="M31" s="83">
        <f>'Alocação 1q'!M30</f>
        <v>0.79166666666666596</v>
      </c>
      <c r="N31" s="83">
        <f>'Alocação 1q'!N30</f>
        <v>0.874999999999999</v>
      </c>
      <c r="O31" s="82" t="str">
        <f>'Alocação 1q'!O30</f>
        <v>Semanal</v>
      </c>
      <c r="P31" s="82"/>
      <c r="Q31" s="82">
        <f>'Alocação 1q'!P30</f>
        <v>0</v>
      </c>
      <c r="R31" s="83">
        <f>'Alocação 1q'!Q30</f>
        <v>0</v>
      </c>
      <c r="S31" s="83">
        <f>'Alocação 1q'!R30</f>
        <v>0</v>
      </c>
      <c r="T31" s="82">
        <f>'Alocação 1q'!S30</f>
        <v>0</v>
      </c>
      <c r="U31" s="82"/>
      <c r="V31" s="82">
        <f>'Alocação 1q'!T30</f>
        <v>0</v>
      </c>
      <c r="W31" s="83">
        <f>'Alocação 1q'!U30</f>
        <v>0</v>
      </c>
      <c r="X31" s="83">
        <f>'Alocação 1q'!V30</f>
        <v>0</v>
      </c>
      <c r="Y31" s="82">
        <f>'Alocação 1q'!W30</f>
        <v>0</v>
      </c>
      <c r="Z31" s="82"/>
      <c r="AA31" s="82" t="str">
        <f>'Alocação 1q'!Y30</f>
        <v>Anselmo Nogueira</v>
      </c>
      <c r="AB31" s="82" t="str">
        <f>'Alocação 1q'!Z30</f>
        <v>Segundas</v>
      </c>
      <c r="AC31" s="83">
        <f>'Alocação 1q'!AA30</f>
        <v>0.875</v>
      </c>
      <c r="AD31" s="83">
        <f>'Alocação 1q'!AB30</f>
        <v>0.95833333333333337</v>
      </c>
      <c r="AE31" s="82" t="str">
        <f>'Alocação 1q'!AC30</f>
        <v>Semanal</v>
      </c>
      <c r="AF31" s="82"/>
      <c r="AG31" s="82"/>
      <c r="AH31" s="82" t="str">
        <f>'Alocação 1q'!Z30</f>
        <v>Segundas</v>
      </c>
      <c r="AI31" s="83">
        <f>'Alocação 1q'!AA30</f>
        <v>0.875</v>
      </c>
      <c r="AJ31" s="83">
        <f>'Alocação 1q'!AB30</f>
        <v>0.95833333333333337</v>
      </c>
      <c r="AK31" s="82" t="str">
        <f>'Alocação 1q'!AC30</f>
        <v>Semanal</v>
      </c>
      <c r="AL31" s="82"/>
      <c r="AM31" s="82"/>
      <c r="AN31" s="82" t="str">
        <f>'Alocação 1q'!AJ30</f>
        <v>Anselmo Nogueira</v>
      </c>
      <c r="AO31" s="86" t="str">
        <f t="shared" si="6"/>
        <v>HORAS A MAIS ALOCADAS</v>
      </c>
      <c r="AP31" s="86">
        <f t="shared" si="2"/>
        <v>0.16666666666666666</v>
      </c>
      <c r="AQ31" s="86">
        <f t="shared" si="3"/>
        <v>8.3333333333333037E-2</v>
      </c>
      <c r="AR31" s="86">
        <f t="shared" si="4"/>
        <v>0.16666666666666674</v>
      </c>
      <c r="AS31" s="87">
        <f t="shared" si="5"/>
        <v>0.24999999999999978</v>
      </c>
    </row>
    <row r="32" spans="1:45" ht="15.75" thickBot="1">
      <c r="A32" s="81" t="s">
        <v>2569</v>
      </c>
      <c r="B32" s="82" t="str">
        <f>'Alocação 1q'!B31</f>
        <v>BIL0304-15</v>
      </c>
      <c r="C32" s="82" t="str">
        <f>'Alocação 1q'!A31</f>
        <v>Evolução e Diversificação da Vida na Terra</v>
      </c>
      <c r="D32" s="82">
        <f>'Alocação 1q'!C31</f>
        <v>3</v>
      </c>
      <c r="E32" s="82">
        <f>'Alocação 1q'!D31</f>
        <v>0</v>
      </c>
      <c r="F32" s="82">
        <f>'Alocação 1q'!E31</f>
        <v>4</v>
      </c>
      <c r="G32" s="82">
        <f t="shared" si="1"/>
        <v>3</v>
      </c>
      <c r="H32" s="82" t="str">
        <f>'Alocação 1q'!H31</f>
        <v>SBC</v>
      </c>
      <c r="I32" s="82">
        <f>'Alocação 1q'!J31</f>
        <v>0</v>
      </c>
      <c r="J32" s="82" t="str">
        <f>'Alocação 1q'!I31</f>
        <v>Noturno</v>
      </c>
      <c r="K32" s="82">
        <f>'Alocação 1q'!K31</f>
        <v>90</v>
      </c>
      <c r="L32" s="82" t="str">
        <f>'Alocação 1q'!L31</f>
        <v>Terças</v>
      </c>
      <c r="M32" s="83">
        <f>'Alocação 1q'!M31</f>
        <v>0.79166666666666596</v>
      </c>
      <c r="N32" s="83">
        <f>'Alocação 1q'!N31</f>
        <v>0.874999999999999</v>
      </c>
      <c r="O32" s="82" t="str">
        <f>'Alocação 1q'!O31</f>
        <v>Quinzenal I</v>
      </c>
      <c r="P32" s="82"/>
      <c r="Q32" s="82" t="str">
        <f>'Alocação 1q'!P31</f>
        <v>Quintas</v>
      </c>
      <c r="R32" s="83">
        <f>'Alocação 1q'!Q31</f>
        <v>0.79166666666666596</v>
      </c>
      <c r="S32" s="83">
        <f>'Alocação 1q'!R31</f>
        <v>0.874999999999999</v>
      </c>
      <c r="T32" s="82" t="str">
        <f>'Alocação 1q'!S31</f>
        <v>Semanal</v>
      </c>
      <c r="U32" s="82"/>
      <c r="V32" s="82">
        <f>'Alocação 1q'!T31</f>
        <v>0</v>
      </c>
      <c r="W32" s="83">
        <f>'Alocação 1q'!U31</f>
        <v>0</v>
      </c>
      <c r="X32" s="83">
        <f>'Alocação 1q'!V31</f>
        <v>0</v>
      </c>
      <c r="Y32" s="82">
        <f>'Alocação 1q'!W31</f>
        <v>0</v>
      </c>
      <c r="Z32" s="82"/>
      <c r="AA32" s="82" t="str">
        <f>'Alocação 1q'!Y31</f>
        <v>Ricardo Augusto Lombello</v>
      </c>
      <c r="AB32" s="82">
        <f>'Alocação 1q'!Z31</f>
        <v>0</v>
      </c>
      <c r="AC32" s="83">
        <f>'Alocação 1q'!AA31</f>
        <v>0</v>
      </c>
      <c r="AD32" s="83">
        <f>'Alocação 1q'!AB31</f>
        <v>0</v>
      </c>
      <c r="AE32" s="82">
        <f>'Alocação 1q'!AC31</f>
        <v>0</v>
      </c>
      <c r="AF32" s="82"/>
      <c r="AG32" s="82"/>
      <c r="AH32" s="82">
        <f>'Alocação 1q'!Z31</f>
        <v>0</v>
      </c>
      <c r="AI32" s="83">
        <f>'Alocação 1q'!AA31</f>
        <v>0</v>
      </c>
      <c r="AJ32" s="83">
        <f>'Alocação 1q'!AB31</f>
        <v>0</v>
      </c>
      <c r="AK32" s="82">
        <f>'Alocação 1q'!AC31</f>
        <v>0</v>
      </c>
      <c r="AL32" s="82"/>
      <c r="AM32" s="82"/>
      <c r="AN32" s="82">
        <f>'Alocação 1q'!AJ31</f>
        <v>0</v>
      </c>
      <c r="AO32" s="86" t="str">
        <f t="shared" si="6"/>
        <v>CORRETO</v>
      </c>
      <c r="AP32" s="86">
        <f t="shared" si="2"/>
        <v>0.125</v>
      </c>
      <c r="AQ32" s="86">
        <f t="shared" si="3"/>
        <v>0.12499999999999956</v>
      </c>
      <c r="AR32" s="86">
        <f t="shared" si="4"/>
        <v>0</v>
      </c>
      <c r="AS32" s="87">
        <f t="shared" si="5"/>
        <v>0.12499999999999956</v>
      </c>
    </row>
    <row r="33" spans="1:45" ht="15.75" thickBot="1">
      <c r="A33" s="81" t="s">
        <v>2569</v>
      </c>
      <c r="B33" s="82" t="str">
        <f>'Alocação 1q'!B32</f>
        <v>BIL0304-15</v>
      </c>
      <c r="C33" s="82" t="str">
        <f>'Alocação 1q'!A32</f>
        <v>Evolução e Diversificação da Vida na Terra</v>
      </c>
      <c r="D33" s="82">
        <f>'Alocação 1q'!C32</f>
        <v>3</v>
      </c>
      <c r="E33" s="82">
        <f>'Alocação 1q'!D32</f>
        <v>0</v>
      </c>
      <c r="F33" s="82">
        <f>'Alocação 1q'!E32</f>
        <v>4</v>
      </c>
      <c r="G33" s="82">
        <f t="shared" si="1"/>
        <v>3</v>
      </c>
      <c r="H33" s="82" t="str">
        <f>'Alocação 1q'!H32</f>
        <v>SA</v>
      </c>
      <c r="I33" s="82">
        <f>'Alocação 1q'!J32</f>
        <v>0</v>
      </c>
      <c r="J33" s="82" t="str">
        <f>'Alocação 1q'!I32</f>
        <v>Noturno</v>
      </c>
      <c r="K33" s="82">
        <f>'Alocação 1q'!K32</f>
        <v>90</v>
      </c>
      <c r="L33" s="82" t="str">
        <f>'Alocação 1q'!L32</f>
        <v>Terças</v>
      </c>
      <c r="M33" s="83">
        <f>'Alocação 1q'!M32</f>
        <v>0.79166666666666596</v>
      </c>
      <c r="N33" s="83">
        <f>'Alocação 1q'!N32</f>
        <v>0.874999999999999</v>
      </c>
      <c r="O33" s="82" t="str">
        <f>'Alocação 1q'!O32</f>
        <v>Quinzenal I</v>
      </c>
      <c r="P33" s="82"/>
      <c r="Q33" s="82" t="str">
        <f>'Alocação 1q'!P32</f>
        <v>Quintas</v>
      </c>
      <c r="R33" s="83">
        <f>'Alocação 1q'!Q32</f>
        <v>0.79166666666666596</v>
      </c>
      <c r="S33" s="83">
        <f>'Alocação 1q'!R32</f>
        <v>0.874999999999999</v>
      </c>
      <c r="T33" s="82" t="str">
        <f>'Alocação 1q'!S32</f>
        <v>Semanal</v>
      </c>
      <c r="U33" s="82"/>
      <c r="V33" s="82">
        <f>'Alocação 1q'!T32</f>
        <v>0</v>
      </c>
      <c r="W33" s="83">
        <f>'Alocação 1q'!U32</f>
        <v>0</v>
      </c>
      <c r="X33" s="83">
        <f>'Alocação 1q'!V32</f>
        <v>0</v>
      </c>
      <c r="Y33" s="82">
        <f>'Alocação 1q'!W32</f>
        <v>0</v>
      </c>
      <c r="Z33" s="82"/>
      <c r="AA33" s="82" t="str">
        <f>'Alocação 1q'!Y32</f>
        <v>Erico Fernando Lopes Pereira da Silva</v>
      </c>
      <c r="AB33" s="82">
        <f>'Alocação 1q'!Z32</f>
        <v>0</v>
      </c>
      <c r="AC33" s="83">
        <f>'Alocação 1q'!AA32</f>
        <v>0</v>
      </c>
      <c r="AD33" s="83">
        <f>'Alocação 1q'!AB32</f>
        <v>0</v>
      </c>
      <c r="AE33" s="82">
        <f>'Alocação 1q'!AC32</f>
        <v>0</v>
      </c>
      <c r="AF33" s="82"/>
      <c r="AG33" s="82"/>
      <c r="AH33" s="82">
        <f>'Alocação 1q'!Z32</f>
        <v>0</v>
      </c>
      <c r="AI33" s="83">
        <f>'Alocação 1q'!AA32</f>
        <v>0</v>
      </c>
      <c r="AJ33" s="83">
        <f>'Alocação 1q'!AB32</f>
        <v>0</v>
      </c>
      <c r="AK33" s="82">
        <f>'Alocação 1q'!AC32</f>
        <v>0</v>
      </c>
      <c r="AL33" s="82"/>
      <c r="AM33" s="82"/>
      <c r="AN33" s="82">
        <f>'Alocação 1q'!AJ32</f>
        <v>0</v>
      </c>
      <c r="AO33" s="86" t="str">
        <f t="shared" si="6"/>
        <v>CORRETO</v>
      </c>
      <c r="AP33" s="86">
        <f t="shared" si="2"/>
        <v>0.125</v>
      </c>
      <c r="AQ33" s="86">
        <f t="shared" si="3"/>
        <v>0.12499999999999956</v>
      </c>
      <c r="AR33" s="86">
        <f t="shared" si="4"/>
        <v>0</v>
      </c>
      <c r="AS33" s="87">
        <f t="shared" si="5"/>
        <v>0.12499999999999956</v>
      </c>
    </row>
    <row r="34" spans="1:45" ht="15.75" thickBot="1">
      <c r="A34" s="81" t="s">
        <v>2569</v>
      </c>
      <c r="B34" s="82" t="str">
        <f>'Alocação 1q'!B33</f>
        <v>NHZ1027-15</v>
      </c>
      <c r="C34" s="82" t="str">
        <f>'Alocação 1q'!A33</f>
        <v>Farmacologia</v>
      </c>
      <c r="D34" s="82">
        <f>'Alocação 1q'!C33</f>
        <v>4</v>
      </c>
      <c r="E34" s="82">
        <f>'Alocação 1q'!D33</f>
        <v>2</v>
      </c>
      <c r="F34" s="82">
        <f>'Alocação 1q'!E33</f>
        <v>4</v>
      </c>
      <c r="G34" s="82">
        <f t="shared" si="1"/>
        <v>6</v>
      </c>
      <c r="H34" s="82" t="str">
        <f>'Alocação 1q'!H33</f>
        <v>SA</v>
      </c>
      <c r="I34" s="82">
        <f>'Alocação 1q'!J33</f>
        <v>0</v>
      </c>
      <c r="J34" s="82" t="str">
        <f>'Alocação 1q'!I33</f>
        <v>Matutino</v>
      </c>
      <c r="K34" s="82">
        <f>'Alocação 1q'!K33</f>
        <v>30</v>
      </c>
      <c r="L34" s="82" t="str">
        <f>'Alocação 1q'!L33</f>
        <v>Terças</v>
      </c>
      <c r="M34" s="83">
        <f>'Alocação 1q'!M33</f>
        <v>0.58333333333333304</v>
      </c>
      <c r="N34" s="83">
        <f>'Alocação 1q'!N33</f>
        <v>0.66666666666666663</v>
      </c>
      <c r="O34" s="82" t="str">
        <f>'Alocação 1q'!O33</f>
        <v>Semanal</v>
      </c>
      <c r="P34" s="82"/>
      <c r="Q34" s="82" t="str">
        <f>'Alocação 1q'!P33</f>
        <v>Quintas</v>
      </c>
      <c r="R34" s="83">
        <f>'Alocação 1q'!Q33</f>
        <v>0.58333333333333337</v>
      </c>
      <c r="S34" s="83">
        <f>'Alocação 1q'!R33</f>
        <v>0.66666666666666663</v>
      </c>
      <c r="T34" s="82" t="str">
        <f>'Alocação 1q'!S33</f>
        <v>Semanal</v>
      </c>
      <c r="U34" s="82"/>
      <c r="V34" s="82">
        <f>'Alocação 1q'!T33</f>
        <v>0</v>
      </c>
      <c r="W34" s="83">
        <f>'Alocação 1q'!U33</f>
        <v>0</v>
      </c>
      <c r="X34" s="83">
        <f>'Alocação 1q'!V33</f>
        <v>0</v>
      </c>
      <c r="Y34" s="82">
        <f>'Alocação 1q'!W33</f>
        <v>0</v>
      </c>
      <c r="Z34" s="82"/>
      <c r="AA34" s="82" t="str">
        <f>'Alocação 1q'!Y33</f>
        <v>Fúlvio Rieli Mendes</v>
      </c>
      <c r="AB34" s="82" t="str">
        <f>'Alocação 1q'!Z33</f>
        <v>Quintas</v>
      </c>
      <c r="AC34" s="83">
        <f>'Alocação 1q'!AA33</f>
        <v>0.66666666666666663</v>
      </c>
      <c r="AD34" s="83">
        <f>'Alocação 1q'!AB33</f>
        <v>0.75</v>
      </c>
      <c r="AE34" s="82" t="str">
        <f>'Alocação 1q'!AC33</f>
        <v>Semanal</v>
      </c>
      <c r="AF34" s="82"/>
      <c r="AG34" s="82"/>
      <c r="AH34" s="82" t="str">
        <f>'Alocação 1q'!Z33</f>
        <v>Quintas</v>
      </c>
      <c r="AI34" s="83">
        <f>'Alocação 1q'!AA33</f>
        <v>0.66666666666666663</v>
      </c>
      <c r="AJ34" s="83">
        <f>'Alocação 1q'!AB33</f>
        <v>0.75</v>
      </c>
      <c r="AK34" s="82" t="str">
        <f>'Alocação 1q'!AC33</f>
        <v>Semanal</v>
      </c>
      <c r="AL34" s="82"/>
      <c r="AM34" s="82"/>
      <c r="AN34" s="82" t="str">
        <f>'Alocação 1q'!AJ33</f>
        <v>Daniele Ribeiro de Araújo</v>
      </c>
      <c r="AO34" s="86" t="str">
        <f t="shared" si="6"/>
        <v>HORAS A MAIS ALOCADAS</v>
      </c>
      <c r="AP34" s="86">
        <f t="shared" si="2"/>
        <v>0.25</v>
      </c>
      <c r="AQ34" s="86">
        <f t="shared" si="3"/>
        <v>0.16666666666666685</v>
      </c>
      <c r="AR34" s="86">
        <f t="shared" si="4"/>
        <v>0.16666666666666674</v>
      </c>
      <c r="AS34" s="87">
        <f t="shared" si="5"/>
        <v>0.33333333333333359</v>
      </c>
    </row>
    <row r="35" spans="1:45" ht="15.75" thickBot="1">
      <c r="A35" s="81" t="s">
        <v>2569</v>
      </c>
      <c r="B35" s="82" t="str">
        <f>'Alocação 1q'!B34</f>
        <v>NHT1055-15</v>
      </c>
      <c r="C35" s="82" t="str">
        <f>'Alocação 1q'!A34</f>
        <v>Fundamentos de Imunologia</v>
      </c>
      <c r="D35" s="82">
        <f>'Alocação 1q'!C34</f>
        <v>2</v>
      </c>
      <c r="E35" s="82">
        <f>'Alocação 1q'!D34</f>
        <v>2</v>
      </c>
      <c r="F35" s="82">
        <f>'Alocação 1q'!E34</f>
        <v>4</v>
      </c>
      <c r="G35" s="82">
        <f t="shared" si="1"/>
        <v>4</v>
      </c>
      <c r="H35" s="82" t="str">
        <f>'Alocação 1q'!H34</f>
        <v>SA</v>
      </c>
      <c r="I35" s="82">
        <f>'Alocação 1q'!J34</f>
        <v>0</v>
      </c>
      <c r="J35" s="82" t="str">
        <f>'Alocação 1q'!I34</f>
        <v>Matutino</v>
      </c>
      <c r="K35" s="82">
        <f>'Alocação 1q'!K34</f>
        <v>30</v>
      </c>
      <c r="L35" s="82" t="str">
        <f>'Alocação 1q'!L34</f>
        <v>Terças</v>
      </c>
      <c r="M35" s="83">
        <f>'Alocação 1q'!M34</f>
        <v>0.33333333333333331</v>
      </c>
      <c r="N35" s="83">
        <f>'Alocação 1q'!N34</f>
        <v>0.41666666666666669</v>
      </c>
      <c r="O35" s="82" t="str">
        <f>'Alocação 1q'!O34</f>
        <v>Semanal</v>
      </c>
      <c r="P35" s="82"/>
      <c r="Q35" s="82">
        <f>'Alocação 1q'!P34</f>
        <v>0</v>
      </c>
      <c r="R35" s="83">
        <f>'Alocação 1q'!Q34</f>
        <v>0</v>
      </c>
      <c r="S35" s="83">
        <f>'Alocação 1q'!R34</f>
        <v>0</v>
      </c>
      <c r="T35" s="82">
        <f>'Alocação 1q'!S34</f>
        <v>0</v>
      </c>
      <c r="U35" s="82"/>
      <c r="V35" s="82">
        <f>'Alocação 1q'!T34</f>
        <v>0</v>
      </c>
      <c r="W35" s="83">
        <f>'Alocação 1q'!U34</f>
        <v>0</v>
      </c>
      <c r="X35" s="83">
        <f>'Alocação 1q'!V34</f>
        <v>0</v>
      </c>
      <c r="Y35" s="82">
        <f>'Alocação 1q'!W34</f>
        <v>0</v>
      </c>
      <c r="Z35" s="82"/>
      <c r="AA35" s="82" t="str">
        <f>'Alocação 1q'!Y34</f>
        <v>Ana Paula de Mattos Arêas Dau</v>
      </c>
      <c r="AB35" s="82" t="str">
        <f>'Alocação 1q'!Z34</f>
        <v>Sextas</v>
      </c>
      <c r="AC35" s="83">
        <f>'Alocação 1q'!AA34</f>
        <v>0.41666666666666702</v>
      </c>
      <c r="AD35" s="83">
        <f>'Alocação 1q'!AB34</f>
        <v>0.5</v>
      </c>
      <c r="AE35" s="82" t="str">
        <f>'Alocação 1q'!AC34</f>
        <v>Semanal</v>
      </c>
      <c r="AF35" s="82"/>
      <c r="AG35" s="82"/>
      <c r="AH35" s="82" t="str">
        <f>'Alocação 1q'!Z34</f>
        <v>Sextas</v>
      </c>
      <c r="AI35" s="83">
        <f>'Alocação 1q'!AA34</f>
        <v>0.41666666666666702</v>
      </c>
      <c r="AJ35" s="83">
        <f>'Alocação 1q'!AB34</f>
        <v>0.5</v>
      </c>
      <c r="AK35" s="82" t="str">
        <f>'Alocação 1q'!AC34</f>
        <v>Semanal</v>
      </c>
      <c r="AL35" s="82"/>
      <c r="AM35" s="82"/>
      <c r="AN35" s="82" t="str">
        <f>'Alocação 1q'!AJ34</f>
        <v>Sérgio Daishi Sasaki</v>
      </c>
      <c r="AO35" s="86" t="str">
        <f t="shared" si="6"/>
        <v>HORAS A MAIS ALOCADAS</v>
      </c>
      <c r="AP35" s="86">
        <f t="shared" si="2"/>
        <v>0.16666666666666666</v>
      </c>
      <c r="AQ35" s="86">
        <f t="shared" si="3"/>
        <v>8.333333333333337E-2</v>
      </c>
      <c r="AR35" s="86">
        <f t="shared" si="4"/>
        <v>0.16666666666666596</v>
      </c>
      <c r="AS35" s="87">
        <f t="shared" si="5"/>
        <v>0.24999999999999933</v>
      </c>
    </row>
    <row r="36" spans="1:45" ht="15.75" thickBot="1">
      <c r="A36" s="81" t="s">
        <v>2569</v>
      </c>
      <c r="B36" s="82" t="str">
        <f>'Alocação 1q'!B35</f>
        <v>NHT1055-15</v>
      </c>
      <c r="C36" s="82" t="str">
        <f>'Alocação 1q'!A35</f>
        <v>Fundamentos de Imunologia</v>
      </c>
      <c r="D36" s="82">
        <f>'Alocação 1q'!C35</f>
        <v>2</v>
      </c>
      <c r="E36" s="82">
        <f>'Alocação 1q'!D35</f>
        <v>2</v>
      </c>
      <c r="F36" s="82">
        <f>'Alocação 1q'!E35</f>
        <v>4</v>
      </c>
      <c r="G36" s="82">
        <f t="shared" si="1"/>
        <v>4</v>
      </c>
      <c r="H36" s="82" t="str">
        <f>'Alocação 1q'!H35</f>
        <v>SA</v>
      </c>
      <c r="I36" s="82">
        <f>'Alocação 1q'!J35</f>
        <v>0</v>
      </c>
      <c r="J36" s="82" t="str">
        <f>'Alocação 1q'!I35</f>
        <v>Noturno</v>
      </c>
      <c r="K36" s="82">
        <f>'Alocação 1q'!K35</f>
        <v>30</v>
      </c>
      <c r="L36" s="82" t="str">
        <f>'Alocação 1q'!L35</f>
        <v>Terças</v>
      </c>
      <c r="M36" s="83">
        <f>'Alocação 1q'!M35</f>
        <v>0.79166666666666596</v>
      </c>
      <c r="N36" s="83">
        <f>'Alocação 1q'!N35</f>
        <v>0.874999999999999</v>
      </c>
      <c r="O36" s="82" t="str">
        <f>'Alocação 1q'!O35</f>
        <v>Semanal</v>
      </c>
      <c r="P36" s="82"/>
      <c r="Q36" s="82">
        <f>'Alocação 1q'!P35</f>
        <v>0</v>
      </c>
      <c r="R36" s="83">
        <f>'Alocação 1q'!Q35</f>
        <v>0</v>
      </c>
      <c r="S36" s="83">
        <f>'Alocação 1q'!R35</f>
        <v>0</v>
      </c>
      <c r="T36" s="82">
        <f>'Alocação 1q'!S35</f>
        <v>0</v>
      </c>
      <c r="U36" s="82"/>
      <c r="V36" s="82">
        <f>'Alocação 1q'!T35</f>
        <v>0</v>
      </c>
      <c r="W36" s="83">
        <f>'Alocação 1q'!U35</f>
        <v>0</v>
      </c>
      <c r="X36" s="83">
        <f>'Alocação 1q'!V35</f>
        <v>0</v>
      </c>
      <c r="Y36" s="82">
        <f>'Alocação 1q'!W35</f>
        <v>0</v>
      </c>
      <c r="Z36" s="82"/>
      <c r="AA36" s="82" t="str">
        <f>'Alocação 1q'!Y35</f>
        <v>Ana Paula de Mattos Arêas Dau</v>
      </c>
      <c r="AB36" s="82" t="str">
        <f>'Alocação 1q'!Z35</f>
        <v>Sextas</v>
      </c>
      <c r="AC36" s="83">
        <f>'Alocação 1q'!AA35</f>
        <v>0.875</v>
      </c>
      <c r="AD36" s="83">
        <f>'Alocação 1q'!AB35</f>
        <v>0.95833333333333337</v>
      </c>
      <c r="AE36" s="82" t="str">
        <f>'Alocação 1q'!AC35</f>
        <v>Semanal</v>
      </c>
      <c r="AF36" s="82"/>
      <c r="AG36" s="82"/>
      <c r="AH36" s="82" t="str">
        <f>'Alocação 1q'!Z35</f>
        <v>Sextas</v>
      </c>
      <c r="AI36" s="83">
        <f>'Alocação 1q'!AA35</f>
        <v>0.875</v>
      </c>
      <c r="AJ36" s="83">
        <f>'Alocação 1q'!AB35</f>
        <v>0.95833333333333337</v>
      </c>
      <c r="AK36" s="82" t="str">
        <f>'Alocação 1q'!AC35</f>
        <v>Semanal</v>
      </c>
      <c r="AL36" s="82"/>
      <c r="AM36" s="82"/>
      <c r="AN36" s="82" t="str">
        <f>'Alocação 1q'!AJ35</f>
        <v>Sérgio Daishi Sasaki</v>
      </c>
      <c r="AO36" s="86" t="str">
        <f t="shared" si="6"/>
        <v>HORAS A MAIS ALOCADAS</v>
      </c>
      <c r="AP36" s="86">
        <f t="shared" si="2"/>
        <v>0.16666666666666666</v>
      </c>
      <c r="AQ36" s="86">
        <f t="shared" si="3"/>
        <v>8.3333333333333037E-2</v>
      </c>
      <c r="AR36" s="86">
        <f t="shared" si="4"/>
        <v>0.16666666666666674</v>
      </c>
      <c r="AS36" s="87">
        <f t="shared" si="5"/>
        <v>0.24999999999999978</v>
      </c>
    </row>
    <row r="37" spans="1:45" ht="15.75" thickBot="1">
      <c r="A37" s="81" t="s">
        <v>2569</v>
      </c>
      <c r="B37" s="82" t="str">
        <f>'Alocação 1q'!B36</f>
        <v>NHT1091-16</v>
      </c>
      <c r="C37" s="82" t="str">
        <f>'Alocação 1q'!A36</f>
        <v>Fundamentos de Morfofisiologia Humana</v>
      </c>
      <c r="D37" s="82">
        <f>'Alocação 1q'!C36</f>
        <v>4</v>
      </c>
      <c r="E37" s="82">
        <f>'Alocação 1q'!D36</f>
        <v>2</v>
      </c>
      <c r="F37" s="82">
        <f>'Alocação 1q'!E36</f>
        <v>6</v>
      </c>
      <c r="G37" s="82">
        <f t="shared" si="1"/>
        <v>6</v>
      </c>
      <c r="H37" s="82" t="str">
        <f>'Alocação 1q'!H36</f>
        <v>SA</v>
      </c>
      <c r="I37" s="82">
        <f>'Alocação 1q'!J36</f>
        <v>0</v>
      </c>
      <c r="J37" s="82" t="str">
        <f>'Alocação 1q'!I36</f>
        <v>Matutino</v>
      </c>
      <c r="K37" s="82">
        <f>'Alocação 1q'!K36</f>
        <v>30</v>
      </c>
      <c r="L37" s="82" t="str">
        <f>'Alocação 1q'!L36</f>
        <v>Terças</v>
      </c>
      <c r="M37" s="83">
        <f>'Alocação 1q'!M36</f>
        <v>0.624999999999999</v>
      </c>
      <c r="N37" s="83">
        <f>'Alocação 1q'!N36</f>
        <v>0.749999999999999</v>
      </c>
      <c r="O37" s="82" t="str">
        <f>'Alocação 1q'!O36</f>
        <v>Semanal</v>
      </c>
      <c r="P37" s="82"/>
      <c r="Q37" s="82" t="str">
        <f>'Alocação 1q'!P36</f>
        <v>Quintas</v>
      </c>
      <c r="R37" s="83">
        <f>'Alocação 1q'!Q36</f>
        <v>0.624999999999999</v>
      </c>
      <c r="S37" s="83">
        <f>'Alocação 1q'!R36</f>
        <v>0.66666666666666596</v>
      </c>
      <c r="T37" s="82" t="str">
        <f>'Alocação 1q'!S36</f>
        <v>Semanal</v>
      </c>
      <c r="U37" s="82"/>
      <c r="V37" s="82">
        <f>'Alocação 1q'!T36</f>
        <v>0</v>
      </c>
      <c r="W37" s="83">
        <f>'Alocação 1q'!U36</f>
        <v>0</v>
      </c>
      <c r="X37" s="83">
        <f>'Alocação 1q'!V36</f>
        <v>0</v>
      </c>
      <c r="Y37" s="82">
        <f>'Alocação 1q'!W36</f>
        <v>0</v>
      </c>
      <c r="Z37" s="82"/>
      <c r="AA37" s="82" t="str">
        <f>'Alocação 1q'!Y36</f>
        <v>Marcelo Augusto Christoffolete</v>
      </c>
      <c r="AB37" s="82" t="str">
        <f>'Alocação 1q'!Z36</f>
        <v>Quintas</v>
      </c>
      <c r="AC37" s="83">
        <f>'Alocação 1q'!AA36</f>
        <v>0.66666666666666596</v>
      </c>
      <c r="AD37" s="83">
        <f>'Alocação 1q'!AB36</f>
        <v>0.749999999999999</v>
      </c>
      <c r="AE37" s="82" t="str">
        <f>'Alocação 1q'!AC36</f>
        <v>Semanal</v>
      </c>
      <c r="AF37" s="82"/>
      <c r="AG37" s="82"/>
      <c r="AH37" s="82" t="str">
        <f>'Alocação 1q'!Z36</f>
        <v>Quintas</v>
      </c>
      <c r="AI37" s="83">
        <f>'Alocação 1q'!AA36</f>
        <v>0.66666666666666596</v>
      </c>
      <c r="AJ37" s="83">
        <f>'Alocação 1q'!AB36</f>
        <v>0.749999999999999</v>
      </c>
      <c r="AK37" s="82" t="str">
        <f>'Alocação 1q'!AC36</f>
        <v>Semanal</v>
      </c>
      <c r="AL37" s="82"/>
      <c r="AM37" s="82"/>
      <c r="AN37" s="82" t="str">
        <f>'Alocação 1q'!AJ36</f>
        <v>Marcelo Augusto Christoffolete</v>
      </c>
      <c r="AO37" s="86" t="str">
        <f t="shared" si="6"/>
        <v>HORAS A MAIS ALOCADAS</v>
      </c>
      <c r="AP37" s="86">
        <f t="shared" si="2"/>
        <v>0.25</v>
      </c>
      <c r="AQ37" s="86">
        <f t="shared" si="3"/>
        <v>0.16666666666666696</v>
      </c>
      <c r="AR37" s="86">
        <f t="shared" si="4"/>
        <v>0.16666666666666607</v>
      </c>
      <c r="AS37" s="87">
        <f t="shared" si="5"/>
        <v>0.33333333333333304</v>
      </c>
    </row>
    <row r="38" spans="1:45" ht="15.75" thickBot="1">
      <c r="A38" s="81" t="s">
        <v>2569</v>
      </c>
      <c r="B38" s="82" t="str">
        <f>'Alocação 1q'!B37</f>
        <v>EVD111</v>
      </c>
      <c r="C38" s="82" t="str">
        <f>'Alocação 1q'!A37</f>
        <v>Genética de populações e microevolução</v>
      </c>
      <c r="D38" s="82">
        <f>'Alocação 1q'!C37</f>
        <v>4</v>
      </c>
      <c r="E38" s="82">
        <f>'Alocação 1q'!D37</f>
        <v>0</v>
      </c>
      <c r="F38" s="82">
        <f>'Alocação 1q'!E37</f>
        <v>8</v>
      </c>
      <c r="G38" s="82">
        <f t="shared" si="1"/>
        <v>4</v>
      </c>
      <c r="H38" s="82">
        <f>'Alocação 1q'!H37</f>
        <v>0</v>
      </c>
      <c r="I38" s="82">
        <f>'Alocação 1q'!J37</f>
        <v>0</v>
      </c>
      <c r="J38" s="82" t="str">
        <f>'Alocação 1q'!I37</f>
        <v>Matutino</v>
      </c>
      <c r="K38" s="82">
        <f>'Alocação 1q'!K37</f>
        <v>0</v>
      </c>
      <c r="L38" s="82" t="str">
        <f>'Alocação 1q'!L37</f>
        <v>Quintas</v>
      </c>
      <c r="M38" s="83">
        <f>'Alocação 1q'!M37</f>
        <v>0.58333333333333304</v>
      </c>
      <c r="N38" s="83">
        <f>'Alocação 1q'!N37</f>
        <v>0.749999999999999</v>
      </c>
      <c r="O38" s="82" t="str">
        <f>'Alocação 1q'!O37</f>
        <v>Semanal</v>
      </c>
      <c r="P38" s="82"/>
      <c r="Q38" s="82">
        <f>'Alocação 1q'!P37</f>
        <v>0</v>
      </c>
      <c r="R38" s="83">
        <f>'Alocação 1q'!Q37</f>
        <v>0</v>
      </c>
      <c r="S38" s="83">
        <f>'Alocação 1q'!R37</f>
        <v>0</v>
      </c>
      <c r="T38" s="82">
        <f>'Alocação 1q'!S37</f>
        <v>0</v>
      </c>
      <c r="U38" s="82"/>
      <c r="V38" s="82">
        <f>'Alocação 1q'!T37</f>
        <v>0</v>
      </c>
      <c r="W38" s="83">
        <f>'Alocação 1q'!U37</f>
        <v>0</v>
      </c>
      <c r="X38" s="83">
        <f>'Alocação 1q'!V37</f>
        <v>0</v>
      </c>
      <c r="Y38" s="82">
        <f>'Alocação 1q'!W37</f>
        <v>0</v>
      </c>
      <c r="Z38" s="82"/>
      <c r="AA38" s="82" t="str">
        <f>'Alocação 1q'!Y37</f>
        <v>Nathalia de Setta Costa</v>
      </c>
      <c r="AB38" s="82">
        <f>'Alocação 1q'!Z37</f>
        <v>0</v>
      </c>
      <c r="AC38" s="83">
        <f>'Alocação 1q'!AA37</f>
        <v>0</v>
      </c>
      <c r="AD38" s="83">
        <f>'Alocação 1q'!AB37</f>
        <v>0</v>
      </c>
      <c r="AE38" s="82">
        <f>'Alocação 1q'!AC37</f>
        <v>0</v>
      </c>
      <c r="AF38" s="82"/>
      <c r="AG38" s="82"/>
      <c r="AH38" s="82">
        <f>'Alocação 1q'!Z37</f>
        <v>0</v>
      </c>
      <c r="AI38" s="83">
        <f>'Alocação 1q'!AA37</f>
        <v>0</v>
      </c>
      <c r="AJ38" s="83">
        <f>'Alocação 1q'!AB37</f>
        <v>0</v>
      </c>
      <c r="AK38" s="82">
        <f>'Alocação 1q'!AC37</f>
        <v>0</v>
      </c>
      <c r="AL38" s="82"/>
      <c r="AM38" s="82"/>
      <c r="AN38" s="82">
        <f>'Alocação 1q'!AJ37</f>
        <v>0</v>
      </c>
      <c r="AO38" s="86" t="str">
        <f t="shared" si="6"/>
        <v>HORAS A MENOS ALOCADAS</v>
      </c>
      <c r="AP38" s="86">
        <f t="shared" si="2"/>
        <v>0.16666666666666666</v>
      </c>
      <c r="AQ38" s="86">
        <f t="shared" si="3"/>
        <v>0.16666666666666596</v>
      </c>
      <c r="AR38" s="86">
        <f t="shared" si="4"/>
        <v>0</v>
      </c>
      <c r="AS38" s="87">
        <f t="shared" si="5"/>
        <v>0.16666666666666596</v>
      </c>
    </row>
    <row r="39" spans="1:45" ht="15.75" thickBot="1">
      <c r="A39" s="81" t="s">
        <v>2569</v>
      </c>
      <c r="B39" s="82" t="str">
        <f>'Alocação 1q'!B38</f>
        <v>EVD111</v>
      </c>
      <c r="C39" s="82" t="str">
        <f>'Alocação 1q'!A38</f>
        <v>Genética de populações e microevolução</v>
      </c>
      <c r="D39" s="82">
        <f>'Alocação 1q'!C38</f>
        <v>4</v>
      </c>
      <c r="E39" s="82">
        <f>'Alocação 1q'!D38</f>
        <v>0</v>
      </c>
      <c r="F39" s="82">
        <f>'Alocação 1q'!E38</f>
        <v>8</v>
      </c>
      <c r="G39" s="82">
        <f t="shared" si="1"/>
        <v>4</v>
      </c>
      <c r="H39" s="82">
        <f>'Alocação 1q'!H38</f>
        <v>0</v>
      </c>
      <c r="I39" s="82">
        <f>'Alocação 1q'!J38</f>
        <v>0</v>
      </c>
      <c r="J39" s="82" t="str">
        <f>'Alocação 1q'!I38</f>
        <v>Matutino</v>
      </c>
      <c r="K39" s="82">
        <f>'Alocação 1q'!K38</f>
        <v>0</v>
      </c>
      <c r="L39" s="82" t="str">
        <f>'Alocação 1q'!L38</f>
        <v>Quintas</v>
      </c>
      <c r="M39" s="83">
        <f>'Alocação 1q'!M38</f>
        <v>0.58333333333333304</v>
      </c>
      <c r="N39" s="83">
        <f>'Alocação 1q'!N38</f>
        <v>0.749999999999999</v>
      </c>
      <c r="O39" s="82" t="str">
        <f>'Alocação 1q'!O38</f>
        <v>Semanal</v>
      </c>
      <c r="P39" s="82"/>
      <c r="Q39" s="82">
        <f>'Alocação 1q'!P38</f>
        <v>0</v>
      </c>
      <c r="R39" s="83">
        <f>'Alocação 1q'!Q38</f>
        <v>0</v>
      </c>
      <c r="S39" s="83">
        <f>'Alocação 1q'!R38</f>
        <v>0</v>
      </c>
      <c r="T39" s="82">
        <f>'Alocação 1q'!S38</f>
        <v>0</v>
      </c>
      <c r="U39" s="82"/>
      <c r="V39" s="82">
        <f>'Alocação 1q'!T38</f>
        <v>0</v>
      </c>
      <c r="W39" s="83">
        <f>'Alocação 1q'!U38</f>
        <v>0</v>
      </c>
      <c r="X39" s="83">
        <f>'Alocação 1q'!V38</f>
        <v>0</v>
      </c>
      <c r="Y39" s="82">
        <f>'Alocação 1q'!W38</f>
        <v>0</v>
      </c>
      <c r="Z39" s="82"/>
      <c r="AA39" s="82" t="str">
        <f>'Alocação 1q'!Y38</f>
        <v>Cibele Biondo</v>
      </c>
      <c r="AB39" s="82">
        <f>'Alocação 1q'!Z38</f>
        <v>0</v>
      </c>
      <c r="AC39" s="83">
        <f>'Alocação 1q'!AA38</f>
        <v>0</v>
      </c>
      <c r="AD39" s="83">
        <f>'Alocação 1q'!AB38</f>
        <v>0</v>
      </c>
      <c r="AE39" s="82">
        <f>'Alocação 1q'!AC38</f>
        <v>0</v>
      </c>
      <c r="AF39" s="82"/>
      <c r="AG39" s="82"/>
      <c r="AH39" s="82">
        <f>'Alocação 1q'!Z38</f>
        <v>0</v>
      </c>
      <c r="AI39" s="83">
        <f>'Alocação 1q'!AA38</f>
        <v>0</v>
      </c>
      <c r="AJ39" s="83">
        <f>'Alocação 1q'!AB38</f>
        <v>0</v>
      </c>
      <c r="AK39" s="82">
        <f>'Alocação 1q'!AC38</f>
        <v>0</v>
      </c>
      <c r="AL39" s="82"/>
      <c r="AM39" s="82"/>
      <c r="AN39" s="82">
        <f>'Alocação 1q'!AJ38</f>
        <v>0</v>
      </c>
      <c r="AO39" s="86" t="str">
        <f t="shared" si="6"/>
        <v>HORAS A MENOS ALOCADAS</v>
      </c>
      <c r="AP39" s="86">
        <f t="shared" si="2"/>
        <v>0.16666666666666666</v>
      </c>
      <c r="AQ39" s="86">
        <f t="shared" si="3"/>
        <v>0.16666666666666596</v>
      </c>
      <c r="AR39" s="86">
        <f t="shared" si="4"/>
        <v>0</v>
      </c>
      <c r="AS39" s="87">
        <f t="shared" si="5"/>
        <v>0.16666666666666596</v>
      </c>
    </row>
    <row r="40" spans="1:45" ht="15.75" thickBot="1">
      <c r="A40" s="81" t="s">
        <v>2569</v>
      </c>
      <c r="B40" s="82" t="str">
        <f>'Alocação 1q'!B39</f>
        <v>NHT1061-15</v>
      </c>
      <c r="C40" s="82" t="str">
        <f>'Alocação 1q'!A39</f>
        <v>Genética I</v>
      </c>
      <c r="D40" s="82">
        <f>'Alocação 1q'!C39</f>
        <v>4</v>
      </c>
      <c r="E40" s="82">
        <f>'Alocação 1q'!D39</f>
        <v>2</v>
      </c>
      <c r="F40" s="82">
        <f>'Alocação 1q'!E39</f>
        <v>4</v>
      </c>
      <c r="G40" s="82">
        <f t="shared" si="1"/>
        <v>6</v>
      </c>
      <c r="H40" s="82" t="str">
        <f>'Alocação 1q'!H39</f>
        <v>SA</v>
      </c>
      <c r="I40" s="82">
        <f>'Alocação 1q'!J39</f>
        <v>0</v>
      </c>
      <c r="J40" s="82" t="str">
        <f>'Alocação 1q'!I39</f>
        <v>Matutino</v>
      </c>
      <c r="K40" s="82">
        <f>'Alocação 1q'!K39</f>
        <v>30</v>
      </c>
      <c r="L40" s="82" t="str">
        <f>'Alocação 1q'!L39</f>
        <v>Quartas</v>
      </c>
      <c r="M40" s="83">
        <f>'Alocação 1q'!M39</f>
        <v>0.33333333333333331</v>
      </c>
      <c r="N40" s="83">
        <f>'Alocação 1q'!N39</f>
        <v>0.41666666666666669</v>
      </c>
      <c r="O40" s="82" t="str">
        <f>'Alocação 1q'!O39</f>
        <v>Semanal</v>
      </c>
      <c r="P40" s="82"/>
      <c r="Q40" s="82" t="str">
        <f>'Alocação 1q'!P39</f>
        <v>Quintas</v>
      </c>
      <c r="R40" s="83">
        <f>'Alocação 1q'!Q39</f>
        <v>0.41666666666666669</v>
      </c>
      <c r="S40" s="83">
        <f>'Alocação 1q'!R39</f>
        <v>0.5</v>
      </c>
      <c r="T40" s="82" t="str">
        <f>'Alocação 1q'!S39</f>
        <v>Semanal</v>
      </c>
      <c r="U40" s="82"/>
      <c r="V40" s="82">
        <f>'Alocação 1q'!T39</f>
        <v>0</v>
      </c>
      <c r="W40" s="83">
        <f>'Alocação 1q'!U39</f>
        <v>0</v>
      </c>
      <c r="X40" s="83">
        <f>'Alocação 1q'!V39</f>
        <v>0</v>
      </c>
      <c r="Y40" s="82">
        <f>'Alocação 1q'!W39</f>
        <v>0</v>
      </c>
      <c r="Z40" s="82"/>
      <c r="AA40" s="82" t="str">
        <f>'Alocação 1q'!Y39</f>
        <v>Nathalia de Setta Costa</v>
      </c>
      <c r="AB40" s="82" t="str">
        <f>'Alocação 1q'!Z39</f>
        <v>Quartas</v>
      </c>
      <c r="AC40" s="83">
        <f>'Alocação 1q'!AA39</f>
        <v>0.41666666666666702</v>
      </c>
      <c r="AD40" s="83">
        <f>'Alocação 1q'!AB39</f>
        <v>0.5</v>
      </c>
      <c r="AE40" s="82" t="str">
        <f>'Alocação 1q'!AC39</f>
        <v>Semanal</v>
      </c>
      <c r="AF40" s="82"/>
      <c r="AG40" s="82"/>
      <c r="AH40" s="82" t="str">
        <f>'Alocação 1q'!Z39</f>
        <v>Quartas</v>
      </c>
      <c r="AI40" s="83">
        <f>'Alocação 1q'!AA39</f>
        <v>0.41666666666666702</v>
      </c>
      <c r="AJ40" s="83">
        <f>'Alocação 1q'!AB39</f>
        <v>0.5</v>
      </c>
      <c r="AK40" s="82" t="str">
        <f>'Alocação 1q'!AC39</f>
        <v>Semanal</v>
      </c>
      <c r="AL40" s="82"/>
      <c r="AM40" s="82"/>
      <c r="AN40" s="82" t="str">
        <f>'Alocação 1q'!AJ39</f>
        <v>Nathalia de Setta Costa</v>
      </c>
      <c r="AO40" s="86" t="str">
        <f t="shared" si="6"/>
        <v>HORAS A MAIS ALOCADAS</v>
      </c>
      <c r="AP40" s="86">
        <f t="shared" si="2"/>
        <v>0.25</v>
      </c>
      <c r="AQ40" s="86">
        <f t="shared" si="3"/>
        <v>0.16666666666666669</v>
      </c>
      <c r="AR40" s="86">
        <f t="shared" si="4"/>
        <v>0.16666666666666596</v>
      </c>
      <c r="AS40" s="87">
        <f t="shared" si="5"/>
        <v>0.33333333333333265</v>
      </c>
    </row>
    <row r="41" spans="1:45" ht="15.75" thickBot="1">
      <c r="A41" s="81" t="s">
        <v>2569</v>
      </c>
      <c r="B41" s="82" t="str">
        <f>'Alocação 1q'!B40</f>
        <v>NHT1061-15</v>
      </c>
      <c r="C41" s="82" t="str">
        <f>'Alocação 1q'!A40</f>
        <v>Genética I</v>
      </c>
      <c r="D41" s="82">
        <f>'Alocação 1q'!C40</f>
        <v>4</v>
      </c>
      <c r="E41" s="82">
        <f>'Alocação 1q'!D40</f>
        <v>2</v>
      </c>
      <c r="F41" s="82">
        <f>'Alocação 1q'!E40</f>
        <v>4</v>
      </c>
      <c r="G41" s="82">
        <f t="shared" si="1"/>
        <v>6</v>
      </c>
      <c r="H41" s="82" t="str">
        <f>'Alocação 1q'!H40</f>
        <v>SA</v>
      </c>
      <c r="I41" s="82">
        <f>'Alocação 1q'!J40</f>
        <v>0</v>
      </c>
      <c r="J41" s="82" t="str">
        <f>'Alocação 1q'!I40</f>
        <v>Noturno</v>
      </c>
      <c r="K41" s="82">
        <f>'Alocação 1q'!K40</f>
        <v>30</v>
      </c>
      <c r="L41" s="82" t="str">
        <f>'Alocação 1q'!L40</f>
        <v>Quartas</v>
      </c>
      <c r="M41" s="83">
        <f>'Alocação 1q'!M40</f>
        <v>0.79166666666666596</v>
      </c>
      <c r="N41" s="83">
        <f>'Alocação 1q'!N40</f>
        <v>0.874999999999999</v>
      </c>
      <c r="O41" s="82" t="str">
        <f>'Alocação 1q'!O40</f>
        <v>Semanal</v>
      </c>
      <c r="P41" s="82"/>
      <c r="Q41" s="82" t="str">
        <f>'Alocação 1q'!P40</f>
        <v>Quintas</v>
      </c>
      <c r="R41" s="83">
        <f>'Alocação 1q'!Q40</f>
        <v>0.875000000000001</v>
      </c>
      <c r="S41" s="83">
        <f>'Alocação 1q'!R40</f>
        <v>0.95833333333333337</v>
      </c>
      <c r="T41" s="82" t="str">
        <f>'Alocação 1q'!S40</f>
        <v>Semanal</v>
      </c>
      <c r="U41" s="82"/>
      <c r="V41" s="82">
        <f>'Alocação 1q'!T40</f>
        <v>0</v>
      </c>
      <c r="W41" s="83">
        <f>'Alocação 1q'!U40</f>
        <v>0</v>
      </c>
      <c r="X41" s="83">
        <f>'Alocação 1q'!V40</f>
        <v>0</v>
      </c>
      <c r="Y41" s="82">
        <f>'Alocação 1q'!W40</f>
        <v>0</v>
      </c>
      <c r="Z41" s="82"/>
      <c r="AA41" s="82" t="str">
        <f>'Alocação 1q'!Y40</f>
        <v>Márcia Aparecida Sperança</v>
      </c>
      <c r="AB41" s="82" t="str">
        <f>'Alocação 1q'!Z40</f>
        <v>Quartas</v>
      </c>
      <c r="AC41" s="83">
        <f>'Alocação 1q'!AA40</f>
        <v>0.875</v>
      </c>
      <c r="AD41" s="83">
        <f>'Alocação 1q'!AB40</f>
        <v>0.95833333333333337</v>
      </c>
      <c r="AE41" s="82" t="str">
        <f>'Alocação 1q'!AC40</f>
        <v>Semanal</v>
      </c>
      <c r="AF41" s="82"/>
      <c r="AG41" s="82"/>
      <c r="AH41" s="82" t="str">
        <f>'Alocação 1q'!Z40</f>
        <v>Quartas</v>
      </c>
      <c r="AI41" s="83">
        <f>'Alocação 1q'!AA40</f>
        <v>0.875</v>
      </c>
      <c r="AJ41" s="83">
        <f>'Alocação 1q'!AB40</f>
        <v>0.95833333333333337</v>
      </c>
      <c r="AK41" s="82" t="str">
        <f>'Alocação 1q'!AC40</f>
        <v>Semanal</v>
      </c>
      <c r="AL41" s="82"/>
      <c r="AM41" s="82"/>
      <c r="AN41" s="82" t="str">
        <f>'Alocação 1q'!AJ40</f>
        <v>Márcia Aparecida Sperança</v>
      </c>
      <c r="AO41" s="86" t="str">
        <f t="shared" si="6"/>
        <v>HORAS A MAIS ALOCADAS</v>
      </c>
      <c r="AP41" s="86">
        <f t="shared" si="2"/>
        <v>0.25</v>
      </c>
      <c r="AQ41" s="86">
        <f t="shared" si="3"/>
        <v>0.16666666666666541</v>
      </c>
      <c r="AR41" s="86">
        <f t="shared" si="4"/>
        <v>0.16666666666666674</v>
      </c>
      <c r="AS41" s="87">
        <f t="shared" si="5"/>
        <v>0.33333333333333215</v>
      </c>
    </row>
    <row r="42" spans="1:45" ht="15.75" thickBot="1">
      <c r="A42" s="81" t="s">
        <v>2569</v>
      </c>
      <c r="B42" s="82" t="str">
        <f>'Alocação 1q'!B41</f>
        <v>NHZ1031-15</v>
      </c>
      <c r="C42" s="82" t="str">
        <f>'Alocação 1q'!A41</f>
        <v>História das Ideias Biológicas</v>
      </c>
      <c r="D42" s="82">
        <f>'Alocação 1q'!C41</f>
        <v>2</v>
      </c>
      <c r="E42" s="82">
        <f>'Alocação 1q'!D41</f>
        <v>0</v>
      </c>
      <c r="F42" s="82">
        <f>'Alocação 1q'!E41</f>
        <v>4</v>
      </c>
      <c r="G42" s="82">
        <f t="shared" si="1"/>
        <v>2</v>
      </c>
      <c r="H42" s="82" t="str">
        <f>'Alocação 1q'!H41</f>
        <v>SA</v>
      </c>
      <c r="I42" s="82">
        <f>'Alocação 1q'!J41</f>
        <v>0</v>
      </c>
      <c r="J42" s="82" t="str">
        <f>'Alocação 1q'!I41</f>
        <v>Matutino</v>
      </c>
      <c r="K42" s="82">
        <f>'Alocação 1q'!K41</f>
        <v>30</v>
      </c>
      <c r="L42" s="82" t="str">
        <f>'Alocação 1q'!L41</f>
        <v>Segundas</v>
      </c>
      <c r="M42" s="83">
        <f>'Alocação 1q'!M41</f>
        <v>0.58333333333333304</v>
      </c>
      <c r="N42" s="83">
        <f>'Alocação 1q'!N41</f>
        <v>0.66666666666666663</v>
      </c>
      <c r="O42" s="82" t="str">
        <f>'Alocação 1q'!O41</f>
        <v>Semanal</v>
      </c>
      <c r="P42" s="82"/>
      <c r="Q42" s="82">
        <f>'Alocação 1q'!P41</f>
        <v>0</v>
      </c>
      <c r="R42" s="83">
        <f>'Alocação 1q'!Q41</f>
        <v>0</v>
      </c>
      <c r="S42" s="83">
        <f>'Alocação 1q'!R41</f>
        <v>0</v>
      </c>
      <c r="T42" s="82">
        <f>'Alocação 1q'!S41</f>
        <v>0</v>
      </c>
      <c r="U42" s="82"/>
      <c r="V42" s="82">
        <f>'Alocação 1q'!T41</f>
        <v>0</v>
      </c>
      <c r="W42" s="83">
        <f>'Alocação 1q'!U41</f>
        <v>0</v>
      </c>
      <c r="X42" s="83">
        <f>'Alocação 1q'!V41</f>
        <v>0</v>
      </c>
      <c r="Y42" s="82">
        <f>'Alocação 1q'!W41</f>
        <v>0</v>
      </c>
      <c r="Z42" s="82"/>
      <c r="AA42" s="82" t="str">
        <f>'Alocação 1q'!Y41</f>
        <v>Guilherme Cunha Ribeiro</v>
      </c>
      <c r="AB42" s="82">
        <f>'Alocação 1q'!Z41</f>
        <v>0</v>
      </c>
      <c r="AC42" s="83">
        <f>'Alocação 1q'!AA41</f>
        <v>0</v>
      </c>
      <c r="AD42" s="83">
        <f>'Alocação 1q'!AB41</f>
        <v>0</v>
      </c>
      <c r="AE42" s="82">
        <f>'Alocação 1q'!AC41</f>
        <v>0</v>
      </c>
      <c r="AF42" s="82"/>
      <c r="AG42" s="82"/>
      <c r="AH42" s="82">
        <f>'Alocação 1q'!Z41</f>
        <v>0</v>
      </c>
      <c r="AI42" s="83">
        <f>'Alocação 1q'!AA41</f>
        <v>0</v>
      </c>
      <c r="AJ42" s="83">
        <f>'Alocação 1q'!AB41</f>
        <v>0</v>
      </c>
      <c r="AK42" s="82">
        <f>'Alocação 1q'!AC41</f>
        <v>0</v>
      </c>
      <c r="AL42" s="82"/>
      <c r="AM42" s="82"/>
      <c r="AN42" s="82">
        <f>'Alocação 1q'!AJ41</f>
        <v>0</v>
      </c>
      <c r="AO42" s="86" t="str">
        <f t="shared" si="6"/>
        <v>HORAS A MAIS ALOCADAS</v>
      </c>
      <c r="AP42" s="86">
        <f t="shared" si="2"/>
        <v>8.3333333333333329E-2</v>
      </c>
      <c r="AQ42" s="86">
        <f t="shared" si="3"/>
        <v>8.3333333333333592E-2</v>
      </c>
      <c r="AR42" s="86">
        <f t="shared" si="4"/>
        <v>0</v>
      </c>
      <c r="AS42" s="87">
        <f t="shared" si="5"/>
        <v>8.3333333333333592E-2</v>
      </c>
    </row>
    <row r="43" spans="1:45" ht="15.75" thickBot="1">
      <c r="A43" s="81" t="s">
        <v>2569</v>
      </c>
      <c r="B43" s="82" t="str">
        <f>'Alocação 1q'!B42</f>
        <v>MCTC002-13</v>
      </c>
      <c r="C43" s="82" t="str">
        <f>'Alocação 1q'!A42</f>
        <v>Introdução à Neurociências</v>
      </c>
      <c r="D43" s="82">
        <f>'Alocação 1q'!C42</f>
        <v>4</v>
      </c>
      <c r="E43" s="82">
        <f>'Alocação 1q'!D42</f>
        <v>0</v>
      </c>
      <c r="F43" s="82">
        <f>'Alocação 1q'!E42</f>
        <v>5</v>
      </c>
      <c r="G43" s="82">
        <f t="shared" si="1"/>
        <v>4</v>
      </c>
      <c r="H43" s="82" t="str">
        <f>'Alocação 1q'!H42</f>
        <v>SA</v>
      </c>
      <c r="I43" s="82">
        <f>'Alocação 1q'!J42</f>
        <v>0</v>
      </c>
      <c r="J43" s="82" t="str">
        <f>'Alocação 1q'!I42</f>
        <v>Noturno</v>
      </c>
      <c r="K43" s="82">
        <f>'Alocação 1q'!K42</f>
        <v>30</v>
      </c>
      <c r="L43" s="82" t="str">
        <f>'Alocação 1q'!L42</f>
        <v>Terças</v>
      </c>
      <c r="M43" s="83">
        <f>'Alocação 1q'!M42</f>
        <v>0.875000000000001</v>
      </c>
      <c r="N43" s="83">
        <f>'Alocação 1q'!N42</f>
        <v>0.95833333333333337</v>
      </c>
      <c r="O43" s="82" t="str">
        <f>'Alocação 1q'!O42</f>
        <v>Semanal</v>
      </c>
      <c r="P43" s="82"/>
      <c r="Q43" s="82" t="str">
        <f>'Alocação 1q'!P42</f>
        <v>Quintas</v>
      </c>
      <c r="R43" s="83">
        <f>'Alocação 1q'!Q42</f>
        <v>0.79166666666666596</v>
      </c>
      <c r="S43" s="83">
        <f>'Alocação 1q'!R42</f>
        <v>0.874999999999999</v>
      </c>
      <c r="T43" s="82" t="str">
        <f>'Alocação 1q'!S42</f>
        <v>Semanal</v>
      </c>
      <c r="U43" s="82"/>
      <c r="V43" s="82">
        <f>'Alocação 1q'!T42</f>
        <v>0</v>
      </c>
      <c r="W43" s="83">
        <f>'Alocação 1q'!U42</f>
        <v>0</v>
      </c>
      <c r="X43" s="83">
        <f>'Alocação 1q'!V42</f>
        <v>0</v>
      </c>
      <c r="Y43" s="82">
        <f>'Alocação 1q'!W42</f>
        <v>0</v>
      </c>
      <c r="Z43" s="82"/>
      <c r="AA43" s="82" t="str">
        <f>'Alocação 1q'!Y42</f>
        <v>Fúlvio Rieli Mendes</v>
      </c>
      <c r="AB43" s="82">
        <f>'Alocação 1q'!Z42</f>
        <v>0</v>
      </c>
      <c r="AC43" s="83">
        <f>'Alocação 1q'!AA42</f>
        <v>0</v>
      </c>
      <c r="AD43" s="83">
        <f>'Alocação 1q'!AB42</f>
        <v>0</v>
      </c>
      <c r="AE43" s="82">
        <f>'Alocação 1q'!AC42</f>
        <v>0</v>
      </c>
      <c r="AF43" s="82"/>
      <c r="AG43" s="82"/>
      <c r="AH43" s="82">
        <f>'Alocação 1q'!Z42</f>
        <v>0</v>
      </c>
      <c r="AI43" s="83">
        <f>'Alocação 1q'!AA42</f>
        <v>0</v>
      </c>
      <c r="AJ43" s="83">
        <f>'Alocação 1q'!AB42</f>
        <v>0</v>
      </c>
      <c r="AK43" s="82">
        <f>'Alocação 1q'!AC42</f>
        <v>0</v>
      </c>
      <c r="AL43" s="82"/>
      <c r="AM43" s="82"/>
      <c r="AN43" s="82">
        <f>'Alocação 1q'!AJ42</f>
        <v>0</v>
      </c>
      <c r="AO43" s="86" t="str">
        <f t="shared" si="6"/>
        <v>HORAS A MENOS ALOCADAS</v>
      </c>
      <c r="AP43" s="86">
        <f t="shared" si="2"/>
        <v>0.16666666666666666</v>
      </c>
      <c r="AQ43" s="86">
        <f t="shared" si="3"/>
        <v>0.16666666666666541</v>
      </c>
      <c r="AR43" s="86">
        <f t="shared" si="4"/>
        <v>0</v>
      </c>
      <c r="AS43" s="87">
        <f t="shared" si="5"/>
        <v>0.16666666666666541</v>
      </c>
    </row>
    <row r="44" spans="1:45" ht="15.75" thickBot="1">
      <c r="A44" s="81" t="s">
        <v>2569</v>
      </c>
      <c r="B44" s="82" t="str">
        <f>'Alocação 1q'!B43</f>
        <v>BIS003</v>
      </c>
      <c r="C44" s="82" t="str">
        <f>'Alocação 1q'!A43</f>
        <v>Metodologia e expressão  científica</v>
      </c>
      <c r="D44" s="82">
        <f>'Alocação 1q'!C43</f>
        <v>6</v>
      </c>
      <c r="E44" s="82">
        <f>'Alocação 1q'!D43</f>
        <v>0</v>
      </c>
      <c r="F44" s="82">
        <f>'Alocação 1q'!E43</f>
        <v>6</v>
      </c>
      <c r="G44" s="82">
        <f t="shared" si="1"/>
        <v>6</v>
      </c>
      <c r="H44" s="82">
        <f>'Alocação 1q'!H43</f>
        <v>0</v>
      </c>
      <c r="I44" s="82">
        <f>'Alocação 1q'!J43</f>
        <v>0</v>
      </c>
      <c r="J44" s="82">
        <f>'Alocação 1q'!I43</f>
        <v>0</v>
      </c>
      <c r="K44" s="82">
        <f>'Alocação 1q'!K43</f>
        <v>0</v>
      </c>
      <c r="L44" s="82">
        <f>'Alocação 1q'!L43</f>
        <v>0</v>
      </c>
      <c r="M44" s="83">
        <f>'Alocação 1q'!M43</f>
        <v>0</v>
      </c>
      <c r="N44" s="83" t="str">
        <f>'Alocação 1q'!N43</f>
        <v/>
      </c>
      <c r="O44" s="82">
        <f>'Alocação 1q'!O43</f>
        <v>0</v>
      </c>
      <c r="P44" s="82"/>
      <c r="Q44" s="82">
        <f>'Alocação 1q'!P43</f>
        <v>0</v>
      </c>
      <c r="R44" s="83">
        <f>'Alocação 1q'!Q43</f>
        <v>0</v>
      </c>
      <c r="S44" s="83">
        <f>'Alocação 1q'!R43</f>
        <v>0</v>
      </c>
      <c r="T44" s="82">
        <f>'Alocação 1q'!S43</f>
        <v>0</v>
      </c>
      <c r="U44" s="82"/>
      <c r="V44" s="82">
        <f>'Alocação 1q'!T43</f>
        <v>0</v>
      </c>
      <c r="W44" s="83">
        <f>'Alocação 1q'!U43</f>
        <v>0</v>
      </c>
      <c r="X44" s="83">
        <f>'Alocação 1q'!V43</f>
        <v>0</v>
      </c>
      <c r="Y44" s="82">
        <f>'Alocação 1q'!W43</f>
        <v>0</v>
      </c>
      <c r="Z44" s="82"/>
      <c r="AA44" s="82" t="str">
        <f>'Alocação 1q'!Y43</f>
        <v>Daniele Ribeiro de Araújo</v>
      </c>
      <c r="AB44" s="82">
        <f>'Alocação 1q'!Z43</f>
        <v>0</v>
      </c>
      <c r="AC44" s="83">
        <f>'Alocação 1q'!AA43</f>
        <v>0</v>
      </c>
      <c r="AD44" s="83">
        <f>'Alocação 1q'!AB43</f>
        <v>0</v>
      </c>
      <c r="AE44" s="82">
        <f>'Alocação 1q'!AC43</f>
        <v>0</v>
      </c>
      <c r="AF44" s="82"/>
      <c r="AG44" s="82"/>
      <c r="AH44" s="82">
        <f>'Alocação 1q'!Z43</f>
        <v>0</v>
      </c>
      <c r="AI44" s="83">
        <f>'Alocação 1q'!AA43</f>
        <v>0</v>
      </c>
      <c r="AJ44" s="83">
        <f>'Alocação 1q'!AB43</f>
        <v>0</v>
      </c>
      <c r="AK44" s="82">
        <f>'Alocação 1q'!AC43</f>
        <v>0</v>
      </c>
      <c r="AL44" s="82"/>
      <c r="AM44" s="82"/>
      <c r="AN44" s="82">
        <f>'Alocação 1q'!AJ43</f>
        <v>0</v>
      </c>
      <c r="AO44" s="86" t="e">
        <f t="shared" si="6"/>
        <v>#VALUE!</v>
      </c>
      <c r="AP44" s="86">
        <f t="shared" si="2"/>
        <v>0.25</v>
      </c>
      <c r="AQ44" s="86" t="e">
        <f t="shared" si="3"/>
        <v>#VALUE!</v>
      </c>
      <c r="AR44" s="86">
        <f t="shared" si="4"/>
        <v>0</v>
      </c>
      <c r="AS44" s="87" t="e">
        <f t="shared" si="5"/>
        <v>#VALUE!</v>
      </c>
    </row>
    <row r="45" spans="1:45" ht="15.75" thickBot="1">
      <c r="A45" s="81" t="s">
        <v>2569</v>
      </c>
      <c r="B45" s="82" t="str">
        <f>'Alocação 1q'!B44</f>
        <v>NHT1066-15</v>
      </c>
      <c r="C45" s="82" t="str">
        <f>'Alocação 1q'!A44</f>
        <v>Morfofisiologia Animal Comparada</v>
      </c>
      <c r="D45" s="82">
        <f>'Alocação 1q'!C44</f>
        <v>4</v>
      </c>
      <c r="E45" s="82">
        <f>'Alocação 1q'!D44</f>
        <v>0</v>
      </c>
      <c r="F45" s="82">
        <f>'Alocação 1q'!E44</f>
        <v>4</v>
      </c>
      <c r="G45" s="82">
        <f t="shared" si="1"/>
        <v>4</v>
      </c>
      <c r="H45" s="82" t="str">
        <f>'Alocação 1q'!H44</f>
        <v>SA</v>
      </c>
      <c r="I45" s="82">
        <f>'Alocação 1q'!J44</f>
        <v>0</v>
      </c>
      <c r="J45" s="82" t="str">
        <f>'Alocação 1q'!I44</f>
        <v>Matutino</v>
      </c>
      <c r="K45" s="82">
        <f>'Alocação 1q'!K44</f>
        <v>30</v>
      </c>
      <c r="L45" s="82" t="str">
        <f>'Alocação 1q'!L44</f>
        <v>Quintas</v>
      </c>
      <c r="M45" s="83">
        <f>'Alocação 1q'!M44</f>
        <v>0.33333333333333331</v>
      </c>
      <c r="N45" s="83">
        <f>'Alocação 1q'!N44</f>
        <v>0.5</v>
      </c>
      <c r="O45" s="82" t="str">
        <f>'Alocação 1q'!O44</f>
        <v>Semanal</v>
      </c>
      <c r="P45" s="82"/>
      <c r="Q45" s="82">
        <f>'Alocação 1q'!P44</f>
        <v>0</v>
      </c>
      <c r="R45" s="83">
        <f>'Alocação 1q'!Q44</f>
        <v>0</v>
      </c>
      <c r="S45" s="83">
        <f>'Alocação 1q'!R44</f>
        <v>0</v>
      </c>
      <c r="T45" s="82" t="str">
        <f>'Alocação 1q'!S44</f>
        <v>Semanal</v>
      </c>
      <c r="U45" s="82"/>
      <c r="V45" s="82">
        <f>'Alocação 1q'!T44</f>
        <v>0</v>
      </c>
      <c r="W45" s="83">
        <f>'Alocação 1q'!U44</f>
        <v>0</v>
      </c>
      <c r="X45" s="83">
        <f>'Alocação 1q'!V44</f>
        <v>0</v>
      </c>
      <c r="Y45" s="82">
        <f>'Alocação 1q'!W44</f>
        <v>0</v>
      </c>
      <c r="Z45" s="82"/>
      <c r="AA45" s="82" t="str">
        <f>'Alocação 1q'!Y44</f>
        <v>Vanessa Kruth Verdade</v>
      </c>
      <c r="AB45" s="82">
        <f>'Alocação 1q'!Z44</f>
        <v>0</v>
      </c>
      <c r="AC45" s="83">
        <f>'Alocação 1q'!AA44</f>
        <v>0</v>
      </c>
      <c r="AD45" s="83">
        <f>'Alocação 1q'!AB44</f>
        <v>0</v>
      </c>
      <c r="AE45" s="82">
        <f>'Alocação 1q'!AC44</f>
        <v>0</v>
      </c>
      <c r="AF45" s="82"/>
      <c r="AG45" s="82"/>
      <c r="AH45" s="82">
        <f>'Alocação 1q'!Z44</f>
        <v>0</v>
      </c>
      <c r="AI45" s="83">
        <f>'Alocação 1q'!AA44</f>
        <v>0</v>
      </c>
      <c r="AJ45" s="83">
        <f>'Alocação 1q'!AB44</f>
        <v>0</v>
      </c>
      <c r="AK45" s="82">
        <f>'Alocação 1q'!AC44</f>
        <v>0</v>
      </c>
      <c r="AL45" s="82"/>
      <c r="AM45" s="82"/>
      <c r="AN45" s="82">
        <f>'Alocação 1q'!AJ44</f>
        <v>0</v>
      </c>
      <c r="AO45" s="86" t="str">
        <f t="shared" si="6"/>
        <v>CORRETO</v>
      </c>
      <c r="AP45" s="86">
        <f t="shared" si="2"/>
        <v>0.16666666666666666</v>
      </c>
      <c r="AQ45" s="86">
        <f t="shared" si="3"/>
        <v>0.16666666666666669</v>
      </c>
      <c r="AR45" s="86">
        <f t="shared" si="4"/>
        <v>0</v>
      </c>
      <c r="AS45" s="87">
        <f t="shared" si="5"/>
        <v>0.16666666666666669</v>
      </c>
    </row>
    <row r="46" spans="1:45" ht="15.75" thickBot="1">
      <c r="A46" s="81" t="s">
        <v>2569</v>
      </c>
      <c r="B46" s="82" t="str">
        <f>'Alocação 1q'!B45</f>
        <v>NHT1066-15</v>
      </c>
      <c r="C46" s="82" t="str">
        <f>'Alocação 1q'!A45</f>
        <v>Morfofisiologia Animal Comparada</v>
      </c>
      <c r="D46" s="82">
        <f>'Alocação 1q'!C45</f>
        <v>4</v>
      </c>
      <c r="E46" s="82">
        <f>'Alocação 1q'!D45</f>
        <v>0</v>
      </c>
      <c r="F46" s="82">
        <f>'Alocação 1q'!E45</f>
        <v>4</v>
      </c>
      <c r="G46" s="82">
        <f t="shared" si="1"/>
        <v>4</v>
      </c>
      <c r="H46" s="82" t="str">
        <f>'Alocação 1q'!H45</f>
        <v>SA</v>
      </c>
      <c r="I46" s="82">
        <f>'Alocação 1q'!J45</f>
        <v>0</v>
      </c>
      <c r="J46" s="82" t="str">
        <f>'Alocação 1q'!I45</f>
        <v>Noturno</v>
      </c>
      <c r="K46" s="82">
        <f>'Alocação 1q'!K45</f>
        <v>30</v>
      </c>
      <c r="L46" s="82" t="str">
        <f>'Alocação 1q'!L45</f>
        <v>Quintas</v>
      </c>
      <c r="M46" s="83">
        <f>'Alocação 1q'!M45</f>
        <v>0.79166666666666696</v>
      </c>
      <c r="N46" s="83">
        <f>'Alocação 1q'!N45</f>
        <v>0.95833333333333404</v>
      </c>
      <c r="O46" s="82" t="str">
        <f>'Alocação 1q'!O45</f>
        <v>Semanal</v>
      </c>
      <c r="P46" s="82"/>
      <c r="Q46" s="82">
        <f>'Alocação 1q'!P45</f>
        <v>0</v>
      </c>
      <c r="R46" s="83">
        <f>'Alocação 1q'!Q45</f>
        <v>0</v>
      </c>
      <c r="S46" s="83">
        <f>'Alocação 1q'!R45</f>
        <v>0</v>
      </c>
      <c r="T46" s="82" t="str">
        <f>'Alocação 1q'!S45</f>
        <v>Semanal</v>
      </c>
      <c r="U46" s="82"/>
      <c r="V46" s="82">
        <f>'Alocação 1q'!T45</f>
        <v>0</v>
      </c>
      <c r="W46" s="83">
        <f>'Alocação 1q'!U45</f>
        <v>0</v>
      </c>
      <c r="X46" s="83">
        <f>'Alocação 1q'!V45</f>
        <v>0</v>
      </c>
      <c r="Y46" s="82">
        <f>'Alocação 1q'!W45</f>
        <v>0</v>
      </c>
      <c r="Z46" s="82"/>
      <c r="AA46" s="82" t="str">
        <f>'Alocação 1q'!Y45</f>
        <v>Otto Müller Patrão de Oliveira</v>
      </c>
      <c r="AB46" s="82">
        <f>'Alocação 1q'!Z45</f>
        <v>0</v>
      </c>
      <c r="AC46" s="83">
        <f>'Alocação 1q'!AA45</f>
        <v>0</v>
      </c>
      <c r="AD46" s="83">
        <f>'Alocação 1q'!AB45</f>
        <v>0</v>
      </c>
      <c r="AE46" s="82">
        <f>'Alocação 1q'!AC45</f>
        <v>0</v>
      </c>
      <c r="AF46" s="82"/>
      <c r="AG46" s="82"/>
      <c r="AH46" s="82">
        <f>'Alocação 1q'!Z45</f>
        <v>0</v>
      </c>
      <c r="AI46" s="83">
        <f>'Alocação 1q'!AA45</f>
        <v>0</v>
      </c>
      <c r="AJ46" s="83">
        <f>'Alocação 1q'!AB45</f>
        <v>0</v>
      </c>
      <c r="AK46" s="82">
        <f>'Alocação 1q'!AC45</f>
        <v>0</v>
      </c>
      <c r="AL46" s="82"/>
      <c r="AM46" s="82"/>
      <c r="AN46" s="82">
        <f>'Alocação 1q'!AJ45</f>
        <v>0</v>
      </c>
      <c r="AO46" s="86" t="str">
        <f t="shared" si="6"/>
        <v>CORRETO</v>
      </c>
      <c r="AP46" s="86">
        <f t="shared" si="2"/>
        <v>0.16666666666666666</v>
      </c>
      <c r="AQ46" s="86">
        <f t="shared" si="3"/>
        <v>0.16666666666666707</v>
      </c>
      <c r="AR46" s="86">
        <f t="shared" si="4"/>
        <v>0</v>
      </c>
      <c r="AS46" s="87">
        <f t="shared" si="5"/>
        <v>0.16666666666666707</v>
      </c>
    </row>
    <row r="47" spans="1:45" ht="15.75" thickBot="1">
      <c r="A47" s="81" t="s">
        <v>2569</v>
      </c>
      <c r="B47" s="82" t="str">
        <f>'Alocação 1q'!B46</f>
        <v>NHT1058-15</v>
      </c>
      <c r="C47" s="82" t="str">
        <f>'Alocação 1q'!A46</f>
        <v>Morfofisiologia Humana I</v>
      </c>
      <c r="D47" s="82">
        <f>'Alocação 1q'!C46</f>
        <v>4</v>
      </c>
      <c r="E47" s="82">
        <f>'Alocação 1q'!D46</f>
        <v>2</v>
      </c>
      <c r="F47" s="82">
        <f>'Alocação 1q'!E46</f>
        <v>4</v>
      </c>
      <c r="G47" s="82">
        <f t="shared" si="1"/>
        <v>6</v>
      </c>
      <c r="H47" s="82" t="str">
        <f>'Alocação 1q'!H46</f>
        <v>SA</v>
      </c>
      <c r="I47" s="82">
        <f>'Alocação 1q'!J46</f>
        <v>0</v>
      </c>
      <c r="J47" s="82" t="str">
        <f>'Alocação 1q'!I46</f>
        <v>Matutino</v>
      </c>
      <c r="K47" s="82">
        <f>'Alocação 1q'!K46</f>
        <v>30</v>
      </c>
      <c r="L47" s="82" t="str">
        <f>'Alocação 1q'!L46</f>
        <v>Quartas</v>
      </c>
      <c r="M47" s="83">
        <f>'Alocação 1q'!M46</f>
        <v>0.33333333333333331</v>
      </c>
      <c r="N47" s="83">
        <f>'Alocação 1q'!N46</f>
        <v>0.41666666666666669</v>
      </c>
      <c r="O47" s="82" t="str">
        <f>'Alocação 1q'!O46</f>
        <v>Semanal</v>
      </c>
      <c r="P47" s="82"/>
      <c r="Q47" s="82" t="str">
        <f>'Alocação 1q'!P46</f>
        <v>Sextas</v>
      </c>
      <c r="R47" s="83">
        <f>'Alocação 1q'!Q46</f>
        <v>0.33333333333333331</v>
      </c>
      <c r="S47" s="83">
        <f>'Alocação 1q'!R46</f>
        <v>0.41666666666666669</v>
      </c>
      <c r="T47" s="82" t="str">
        <f>'Alocação 1q'!S46</f>
        <v>Semanal</v>
      </c>
      <c r="U47" s="82"/>
      <c r="V47" s="82">
        <f>'Alocação 1q'!T46</f>
        <v>0</v>
      </c>
      <c r="W47" s="83">
        <f>'Alocação 1q'!U46</f>
        <v>0</v>
      </c>
      <c r="X47" s="83">
        <f>'Alocação 1q'!V46</f>
        <v>0</v>
      </c>
      <c r="Y47" s="82">
        <f>'Alocação 1q'!W46</f>
        <v>0</v>
      </c>
      <c r="Z47" s="82"/>
      <c r="AA47" s="82" t="str">
        <f>'Alocação 1q'!Y46</f>
        <v>Maria Camila Almeida</v>
      </c>
      <c r="AB47" s="82" t="str">
        <f>'Alocação 1q'!Z46</f>
        <v>Sextas</v>
      </c>
      <c r="AC47" s="83">
        <f>'Alocação 1q'!AA46</f>
        <v>0.41666666666666702</v>
      </c>
      <c r="AD47" s="83">
        <f>'Alocação 1q'!AB46</f>
        <v>0.5</v>
      </c>
      <c r="AE47" s="82" t="str">
        <f>'Alocação 1q'!AC46</f>
        <v>Semanal</v>
      </c>
      <c r="AF47" s="82"/>
      <c r="AG47" s="82"/>
      <c r="AH47" s="82" t="str">
        <f>'Alocação 1q'!Z46</f>
        <v>Sextas</v>
      </c>
      <c r="AI47" s="83">
        <f>'Alocação 1q'!AA46</f>
        <v>0.41666666666666702</v>
      </c>
      <c r="AJ47" s="83">
        <f>'Alocação 1q'!AB46</f>
        <v>0.5</v>
      </c>
      <c r="AK47" s="82" t="str">
        <f>'Alocação 1q'!AC46</f>
        <v>Semanal</v>
      </c>
      <c r="AL47" s="82"/>
      <c r="AM47" s="82"/>
      <c r="AN47" s="82" t="str">
        <f>'Alocação 1q'!AJ46</f>
        <v>Maria Camila Almeida</v>
      </c>
      <c r="AO47" s="86" t="str">
        <f t="shared" si="6"/>
        <v>HORAS A MAIS ALOCADAS</v>
      </c>
      <c r="AP47" s="86">
        <f t="shared" si="2"/>
        <v>0.25</v>
      </c>
      <c r="AQ47" s="86">
        <f t="shared" si="3"/>
        <v>0.16666666666666674</v>
      </c>
      <c r="AR47" s="86">
        <f t="shared" si="4"/>
        <v>0.16666666666666596</v>
      </c>
      <c r="AS47" s="87">
        <f t="shared" si="5"/>
        <v>0.3333333333333327</v>
      </c>
    </row>
    <row r="48" spans="1:45" ht="15.75" thickBot="1">
      <c r="A48" s="81" t="s">
        <v>2569</v>
      </c>
      <c r="B48" s="82" t="str">
        <f>'Alocação 1q'!B47</f>
        <v>NHT1058-15</v>
      </c>
      <c r="C48" s="82" t="str">
        <f>'Alocação 1q'!A47</f>
        <v>Morfofisiologia Humana I</v>
      </c>
      <c r="D48" s="82">
        <f>'Alocação 1q'!C47</f>
        <v>4</v>
      </c>
      <c r="E48" s="82">
        <f>'Alocação 1q'!D47</f>
        <v>2</v>
      </c>
      <c r="F48" s="82">
        <f>'Alocação 1q'!E47</f>
        <v>4</v>
      </c>
      <c r="G48" s="82">
        <f t="shared" si="1"/>
        <v>6</v>
      </c>
      <c r="H48" s="82" t="str">
        <f>'Alocação 1q'!H47</f>
        <v>SA</v>
      </c>
      <c r="I48" s="82">
        <f>'Alocação 1q'!J47</f>
        <v>0</v>
      </c>
      <c r="J48" s="82" t="str">
        <f>'Alocação 1q'!I47</f>
        <v>Noturno</v>
      </c>
      <c r="K48" s="82">
        <f>'Alocação 1q'!K47</f>
        <v>30</v>
      </c>
      <c r="L48" s="82" t="str">
        <f>'Alocação 1q'!L47</f>
        <v>Quartas</v>
      </c>
      <c r="M48" s="83">
        <f>'Alocação 1q'!M47</f>
        <v>0.79166666666666596</v>
      </c>
      <c r="N48" s="83">
        <f>'Alocação 1q'!N47</f>
        <v>0.874999999999999</v>
      </c>
      <c r="O48" s="82" t="str">
        <f>'Alocação 1q'!O47</f>
        <v>Semanal</v>
      </c>
      <c r="P48" s="82"/>
      <c r="Q48" s="82" t="str">
        <f>'Alocação 1q'!P47</f>
        <v>Sextas</v>
      </c>
      <c r="R48" s="83">
        <f>'Alocação 1q'!Q47</f>
        <v>0.79166666666666596</v>
      </c>
      <c r="S48" s="83">
        <f>'Alocação 1q'!R47</f>
        <v>0.874999999999999</v>
      </c>
      <c r="T48" s="82" t="str">
        <f>'Alocação 1q'!S47</f>
        <v>Semanal</v>
      </c>
      <c r="U48" s="82"/>
      <c r="V48" s="82">
        <f>'Alocação 1q'!T47</f>
        <v>0</v>
      </c>
      <c r="W48" s="83">
        <f>'Alocação 1q'!U47</f>
        <v>0</v>
      </c>
      <c r="X48" s="83">
        <f>'Alocação 1q'!V47</f>
        <v>0</v>
      </c>
      <c r="Y48" s="82">
        <f>'Alocação 1q'!W47</f>
        <v>0</v>
      </c>
      <c r="Z48" s="82"/>
      <c r="AA48" s="82" t="str">
        <f>'Alocação 1q'!Y47</f>
        <v>Daniel Carneiro Carrettiero</v>
      </c>
      <c r="AB48" s="82" t="str">
        <f>'Alocação 1q'!Z47</f>
        <v>Sextas</v>
      </c>
      <c r="AC48" s="83">
        <f>'Alocação 1q'!AA47</f>
        <v>0.875</v>
      </c>
      <c r="AD48" s="83">
        <f>'Alocação 1q'!AB47</f>
        <v>0.95833333333333404</v>
      </c>
      <c r="AE48" s="82" t="str">
        <f>'Alocação 1q'!AC47</f>
        <v>Semanal</v>
      </c>
      <c r="AF48" s="82"/>
      <c r="AG48" s="82"/>
      <c r="AH48" s="82" t="str">
        <f>'Alocação 1q'!Z47</f>
        <v>Sextas</v>
      </c>
      <c r="AI48" s="83">
        <f>'Alocação 1q'!AA47</f>
        <v>0.875</v>
      </c>
      <c r="AJ48" s="83">
        <f>'Alocação 1q'!AB47</f>
        <v>0.95833333333333404</v>
      </c>
      <c r="AK48" s="82" t="str">
        <f>'Alocação 1q'!AC47</f>
        <v>Semanal</v>
      </c>
      <c r="AL48" s="82"/>
      <c r="AM48" s="82"/>
      <c r="AN48" s="82" t="str">
        <f>'Alocação 1q'!AJ47</f>
        <v>Daniel Carneiro Carrettiero</v>
      </c>
      <c r="AO48" s="86" t="str">
        <f t="shared" si="6"/>
        <v>HORAS A MAIS ALOCADAS</v>
      </c>
      <c r="AP48" s="86">
        <f t="shared" si="2"/>
        <v>0.25</v>
      </c>
      <c r="AQ48" s="86">
        <f t="shared" si="3"/>
        <v>0.16666666666666607</v>
      </c>
      <c r="AR48" s="86">
        <f t="shared" si="4"/>
        <v>0.16666666666666807</v>
      </c>
      <c r="AS48" s="87">
        <f t="shared" si="5"/>
        <v>0.33333333333333415</v>
      </c>
    </row>
    <row r="49" spans="1:45" ht="15.75" thickBot="1">
      <c r="A49" s="81" t="s">
        <v>2569</v>
      </c>
      <c r="B49" s="82" t="str">
        <f>'Alocação 1q'!B48</f>
        <v>ENS215</v>
      </c>
      <c r="C49" s="82" t="str">
        <f>'Alocação 1q'!A48</f>
        <v>Pesquisa em Educação Ambiental</v>
      </c>
      <c r="D49" s="82">
        <f>'Alocação 1q'!C48</f>
        <v>4</v>
      </c>
      <c r="E49" s="82">
        <f>'Alocação 1q'!D48</f>
        <v>0</v>
      </c>
      <c r="F49" s="82">
        <f>'Alocação 1q'!E48</f>
        <v>8</v>
      </c>
      <c r="G49" s="82">
        <f t="shared" si="1"/>
        <v>4</v>
      </c>
      <c r="H49" s="82" t="str">
        <f>'Alocação 1q'!H48</f>
        <v>SA</v>
      </c>
      <c r="I49" s="82">
        <f>'Alocação 1q'!J48</f>
        <v>0</v>
      </c>
      <c r="J49" s="82" t="str">
        <f>'Alocação 1q'!I48</f>
        <v>Matutino</v>
      </c>
      <c r="K49" s="82">
        <f>'Alocação 1q'!K48</f>
        <v>30</v>
      </c>
      <c r="L49" s="82" t="str">
        <f>'Alocação 1q'!L48</f>
        <v>Quintas</v>
      </c>
      <c r="M49" s="83">
        <f>'Alocação 1q'!M48</f>
        <v>0.58333333333333304</v>
      </c>
      <c r="N49" s="83">
        <f>'Alocação 1q'!N48</f>
        <v>0.749999999999999</v>
      </c>
      <c r="O49" s="82" t="str">
        <f>'Alocação 1q'!O48</f>
        <v>Semanal</v>
      </c>
      <c r="P49" s="82"/>
      <c r="Q49" s="82">
        <f>'Alocação 1q'!P48</f>
        <v>0</v>
      </c>
      <c r="R49" s="83">
        <f>'Alocação 1q'!Q48</f>
        <v>0</v>
      </c>
      <c r="S49" s="83">
        <f>'Alocação 1q'!R48</f>
        <v>0</v>
      </c>
      <c r="T49" s="82">
        <f>'Alocação 1q'!S48</f>
        <v>0</v>
      </c>
      <c r="U49" s="82"/>
      <c r="V49" s="82">
        <f>'Alocação 1q'!T48</f>
        <v>0</v>
      </c>
      <c r="W49" s="83">
        <f>'Alocação 1q'!U48</f>
        <v>0</v>
      </c>
      <c r="X49" s="83">
        <f>'Alocação 1q'!V48</f>
        <v>0</v>
      </c>
      <c r="Y49" s="82">
        <f>'Alocação 1q'!W48</f>
        <v>0</v>
      </c>
      <c r="Z49" s="82"/>
      <c r="AA49" s="82" t="str">
        <f>'Alocação 1q'!Y48</f>
        <v>Natália Pirani Ghilardi-Lopes</v>
      </c>
      <c r="AB49" s="82">
        <f>'Alocação 1q'!Z48</f>
        <v>0</v>
      </c>
      <c r="AC49" s="83">
        <f>'Alocação 1q'!AA48</f>
        <v>0</v>
      </c>
      <c r="AD49" s="83">
        <f>'Alocação 1q'!AB48</f>
        <v>0</v>
      </c>
      <c r="AE49" s="82">
        <f>'Alocação 1q'!AC48</f>
        <v>0</v>
      </c>
      <c r="AF49" s="82"/>
      <c r="AG49" s="82"/>
      <c r="AH49" s="82">
        <f>'Alocação 1q'!Z48</f>
        <v>0</v>
      </c>
      <c r="AI49" s="83">
        <f>'Alocação 1q'!AA48</f>
        <v>0</v>
      </c>
      <c r="AJ49" s="83">
        <f>'Alocação 1q'!AB48</f>
        <v>0</v>
      </c>
      <c r="AK49" s="82">
        <f>'Alocação 1q'!AC48</f>
        <v>0</v>
      </c>
      <c r="AL49" s="82"/>
      <c r="AM49" s="82"/>
      <c r="AN49" s="82">
        <f>'Alocação 1q'!AJ48</f>
        <v>0</v>
      </c>
      <c r="AO49" s="86" t="str">
        <f t="shared" si="6"/>
        <v>HORAS A MENOS ALOCADAS</v>
      </c>
      <c r="AP49" s="86">
        <f t="shared" si="2"/>
        <v>0.16666666666666666</v>
      </c>
      <c r="AQ49" s="86">
        <f t="shared" si="3"/>
        <v>0.16666666666666596</v>
      </c>
      <c r="AR49" s="86">
        <f t="shared" si="4"/>
        <v>0</v>
      </c>
      <c r="AS49" s="87">
        <f t="shared" si="5"/>
        <v>0.16666666666666596</v>
      </c>
    </row>
    <row r="50" spans="1:45" ht="15.75" thickBot="1">
      <c r="A50" s="81" t="s">
        <v>2569</v>
      </c>
      <c r="B50" s="82" t="str">
        <f>'Alocação 1q'!B49</f>
        <v>BCS002-15</v>
      </c>
      <c r="C50" s="82" t="str">
        <f>'Alocação 1q'!A49</f>
        <v>Projeto Dirigido</v>
      </c>
      <c r="D50" s="82">
        <f>'Alocação 1q'!C49</f>
        <v>0</v>
      </c>
      <c r="E50" s="82">
        <f>'Alocação 1q'!D49</f>
        <v>2</v>
      </c>
      <c r="F50" s="82">
        <f>'Alocação 1q'!E49</f>
        <v>10</v>
      </c>
      <c r="G50" s="82">
        <f t="shared" si="1"/>
        <v>2</v>
      </c>
      <c r="H50" s="82" t="str">
        <f>'Alocação 1q'!H49</f>
        <v>SA</v>
      </c>
      <c r="I50" s="82">
        <f>'Alocação 1q'!J49</f>
        <v>0</v>
      </c>
      <c r="J50" s="82" t="str">
        <f>'Alocação 1q'!I49</f>
        <v>Matutino</v>
      </c>
      <c r="K50" s="82">
        <f>'Alocação 1q'!K49</f>
        <v>90</v>
      </c>
      <c r="L50" s="82" t="str">
        <f>'Alocação 1q'!L49</f>
        <v>Terças</v>
      </c>
      <c r="M50" s="83">
        <f>'Alocação 1q'!M49</f>
        <v>0.41666666666666702</v>
      </c>
      <c r="N50" s="83">
        <f>'Alocação 1q'!N49</f>
        <v>0.5</v>
      </c>
      <c r="O50" s="82" t="str">
        <f>'Alocação 1q'!O49</f>
        <v>Semanal</v>
      </c>
      <c r="P50" s="82"/>
      <c r="Q50" s="82">
        <f>'Alocação 1q'!P49</f>
        <v>0</v>
      </c>
      <c r="R50" s="83">
        <f>'Alocação 1q'!Q49</f>
        <v>0</v>
      </c>
      <c r="S50" s="83">
        <f>'Alocação 1q'!R49</f>
        <v>0</v>
      </c>
      <c r="T50" s="82">
        <f>'Alocação 1q'!S49</f>
        <v>0</v>
      </c>
      <c r="U50" s="82"/>
      <c r="V50" s="82">
        <f>'Alocação 1q'!T49</f>
        <v>0</v>
      </c>
      <c r="W50" s="83">
        <f>'Alocação 1q'!U49</f>
        <v>0</v>
      </c>
      <c r="X50" s="83">
        <f>'Alocação 1q'!V49</f>
        <v>0</v>
      </c>
      <c r="Y50" s="82">
        <f>'Alocação 1q'!W49</f>
        <v>0</v>
      </c>
      <c r="Z50" s="82"/>
      <c r="AA50" s="82" t="str">
        <f>'Alocação 1q'!Y49</f>
        <v>Ana Paula de Moraes</v>
      </c>
      <c r="AB50" s="82">
        <f>'Alocação 1q'!Z49</f>
        <v>0</v>
      </c>
      <c r="AC50" s="83">
        <f>'Alocação 1q'!AA49</f>
        <v>0</v>
      </c>
      <c r="AD50" s="83">
        <f>'Alocação 1q'!AB49</f>
        <v>0</v>
      </c>
      <c r="AE50" s="82">
        <f>'Alocação 1q'!AC49</f>
        <v>0</v>
      </c>
      <c r="AF50" s="82"/>
      <c r="AG50" s="82"/>
      <c r="AH50" s="82">
        <f>'Alocação 1q'!Z49</f>
        <v>0</v>
      </c>
      <c r="AI50" s="83">
        <f>'Alocação 1q'!AA49</f>
        <v>0</v>
      </c>
      <c r="AJ50" s="83">
        <f>'Alocação 1q'!AB49</f>
        <v>0</v>
      </c>
      <c r="AK50" s="82">
        <f>'Alocação 1q'!AC49</f>
        <v>0</v>
      </c>
      <c r="AL50" s="82"/>
      <c r="AM50" s="82"/>
      <c r="AN50" s="82">
        <f>'Alocação 1q'!AJ49</f>
        <v>0</v>
      </c>
      <c r="AO50" s="86" t="str">
        <f t="shared" si="6"/>
        <v>HORAS A MENOS ALOCADAS</v>
      </c>
      <c r="AP50" s="86">
        <f t="shared" si="2"/>
        <v>8.3333333333333329E-2</v>
      </c>
      <c r="AQ50" s="86">
        <f t="shared" si="3"/>
        <v>8.3333333333332982E-2</v>
      </c>
      <c r="AR50" s="86">
        <f t="shared" si="4"/>
        <v>0</v>
      </c>
      <c r="AS50" s="87">
        <f t="shared" si="5"/>
        <v>8.3333333333332982E-2</v>
      </c>
    </row>
    <row r="51" spans="1:45" ht="15.75" thickBot="1">
      <c r="A51" s="81" t="s">
        <v>2569</v>
      </c>
      <c r="B51" s="82" t="str">
        <f>'Alocação 1q'!B50</f>
        <v>BTC103</v>
      </c>
      <c r="C51" s="82" t="str">
        <f>'Alocação 1q'!A50</f>
        <v>Seminários Integrados do PPG-BTC I</v>
      </c>
      <c r="D51" s="82">
        <f>'Alocação 1q'!C50</f>
        <v>2</v>
      </c>
      <c r="E51" s="82">
        <f>'Alocação 1q'!D50</f>
        <v>0</v>
      </c>
      <c r="F51" s="82">
        <f>'Alocação 1q'!E50</f>
        <v>0</v>
      </c>
      <c r="G51" s="82">
        <f t="shared" si="1"/>
        <v>2</v>
      </c>
      <c r="H51" s="82">
        <f>'Alocação 1q'!H50</f>
        <v>0</v>
      </c>
      <c r="I51" s="82">
        <f>'Alocação 1q'!J50</f>
        <v>0</v>
      </c>
      <c r="J51" s="82">
        <f>'Alocação 1q'!I50</f>
        <v>0</v>
      </c>
      <c r="K51" s="82">
        <f>'Alocação 1q'!K50</f>
        <v>0</v>
      </c>
      <c r="L51" s="82">
        <f>'Alocação 1q'!L50</f>
        <v>0</v>
      </c>
      <c r="M51" s="83">
        <f>'Alocação 1q'!M50</f>
        <v>0</v>
      </c>
      <c r="N51" s="83" t="str">
        <f>'Alocação 1q'!N50</f>
        <v/>
      </c>
      <c r="O51" s="82">
        <f>'Alocação 1q'!O50</f>
        <v>0</v>
      </c>
      <c r="P51" s="82"/>
      <c r="Q51" s="82">
        <f>'Alocação 1q'!P50</f>
        <v>0</v>
      </c>
      <c r="R51" s="83">
        <f>'Alocação 1q'!Q50</f>
        <v>0</v>
      </c>
      <c r="S51" s="83">
        <f>'Alocação 1q'!R50</f>
        <v>0</v>
      </c>
      <c r="T51" s="82">
        <f>'Alocação 1q'!S50</f>
        <v>0</v>
      </c>
      <c r="U51" s="82"/>
      <c r="V51" s="82">
        <f>'Alocação 1q'!T50</f>
        <v>0</v>
      </c>
      <c r="W51" s="83">
        <f>'Alocação 1q'!U50</f>
        <v>0</v>
      </c>
      <c r="X51" s="83">
        <f>'Alocação 1q'!V50</f>
        <v>0</v>
      </c>
      <c r="Y51" s="82">
        <f>'Alocação 1q'!W50</f>
        <v>0</v>
      </c>
      <c r="Z51" s="82"/>
      <c r="AA51" s="82" t="str">
        <f>'Alocação 1q'!Y50</f>
        <v>Fernanda Dias da Silva</v>
      </c>
      <c r="AB51" s="82">
        <f>'Alocação 1q'!Z50</f>
        <v>0</v>
      </c>
      <c r="AC51" s="83">
        <f>'Alocação 1q'!AA50</f>
        <v>0</v>
      </c>
      <c r="AD51" s="83">
        <f>'Alocação 1q'!AB50</f>
        <v>0</v>
      </c>
      <c r="AE51" s="82">
        <f>'Alocação 1q'!AC50</f>
        <v>0</v>
      </c>
      <c r="AF51" s="82"/>
      <c r="AG51" s="82"/>
      <c r="AH51" s="82">
        <f>'Alocação 1q'!Z50</f>
        <v>0</v>
      </c>
      <c r="AI51" s="83">
        <f>'Alocação 1q'!AA50</f>
        <v>0</v>
      </c>
      <c r="AJ51" s="83">
        <f>'Alocação 1q'!AB50</f>
        <v>0</v>
      </c>
      <c r="AK51" s="82">
        <f>'Alocação 1q'!AC50</f>
        <v>0</v>
      </c>
      <c r="AL51" s="82"/>
      <c r="AM51" s="82"/>
      <c r="AN51" s="82">
        <f>'Alocação 1q'!AJ50</f>
        <v>0</v>
      </c>
      <c r="AO51" s="86" t="e">
        <f t="shared" si="6"/>
        <v>#VALUE!</v>
      </c>
      <c r="AP51" s="86">
        <f t="shared" si="2"/>
        <v>8.3333333333333329E-2</v>
      </c>
      <c r="AQ51" s="86" t="e">
        <f t="shared" si="3"/>
        <v>#VALUE!</v>
      </c>
      <c r="AR51" s="86">
        <f t="shared" si="4"/>
        <v>0</v>
      </c>
      <c r="AS51" s="87" t="e">
        <f t="shared" si="5"/>
        <v>#VALUE!</v>
      </c>
    </row>
    <row r="52" spans="1:45" ht="15.75" thickBot="1">
      <c r="A52" s="81" t="s">
        <v>2569</v>
      </c>
      <c r="B52" s="82" t="str">
        <f>'Alocação 1q'!B51</f>
        <v>BTC104</v>
      </c>
      <c r="C52" s="82" t="str">
        <f>'Alocação 1q'!A51</f>
        <v>Seminários Integrados do PPG-BTC II</v>
      </c>
      <c r="D52" s="82">
        <f>'Alocação 1q'!C51</f>
        <v>2</v>
      </c>
      <c r="E52" s="82">
        <f>'Alocação 1q'!D51</f>
        <v>0</v>
      </c>
      <c r="F52" s="82">
        <f>'Alocação 1q'!E51</f>
        <v>0</v>
      </c>
      <c r="G52" s="82">
        <f t="shared" si="1"/>
        <v>2</v>
      </c>
      <c r="H52" s="82">
        <f>'Alocação 1q'!H51</f>
        <v>0</v>
      </c>
      <c r="I52" s="82">
        <f>'Alocação 1q'!J51</f>
        <v>0</v>
      </c>
      <c r="J52" s="82">
        <f>'Alocação 1q'!I51</f>
        <v>0</v>
      </c>
      <c r="K52" s="82">
        <f>'Alocação 1q'!K51</f>
        <v>0</v>
      </c>
      <c r="L52" s="82">
        <f>'Alocação 1q'!L51</f>
        <v>0</v>
      </c>
      <c r="M52" s="83">
        <f>'Alocação 1q'!M51</f>
        <v>0</v>
      </c>
      <c r="N52" s="83" t="str">
        <f>'Alocação 1q'!N51</f>
        <v/>
      </c>
      <c r="O52" s="82">
        <f>'Alocação 1q'!O51</f>
        <v>0</v>
      </c>
      <c r="P52" s="82"/>
      <c r="Q52" s="82">
        <f>'Alocação 1q'!P51</f>
        <v>0</v>
      </c>
      <c r="R52" s="83">
        <f>'Alocação 1q'!Q51</f>
        <v>0</v>
      </c>
      <c r="S52" s="83">
        <f>'Alocação 1q'!R51</f>
        <v>0</v>
      </c>
      <c r="T52" s="82">
        <f>'Alocação 1q'!S51</f>
        <v>0</v>
      </c>
      <c r="U52" s="82"/>
      <c r="V52" s="82">
        <f>'Alocação 1q'!T51</f>
        <v>0</v>
      </c>
      <c r="W52" s="83">
        <f>'Alocação 1q'!U51</f>
        <v>0</v>
      </c>
      <c r="X52" s="83">
        <f>'Alocação 1q'!V51</f>
        <v>0</v>
      </c>
      <c r="Y52" s="82">
        <f>'Alocação 1q'!W51</f>
        <v>0</v>
      </c>
      <c r="Z52" s="82"/>
      <c r="AA52" s="82" t="str">
        <f>'Alocação 1q'!Y51</f>
        <v>Fernanda Dias da Silva</v>
      </c>
      <c r="AB52" s="82">
        <f>'Alocação 1q'!Z51</f>
        <v>0</v>
      </c>
      <c r="AC52" s="83">
        <f>'Alocação 1q'!AA51</f>
        <v>0</v>
      </c>
      <c r="AD52" s="83">
        <f>'Alocação 1q'!AB51</f>
        <v>0</v>
      </c>
      <c r="AE52" s="82">
        <f>'Alocação 1q'!AC51</f>
        <v>0</v>
      </c>
      <c r="AF52" s="82"/>
      <c r="AG52" s="82"/>
      <c r="AH52" s="82">
        <f>'Alocação 1q'!Z51</f>
        <v>0</v>
      </c>
      <c r="AI52" s="83">
        <f>'Alocação 1q'!AA51</f>
        <v>0</v>
      </c>
      <c r="AJ52" s="83">
        <f>'Alocação 1q'!AB51</f>
        <v>0</v>
      </c>
      <c r="AK52" s="82">
        <f>'Alocação 1q'!AC51</f>
        <v>0</v>
      </c>
      <c r="AL52" s="82"/>
      <c r="AM52" s="82"/>
      <c r="AN52" s="82">
        <f>'Alocação 1q'!AJ51</f>
        <v>0</v>
      </c>
      <c r="AO52" s="86" t="e">
        <f t="shared" si="6"/>
        <v>#VALUE!</v>
      </c>
      <c r="AP52" s="86">
        <f t="shared" si="2"/>
        <v>8.3333333333333329E-2</v>
      </c>
      <c r="AQ52" s="86" t="e">
        <f t="shared" si="3"/>
        <v>#VALUE!</v>
      </c>
      <c r="AR52" s="86">
        <f t="shared" si="4"/>
        <v>0</v>
      </c>
      <c r="AS52" s="87" t="e">
        <f t="shared" si="5"/>
        <v>#VALUE!</v>
      </c>
    </row>
    <row r="53" spans="1:45" ht="15.75" thickBot="1">
      <c r="A53" s="81" t="s">
        <v>2569</v>
      </c>
      <c r="B53" s="82" t="str">
        <f>'Alocação 1q'!B52</f>
        <v>NHT1049-15</v>
      </c>
      <c r="C53" s="82" t="str">
        <f>'Alocação 1q'!A52</f>
        <v xml:space="preserve">TCC em Biologia </v>
      </c>
      <c r="D53" s="82">
        <f>'Alocação 1q'!C52</f>
        <v>2</v>
      </c>
      <c r="E53" s="82">
        <f>'Alocação 1q'!D52</f>
        <v>0</v>
      </c>
      <c r="F53" s="82">
        <f>'Alocação 1q'!E52</f>
        <v>2</v>
      </c>
      <c r="G53" s="82">
        <f t="shared" si="1"/>
        <v>2</v>
      </c>
      <c r="H53" s="82" t="str">
        <f>'Alocação 1q'!H52</f>
        <v>SA</v>
      </c>
      <c r="I53" s="82">
        <f>'Alocação 1q'!J52</f>
        <v>0</v>
      </c>
      <c r="J53" s="82" t="str">
        <f>'Alocação 1q'!I52</f>
        <v>Matutino</v>
      </c>
      <c r="K53" s="82">
        <f>'Alocação 1q'!K52</f>
        <v>30</v>
      </c>
      <c r="L53" s="82" t="str">
        <f>'Alocação 1q'!L52</f>
        <v>Sextas</v>
      </c>
      <c r="M53" s="83">
        <f>'Alocação 1q'!M52</f>
        <v>0.66666666666666696</v>
      </c>
      <c r="N53" s="83">
        <f>'Alocação 1q'!N52</f>
        <v>0.75</v>
      </c>
      <c r="O53" s="82" t="str">
        <f>'Alocação 1q'!O52</f>
        <v>Semanal</v>
      </c>
      <c r="P53" s="82"/>
      <c r="Q53" s="82">
        <f>'Alocação 1q'!P52</f>
        <v>0</v>
      </c>
      <c r="R53" s="83">
        <f>'Alocação 1q'!Q52</f>
        <v>0</v>
      </c>
      <c r="S53" s="83">
        <f>'Alocação 1q'!R52</f>
        <v>0</v>
      </c>
      <c r="T53" s="82">
        <f>'Alocação 1q'!S52</f>
        <v>0</v>
      </c>
      <c r="U53" s="82"/>
      <c r="V53" s="82">
        <f>'Alocação 1q'!T52</f>
        <v>0</v>
      </c>
      <c r="W53" s="83">
        <f>'Alocação 1q'!U52</f>
        <v>0</v>
      </c>
      <c r="X53" s="83">
        <f>'Alocação 1q'!V52</f>
        <v>0</v>
      </c>
      <c r="Y53" s="82">
        <f>'Alocação 1q'!W52</f>
        <v>0</v>
      </c>
      <c r="Z53" s="82"/>
      <c r="AA53" s="82" t="str">
        <f>'Alocação 1q'!Y52</f>
        <v>Natália Pirani Ghilardi-Lopes</v>
      </c>
      <c r="AB53" s="82">
        <f>'Alocação 1q'!Z52</f>
        <v>0</v>
      </c>
      <c r="AC53" s="83">
        <f>'Alocação 1q'!AA52</f>
        <v>0</v>
      </c>
      <c r="AD53" s="83">
        <f>'Alocação 1q'!AB52</f>
        <v>0</v>
      </c>
      <c r="AE53" s="82">
        <f>'Alocação 1q'!AC52</f>
        <v>0</v>
      </c>
      <c r="AF53" s="82"/>
      <c r="AG53" s="82"/>
      <c r="AH53" s="82">
        <f>'Alocação 1q'!Z52</f>
        <v>0</v>
      </c>
      <c r="AI53" s="83">
        <f>'Alocação 1q'!AA52</f>
        <v>0</v>
      </c>
      <c r="AJ53" s="83">
        <f>'Alocação 1q'!AB52</f>
        <v>0</v>
      </c>
      <c r="AK53" s="82">
        <f>'Alocação 1q'!AC52</f>
        <v>0</v>
      </c>
      <c r="AL53" s="82"/>
      <c r="AM53" s="82"/>
      <c r="AN53" s="82">
        <f>'Alocação 1q'!AJ52</f>
        <v>0</v>
      </c>
      <c r="AO53" s="86" t="str">
        <f t="shared" si="6"/>
        <v>HORAS A MENOS ALOCADAS</v>
      </c>
      <c r="AP53" s="86">
        <f t="shared" si="2"/>
        <v>8.3333333333333329E-2</v>
      </c>
      <c r="AQ53" s="86">
        <f t="shared" si="3"/>
        <v>8.3333333333333037E-2</v>
      </c>
      <c r="AR53" s="86">
        <f t="shared" si="4"/>
        <v>0</v>
      </c>
      <c r="AS53" s="87">
        <f t="shared" si="5"/>
        <v>8.3333333333333037E-2</v>
      </c>
    </row>
    <row r="54" spans="1:45" ht="15.75" thickBot="1">
      <c r="A54" s="81" t="s">
        <v>2569</v>
      </c>
      <c r="B54" s="82" t="str">
        <f>'Alocação 1q'!B53</f>
        <v>NHZ1082-15</v>
      </c>
      <c r="C54" s="82" t="str">
        <f>'Alocação 1q'!A53</f>
        <v>Trabalhos de Campo, Coleta e Preservação de Organismos</v>
      </c>
      <c r="D54" s="82">
        <f>'Alocação 1q'!C53</f>
        <v>0</v>
      </c>
      <c r="E54" s="82">
        <f>'Alocação 1q'!D53</f>
        <v>4</v>
      </c>
      <c r="F54" s="82">
        <f>'Alocação 1q'!E53</f>
        <v>2</v>
      </c>
      <c r="G54" s="82">
        <f t="shared" si="1"/>
        <v>4</v>
      </c>
      <c r="H54" s="82" t="str">
        <f>'Alocação 1q'!H53</f>
        <v>SA</v>
      </c>
      <c r="I54" s="82">
        <f>'Alocação 1q'!J53</f>
        <v>0</v>
      </c>
      <c r="J54" s="82" t="str">
        <f>'Alocação 1q'!I53</f>
        <v>Matutino</v>
      </c>
      <c r="K54" s="82">
        <f>'Alocação 1q'!K53</f>
        <v>30</v>
      </c>
      <c r="L54" s="82" t="str">
        <f>'Alocação 1q'!L53</f>
        <v>Condensada, de 21 a 26/05/2018 (Saída de Campo)</v>
      </c>
      <c r="M54" s="83">
        <f>'Alocação 1q'!M53</f>
        <v>0</v>
      </c>
      <c r="N54" s="83">
        <f>'Alocação 1q'!N53</f>
        <v>0</v>
      </c>
      <c r="O54" s="82">
        <f>'Alocação 1q'!O53</f>
        <v>0</v>
      </c>
      <c r="P54" s="82"/>
      <c r="Q54" s="82">
        <f>'Alocação 1q'!P53</f>
        <v>0</v>
      </c>
      <c r="R54" s="83">
        <f>'Alocação 1q'!Q53</f>
        <v>0</v>
      </c>
      <c r="S54" s="83">
        <f>'Alocação 1q'!R53</f>
        <v>0</v>
      </c>
      <c r="T54" s="82">
        <f>'Alocação 1q'!S53</f>
        <v>0</v>
      </c>
      <c r="U54" s="82"/>
      <c r="V54" s="82">
        <f>'Alocação 1q'!T53</f>
        <v>0</v>
      </c>
      <c r="W54" s="83">
        <f>'Alocação 1q'!U53</f>
        <v>0</v>
      </c>
      <c r="X54" s="83">
        <f>'Alocação 1q'!V53</f>
        <v>0</v>
      </c>
      <c r="Y54" s="82">
        <f>'Alocação 1q'!W53</f>
        <v>0</v>
      </c>
      <c r="Z54" s="82"/>
      <c r="AA54" s="82">
        <f>'Alocação 1q'!Y53</f>
        <v>0</v>
      </c>
      <c r="AB54" s="82">
        <f>'Alocação 1q'!Z53</f>
        <v>0</v>
      </c>
      <c r="AC54" s="83">
        <f>'Alocação 1q'!AA53</f>
        <v>0</v>
      </c>
      <c r="AD54" s="83">
        <f>'Alocação 1q'!AB53</f>
        <v>0</v>
      </c>
      <c r="AE54" s="82">
        <f>'Alocação 1q'!AC53</f>
        <v>0</v>
      </c>
      <c r="AF54" s="82"/>
      <c r="AG54" s="82"/>
      <c r="AH54" s="82">
        <f>'Alocação 1q'!Z53</f>
        <v>0</v>
      </c>
      <c r="AI54" s="83">
        <f>'Alocação 1q'!AA53</f>
        <v>0</v>
      </c>
      <c r="AJ54" s="83">
        <f>'Alocação 1q'!AB53</f>
        <v>0</v>
      </c>
      <c r="AK54" s="82">
        <f>'Alocação 1q'!AC53</f>
        <v>0</v>
      </c>
      <c r="AL54" s="82"/>
      <c r="AM54" s="82"/>
      <c r="AN54" s="82" t="str">
        <f>'Alocação 1q'!AJ53</f>
        <v>Otto Müller Patrão de Oliveira</v>
      </c>
      <c r="AO54" s="86" t="str">
        <f t="shared" si="6"/>
        <v>HORAS A MENOS ALOCADAS</v>
      </c>
      <c r="AP54" s="86">
        <f t="shared" si="2"/>
        <v>0.16666666666666666</v>
      </c>
      <c r="AQ54" s="86">
        <f t="shared" si="3"/>
        <v>0</v>
      </c>
      <c r="AR54" s="86">
        <f t="shared" si="4"/>
        <v>0</v>
      </c>
      <c r="AS54" s="87">
        <f t="shared" si="5"/>
        <v>0</v>
      </c>
    </row>
    <row r="55" spans="1:45" ht="15.75" thickBot="1">
      <c r="A55" s="81" t="s">
        <v>2569</v>
      </c>
      <c r="B55" s="82" t="str">
        <f>'Alocação 1q'!B54</f>
        <v>NHZ1082-15</v>
      </c>
      <c r="C55" s="82" t="str">
        <f>'Alocação 1q'!A54</f>
        <v>Trabalhos de campo, coleta e preservação de organismos</v>
      </c>
      <c r="D55" s="82">
        <f>'Alocação 1q'!C54</f>
        <v>0</v>
      </c>
      <c r="E55" s="82">
        <f>'Alocação 1q'!D54</f>
        <v>4</v>
      </c>
      <c r="F55" s="82">
        <f>'Alocação 1q'!E54</f>
        <v>2</v>
      </c>
      <c r="G55" s="82">
        <f t="shared" si="1"/>
        <v>4</v>
      </c>
      <c r="H55" s="82" t="str">
        <f>'Alocação 1q'!H54</f>
        <v>SA</v>
      </c>
      <c r="I55" s="82">
        <f>'Alocação 1q'!J54</f>
        <v>0</v>
      </c>
      <c r="J55" s="82" t="str">
        <f>'Alocação 1q'!I54</f>
        <v>Matutino</v>
      </c>
      <c r="K55" s="82">
        <f>'Alocação 1q'!K54</f>
        <v>30</v>
      </c>
      <c r="L55" s="82" t="str">
        <f>'Alocação 1q'!L54</f>
        <v>Condensada, de 21 a 26/05/2018 (Saída de Campo)</v>
      </c>
      <c r="M55" s="83">
        <f>'Alocação 1q'!M54</f>
        <v>0</v>
      </c>
      <c r="N55" s="83">
        <f>'Alocação 1q'!N54</f>
        <v>0</v>
      </c>
      <c r="O55" s="82">
        <f>'Alocação 1q'!O54</f>
        <v>0</v>
      </c>
      <c r="P55" s="82"/>
      <c r="Q55" s="82">
        <f>'Alocação 1q'!P54</f>
        <v>0</v>
      </c>
      <c r="R55" s="83">
        <f>'Alocação 1q'!Q54</f>
        <v>0</v>
      </c>
      <c r="S55" s="83">
        <f>'Alocação 1q'!R54</f>
        <v>0</v>
      </c>
      <c r="T55" s="82">
        <f>'Alocação 1q'!S54</f>
        <v>0</v>
      </c>
      <c r="U55" s="82"/>
      <c r="V55" s="82">
        <f>'Alocação 1q'!T54</f>
        <v>0</v>
      </c>
      <c r="W55" s="83">
        <f>'Alocação 1q'!U54</f>
        <v>0</v>
      </c>
      <c r="X55" s="83">
        <f>'Alocação 1q'!V54</f>
        <v>0</v>
      </c>
      <c r="Y55" s="82">
        <f>'Alocação 1q'!W54</f>
        <v>0</v>
      </c>
      <c r="Z55" s="82"/>
      <c r="AA55" s="82">
        <f>'Alocação 1q'!Y54</f>
        <v>0</v>
      </c>
      <c r="AB55" s="82">
        <f>'Alocação 1q'!Z54</f>
        <v>0</v>
      </c>
      <c r="AC55" s="83">
        <f>'Alocação 1q'!AA54</f>
        <v>0</v>
      </c>
      <c r="AD55" s="83">
        <f>'Alocação 1q'!AB54</f>
        <v>0</v>
      </c>
      <c r="AE55" s="82">
        <f>'Alocação 1q'!AC54</f>
        <v>0</v>
      </c>
      <c r="AF55" s="82"/>
      <c r="AG55" s="82"/>
      <c r="AH55" s="82">
        <f>'Alocação 1q'!Z54</f>
        <v>0</v>
      </c>
      <c r="AI55" s="83">
        <f>'Alocação 1q'!AA54</f>
        <v>0</v>
      </c>
      <c r="AJ55" s="83">
        <f>'Alocação 1q'!AB54</f>
        <v>0</v>
      </c>
      <c r="AK55" s="82">
        <f>'Alocação 1q'!AC54</f>
        <v>0</v>
      </c>
      <c r="AL55" s="82"/>
      <c r="AM55" s="82"/>
      <c r="AN55" s="82" t="str">
        <f>'Alocação 1q'!AJ54</f>
        <v>Ricardo Jannini Sawaya</v>
      </c>
      <c r="AO55" s="86" t="str">
        <f t="shared" si="6"/>
        <v>HORAS A MENOS ALOCADAS</v>
      </c>
      <c r="AP55" s="86">
        <f t="shared" si="2"/>
        <v>0.16666666666666666</v>
      </c>
      <c r="AQ55" s="86">
        <f t="shared" si="3"/>
        <v>0</v>
      </c>
      <c r="AR55" s="86">
        <f t="shared" si="4"/>
        <v>0</v>
      </c>
      <c r="AS55" s="87">
        <f t="shared" si="5"/>
        <v>0</v>
      </c>
    </row>
    <row r="56" spans="1:45" ht="15.75" thickBot="1">
      <c r="A56" s="81" t="s">
        <v>2569</v>
      </c>
      <c r="B56" s="82" t="str">
        <f>'Alocação 1q'!B55</f>
        <v>NHZ1082-15</v>
      </c>
      <c r="C56" s="82" t="str">
        <f>'Alocação 1q'!A55</f>
        <v>Trabalhos de campo, coleta e preservação de organismos</v>
      </c>
      <c r="D56" s="82">
        <f>'Alocação 1q'!C55</f>
        <v>0</v>
      </c>
      <c r="E56" s="82">
        <f>'Alocação 1q'!D55</f>
        <v>4</v>
      </c>
      <c r="F56" s="82">
        <f>'Alocação 1q'!E55</f>
        <v>2</v>
      </c>
      <c r="G56" s="82">
        <f t="shared" si="1"/>
        <v>4</v>
      </c>
      <c r="H56" s="82">
        <f>'Alocação 1q'!H55</f>
        <v>0</v>
      </c>
      <c r="I56" s="82">
        <f>'Alocação 1q'!J55</f>
        <v>0</v>
      </c>
      <c r="J56" s="82">
        <f>'Alocação 1q'!I55</f>
        <v>0</v>
      </c>
      <c r="K56" s="82">
        <f>'Alocação 1q'!K55</f>
        <v>30</v>
      </c>
      <c r="L56" s="82" t="str">
        <f>'Alocação 1q'!L55</f>
        <v>Condensada, de 21 a 26/05/2018 (Saída de Campo)</v>
      </c>
      <c r="M56" s="83">
        <f>'Alocação 1q'!M55</f>
        <v>0</v>
      </c>
      <c r="N56" s="83" t="str">
        <f>'Alocação 1q'!N55</f>
        <v/>
      </c>
      <c r="O56" s="82">
        <f>'Alocação 1q'!O55</f>
        <v>0</v>
      </c>
      <c r="P56" s="82"/>
      <c r="Q56" s="82">
        <f>'Alocação 1q'!P55</f>
        <v>0</v>
      </c>
      <c r="R56" s="83">
        <f>'Alocação 1q'!Q55</f>
        <v>0</v>
      </c>
      <c r="S56" s="83">
        <f>'Alocação 1q'!R55</f>
        <v>0</v>
      </c>
      <c r="T56" s="82">
        <f>'Alocação 1q'!S55</f>
        <v>0</v>
      </c>
      <c r="U56" s="82"/>
      <c r="V56" s="82">
        <f>'Alocação 1q'!T55</f>
        <v>0</v>
      </c>
      <c r="W56" s="83">
        <f>'Alocação 1q'!U55</f>
        <v>0</v>
      </c>
      <c r="X56" s="83">
        <f>'Alocação 1q'!V55</f>
        <v>0</v>
      </c>
      <c r="Y56" s="82">
        <f>'Alocação 1q'!W55</f>
        <v>0</v>
      </c>
      <c r="Z56" s="82"/>
      <c r="AA56" s="82">
        <f>'Alocação 1q'!Y55</f>
        <v>0</v>
      </c>
      <c r="AB56" s="82">
        <f>'Alocação 1q'!Z55</f>
        <v>0</v>
      </c>
      <c r="AC56" s="83">
        <f>'Alocação 1q'!AA55</f>
        <v>0</v>
      </c>
      <c r="AD56" s="83">
        <f>'Alocação 1q'!AB55</f>
        <v>0</v>
      </c>
      <c r="AE56" s="82">
        <f>'Alocação 1q'!AC55</f>
        <v>0</v>
      </c>
      <c r="AF56" s="82"/>
      <c r="AG56" s="82"/>
      <c r="AH56" s="82">
        <f>'Alocação 1q'!Z55</f>
        <v>0</v>
      </c>
      <c r="AI56" s="83">
        <f>'Alocação 1q'!AA55</f>
        <v>0</v>
      </c>
      <c r="AJ56" s="83">
        <f>'Alocação 1q'!AB55</f>
        <v>0</v>
      </c>
      <c r="AK56" s="82">
        <f>'Alocação 1q'!AC55</f>
        <v>0</v>
      </c>
      <c r="AL56" s="82"/>
      <c r="AM56" s="82"/>
      <c r="AN56" s="82" t="str">
        <f>'Alocação 1q'!AJ55</f>
        <v>Alberto José Arab Olavarrieta</v>
      </c>
      <c r="AO56" s="86" t="e">
        <f t="shared" si="6"/>
        <v>#VALUE!</v>
      </c>
      <c r="AP56" s="86">
        <f t="shared" si="2"/>
        <v>0.16666666666666666</v>
      </c>
      <c r="AQ56" s="86" t="e">
        <f t="shared" si="3"/>
        <v>#VALUE!</v>
      </c>
      <c r="AR56" s="86">
        <f t="shared" si="4"/>
        <v>0</v>
      </c>
      <c r="AS56" s="87" t="e">
        <f t="shared" si="5"/>
        <v>#VALUE!</v>
      </c>
    </row>
    <row r="57" spans="1:45" ht="15.75" thickBot="1">
      <c r="A57" s="81" t="s">
        <v>2569</v>
      </c>
      <c r="B57" s="82" t="str">
        <f>'Alocação 1q'!B56</f>
        <v>NHZ1082-15</v>
      </c>
      <c r="C57" s="82" t="str">
        <f>'Alocação 1q'!A56</f>
        <v>Trabalhos de campo, coleta e preservação de organismos</v>
      </c>
      <c r="D57" s="82">
        <f>'Alocação 1q'!C56</f>
        <v>0</v>
      </c>
      <c r="E57" s="82">
        <f>'Alocação 1q'!D56</f>
        <v>4</v>
      </c>
      <c r="F57" s="82">
        <f>'Alocação 1q'!E56</f>
        <v>2</v>
      </c>
      <c r="G57" s="82">
        <f t="shared" si="1"/>
        <v>4</v>
      </c>
      <c r="H57" s="82">
        <f>'Alocação 1q'!H56</f>
        <v>0</v>
      </c>
      <c r="I57" s="82">
        <f>'Alocação 1q'!J56</f>
        <v>0</v>
      </c>
      <c r="J57" s="82">
        <f>'Alocação 1q'!I56</f>
        <v>0</v>
      </c>
      <c r="K57" s="82">
        <f>'Alocação 1q'!K56</f>
        <v>30</v>
      </c>
      <c r="L57" s="82" t="str">
        <f>'Alocação 1q'!L56</f>
        <v>Condensada, de 21 a 26/05/2018 (Saída de Campo)</v>
      </c>
      <c r="M57" s="83">
        <f>'Alocação 1q'!M56</f>
        <v>0</v>
      </c>
      <c r="N57" s="83" t="str">
        <f>'Alocação 1q'!N56</f>
        <v/>
      </c>
      <c r="O57" s="82">
        <f>'Alocação 1q'!O56</f>
        <v>0</v>
      </c>
      <c r="P57" s="82"/>
      <c r="Q57" s="82">
        <f>'Alocação 1q'!P56</f>
        <v>0</v>
      </c>
      <c r="R57" s="83">
        <f>'Alocação 1q'!Q56</f>
        <v>0</v>
      </c>
      <c r="S57" s="83">
        <f>'Alocação 1q'!R56</f>
        <v>0</v>
      </c>
      <c r="T57" s="82">
        <f>'Alocação 1q'!S56</f>
        <v>0</v>
      </c>
      <c r="U57" s="82"/>
      <c r="V57" s="82">
        <f>'Alocação 1q'!T56</f>
        <v>0</v>
      </c>
      <c r="W57" s="83">
        <f>'Alocação 1q'!U56</f>
        <v>0</v>
      </c>
      <c r="X57" s="83">
        <f>'Alocação 1q'!V56</f>
        <v>0</v>
      </c>
      <c r="Y57" s="82">
        <f>'Alocação 1q'!W56</f>
        <v>0</v>
      </c>
      <c r="Z57" s="82"/>
      <c r="AA57" s="82">
        <f>'Alocação 1q'!Y56</f>
        <v>0</v>
      </c>
      <c r="AB57" s="82">
        <f>'Alocação 1q'!Z56</f>
        <v>0</v>
      </c>
      <c r="AC57" s="83">
        <f>'Alocação 1q'!AA56</f>
        <v>0</v>
      </c>
      <c r="AD57" s="83">
        <f>'Alocação 1q'!AB56</f>
        <v>0</v>
      </c>
      <c r="AE57" s="82">
        <f>'Alocação 1q'!AC56</f>
        <v>0</v>
      </c>
      <c r="AF57" s="82"/>
      <c r="AG57" s="82"/>
      <c r="AH57" s="82">
        <f>'Alocação 1q'!Z56</f>
        <v>0</v>
      </c>
      <c r="AI57" s="83">
        <f>'Alocação 1q'!AA56</f>
        <v>0</v>
      </c>
      <c r="AJ57" s="83">
        <f>'Alocação 1q'!AB56</f>
        <v>0</v>
      </c>
      <c r="AK57" s="82">
        <f>'Alocação 1q'!AC56</f>
        <v>0</v>
      </c>
      <c r="AL57" s="82"/>
      <c r="AM57" s="82"/>
      <c r="AN57" s="82" t="str">
        <f>'Alocação 1q'!AJ56</f>
        <v>Natália Pirani Ghilardi-Lopes</v>
      </c>
      <c r="AO57" s="86" t="e">
        <f t="shared" si="6"/>
        <v>#VALUE!</v>
      </c>
      <c r="AP57" s="86">
        <f t="shared" si="2"/>
        <v>0.16666666666666666</v>
      </c>
      <c r="AQ57" s="86" t="e">
        <f t="shared" si="3"/>
        <v>#VALUE!</v>
      </c>
      <c r="AR57" s="86">
        <f t="shared" si="4"/>
        <v>0</v>
      </c>
      <c r="AS57" s="87" t="e">
        <f t="shared" si="5"/>
        <v>#VALUE!</v>
      </c>
    </row>
    <row r="58" spans="1:45" ht="15.75" thickBot="1">
      <c r="A58" s="81" t="s">
        <v>2569</v>
      </c>
      <c r="B58" s="82" t="str">
        <f>'Alocação 1q'!B57</f>
        <v>NHT1065-15</v>
      </c>
      <c r="C58" s="82" t="str">
        <f>'Alocação 1q'!A57</f>
        <v>Zoologia de Vertebrados</v>
      </c>
      <c r="D58" s="82">
        <f>'Alocação 1q'!C57</f>
        <v>4</v>
      </c>
      <c r="E58" s="82">
        <f>'Alocação 1q'!D57</f>
        <v>2</v>
      </c>
      <c r="F58" s="82">
        <f>'Alocação 1q'!E57</f>
        <v>3</v>
      </c>
      <c r="G58" s="82">
        <f t="shared" si="1"/>
        <v>6</v>
      </c>
      <c r="H58" s="82" t="str">
        <f>'Alocação 1q'!H57</f>
        <v>SA</v>
      </c>
      <c r="I58" s="82">
        <f>'Alocação 1q'!J57</f>
        <v>0</v>
      </c>
      <c r="J58" s="82" t="str">
        <f>'Alocação 1q'!I57</f>
        <v>Matutino</v>
      </c>
      <c r="K58" s="82">
        <f>'Alocação 1q'!K57</f>
        <v>30</v>
      </c>
      <c r="L58" s="82" t="str">
        <f>'Alocação 1q'!L57</f>
        <v>Terças</v>
      </c>
      <c r="M58" s="83">
        <f>'Alocação 1q'!M57</f>
        <v>0.41666666666666702</v>
      </c>
      <c r="N58" s="83">
        <f>'Alocação 1q'!N57</f>
        <v>0.5</v>
      </c>
      <c r="O58" s="82" t="str">
        <f>'Alocação 1q'!O57</f>
        <v>Semanal</v>
      </c>
      <c r="P58" s="82"/>
      <c r="Q58" s="82" t="str">
        <f>'Alocação 1q'!P57</f>
        <v>Quintas</v>
      </c>
      <c r="R58" s="83">
        <f>'Alocação 1q'!Q57</f>
        <v>0.33333333333333331</v>
      </c>
      <c r="S58" s="83">
        <f>'Alocação 1q'!R57</f>
        <v>0.41666666666666669</v>
      </c>
      <c r="T58" s="82" t="str">
        <f>'Alocação 1q'!S57</f>
        <v>Semanal</v>
      </c>
      <c r="U58" s="82"/>
      <c r="V58" s="82">
        <f>'Alocação 1q'!T57</f>
        <v>0</v>
      </c>
      <c r="W58" s="83">
        <f>'Alocação 1q'!U57</f>
        <v>0</v>
      </c>
      <c r="X58" s="83">
        <f>'Alocação 1q'!V57</f>
        <v>0</v>
      </c>
      <c r="Y58" s="82">
        <f>'Alocação 1q'!W57</f>
        <v>0</v>
      </c>
      <c r="Z58" s="82"/>
      <c r="AA58" s="82" t="str">
        <f>'Alocação 1q'!Y57</f>
        <v>Fernando Zaniolo Gibran</v>
      </c>
      <c r="AB58" s="82" t="str">
        <f>'Alocação 1q'!Z57</f>
        <v>Quintas</v>
      </c>
      <c r="AC58" s="83">
        <f>'Alocação 1q'!AA57</f>
        <v>0.41666666666666702</v>
      </c>
      <c r="AD58" s="83">
        <f>'Alocação 1q'!AB57</f>
        <v>0.5</v>
      </c>
      <c r="AE58" s="82" t="str">
        <f>'Alocação 1q'!AC57</f>
        <v>Semanal</v>
      </c>
      <c r="AF58" s="82"/>
      <c r="AG58" s="82"/>
      <c r="AH58" s="82" t="str">
        <f>'Alocação 1q'!Z57</f>
        <v>Quintas</v>
      </c>
      <c r="AI58" s="83">
        <f>'Alocação 1q'!AA57</f>
        <v>0.41666666666666702</v>
      </c>
      <c r="AJ58" s="83">
        <f>'Alocação 1q'!AB57</f>
        <v>0.5</v>
      </c>
      <c r="AK58" s="82" t="str">
        <f>'Alocação 1q'!AC57</f>
        <v>Semanal</v>
      </c>
      <c r="AL58" s="82"/>
      <c r="AM58" s="82"/>
      <c r="AN58" s="82" t="str">
        <f>'Alocação 1q'!AJ57</f>
        <v>Fernando Zaniolo Gibran</v>
      </c>
      <c r="AO58" s="86" t="str">
        <f t="shared" si="6"/>
        <v>HORAS A MAIS ALOCADAS</v>
      </c>
      <c r="AP58" s="86">
        <f t="shared" si="2"/>
        <v>0.25</v>
      </c>
      <c r="AQ58" s="86">
        <f t="shared" si="3"/>
        <v>0.16666666666666635</v>
      </c>
      <c r="AR58" s="86">
        <f t="shared" si="4"/>
        <v>0.16666666666666596</v>
      </c>
      <c r="AS58" s="87">
        <f t="shared" si="5"/>
        <v>0.33333333333333232</v>
      </c>
    </row>
    <row r="59" spans="1:45" ht="15.75" thickBot="1">
      <c r="A59" s="81" t="s">
        <v>2569</v>
      </c>
      <c r="B59" s="82" t="str">
        <f>'Alocação 1q'!B58</f>
        <v>NHT1065-15</v>
      </c>
      <c r="C59" s="82" t="str">
        <f>'Alocação 1q'!A58</f>
        <v>Zoologia de Vertebrados</v>
      </c>
      <c r="D59" s="82">
        <f>'Alocação 1q'!C58</f>
        <v>4</v>
      </c>
      <c r="E59" s="82">
        <f>'Alocação 1q'!D58</f>
        <v>2</v>
      </c>
      <c r="F59" s="82">
        <f>'Alocação 1q'!E58</f>
        <v>3</v>
      </c>
      <c r="G59" s="82">
        <f t="shared" si="1"/>
        <v>6</v>
      </c>
      <c r="H59" s="82" t="str">
        <f>'Alocação 1q'!H58</f>
        <v>SA</v>
      </c>
      <c r="I59" s="82">
        <f>'Alocação 1q'!J58</f>
        <v>0</v>
      </c>
      <c r="J59" s="82" t="str">
        <f>'Alocação 1q'!I58</f>
        <v>Noturno</v>
      </c>
      <c r="K59" s="82">
        <f>'Alocação 1q'!K58</f>
        <v>30</v>
      </c>
      <c r="L59" s="82" t="str">
        <f>'Alocação 1q'!L58</f>
        <v>Terças</v>
      </c>
      <c r="M59" s="83">
        <f>'Alocação 1q'!M58</f>
        <v>0.875000000000001</v>
      </c>
      <c r="N59" s="83">
        <f>'Alocação 1q'!N58</f>
        <v>0.95833333333333337</v>
      </c>
      <c r="O59" s="82" t="str">
        <f>'Alocação 1q'!O58</f>
        <v>Semanal</v>
      </c>
      <c r="P59" s="82"/>
      <c r="Q59" s="82" t="str">
        <f>'Alocação 1q'!P58</f>
        <v>Quintas</v>
      </c>
      <c r="R59" s="83">
        <f>'Alocação 1q'!Q58</f>
        <v>0.79166666666666596</v>
      </c>
      <c r="S59" s="83">
        <f>'Alocação 1q'!R58</f>
        <v>0.874999999999999</v>
      </c>
      <c r="T59" s="82" t="str">
        <f>'Alocação 1q'!S58</f>
        <v>Semanal</v>
      </c>
      <c r="U59" s="82"/>
      <c r="V59" s="82">
        <f>'Alocação 1q'!T58</f>
        <v>0</v>
      </c>
      <c r="W59" s="83">
        <f>'Alocação 1q'!U58</f>
        <v>0</v>
      </c>
      <c r="X59" s="83">
        <f>'Alocação 1q'!V58</f>
        <v>0</v>
      </c>
      <c r="Y59" s="82">
        <f>'Alocação 1q'!W58</f>
        <v>0</v>
      </c>
      <c r="Z59" s="82"/>
      <c r="AA59" s="82" t="str">
        <f>'Alocação 1q'!Y58</f>
        <v>Ricardo Jannini Sawaya</v>
      </c>
      <c r="AB59" s="82" t="str">
        <f>'Alocação 1q'!Z58</f>
        <v>Quintas</v>
      </c>
      <c r="AC59" s="83">
        <f>'Alocação 1q'!AA58</f>
        <v>0.875</v>
      </c>
      <c r="AD59" s="83">
        <f>'Alocação 1q'!AB58</f>
        <v>0.95833333333333404</v>
      </c>
      <c r="AE59" s="82" t="str">
        <f>'Alocação 1q'!AC58</f>
        <v>Semanal</v>
      </c>
      <c r="AF59" s="82"/>
      <c r="AG59" s="82"/>
      <c r="AH59" s="82" t="str">
        <f>'Alocação 1q'!Z58</f>
        <v>Quintas</v>
      </c>
      <c r="AI59" s="83">
        <f>'Alocação 1q'!AA58</f>
        <v>0.875</v>
      </c>
      <c r="AJ59" s="83">
        <f>'Alocação 1q'!AB58</f>
        <v>0.95833333333333404</v>
      </c>
      <c r="AK59" s="82" t="str">
        <f>'Alocação 1q'!AC58</f>
        <v>Semanal</v>
      </c>
      <c r="AL59" s="82"/>
      <c r="AM59" s="82"/>
      <c r="AN59" s="82" t="str">
        <f>'Alocação 1q'!AJ58</f>
        <v>Ricardo Jannini Sawaya</v>
      </c>
      <c r="AO59" s="86" t="str">
        <f t="shared" si="6"/>
        <v>HORAS A MAIS ALOCADAS</v>
      </c>
      <c r="AP59" s="86">
        <f t="shared" si="2"/>
        <v>0.25</v>
      </c>
      <c r="AQ59" s="86">
        <f t="shared" si="3"/>
        <v>0.16666666666666541</v>
      </c>
      <c r="AR59" s="86">
        <f t="shared" si="4"/>
        <v>0.16666666666666807</v>
      </c>
      <c r="AS59" s="87">
        <f t="shared" si="5"/>
        <v>0.33333333333333348</v>
      </c>
    </row>
    <row r="60" spans="1:45" ht="15.75" thickBot="1">
      <c r="A60" s="81"/>
      <c r="B60" s="82" t="str">
        <f>'Alocação 1q'!B59</f>
        <v>BTC101</v>
      </c>
      <c r="C60" s="82" t="str">
        <f>'Alocação 1q'!A59</f>
        <v>Fundamentos de Biotecnociência</v>
      </c>
      <c r="D60" s="82">
        <f>'Alocação 1q'!C59</f>
        <v>4</v>
      </c>
      <c r="E60" s="82">
        <f>'Alocação 1q'!D59</f>
        <v>0</v>
      </c>
      <c r="F60" s="82">
        <f>'Alocação 1q'!E59</f>
        <v>0</v>
      </c>
      <c r="G60" s="82">
        <f t="shared" si="1"/>
        <v>4</v>
      </c>
      <c r="H60" s="82">
        <f>'Alocação 1q'!H59</f>
        <v>0</v>
      </c>
      <c r="I60" s="82">
        <f>'Alocação 1q'!J59</f>
        <v>0</v>
      </c>
      <c r="J60" s="82">
        <f>'Alocação 1q'!I59</f>
        <v>0</v>
      </c>
      <c r="K60" s="82">
        <f>'Alocação 1q'!K59</f>
        <v>0</v>
      </c>
      <c r="L60" s="82">
        <f>'Alocação 1q'!L59</f>
        <v>0</v>
      </c>
      <c r="M60" s="83">
        <f>'Alocação 1q'!M59</f>
        <v>0</v>
      </c>
      <c r="N60" s="83" t="str">
        <f>'Alocação 1q'!N59</f>
        <v/>
      </c>
      <c r="O60" s="82">
        <f>'Alocação 1q'!O59</f>
        <v>0</v>
      </c>
      <c r="P60" s="82"/>
      <c r="Q60" s="82">
        <f>'Alocação 1q'!P59</f>
        <v>0</v>
      </c>
      <c r="R60" s="83">
        <f>'Alocação 1q'!Q59</f>
        <v>0</v>
      </c>
      <c r="S60" s="83">
        <f>'Alocação 1q'!R59</f>
        <v>0</v>
      </c>
      <c r="T60" s="82">
        <f>'Alocação 1q'!S59</f>
        <v>0</v>
      </c>
      <c r="U60" s="82"/>
      <c r="V60" s="82">
        <f>'Alocação 1q'!T59</f>
        <v>0</v>
      </c>
      <c r="W60" s="83">
        <f>'Alocação 1q'!U59</f>
        <v>0</v>
      </c>
      <c r="X60" s="83">
        <f>'Alocação 1q'!V59</f>
        <v>0</v>
      </c>
      <c r="Y60" s="82">
        <f>'Alocação 1q'!W59</f>
        <v>0</v>
      </c>
      <c r="Z60" s="82"/>
      <c r="AA60" s="82" t="str">
        <f>'Alocação 1q'!Y59</f>
        <v>Marcelo Augusto Christoffolete</v>
      </c>
      <c r="AB60" s="82">
        <f>'Alocação 1q'!Z59</f>
        <v>0</v>
      </c>
      <c r="AC60" s="83">
        <f>'Alocação 1q'!AA59</f>
        <v>0</v>
      </c>
      <c r="AD60" s="83">
        <f>'Alocação 1q'!AB59</f>
        <v>0</v>
      </c>
      <c r="AE60" s="82">
        <f>'Alocação 1q'!AC59</f>
        <v>0</v>
      </c>
      <c r="AF60" s="82"/>
      <c r="AG60" s="82"/>
      <c r="AH60" s="82">
        <f>'Alocação 1q'!Z59</f>
        <v>0</v>
      </c>
      <c r="AI60" s="83">
        <f>'Alocação 1q'!AA59</f>
        <v>0</v>
      </c>
      <c r="AJ60" s="83">
        <f>'Alocação 1q'!AB59</f>
        <v>0</v>
      </c>
      <c r="AK60" s="82">
        <f>'Alocação 1q'!AC59</f>
        <v>0</v>
      </c>
      <c r="AL60" s="82"/>
      <c r="AM60" s="82"/>
      <c r="AN60" s="82">
        <f>'Alocação 1q'!AJ59</f>
        <v>0</v>
      </c>
      <c r="AO60" s="86" t="e">
        <f t="shared" si="6"/>
        <v>#VALUE!</v>
      </c>
      <c r="AP60" s="86">
        <f t="shared" si="2"/>
        <v>0.16666666666666666</v>
      </c>
      <c r="AQ60" s="86" t="e">
        <f t="shared" si="3"/>
        <v>#VALUE!</v>
      </c>
      <c r="AR60" s="86">
        <f t="shared" si="4"/>
        <v>0</v>
      </c>
      <c r="AS60" s="87" t="e">
        <f t="shared" si="5"/>
        <v>#VALUE!</v>
      </c>
    </row>
    <row r="61" spans="1:45" ht="15.75" thickBot="1">
      <c r="A61" s="81"/>
      <c r="B61" s="82" t="str">
        <f>'Alocação 1q'!B60</f>
        <v>-</v>
      </c>
      <c r="C61" s="82">
        <f>'Alocação 1q'!A60</f>
        <v>0</v>
      </c>
      <c r="D61" s="82" t="str">
        <f>'Alocação 1q'!C60</f>
        <v>-</v>
      </c>
      <c r="E61" s="82" t="str">
        <f>'Alocação 1q'!D60</f>
        <v>-</v>
      </c>
      <c r="F61" s="82" t="str">
        <f>'Alocação 1q'!E60</f>
        <v>-</v>
      </c>
      <c r="G61" s="82" t="e">
        <f t="shared" si="1"/>
        <v>#VALUE!</v>
      </c>
      <c r="H61" s="82">
        <f>'Alocação 1q'!H60</f>
        <v>0</v>
      </c>
      <c r="I61" s="82">
        <f>'Alocação 1q'!J60</f>
        <v>0</v>
      </c>
      <c r="J61" s="82">
        <f>'Alocação 1q'!I60</f>
        <v>0</v>
      </c>
      <c r="K61" s="82">
        <f>'Alocação 1q'!K60</f>
        <v>0</v>
      </c>
      <c r="L61" s="82">
        <f>'Alocação 1q'!L60</f>
        <v>0</v>
      </c>
      <c r="M61" s="83">
        <f>'Alocação 1q'!M60</f>
        <v>0</v>
      </c>
      <c r="N61" s="83" t="str">
        <f>'Alocação 1q'!N60</f>
        <v/>
      </c>
      <c r="O61" s="82">
        <f>'Alocação 1q'!O60</f>
        <v>0</v>
      </c>
      <c r="P61" s="82"/>
      <c r="Q61" s="82">
        <f>'Alocação 1q'!P60</f>
        <v>0</v>
      </c>
      <c r="R61" s="83">
        <f>'Alocação 1q'!Q60</f>
        <v>0</v>
      </c>
      <c r="S61" s="83">
        <f>'Alocação 1q'!R60</f>
        <v>0</v>
      </c>
      <c r="T61" s="82">
        <f>'Alocação 1q'!S60</f>
        <v>0</v>
      </c>
      <c r="U61" s="82"/>
      <c r="V61" s="82">
        <f>'Alocação 1q'!T60</f>
        <v>0</v>
      </c>
      <c r="W61" s="83">
        <f>'Alocação 1q'!U60</f>
        <v>0</v>
      </c>
      <c r="X61" s="83">
        <f>'Alocação 1q'!V60</f>
        <v>0</v>
      </c>
      <c r="Y61" s="82">
        <f>'Alocação 1q'!W60</f>
        <v>0</v>
      </c>
      <c r="Z61" s="82"/>
      <c r="AA61" s="82">
        <f>'Alocação 1q'!Y60</f>
        <v>0</v>
      </c>
      <c r="AB61" s="82">
        <f>'Alocação 1q'!Z60</f>
        <v>0</v>
      </c>
      <c r="AC61" s="83">
        <f>'Alocação 1q'!AA60</f>
        <v>0</v>
      </c>
      <c r="AD61" s="83">
        <f>'Alocação 1q'!AB60</f>
        <v>0</v>
      </c>
      <c r="AE61" s="82">
        <f>'Alocação 1q'!AC60</f>
        <v>0</v>
      </c>
      <c r="AF61" s="82"/>
      <c r="AG61" s="82"/>
      <c r="AH61" s="82">
        <f>'Alocação 1q'!Z60</f>
        <v>0</v>
      </c>
      <c r="AI61" s="83">
        <f>'Alocação 1q'!AA60</f>
        <v>0</v>
      </c>
      <c r="AJ61" s="83">
        <f>'Alocação 1q'!AB60</f>
        <v>0</v>
      </c>
      <c r="AK61" s="82">
        <f>'Alocação 1q'!AC60</f>
        <v>0</v>
      </c>
      <c r="AL61" s="82"/>
      <c r="AM61" s="82"/>
      <c r="AN61" s="82">
        <f>'Alocação 1q'!AJ60</f>
        <v>0</v>
      </c>
      <c r="AO61" s="86" t="e">
        <f t="shared" si="6"/>
        <v>#VALUE!</v>
      </c>
      <c r="AP61" s="86" t="e">
        <f t="shared" si="2"/>
        <v>#VALUE!</v>
      </c>
      <c r="AQ61" s="86" t="e">
        <f t="shared" si="3"/>
        <v>#VALUE!</v>
      </c>
      <c r="AR61" s="86">
        <f t="shared" si="4"/>
        <v>0</v>
      </c>
      <c r="AS61" s="87" t="e">
        <f t="shared" si="5"/>
        <v>#VALUE!</v>
      </c>
    </row>
    <row r="62" spans="1:45" ht="15.75" thickBot="1">
      <c r="A62" s="81"/>
      <c r="B62" s="82" t="str">
        <f>'Alocação 1q'!B61</f>
        <v>-</v>
      </c>
      <c r="C62" s="82">
        <f>'Alocação 1q'!A61</f>
        <v>0</v>
      </c>
      <c r="D62" s="82" t="str">
        <f>'Alocação 1q'!C61</f>
        <v>-</v>
      </c>
      <c r="E62" s="82" t="str">
        <f>'Alocação 1q'!D61</f>
        <v>-</v>
      </c>
      <c r="F62" s="82" t="str">
        <f>'Alocação 1q'!E61</f>
        <v>-</v>
      </c>
      <c r="G62" s="82" t="e">
        <f t="shared" si="1"/>
        <v>#VALUE!</v>
      </c>
      <c r="H62" s="82">
        <f>'Alocação 1q'!H61</f>
        <v>0</v>
      </c>
      <c r="I62" s="82">
        <f>'Alocação 1q'!J61</f>
        <v>0</v>
      </c>
      <c r="J62" s="82">
        <f>'Alocação 1q'!I61</f>
        <v>0</v>
      </c>
      <c r="K62" s="82">
        <f>'Alocação 1q'!K61</f>
        <v>0</v>
      </c>
      <c r="L62" s="82">
        <f>'Alocação 1q'!L61</f>
        <v>0</v>
      </c>
      <c r="M62" s="83">
        <f>'Alocação 1q'!M61</f>
        <v>0</v>
      </c>
      <c r="N62" s="83" t="str">
        <f>'Alocação 1q'!N61</f>
        <v/>
      </c>
      <c r="O62" s="82">
        <f>'Alocação 1q'!O61</f>
        <v>0</v>
      </c>
      <c r="P62" s="82"/>
      <c r="Q62" s="82">
        <f>'Alocação 1q'!P61</f>
        <v>0</v>
      </c>
      <c r="R62" s="83">
        <f>'Alocação 1q'!Q61</f>
        <v>0</v>
      </c>
      <c r="S62" s="83">
        <f>'Alocação 1q'!R61</f>
        <v>0</v>
      </c>
      <c r="T62" s="82">
        <f>'Alocação 1q'!S61</f>
        <v>0</v>
      </c>
      <c r="U62" s="82"/>
      <c r="V62" s="82">
        <f>'Alocação 1q'!T61</f>
        <v>0</v>
      </c>
      <c r="W62" s="83">
        <f>'Alocação 1q'!U61</f>
        <v>0</v>
      </c>
      <c r="X62" s="83">
        <f>'Alocação 1q'!V61</f>
        <v>0</v>
      </c>
      <c r="Y62" s="82">
        <f>'Alocação 1q'!W61</f>
        <v>0</v>
      </c>
      <c r="Z62" s="82"/>
      <c r="AA62" s="82">
        <f>'Alocação 1q'!Y61</f>
        <v>0</v>
      </c>
      <c r="AB62" s="82">
        <f>'Alocação 1q'!Z61</f>
        <v>0</v>
      </c>
      <c r="AC62" s="83">
        <f>'Alocação 1q'!AA61</f>
        <v>0</v>
      </c>
      <c r="AD62" s="83">
        <f>'Alocação 1q'!AB61</f>
        <v>0</v>
      </c>
      <c r="AE62" s="82">
        <f>'Alocação 1q'!AC61</f>
        <v>0</v>
      </c>
      <c r="AF62" s="82"/>
      <c r="AG62" s="82"/>
      <c r="AH62" s="82">
        <f>'Alocação 1q'!Z61</f>
        <v>0</v>
      </c>
      <c r="AI62" s="83">
        <f>'Alocação 1q'!AA61</f>
        <v>0</v>
      </c>
      <c r="AJ62" s="83">
        <f>'Alocação 1q'!AB61</f>
        <v>0</v>
      </c>
      <c r="AK62" s="82">
        <f>'Alocação 1q'!AC61</f>
        <v>0</v>
      </c>
      <c r="AL62" s="82"/>
      <c r="AM62" s="82"/>
      <c r="AN62" s="82">
        <f>'Alocação 1q'!AJ61</f>
        <v>0</v>
      </c>
      <c r="AO62" s="86" t="e">
        <f t="shared" si="6"/>
        <v>#VALUE!</v>
      </c>
      <c r="AP62" s="86" t="e">
        <f t="shared" si="2"/>
        <v>#VALUE!</v>
      </c>
      <c r="AQ62" s="86" t="e">
        <f t="shared" si="3"/>
        <v>#VALUE!</v>
      </c>
      <c r="AR62" s="86">
        <f t="shared" si="4"/>
        <v>0</v>
      </c>
      <c r="AS62" s="87" t="e">
        <f t="shared" si="5"/>
        <v>#VALUE!</v>
      </c>
    </row>
    <row r="63" spans="1:45" ht="15.75" thickBot="1">
      <c r="A63" s="81"/>
      <c r="B63" s="82" t="str">
        <f>'Alocação 1q'!B62</f>
        <v>-</v>
      </c>
      <c r="C63" s="82">
        <f>'Alocação 1q'!A62</f>
        <v>0</v>
      </c>
      <c r="D63" s="82" t="str">
        <f>'Alocação 1q'!C62</f>
        <v>-</v>
      </c>
      <c r="E63" s="82" t="str">
        <f>'Alocação 1q'!D62</f>
        <v>-</v>
      </c>
      <c r="F63" s="82" t="str">
        <f>'Alocação 1q'!E62</f>
        <v>-</v>
      </c>
      <c r="G63" s="82" t="e">
        <f t="shared" si="1"/>
        <v>#VALUE!</v>
      </c>
      <c r="H63" s="82">
        <f>'Alocação 1q'!H62</f>
        <v>0</v>
      </c>
      <c r="I63" s="82">
        <f>'Alocação 1q'!J62</f>
        <v>0</v>
      </c>
      <c r="J63" s="82">
        <f>'Alocação 1q'!I62</f>
        <v>0</v>
      </c>
      <c r="K63" s="82">
        <f>'Alocação 1q'!K62</f>
        <v>0</v>
      </c>
      <c r="L63" s="82">
        <f>'Alocação 1q'!L62</f>
        <v>0</v>
      </c>
      <c r="M63" s="83">
        <f>'Alocação 1q'!M62</f>
        <v>0</v>
      </c>
      <c r="N63" s="83" t="str">
        <f>'Alocação 1q'!N62</f>
        <v/>
      </c>
      <c r="O63" s="82">
        <f>'Alocação 1q'!O62</f>
        <v>0</v>
      </c>
      <c r="P63" s="82"/>
      <c r="Q63" s="82">
        <f>'Alocação 1q'!P62</f>
        <v>0</v>
      </c>
      <c r="R63" s="83">
        <f>'Alocação 1q'!Q62</f>
        <v>0</v>
      </c>
      <c r="S63" s="83">
        <f>'Alocação 1q'!R62</f>
        <v>0</v>
      </c>
      <c r="T63" s="82">
        <f>'Alocação 1q'!S62</f>
        <v>0</v>
      </c>
      <c r="U63" s="82"/>
      <c r="V63" s="82">
        <f>'Alocação 1q'!T62</f>
        <v>0</v>
      </c>
      <c r="W63" s="83">
        <f>'Alocação 1q'!U62</f>
        <v>0</v>
      </c>
      <c r="X63" s="83">
        <f>'Alocação 1q'!V62</f>
        <v>0</v>
      </c>
      <c r="Y63" s="82">
        <f>'Alocação 1q'!W62</f>
        <v>0</v>
      </c>
      <c r="Z63" s="82"/>
      <c r="AA63" s="82">
        <f>'Alocação 1q'!Y62</f>
        <v>0</v>
      </c>
      <c r="AB63" s="82">
        <f>'Alocação 1q'!Z62</f>
        <v>0</v>
      </c>
      <c r="AC63" s="83">
        <f>'Alocação 1q'!AA62</f>
        <v>0</v>
      </c>
      <c r="AD63" s="83">
        <f>'Alocação 1q'!AB62</f>
        <v>0</v>
      </c>
      <c r="AE63" s="82">
        <f>'Alocação 1q'!AC62</f>
        <v>0</v>
      </c>
      <c r="AF63" s="82"/>
      <c r="AG63" s="82"/>
      <c r="AH63" s="82">
        <f>'Alocação 1q'!Z62</f>
        <v>0</v>
      </c>
      <c r="AI63" s="83">
        <f>'Alocação 1q'!AA62</f>
        <v>0</v>
      </c>
      <c r="AJ63" s="83">
        <f>'Alocação 1q'!AB62</f>
        <v>0</v>
      </c>
      <c r="AK63" s="82">
        <f>'Alocação 1q'!AC62</f>
        <v>0</v>
      </c>
      <c r="AL63" s="82"/>
      <c r="AM63" s="82"/>
      <c r="AN63" s="82">
        <f>'Alocação 1q'!AJ62</f>
        <v>0</v>
      </c>
      <c r="AO63" s="86" t="e">
        <f t="shared" si="6"/>
        <v>#VALUE!</v>
      </c>
      <c r="AP63" s="86" t="e">
        <f t="shared" si="2"/>
        <v>#VALUE!</v>
      </c>
      <c r="AQ63" s="86" t="e">
        <f t="shared" si="3"/>
        <v>#VALUE!</v>
      </c>
      <c r="AR63" s="86">
        <f t="shared" si="4"/>
        <v>0</v>
      </c>
      <c r="AS63" s="87" t="e">
        <f t="shared" si="5"/>
        <v>#VALUE!</v>
      </c>
    </row>
    <row r="64" spans="1:45" ht="15.75" thickBot="1">
      <c r="A64" s="81"/>
      <c r="B64" s="82" t="str">
        <f>'Alocação 1q'!B63</f>
        <v>-</v>
      </c>
      <c r="C64" s="82">
        <f>'Alocação 1q'!A63</f>
        <v>0</v>
      </c>
      <c r="D64" s="82" t="str">
        <f>'Alocação 1q'!C63</f>
        <v>-</v>
      </c>
      <c r="E64" s="82" t="str">
        <f>'Alocação 1q'!D63</f>
        <v>-</v>
      </c>
      <c r="F64" s="82" t="str">
        <f>'Alocação 1q'!E63</f>
        <v>-</v>
      </c>
      <c r="G64" s="82" t="e">
        <f t="shared" si="1"/>
        <v>#VALUE!</v>
      </c>
      <c r="H64" s="82">
        <f>'Alocação 1q'!H63</f>
        <v>0</v>
      </c>
      <c r="I64" s="82">
        <f>'Alocação 1q'!J63</f>
        <v>0</v>
      </c>
      <c r="J64" s="82">
        <f>'Alocação 1q'!I63</f>
        <v>0</v>
      </c>
      <c r="K64" s="82">
        <f>'Alocação 1q'!K63</f>
        <v>0</v>
      </c>
      <c r="L64" s="82">
        <f>'Alocação 1q'!L63</f>
        <v>0</v>
      </c>
      <c r="M64" s="83">
        <f>'Alocação 1q'!M63</f>
        <v>0</v>
      </c>
      <c r="N64" s="83" t="str">
        <f>'Alocação 1q'!N63</f>
        <v/>
      </c>
      <c r="O64" s="82">
        <f>'Alocação 1q'!O63</f>
        <v>0</v>
      </c>
      <c r="P64" s="82"/>
      <c r="Q64" s="82">
        <f>'Alocação 1q'!P63</f>
        <v>0</v>
      </c>
      <c r="R64" s="83">
        <f>'Alocação 1q'!Q63</f>
        <v>0</v>
      </c>
      <c r="S64" s="83">
        <f>'Alocação 1q'!R63</f>
        <v>0</v>
      </c>
      <c r="T64" s="82">
        <f>'Alocação 1q'!S63</f>
        <v>0</v>
      </c>
      <c r="U64" s="82"/>
      <c r="V64" s="82">
        <f>'Alocação 1q'!T63</f>
        <v>0</v>
      </c>
      <c r="W64" s="83">
        <f>'Alocação 1q'!U63</f>
        <v>0</v>
      </c>
      <c r="X64" s="83">
        <f>'Alocação 1q'!V63</f>
        <v>0</v>
      </c>
      <c r="Y64" s="82">
        <f>'Alocação 1q'!W63</f>
        <v>0</v>
      </c>
      <c r="Z64" s="82"/>
      <c r="AA64" s="82">
        <f>'Alocação 1q'!Y63</f>
        <v>0</v>
      </c>
      <c r="AB64" s="82">
        <f>'Alocação 1q'!Z63</f>
        <v>0</v>
      </c>
      <c r="AC64" s="83">
        <f>'Alocação 1q'!AA63</f>
        <v>0</v>
      </c>
      <c r="AD64" s="83">
        <f>'Alocação 1q'!AB63</f>
        <v>0</v>
      </c>
      <c r="AE64" s="82">
        <f>'Alocação 1q'!AC63</f>
        <v>0</v>
      </c>
      <c r="AF64" s="82"/>
      <c r="AG64" s="82"/>
      <c r="AH64" s="82">
        <f>'Alocação 1q'!Z63</f>
        <v>0</v>
      </c>
      <c r="AI64" s="83">
        <f>'Alocação 1q'!AA63</f>
        <v>0</v>
      </c>
      <c r="AJ64" s="83">
        <f>'Alocação 1q'!AB63</f>
        <v>0</v>
      </c>
      <c r="AK64" s="82">
        <f>'Alocação 1q'!AC63</f>
        <v>0</v>
      </c>
      <c r="AL64" s="82"/>
      <c r="AM64" s="82"/>
      <c r="AN64" s="82">
        <f>'Alocação 1q'!AJ63</f>
        <v>0</v>
      </c>
      <c r="AO64" s="86" t="e">
        <f t="shared" si="6"/>
        <v>#VALUE!</v>
      </c>
      <c r="AP64" s="86" t="e">
        <f t="shared" si="2"/>
        <v>#VALUE!</v>
      </c>
      <c r="AQ64" s="86" t="e">
        <f t="shared" si="3"/>
        <v>#VALUE!</v>
      </c>
      <c r="AR64" s="86">
        <f t="shared" si="4"/>
        <v>0</v>
      </c>
      <c r="AS64" s="87" t="e">
        <f t="shared" si="5"/>
        <v>#VALUE!</v>
      </c>
    </row>
    <row r="65" spans="1:45" ht="15.75" thickBot="1">
      <c r="A65" s="81"/>
      <c r="B65" s="82" t="str">
        <f>'Alocação 1q'!B64</f>
        <v>-</v>
      </c>
      <c r="C65" s="82">
        <f>'Alocação 1q'!A64</f>
        <v>0</v>
      </c>
      <c r="D65" s="82" t="str">
        <f>'Alocação 1q'!C64</f>
        <v>-</v>
      </c>
      <c r="E65" s="82" t="str">
        <f>'Alocação 1q'!D64</f>
        <v>-</v>
      </c>
      <c r="F65" s="82" t="str">
        <f>'Alocação 1q'!E64</f>
        <v>-</v>
      </c>
      <c r="G65" s="82" t="e">
        <f t="shared" si="1"/>
        <v>#VALUE!</v>
      </c>
      <c r="H65" s="82">
        <f>'Alocação 1q'!H64</f>
        <v>0</v>
      </c>
      <c r="I65" s="82">
        <f>'Alocação 1q'!J64</f>
        <v>0</v>
      </c>
      <c r="J65" s="82">
        <f>'Alocação 1q'!I64</f>
        <v>0</v>
      </c>
      <c r="K65" s="82">
        <f>'Alocação 1q'!K64</f>
        <v>0</v>
      </c>
      <c r="L65" s="82">
        <f>'Alocação 1q'!L64</f>
        <v>0</v>
      </c>
      <c r="M65" s="83">
        <f>'Alocação 1q'!M64</f>
        <v>0</v>
      </c>
      <c r="N65" s="83" t="str">
        <f>'Alocação 1q'!N64</f>
        <v/>
      </c>
      <c r="O65" s="82">
        <f>'Alocação 1q'!O64</f>
        <v>0</v>
      </c>
      <c r="P65" s="82"/>
      <c r="Q65" s="82">
        <f>'Alocação 1q'!P64</f>
        <v>0</v>
      </c>
      <c r="R65" s="83">
        <f>'Alocação 1q'!Q64</f>
        <v>0</v>
      </c>
      <c r="S65" s="83">
        <f>'Alocação 1q'!R64</f>
        <v>0</v>
      </c>
      <c r="T65" s="82">
        <f>'Alocação 1q'!S64</f>
        <v>0</v>
      </c>
      <c r="U65" s="82"/>
      <c r="V65" s="82">
        <f>'Alocação 1q'!T64</f>
        <v>0</v>
      </c>
      <c r="W65" s="83">
        <f>'Alocação 1q'!U64</f>
        <v>0</v>
      </c>
      <c r="X65" s="83">
        <f>'Alocação 1q'!V64</f>
        <v>0</v>
      </c>
      <c r="Y65" s="82">
        <f>'Alocação 1q'!W64</f>
        <v>0</v>
      </c>
      <c r="Z65" s="82"/>
      <c r="AA65" s="82">
        <f>'Alocação 1q'!Y64</f>
        <v>0</v>
      </c>
      <c r="AB65" s="82">
        <f>'Alocação 1q'!Z64</f>
        <v>0</v>
      </c>
      <c r="AC65" s="83">
        <f>'Alocação 1q'!AA64</f>
        <v>0</v>
      </c>
      <c r="AD65" s="83">
        <f>'Alocação 1q'!AB64</f>
        <v>0</v>
      </c>
      <c r="AE65" s="82">
        <f>'Alocação 1q'!AC64</f>
        <v>0</v>
      </c>
      <c r="AF65" s="82"/>
      <c r="AG65" s="82"/>
      <c r="AH65" s="82">
        <f>'Alocação 1q'!Z64</f>
        <v>0</v>
      </c>
      <c r="AI65" s="83">
        <f>'Alocação 1q'!AA64</f>
        <v>0</v>
      </c>
      <c r="AJ65" s="83">
        <f>'Alocação 1q'!AB64</f>
        <v>0</v>
      </c>
      <c r="AK65" s="82">
        <f>'Alocação 1q'!AC64</f>
        <v>0</v>
      </c>
      <c r="AL65" s="82"/>
      <c r="AM65" s="82"/>
      <c r="AN65" s="82">
        <f>'Alocação 1q'!AJ64</f>
        <v>0</v>
      </c>
      <c r="AO65" s="86" t="e">
        <f t="shared" si="6"/>
        <v>#VALUE!</v>
      </c>
      <c r="AP65" s="86" t="e">
        <f t="shared" si="2"/>
        <v>#VALUE!</v>
      </c>
      <c r="AQ65" s="86" t="e">
        <f t="shared" si="3"/>
        <v>#VALUE!</v>
      </c>
      <c r="AR65" s="86">
        <f t="shared" si="4"/>
        <v>0</v>
      </c>
      <c r="AS65" s="87" t="e">
        <f t="shared" si="5"/>
        <v>#VALUE!</v>
      </c>
    </row>
    <row r="66" spans="1:45" ht="15.75" thickBot="1">
      <c r="A66" s="81"/>
      <c r="B66" s="82" t="str">
        <f>'Alocação 1q'!B65</f>
        <v>-</v>
      </c>
      <c r="C66" s="82">
        <f>'Alocação 1q'!A65</f>
        <v>0</v>
      </c>
      <c r="D66" s="82" t="str">
        <f>'Alocação 1q'!C65</f>
        <v>-</v>
      </c>
      <c r="E66" s="82" t="str">
        <f>'Alocação 1q'!D65</f>
        <v>-</v>
      </c>
      <c r="F66" s="82" t="str">
        <f>'Alocação 1q'!E65</f>
        <v>-</v>
      </c>
      <c r="G66" s="82" t="e">
        <f t="shared" si="1"/>
        <v>#VALUE!</v>
      </c>
      <c r="H66" s="82">
        <f>'Alocação 1q'!H65</f>
        <v>0</v>
      </c>
      <c r="I66" s="82">
        <f>'Alocação 1q'!J65</f>
        <v>0</v>
      </c>
      <c r="J66" s="82">
        <f>'Alocação 1q'!I65</f>
        <v>0</v>
      </c>
      <c r="K66" s="82">
        <f>'Alocação 1q'!K65</f>
        <v>0</v>
      </c>
      <c r="L66" s="82">
        <f>'Alocação 1q'!L65</f>
        <v>0</v>
      </c>
      <c r="M66" s="83">
        <f>'Alocação 1q'!M65</f>
        <v>0</v>
      </c>
      <c r="N66" s="83" t="str">
        <f>'Alocação 1q'!N65</f>
        <v/>
      </c>
      <c r="O66" s="82">
        <f>'Alocação 1q'!O65</f>
        <v>0</v>
      </c>
      <c r="P66" s="82"/>
      <c r="Q66" s="82">
        <f>'Alocação 1q'!P65</f>
        <v>0</v>
      </c>
      <c r="R66" s="83">
        <f>'Alocação 1q'!Q65</f>
        <v>0</v>
      </c>
      <c r="S66" s="83">
        <f>'Alocação 1q'!R65</f>
        <v>0</v>
      </c>
      <c r="T66" s="82">
        <f>'Alocação 1q'!S65</f>
        <v>0</v>
      </c>
      <c r="U66" s="82"/>
      <c r="V66" s="82">
        <f>'Alocação 1q'!T65</f>
        <v>0</v>
      </c>
      <c r="W66" s="83">
        <f>'Alocação 1q'!U65</f>
        <v>0</v>
      </c>
      <c r="X66" s="83">
        <f>'Alocação 1q'!V65</f>
        <v>0</v>
      </c>
      <c r="Y66" s="82">
        <f>'Alocação 1q'!W65</f>
        <v>0</v>
      </c>
      <c r="Z66" s="82"/>
      <c r="AA66" s="82">
        <f>'Alocação 1q'!Y65</f>
        <v>0</v>
      </c>
      <c r="AB66" s="82">
        <f>'Alocação 1q'!Z65</f>
        <v>0</v>
      </c>
      <c r="AC66" s="83">
        <f>'Alocação 1q'!AA65</f>
        <v>0</v>
      </c>
      <c r="AD66" s="83">
        <f>'Alocação 1q'!AB65</f>
        <v>0</v>
      </c>
      <c r="AE66" s="82">
        <f>'Alocação 1q'!AC65</f>
        <v>0</v>
      </c>
      <c r="AF66" s="82"/>
      <c r="AG66" s="82"/>
      <c r="AH66" s="82">
        <f>'Alocação 1q'!Z65</f>
        <v>0</v>
      </c>
      <c r="AI66" s="83">
        <f>'Alocação 1q'!AA65</f>
        <v>0</v>
      </c>
      <c r="AJ66" s="83">
        <f>'Alocação 1q'!AB65</f>
        <v>0</v>
      </c>
      <c r="AK66" s="82">
        <f>'Alocação 1q'!AC65</f>
        <v>0</v>
      </c>
      <c r="AL66" s="82"/>
      <c r="AM66" s="82"/>
      <c r="AN66" s="82">
        <f>'Alocação 1q'!AJ65</f>
        <v>0</v>
      </c>
      <c r="AO66" s="86" t="e">
        <f t="shared" si="6"/>
        <v>#VALUE!</v>
      </c>
      <c r="AP66" s="86" t="e">
        <f t="shared" si="2"/>
        <v>#VALUE!</v>
      </c>
      <c r="AQ66" s="86" t="e">
        <f t="shared" si="3"/>
        <v>#VALUE!</v>
      </c>
      <c r="AR66" s="86">
        <f t="shared" si="4"/>
        <v>0</v>
      </c>
      <c r="AS66" s="87" t="e">
        <f t="shared" si="5"/>
        <v>#VALUE!</v>
      </c>
    </row>
    <row r="67" spans="1:45" ht="15.75" thickBot="1">
      <c r="A67" s="81"/>
      <c r="B67" s="82" t="str">
        <f>'Alocação 1q'!B66</f>
        <v>-</v>
      </c>
      <c r="C67" s="82">
        <f>'Alocação 1q'!A66</f>
        <v>0</v>
      </c>
      <c r="D67" s="82" t="str">
        <f>'Alocação 1q'!C66</f>
        <v>-</v>
      </c>
      <c r="E67" s="82" t="str">
        <f>'Alocação 1q'!D66</f>
        <v>-</v>
      </c>
      <c r="F67" s="82" t="str">
        <f>'Alocação 1q'!E66</f>
        <v>-</v>
      </c>
      <c r="G67" s="82" t="e">
        <f t="shared" si="1"/>
        <v>#VALUE!</v>
      </c>
      <c r="H67" s="82">
        <f>'Alocação 1q'!H66</f>
        <v>0</v>
      </c>
      <c r="I67" s="82">
        <f>'Alocação 1q'!J66</f>
        <v>0</v>
      </c>
      <c r="J67" s="82">
        <f>'Alocação 1q'!I66</f>
        <v>0</v>
      </c>
      <c r="K67" s="82">
        <f>'Alocação 1q'!K66</f>
        <v>0</v>
      </c>
      <c r="L67" s="82">
        <f>'Alocação 1q'!L66</f>
        <v>0</v>
      </c>
      <c r="M67" s="83">
        <f>'Alocação 1q'!M66</f>
        <v>0</v>
      </c>
      <c r="N67" s="83" t="str">
        <f>'Alocação 1q'!N66</f>
        <v/>
      </c>
      <c r="O67" s="82">
        <f>'Alocação 1q'!O66</f>
        <v>0</v>
      </c>
      <c r="P67" s="82"/>
      <c r="Q67" s="82">
        <f>'Alocação 1q'!P66</f>
        <v>0</v>
      </c>
      <c r="R67" s="83">
        <f>'Alocação 1q'!Q66</f>
        <v>0</v>
      </c>
      <c r="S67" s="83">
        <f>'Alocação 1q'!R66</f>
        <v>0</v>
      </c>
      <c r="T67" s="82">
        <f>'Alocação 1q'!S66</f>
        <v>0</v>
      </c>
      <c r="U67" s="82"/>
      <c r="V67" s="82">
        <f>'Alocação 1q'!T66</f>
        <v>0</v>
      </c>
      <c r="W67" s="83">
        <f>'Alocação 1q'!U66</f>
        <v>0</v>
      </c>
      <c r="X67" s="83">
        <f>'Alocação 1q'!V66</f>
        <v>0</v>
      </c>
      <c r="Y67" s="82">
        <f>'Alocação 1q'!W66</f>
        <v>0</v>
      </c>
      <c r="Z67" s="82"/>
      <c r="AA67" s="82">
        <f>'Alocação 1q'!Y66</f>
        <v>0</v>
      </c>
      <c r="AB67" s="82">
        <f>'Alocação 1q'!Z66</f>
        <v>0</v>
      </c>
      <c r="AC67" s="83">
        <f>'Alocação 1q'!AA66</f>
        <v>0</v>
      </c>
      <c r="AD67" s="83">
        <f>'Alocação 1q'!AB66</f>
        <v>0</v>
      </c>
      <c r="AE67" s="82">
        <f>'Alocação 1q'!AC66</f>
        <v>0</v>
      </c>
      <c r="AF67" s="82"/>
      <c r="AG67" s="82"/>
      <c r="AH67" s="82">
        <f>'Alocação 1q'!Z66</f>
        <v>0</v>
      </c>
      <c r="AI67" s="83">
        <f>'Alocação 1q'!AA66</f>
        <v>0</v>
      </c>
      <c r="AJ67" s="83">
        <f>'Alocação 1q'!AB66</f>
        <v>0</v>
      </c>
      <c r="AK67" s="82">
        <f>'Alocação 1q'!AC66</f>
        <v>0</v>
      </c>
      <c r="AL67" s="82"/>
      <c r="AM67" s="82"/>
      <c r="AN67" s="82">
        <f>'Alocação 1q'!AJ66</f>
        <v>0</v>
      </c>
      <c r="AO67" s="86" t="e">
        <f t="shared" si="6"/>
        <v>#VALUE!</v>
      </c>
      <c r="AP67" s="86" t="e">
        <f t="shared" si="2"/>
        <v>#VALUE!</v>
      </c>
      <c r="AQ67" s="86" t="e">
        <f t="shared" si="3"/>
        <v>#VALUE!</v>
      </c>
      <c r="AR67" s="86">
        <f t="shared" si="4"/>
        <v>0</v>
      </c>
      <c r="AS67" s="87" t="e">
        <f t="shared" si="5"/>
        <v>#VALUE!</v>
      </c>
    </row>
    <row r="68" spans="1:45" ht="15.75" thickBot="1">
      <c r="A68" s="81"/>
      <c r="B68" s="82" t="str">
        <f>'Alocação 1q'!B67</f>
        <v>-</v>
      </c>
      <c r="C68" s="82">
        <f>'Alocação 1q'!A67</f>
        <v>0</v>
      </c>
      <c r="D68" s="82" t="str">
        <f>'Alocação 1q'!C67</f>
        <v>-</v>
      </c>
      <c r="E68" s="82" t="str">
        <f>'Alocação 1q'!D67</f>
        <v>-</v>
      </c>
      <c r="F68" s="82" t="str">
        <f>'Alocação 1q'!E67</f>
        <v>-</v>
      </c>
      <c r="G68" s="82" t="e">
        <f t="shared" ref="G68:G81" si="7">D68+E68</f>
        <v>#VALUE!</v>
      </c>
      <c r="H68" s="82">
        <f>'Alocação 1q'!H67</f>
        <v>0</v>
      </c>
      <c r="I68" s="82">
        <f>'Alocação 1q'!J67</f>
        <v>0</v>
      </c>
      <c r="J68" s="82">
        <f>'Alocação 1q'!I67</f>
        <v>0</v>
      </c>
      <c r="K68" s="82">
        <f>'Alocação 1q'!K67</f>
        <v>0</v>
      </c>
      <c r="L68" s="82">
        <f>'Alocação 1q'!L67</f>
        <v>0</v>
      </c>
      <c r="M68" s="83">
        <f>'Alocação 1q'!M67</f>
        <v>0</v>
      </c>
      <c r="N68" s="83" t="str">
        <f>'Alocação 1q'!N67</f>
        <v/>
      </c>
      <c r="O68" s="82">
        <f>'Alocação 1q'!O67</f>
        <v>0</v>
      </c>
      <c r="P68" s="82"/>
      <c r="Q68" s="82">
        <f>'Alocação 1q'!P67</f>
        <v>0</v>
      </c>
      <c r="R68" s="83">
        <f>'Alocação 1q'!Q67</f>
        <v>0</v>
      </c>
      <c r="S68" s="83">
        <f>'Alocação 1q'!R67</f>
        <v>0</v>
      </c>
      <c r="T68" s="82">
        <f>'Alocação 1q'!S67</f>
        <v>0</v>
      </c>
      <c r="U68" s="82"/>
      <c r="V68" s="82">
        <f>'Alocação 1q'!T67</f>
        <v>0</v>
      </c>
      <c r="W68" s="83">
        <f>'Alocação 1q'!U67</f>
        <v>0</v>
      </c>
      <c r="X68" s="83">
        <f>'Alocação 1q'!V67</f>
        <v>0</v>
      </c>
      <c r="Y68" s="82">
        <f>'Alocação 1q'!W67</f>
        <v>0</v>
      </c>
      <c r="Z68" s="82"/>
      <c r="AA68" s="82">
        <f>'Alocação 1q'!Y67</f>
        <v>0</v>
      </c>
      <c r="AB68" s="82">
        <f>'Alocação 1q'!Z67</f>
        <v>0</v>
      </c>
      <c r="AC68" s="83">
        <f>'Alocação 1q'!AA67</f>
        <v>0</v>
      </c>
      <c r="AD68" s="83">
        <f>'Alocação 1q'!AB67</f>
        <v>0</v>
      </c>
      <c r="AE68" s="82">
        <f>'Alocação 1q'!AC67</f>
        <v>0</v>
      </c>
      <c r="AF68" s="82"/>
      <c r="AG68" s="82"/>
      <c r="AH68" s="82">
        <f>'Alocação 1q'!Z67</f>
        <v>0</v>
      </c>
      <c r="AI68" s="83">
        <f>'Alocação 1q'!AA67</f>
        <v>0</v>
      </c>
      <c r="AJ68" s="83">
        <f>'Alocação 1q'!AB67</f>
        <v>0</v>
      </c>
      <c r="AK68" s="82">
        <f>'Alocação 1q'!AC67</f>
        <v>0</v>
      </c>
      <c r="AL68" s="82"/>
      <c r="AM68" s="82"/>
      <c r="AN68" s="82">
        <f>'Alocação 1q'!AJ67</f>
        <v>0</v>
      </c>
      <c r="AO68" s="86" t="e">
        <f t="shared" si="6"/>
        <v>#VALUE!</v>
      </c>
      <c r="AP68" s="86" t="e">
        <f t="shared" ref="AP68:AP81" si="8">IF(G68="","0",G68/24)</f>
        <v>#VALUE!</v>
      </c>
      <c r="AQ68" s="86" t="e">
        <f t="shared" ref="AQ68:AQ81" si="9">(IF(M68="",0,IF(O68="SEMANAL",N68-M68,(N68-M68)/2)))+(IF(R68="",0,IF(T68="SEMANAL",S68-R68,(S68-R68)/2)))+(IF(W68="",0,IF(Y68="SEMANAL",X68-W68,(X68-W68)/2)))</f>
        <v>#VALUE!</v>
      </c>
      <c r="AR68" s="86">
        <f t="shared" ref="AR68:AR81" si="10">(IF(AD68="",0,IF(AE68="SEMANAL",AD68-AC68,(AD68-AC68)/2)))+(IF(AJ68="",0,IF(AK68="SEMANAL",AJ68-AI68,(AJ68-AI68)/2)))</f>
        <v>0</v>
      </c>
      <c r="AS68" s="87" t="e">
        <f t="shared" ref="AS68:AS81" si="11">AQ68+AR68</f>
        <v>#VALUE!</v>
      </c>
    </row>
    <row r="69" spans="1:45" ht="15.75" thickBot="1">
      <c r="A69" s="81"/>
      <c r="B69" s="82" t="str">
        <f>'Alocação 1q'!B68</f>
        <v>-</v>
      </c>
      <c r="C69" s="82">
        <f>'Alocação 1q'!A68</f>
        <v>0</v>
      </c>
      <c r="D69" s="82" t="str">
        <f>'Alocação 1q'!C68</f>
        <v>-</v>
      </c>
      <c r="E69" s="82" t="str">
        <f>'Alocação 1q'!D68</f>
        <v>-</v>
      </c>
      <c r="F69" s="82" t="str">
        <f>'Alocação 1q'!E68</f>
        <v>-</v>
      </c>
      <c r="G69" s="82" t="e">
        <f t="shared" si="7"/>
        <v>#VALUE!</v>
      </c>
      <c r="H69" s="82">
        <f>'Alocação 1q'!H68</f>
        <v>0</v>
      </c>
      <c r="I69" s="82">
        <f>'Alocação 1q'!J68</f>
        <v>0</v>
      </c>
      <c r="J69" s="82">
        <f>'Alocação 1q'!I68</f>
        <v>0</v>
      </c>
      <c r="K69" s="82">
        <f>'Alocação 1q'!K68</f>
        <v>0</v>
      </c>
      <c r="L69" s="82">
        <f>'Alocação 1q'!L68</f>
        <v>0</v>
      </c>
      <c r="M69" s="83">
        <f>'Alocação 1q'!M68</f>
        <v>0</v>
      </c>
      <c r="N69" s="83" t="str">
        <f>'Alocação 1q'!N68</f>
        <v/>
      </c>
      <c r="O69" s="82">
        <f>'Alocação 1q'!O68</f>
        <v>0</v>
      </c>
      <c r="P69" s="82"/>
      <c r="Q69" s="82">
        <f>'Alocação 1q'!P68</f>
        <v>0</v>
      </c>
      <c r="R69" s="83">
        <f>'Alocação 1q'!Q68</f>
        <v>0</v>
      </c>
      <c r="S69" s="83">
        <f>'Alocação 1q'!R68</f>
        <v>0</v>
      </c>
      <c r="T69" s="82">
        <f>'Alocação 1q'!S68</f>
        <v>0</v>
      </c>
      <c r="U69" s="82"/>
      <c r="V69" s="82">
        <f>'Alocação 1q'!T68</f>
        <v>0</v>
      </c>
      <c r="W69" s="83">
        <f>'Alocação 1q'!U68</f>
        <v>0</v>
      </c>
      <c r="X69" s="83">
        <f>'Alocação 1q'!V68</f>
        <v>0</v>
      </c>
      <c r="Y69" s="82">
        <f>'Alocação 1q'!W68</f>
        <v>0</v>
      </c>
      <c r="Z69" s="82"/>
      <c r="AA69" s="82">
        <f>'Alocação 1q'!Y68</f>
        <v>0</v>
      </c>
      <c r="AB69" s="82">
        <f>'Alocação 1q'!Z68</f>
        <v>0</v>
      </c>
      <c r="AC69" s="83">
        <f>'Alocação 1q'!AA68</f>
        <v>0</v>
      </c>
      <c r="AD69" s="83">
        <f>'Alocação 1q'!AB68</f>
        <v>0</v>
      </c>
      <c r="AE69" s="82">
        <f>'Alocação 1q'!AC68</f>
        <v>0</v>
      </c>
      <c r="AF69" s="82"/>
      <c r="AG69" s="82"/>
      <c r="AH69" s="82">
        <f>'Alocação 1q'!Z68</f>
        <v>0</v>
      </c>
      <c r="AI69" s="83">
        <f>'Alocação 1q'!AA68</f>
        <v>0</v>
      </c>
      <c r="AJ69" s="83">
        <f>'Alocação 1q'!AB68</f>
        <v>0</v>
      </c>
      <c r="AK69" s="82">
        <f>'Alocação 1q'!AC68</f>
        <v>0</v>
      </c>
      <c r="AL69" s="82"/>
      <c r="AM69" s="82"/>
      <c r="AN69" s="82">
        <f>'Alocação 1q'!AJ68</f>
        <v>0</v>
      </c>
      <c r="AO69" s="86" t="e">
        <f t="shared" si="6"/>
        <v>#VALUE!</v>
      </c>
      <c r="AP69" s="86" t="e">
        <f t="shared" si="8"/>
        <v>#VALUE!</v>
      </c>
      <c r="AQ69" s="86" t="e">
        <f t="shared" si="9"/>
        <v>#VALUE!</v>
      </c>
      <c r="AR69" s="86">
        <f t="shared" si="10"/>
        <v>0</v>
      </c>
      <c r="AS69" s="87" t="e">
        <f t="shared" si="11"/>
        <v>#VALUE!</v>
      </c>
    </row>
    <row r="70" spans="1:45" ht="15.75" thickBot="1">
      <c r="A70" s="81"/>
      <c r="B70" s="82" t="str">
        <f>'Alocação 1q'!B69</f>
        <v>-</v>
      </c>
      <c r="C70" s="82">
        <f>'Alocação 1q'!A69</f>
        <v>0</v>
      </c>
      <c r="D70" s="82" t="str">
        <f>'Alocação 1q'!C69</f>
        <v>-</v>
      </c>
      <c r="E70" s="82" t="str">
        <f>'Alocação 1q'!D69</f>
        <v>-</v>
      </c>
      <c r="F70" s="82" t="str">
        <f>'Alocação 1q'!E69</f>
        <v>-</v>
      </c>
      <c r="G70" s="82" t="e">
        <f t="shared" si="7"/>
        <v>#VALUE!</v>
      </c>
      <c r="H70" s="82">
        <f>'Alocação 1q'!H69</f>
        <v>0</v>
      </c>
      <c r="I70" s="82">
        <f>'Alocação 1q'!J69</f>
        <v>0</v>
      </c>
      <c r="J70" s="82">
        <f>'Alocação 1q'!I69</f>
        <v>0</v>
      </c>
      <c r="K70" s="82">
        <f>'Alocação 1q'!K69</f>
        <v>0</v>
      </c>
      <c r="L70" s="82">
        <f>'Alocação 1q'!L69</f>
        <v>0</v>
      </c>
      <c r="M70" s="83">
        <f>'Alocação 1q'!M69</f>
        <v>0</v>
      </c>
      <c r="N70" s="83" t="str">
        <f>'Alocação 1q'!N69</f>
        <v/>
      </c>
      <c r="O70" s="82">
        <f>'Alocação 1q'!O69</f>
        <v>0</v>
      </c>
      <c r="P70" s="82"/>
      <c r="Q70" s="82">
        <f>'Alocação 1q'!P69</f>
        <v>0</v>
      </c>
      <c r="R70" s="83">
        <f>'Alocação 1q'!Q69</f>
        <v>0</v>
      </c>
      <c r="S70" s="83">
        <f>'Alocação 1q'!R69</f>
        <v>0</v>
      </c>
      <c r="T70" s="82">
        <f>'Alocação 1q'!S69</f>
        <v>0</v>
      </c>
      <c r="U70" s="82"/>
      <c r="V70" s="82">
        <f>'Alocação 1q'!T69</f>
        <v>0</v>
      </c>
      <c r="W70" s="83">
        <f>'Alocação 1q'!U69</f>
        <v>0</v>
      </c>
      <c r="X70" s="83">
        <f>'Alocação 1q'!V69</f>
        <v>0</v>
      </c>
      <c r="Y70" s="82">
        <f>'Alocação 1q'!W69</f>
        <v>0</v>
      </c>
      <c r="Z70" s="82"/>
      <c r="AA70" s="82">
        <f>'Alocação 1q'!Y69</f>
        <v>0</v>
      </c>
      <c r="AB70" s="82">
        <f>'Alocação 1q'!Z69</f>
        <v>0</v>
      </c>
      <c r="AC70" s="83">
        <f>'Alocação 1q'!AA69</f>
        <v>0</v>
      </c>
      <c r="AD70" s="83">
        <f>'Alocação 1q'!AB69</f>
        <v>0</v>
      </c>
      <c r="AE70" s="82">
        <f>'Alocação 1q'!AC69</f>
        <v>0</v>
      </c>
      <c r="AF70" s="82"/>
      <c r="AG70" s="82"/>
      <c r="AH70" s="82">
        <f>'Alocação 1q'!Z69</f>
        <v>0</v>
      </c>
      <c r="AI70" s="83">
        <f>'Alocação 1q'!AA69</f>
        <v>0</v>
      </c>
      <c r="AJ70" s="83">
        <f>'Alocação 1q'!AB69</f>
        <v>0</v>
      </c>
      <c r="AK70" s="82">
        <f>'Alocação 1q'!AC69</f>
        <v>0</v>
      </c>
      <c r="AL70" s="82"/>
      <c r="AM70" s="82"/>
      <c r="AN70" s="82">
        <f>'Alocação 1q'!AJ69</f>
        <v>0</v>
      </c>
      <c r="AO70" s="86" t="e">
        <f t="shared" ref="AO70:AO81" si="12">IF(AP70="0","",IF(AP70=AS70,"CORRETO",IF(AP70&gt;AS70,"HORAS A MENOS ALOCADAS","HORAS A MAIS ALOCADAS")))</f>
        <v>#VALUE!</v>
      </c>
      <c r="AP70" s="86" t="e">
        <f t="shared" si="8"/>
        <v>#VALUE!</v>
      </c>
      <c r="AQ70" s="86" t="e">
        <f t="shared" si="9"/>
        <v>#VALUE!</v>
      </c>
      <c r="AR70" s="86">
        <f t="shared" si="10"/>
        <v>0</v>
      </c>
      <c r="AS70" s="87" t="e">
        <f t="shared" si="11"/>
        <v>#VALUE!</v>
      </c>
    </row>
    <row r="71" spans="1:45" ht="15.75" thickBot="1">
      <c r="A71" s="81"/>
      <c r="B71" s="82" t="str">
        <f>'Alocação 1q'!B70</f>
        <v>-</v>
      </c>
      <c r="C71" s="82">
        <f>'Alocação 1q'!A70</f>
        <v>0</v>
      </c>
      <c r="D71" s="82" t="str">
        <f>'Alocação 1q'!C70</f>
        <v>-</v>
      </c>
      <c r="E71" s="82" t="str">
        <f>'Alocação 1q'!D70</f>
        <v>-</v>
      </c>
      <c r="F71" s="82" t="str">
        <f>'Alocação 1q'!E70</f>
        <v>-</v>
      </c>
      <c r="G71" s="82" t="e">
        <f t="shared" si="7"/>
        <v>#VALUE!</v>
      </c>
      <c r="H71" s="82">
        <f>'Alocação 1q'!H70</f>
        <v>0</v>
      </c>
      <c r="I71" s="82">
        <f>'Alocação 1q'!J70</f>
        <v>0</v>
      </c>
      <c r="J71" s="82">
        <f>'Alocação 1q'!I70</f>
        <v>0</v>
      </c>
      <c r="K71" s="82">
        <f>'Alocação 1q'!K70</f>
        <v>0</v>
      </c>
      <c r="L71" s="82">
        <f>'Alocação 1q'!L70</f>
        <v>0</v>
      </c>
      <c r="M71" s="83">
        <f>'Alocação 1q'!M70</f>
        <v>0</v>
      </c>
      <c r="N71" s="83" t="str">
        <f>'Alocação 1q'!N70</f>
        <v/>
      </c>
      <c r="O71" s="82">
        <f>'Alocação 1q'!O70</f>
        <v>0</v>
      </c>
      <c r="P71" s="82"/>
      <c r="Q71" s="82">
        <f>'Alocação 1q'!P70</f>
        <v>0</v>
      </c>
      <c r="R71" s="83">
        <f>'Alocação 1q'!Q70</f>
        <v>0</v>
      </c>
      <c r="S71" s="83">
        <f>'Alocação 1q'!R70</f>
        <v>0</v>
      </c>
      <c r="T71" s="82">
        <f>'Alocação 1q'!S70</f>
        <v>0</v>
      </c>
      <c r="U71" s="82"/>
      <c r="V71" s="82">
        <f>'Alocação 1q'!T70</f>
        <v>0</v>
      </c>
      <c r="W71" s="83">
        <f>'Alocação 1q'!U70</f>
        <v>0</v>
      </c>
      <c r="X71" s="83">
        <f>'Alocação 1q'!V70</f>
        <v>0</v>
      </c>
      <c r="Y71" s="82">
        <f>'Alocação 1q'!W70</f>
        <v>0</v>
      </c>
      <c r="Z71" s="82"/>
      <c r="AA71" s="82">
        <f>'Alocação 1q'!Y70</f>
        <v>0</v>
      </c>
      <c r="AB71" s="82">
        <f>'Alocação 1q'!Z70</f>
        <v>0</v>
      </c>
      <c r="AC71" s="83">
        <f>'Alocação 1q'!AA70</f>
        <v>0</v>
      </c>
      <c r="AD71" s="83">
        <f>'Alocação 1q'!AB70</f>
        <v>0</v>
      </c>
      <c r="AE71" s="82">
        <f>'Alocação 1q'!AC70</f>
        <v>0</v>
      </c>
      <c r="AF71" s="82"/>
      <c r="AG71" s="82"/>
      <c r="AH71" s="82">
        <f>'Alocação 1q'!Z70</f>
        <v>0</v>
      </c>
      <c r="AI71" s="83">
        <f>'Alocação 1q'!AA70</f>
        <v>0</v>
      </c>
      <c r="AJ71" s="83">
        <f>'Alocação 1q'!AB70</f>
        <v>0</v>
      </c>
      <c r="AK71" s="82">
        <f>'Alocação 1q'!AC70</f>
        <v>0</v>
      </c>
      <c r="AL71" s="82"/>
      <c r="AM71" s="82"/>
      <c r="AN71" s="82">
        <f>'Alocação 1q'!AJ70</f>
        <v>0</v>
      </c>
      <c r="AO71" s="86" t="e">
        <f t="shared" si="12"/>
        <v>#VALUE!</v>
      </c>
      <c r="AP71" s="86" t="e">
        <f t="shared" si="8"/>
        <v>#VALUE!</v>
      </c>
      <c r="AQ71" s="86" t="e">
        <f t="shared" si="9"/>
        <v>#VALUE!</v>
      </c>
      <c r="AR71" s="86">
        <f t="shared" si="10"/>
        <v>0</v>
      </c>
      <c r="AS71" s="87" t="e">
        <f t="shared" si="11"/>
        <v>#VALUE!</v>
      </c>
    </row>
    <row r="72" spans="1:45" ht="15.75" thickBot="1">
      <c r="A72" s="81"/>
      <c r="B72" s="82" t="str">
        <f>'Alocação 1q'!B71</f>
        <v>-</v>
      </c>
      <c r="C72" s="82">
        <f>'Alocação 1q'!A71</f>
        <v>0</v>
      </c>
      <c r="D72" s="82" t="str">
        <f>'Alocação 1q'!C71</f>
        <v>-</v>
      </c>
      <c r="E72" s="82" t="str">
        <f>'Alocação 1q'!D71</f>
        <v>-</v>
      </c>
      <c r="F72" s="82" t="str">
        <f>'Alocação 1q'!E71</f>
        <v>-</v>
      </c>
      <c r="G72" s="82" t="e">
        <f t="shared" si="7"/>
        <v>#VALUE!</v>
      </c>
      <c r="H72" s="82">
        <f>'Alocação 1q'!H71</f>
        <v>0</v>
      </c>
      <c r="I72" s="82">
        <f>'Alocação 1q'!J71</f>
        <v>0</v>
      </c>
      <c r="J72" s="82">
        <f>'Alocação 1q'!I71</f>
        <v>0</v>
      </c>
      <c r="K72" s="82">
        <f>'Alocação 1q'!K71</f>
        <v>0</v>
      </c>
      <c r="L72" s="82">
        <f>'Alocação 1q'!L71</f>
        <v>0</v>
      </c>
      <c r="M72" s="83">
        <f>'Alocação 1q'!M71</f>
        <v>0</v>
      </c>
      <c r="N72" s="83" t="str">
        <f>'Alocação 1q'!N71</f>
        <v/>
      </c>
      <c r="O72" s="82">
        <f>'Alocação 1q'!O71</f>
        <v>0</v>
      </c>
      <c r="P72" s="82"/>
      <c r="Q72" s="82">
        <f>'Alocação 1q'!P71</f>
        <v>0</v>
      </c>
      <c r="R72" s="83">
        <f>'Alocação 1q'!Q71</f>
        <v>0</v>
      </c>
      <c r="S72" s="83">
        <f>'Alocação 1q'!R71</f>
        <v>0</v>
      </c>
      <c r="T72" s="82">
        <f>'Alocação 1q'!S71</f>
        <v>0</v>
      </c>
      <c r="U72" s="82"/>
      <c r="V72" s="82">
        <f>'Alocação 1q'!T71</f>
        <v>0</v>
      </c>
      <c r="W72" s="83">
        <f>'Alocação 1q'!U71</f>
        <v>0</v>
      </c>
      <c r="X72" s="83">
        <f>'Alocação 1q'!V71</f>
        <v>0</v>
      </c>
      <c r="Y72" s="82">
        <f>'Alocação 1q'!W71</f>
        <v>0</v>
      </c>
      <c r="Z72" s="82"/>
      <c r="AA72" s="82">
        <f>'Alocação 1q'!Y71</f>
        <v>0</v>
      </c>
      <c r="AB72" s="82">
        <f>'Alocação 1q'!Z71</f>
        <v>0</v>
      </c>
      <c r="AC72" s="83">
        <f>'Alocação 1q'!AA71</f>
        <v>0</v>
      </c>
      <c r="AD72" s="83">
        <f>'Alocação 1q'!AB71</f>
        <v>0</v>
      </c>
      <c r="AE72" s="82">
        <f>'Alocação 1q'!AC71</f>
        <v>0</v>
      </c>
      <c r="AF72" s="82"/>
      <c r="AG72" s="82"/>
      <c r="AH72" s="82">
        <f>'Alocação 1q'!Z71</f>
        <v>0</v>
      </c>
      <c r="AI72" s="83">
        <f>'Alocação 1q'!AA71</f>
        <v>0</v>
      </c>
      <c r="AJ72" s="83">
        <f>'Alocação 1q'!AB71</f>
        <v>0</v>
      </c>
      <c r="AK72" s="82">
        <f>'Alocação 1q'!AC71</f>
        <v>0</v>
      </c>
      <c r="AL72" s="82"/>
      <c r="AM72" s="82"/>
      <c r="AN72" s="82">
        <f>'Alocação 1q'!AJ71</f>
        <v>0</v>
      </c>
      <c r="AO72" s="86" t="e">
        <f t="shared" si="12"/>
        <v>#VALUE!</v>
      </c>
      <c r="AP72" s="86" t="e">
        <f t="shared" si="8"/>
        <v>#VALUE!</v>
      </c>
      <c r="AQ72" s="86" t="e">
        <f t="shared" si="9"/>
        <v>#VALUE!</v>
      </c>
      <c r="AR72" s="86">
        <f t="shared" si="10"/>
        <v>0</v>
      </c>
      <c r="AS72" s="87" t="e">
        <f t="shared" si="11"/>
        <v>#VALUE!</v>
      </c>
    </row>
    <row r="73" spans="1:45" ht="15.75" thickBot="1">
      <c r="A73" s="81"/>
      <c r="B73" s="82" t="str">
        <f>'Alocação 1q'!B72</f>
        <v>-</v>
      </c>
      <c r="C73" s="82">
        <f>'Alocação 1q'!A72</f>
        <v>0</v>
      </c>
      <c r="D73" s="82" t="str">
        <f>'Alocação 1q'!C72</f>
        <v>-</v>
      </c>
      <c r="E73" s="82" t="str">
        <f>'Alocação 1q'!D72</f>
        <v>-</v>
      </c>
      <c r="F73" s="82" t="str">
        <f>'Alocação 1q'!E72</f>
        <v>-</v>
      </c>
      <c r="G73" s="82" t="e">
        <f t="shared" si="7"/>
        <v>#VALUE!</v>
      </c>
      <c r="H73" s="82">
        <f>'Alocação 1q'!H72</f>
        <v>0</v>
      </c>
      <c r="I73" s="82">
        <f>'Alocação 1q'!J72</f>
        <v>0</v>
      </c>
      <c r="J73" s="82">
        <f>'Alocação 1q'!I72</f>
        <v>0</v>
      </c>
      <c r="K73" s="82">
        <f>'Alocação 1q'!K72</f>
        <v>0</v>
      </c>
      <c r="L73" s="82">
        <f>'Alocação 1q'!L72</f>
        <v>0</v>
      </c>
      <c r="M73" s="83">
        <f>'Alocação 1q'!M72</f>
        <v>0</v>
      </c>
      <c r="N73" s="83" t="str">
        <f>'Alocação 1q'!N72</f>
        <v/>
      </c>
      <c r="O73" s="82">
        <f>'Alocação 1q'!O72</f>
        <v>0</v>
      </c>
      <c r="P73" s="82"/>
      <c r="Q73" s="82">
        <f>'Alocação 1q'!P72</f>
        <v>0</v>
      </c>
      <c r="R73" s="83">
        <f>'Alocação 1q'!Q72</f>
        <v>0</v>
      </c>
      <c r="S73" s="83">
        <f>'Alocação 1q'!R72</f>
        <v>0</v>
      </c>
      <c r="T73" s="82">
        <f>'Alocação 1q'!S72</f>
        <v>0</v>
      </c>
      <c r="U73" s="82"/>
      <c r="V73" s="82">
        <f>'Alocação 1q'!T72</f>
        <v>0</v>
      </c>
      <c r="W73" s="83">
        <f>'Alocação 1q'!U72</f>
        <v>0</v>
      </c>
      <c r="X73" s="83">
        <f>'Alocação 1q'!V72</f>
        <v>0</v>
      </c>
      <c r="Y73" s="82">
        <f>'Alocação 1q'!W72</f>
        <v>0</v>
      </c>
      <c r="Z73" s="82"/>
      <c r="AA73" s="82">
        <f>'Alocação 1q'!Y72</f>
        <v>0</v>
      </c>
      <c r="AB73" s="82">
        <f>'Alocação 1q'!Z72</f>
        <v>0</v>
      </c>
      <c r="AC73" s="83">
        <f>'Alocação 1q'!AA72</f>
        <v>0</v>
      </c>
      <c r="AD73" s="83">
        <f>'Alocação 1q'!AB72</f>
        <v>0</v>
      </c>
      <c r="AE73" s="82">
        <f>'Alocação 1q'!AC72</f>
        <v>0</v>
      </c>
      <c r="AF73" s="82"/>
      <c r="AG73" s="82"/>
      <c r="AH73" s="82">
        <f>'Alocação 1q'!Z72</f>
        <v>0</v>
      </c>
      <c r="AI73" s="83">
        <f>'Alocação 1q'!AA72</f>
        <v>0</v>
      </c>
      <c r="AJ73" s="83">
        <f>'Alocação 1q'!AB72</f>
        <v>0</v>
      </c>
      <c r="AK73" s="82">
        <f>'Alocação 1q'!AC72</f>
        <v>0</v>
      </c>
      <c r="AL73" s="82"/>
      <c r="AM73" s="82"/>
      <c r="AN73" s="82">
        <f>'Alocação 1q'!AJ72</f>
        <v>0</v>
      </c>
      <c r="AO73" s="86" t="e">
        <f t="shared" si="12"/>
        <v>#VALUE!</v>
      </c>
      <c r="AP73" s="86" t="e">
        <f t="shared" si="8"/>
        <v>#VALUE!</v>
      </c>
      <c r="AQ73" s="86" t="e">
        <f t="shared" si="9"/>
        <v>#VALUE!</v>
      </c>
      <c r="AR73" s="86">
        <f t="shared" si="10"/>
        <v>0</v>
      </c>
      <c r="AS73" s="87" t="e">
        <f t="shared" si="11"/>
        <v>#VALUE!</v>
      </c>
    </row>
    <row r="74" spans="1:45" ht="15.75" thickBot="1">
      <c r="A74" s="81"/>
      <c r="B74" s="82" t="str">
        <f>'Alocação 1q'!B73</f>
        <v>-</v>
      </c>
      <c r="C74" s="82">
        <f>'Alocação 1q'!A73</f>
        <v>0</v>
      </c>
      <c r="D74" s="82" t="str">
        <f>'Alocação 1q'!C73</f>
        <v>-</v>
      </c>
      <c r="E74" s="82" t="str">
        <f>'Alocação 1q'!D73</f>
        <v>-</v>
      </c>
      <c r="F74" s="82" t="str">
        <f>'Alocação 1q'!E73</f>
        <v>-</v>
      </c>
      <c r="G74" s="82" t="e">
        <f t="shared" si="7"/>
        <v>#VALUE!</v>
      </c>
      <c r="H74" s="82">
        <f>'Alocação 1q'!H73</f>
        <v>0</v>
      </c>
      <c r="I74" s="82">
        <f>'Alocação 1q'!J73</f>
        <v>0</v>
      </c>
      <c r="J74" s="82">
        <f>'Alocação 1q'!I73</f>
        <v>0</v>
      </c>
      <c r="K74" s="82">
        <f>'Alocação 1q'!K73</f>
        <v>0</v>
      </c>
      <c r="L74" s="82">
        <f>'Alocação 1q'!L73</f>
        <v>0</v>
      </c>
      <c r="M74" s="83">
        <f>'Alocação 1q'!M73</f>
        <v>0</v>
      </c>
      <c r="N74" s="83" t="str">
        <f>'Alocação 1q'!N73</f>
        <v/>
      </c>
      <c r="O74" s="82">
        <f>'Alocação 1q'!O73</f>
        <v>0</v>
      </c>
      <c r="P74" s="82"/>
      <c r="Q74" s="82">
        <f>'Alocação 1q'!P73</f>
        <v>0</v>
      </c>
      <c r="R74" s="83">
        <f>'Alocação 1q'!Q73</f>
        <v>0</v>
      </c>
      <c r="S74" s="83">
        <f>'Alocação 1q'!R73</f>
        <v>0</v>
      </c>
      <c r="T74" s="82">
        <f>'Alocação 1q'!S73</f>
        <v>0</v>
      </c>
      <c r="U74" s="82"/>
      <c r="V74" s="82">
        <f>'Alocação 1q'!T73</f>
        <v>0</v>
      </c>
      <c r="W74" s="83">
        <f>'Alocação 1q'!U73</f>
        <v>0</v>
      </c>
      <c r="X74" s="83">
        <f>'Alocação 1q'!V73</f>
        <v>0</v>
      </c>
      <c r="Y74" s="82">
        <f>'Alocação 1q'!W73</f>
        <v>0</v>
      </c>
      <c r="Z74" s="82"/>
      <c r="AA74" s="82">
        <f>'Alocação 1q'!Y73</f>
        <v>0</v>
      </c>
      <c r="AB74" s="82">
        <f>'Alocação 1q'!Z73</f>
        <v>0</v>
      </c>
      <c r="AC74" s="83">
        <f>'Alocação 1q'!AA73</f>
        <v>0</v>
      </c>
      <c r="AD74" s="83">
        <f>'Alocação 1q'!AB73</f>
        <v>0</v>
      </c>
      <c r="AE74" s="82">
        <f>'Alocação 1q'!AC73</f>
        <v>0</v>
      </c>
      <c r="AF74" s="82"/>
      <c r="AG74" s="82"/>
      <c r="AH74" s="82">
        <f>'Alocação 1q'!Z73</f>
        <v>0</v>
      </c>
      <c r="AI74" s="83">
        <f>'Alocação 1q'!AA73</f>
        <v>0</v>
      </c>
      <c r="AJ74" s="83">
        <f>'Alocação 1q'!AB73</f>
        <v>0</v>
      </c>
      <c r="AK74" s="82">
        <f>'Alocação 1q'!AC73</f>
        <v>0</v>
      </c>
      <c r="AL74" s="82"/>
      <c r="AM74" s="82"/>
      <c r="AN74" s="82">
        <f>'Alocação 1q'!AJ73</f>
        <v>0</v>
      </c>
      <c r="AO74" s="86" t="e">
        <f t="shared" si="12"/>
        <v>#VALUE!</v>
      </c>
      <c r="AP74" s="86" t="e">
        <f t="shared" si="8"/>
        <v>#VALUE!</v>
      </c>
      <c r="AQ74" s="86" t="e">
        <f t="shared" si="9"/>
        <v>#VALUE!</v>
      </c>
      <c r="AR74" s="86">
        <f t="shared" si="10"/>
        <v>0</v>
      </c>
      <c r="AS74" s="87" t="e">
        <f t="shared" si="11"/>
        <v>#VALUE!</v>
      </c>
    </row>
    <row r="75" spans="1:45" ht="15.75" thickBot="1">
      <c r="A75" s="81"/>
      <c r="B75" s="82" t="str">
        <f>'Alocação 1q'!B74</f>
        <v>-</v>
      </c>
      <c r="C75" s="82">
        <f>'Alocação 1q'!A74</f>
        <v>0</v>
      </c>
      <c r="D75" s="82" t="str">
        <f>'Alocação 1q'!C74</f>
        <v>-</v>
      </c>
      <c r="E75" s="82" t="str">
        <f>'Alocação 1q'!D74</f>
        <v>-</v>
      </c>
      <c r="F75" s="82" t="str">
        <f>'Alocação 1q'!E74</f>
        <v>-</v>
      </c>
      <c r="G75" s="82" t="e">
        <f t="shared" si="7"/>
        <v>#VALUE!</v>
      </c>
      <c r="H75" s="82">
        <f>'Alocação 1q'!H74</f>
        <v>0</v>
      </c>
      <c r="I75" s="82">
        <f>'Alocação 1q'!J74</f>
        <v>0</v>
      </c>
      <c r="J75" s="82">
        <f>'Alocação 1q'!I74</f>
        <v>0</v>
      </c>
      <c r="K75" s="82">
        <f>'Alocação 1q'!K74</f>
        <v>0</v>
      </c>
      <c r="L75" s="82">
        <f>'Alocação 1q'!L74</f>
        <v>0</v>
      </c>
      <c r="M75" s="83">
        <f>'Alocação 1q'!M74</f>
        <v>0</v>
      </c>
      <c r="N75" s="83" t="str">
        <f>'Alocação 1q'!N74</f>
        <v/>
      </c>
      <c r="O75" s="82">
        <f>'Alocação 1q'!O74</f>
        <v>0</v>
      </c>
      <c r="P75" s="82"/>
      <c r="Q75" s="82">
        <f>'Alocação 1q'!P74</f>
        <v>0</v>
      </c>
      <c r="R75" s="83">
        <f>'Alocação 1q'!Q74</f>
        <v>0</v>
      </c>
      <c r="S75" s="83">
        <f>'Alocação 1q'!R74</f>
        <v>0</v>
      </c>
      <c r="T75" s="82">
        <f>'Alocação 1q'!S74</f>
        <v>0</v>
      </c>
      <c r="U75" s="82"/>
      <c r="V75" s="82">
        <f>'Alocação 1q'!T74</f>
        <v>0</v>
      </c>
      <c r="W75" s="83">
        <f>'Alocação 1q'!U74</f>
        <v>0</v>
      </c>
      <c r="X75" s="83">
        <f>'Alocação 1q'!V74</f>
        <v>0</v>
      </c>
      <c r="Y75" s="82">
        <f>'Alocação 1q'!W74</f>
        <v>0</v>
      </c>
      <c r="Z75" s="82"/>
      <c r="AA75" s="82">
        <f>'Alocação 1q'!Y74</f>
        <v>0</v>
      </c>
      <c r="AB75" s="82">
        <f>'Alocação 1q'!Z74</f>
        <v>0</v>
      </c>
      <c r="AC75" s="83">
        <f>'Alocação 1q'!AA74</f>
        <v>0</v>
      </c>
      <c r="AD75" s="83">
        <f>'Alocação 1q'!AB74</f>
        <v>0</v>
      </c>
      <c r="AE75" s="82">
        <f>'Alocação 1q'!AC74</f>
        <v>0</v>
      </c>
      <c r="AF75" s="82"/>
      <c r="AG75" s="82"/>
      <c r="AH75" s="82">
        <f>'Alocação 1q'!Z74</f>
        <v>0</v>
      </c>
      <c r="AI75" s="83">
        <f>'Alocação 1q'!AA74</f>
        <v>0</v>
      </c>
      <c r="AJ75" s="83">
        <f>'Alocação 1q'!AB74</f>
        <v>0</v>
      </c>
      <c r="AK75" s="82">
        <f>'Alocação 1q'!AC74</f>
        <v>0</v>
      </c>
      <c r="AL75" s="82"/>
      <c r="AM75" s="82"/>
      <c r="AN75" s="82">
        <f>'Alocação 1q'!AJ74</f>
        <v>0</v>
      </c>
      <c r="AO75" s="86" t="e">
        <f t="shared" si="12"/>
        <v>#VALUE!</v>
      </c>
      <c r="AP75" s="86" t="e">
        <f t="shared" si="8"/>
        <v>#VALUE!</v>
      </c>
      <c r="AQ75" s="86" t="e">
        <f t="shared" si="9"/>
        <v>#VALUE!</v>
      </c>
      <c r="AR75" s="86">
        <f t="shared" si="10"/>
        <v>0</v>
      </c>
      <c r="AS75" s="87" t="e">
        <f t="shared" si="11"/>
        <v>#VALUE!</v>
      </c>
    </row>
    <row r="76" spans="1:45" ht="15.75" thickBot="1">
      <c r="A76" s="81"/>
      <c r="B76" s="82" t="str">
        <f>'Alocação 1q'!B75</f>
        <v>-</v>
      </c>
      <c r="C76" s="82">
        <f>'Alocação 1q'!A75</f>
        <v>0</v>
      </c>
      <c r="D76" s="82" t="str">
        <f>'Alocação 1q'!C75</f>
        <v>-</v>
      </c>
      <c r="E76" s="82" t="str">
        <f>'Alocação 1q'!D75</f>
        <v>-</v>
      </c>
      <c r="F76" s="82" t="str">
        <f>'Alocação 1q'!E75</f>
        <v>-</v>
      </c>
      <c r="G76" s="82" t="e">
        <f t="shared" si="7"/>
        <v>#VALUE!</v>
      </c>
      <c r="H76" s="82">
        <f>'Alocação 1q'!H75</f>
        <v>0</v>
      </c>
      <c r="I76" s="82">
        <f>'Alocação 1q'!J75</f>
        <v>0</v>
      </c>
      <c r="J76" s="82">
        <f>'Alocação 1q'!I75</f>
        <v>0</v>
      </c>
      <c r="K76" s="82">
        <f>'Alocação 1q'!K75</f>
        <v>0</v>
      </c>
      <c r="L76" s="82">
        <f>'Alocação 1q'!L75</f>
        <v>0</v>
      </c>
      <c r="M76" s="83">
        <f>'Alocação 1q'!M75</f>
        <v>0</v>
      </c>
      <c r="N76" s="83" t="str">
        <f>'Alocação 1q'!N75</f>
        <v/>
      </c>
      <c r="O76" s="82">
        <f>'Alocação 1q'!O75</f>
        <v>0</v>
      </c>
      <c r="P76" s="82"/>
      <c r="Q76" s="82">
        <f>'Alocação 1q'!P75</f>
        <v>0</v>
      </c>
      <c r="R76" s="83">
        <f>'Alocação 1q'!Q75</f>
        <v>0</v>
      </c>
      <c r="S76" s="83">
        <f>'Alocação 1q'!R75</f>
        <v>0</v>
      </c>
      <c r="T76" s="82">
        <f>'Alocação 1q'!S75</f>
        <v>0</v>
      </c>
      <c r="U76" s="82"/>
      <c r="V76" s="82">
        <f>'Alocação 1q'!T75</f>
        <v>0</v>
      </c>
      <c r="W76" s="83">
        <f>'Alocação 1q'!U75</f>
        <v>0</v>
      </c>
      <c r="X76" s="83">
        <f>'Alocação 1q'!V75</f>
        <v>0</v>
      </c>
      <c r="Y76" s="82">
        <f>'Alocação 1q'!W75</f>
        <v>0</v>
      </c>
      <c r="Z76" s="82"/>
      <c r="AA76" s="82">
        <f>'Alocação 1q'!Y75</f>
        <v>0</v>
      </c>
      <c r="AB76" s="82">
        <f>'Alocação 1q'!Z75</f>
        <v>0</v>
      </c>
      <c r="AC76" s="83">
        <f>'Alocação 1q'!AA75</f>
        <v>0</v>
      </c>
      <c r="AD76" s="83">
        <f>'Alocação 1q'!AB75</f>
        <v>0</v>
      </c>
      <c r="AE76" s="82">
        <f>'Alocação 1q'!AC75</f>
        <v>0</v>
      </c>
      <c r="AF76" s="82"/>
      <c r="AG76" s="82"/>
      <c r="AH76" s="82">
        <f>'Alocação 1q'!Z75</f>
        <v>0</v>
      </c>
      <c r="AI76" s="83">
        <f>'Alocação 1q'!AA75</f>
        <v>0</v>
      </c>
      <c r="AJ76" s="83">
        <f>'Alocação 1q'!AB75</f>
        <v>0</v>
      </c>
      <c r="AK76" s="82">
        <f>'Alocação 1q'!AC75</f>
        <v>0</v>
      </c>
      <c r="AL76" s="82"/>
      <c r="AM76" s="82"/>
      <c r="AN76" s="82">
        <f>'Alocação 1q'!AJ75</f>
        <v>0</v>
      </c>
      <c r="AO76" s="86" t="e">
        <f t="shared" si="12"/>
        <v>#VALUE!</v>
      </c>
      <c r="AP76" s="86" t="e">
        <f t="shared" si="8"/>
        <v>#VALUE!</v>
      </c>
      <c r="AQ76" s="86" t="e">
        <f t="shared" si="9"/>
        <v>#VALUE!</v>
      </c>
      <c r="AR76" s="86">
        <f t="shared" si="10"/>
        <v>0</v>
      </c>
      <c r="AS76" s="87" t="e">
        <f t="shared" si="11"/>
        <v>#VALUE!</v>
      </c>
    </row>
    <row r="77" spans="1:45" ht="15.75" thickBot="1">
      <c r="A77" s="81"/>
      <c r="B77" s="82" t="str">
        <f>'Alocação 1q'!B76</f>
        <v>-</v>
      </c>
      <c r="C77" s="82">
        <f>'Alocação 1q'!A76</f>
        <v>0</v>
      </c>
      <c r="D77" s="82" t="str">
        <f>'Alocação 1q'!C76</f>
        <v>-</v>
      </c>
      <c r="E77" s="82" t="str">
        <f>'Alocação 1q'!D76</f>
        <v>-</v>
      </c>
      <c r="F77" s="82" t="str">
        <f>'Alocação 1q'!E76</f>
        <v>-</v>
      </c>
      <c r="G77" s="82" t="e">
        <f t="shared" si="7"/>
        <v>#VALUE!</v>
      </c>
      <c r="H77" s="82">
        <f>'Alocação 1q'!H76</f>
        <v>0</v>
      </c>
      <c r="I77" s="82">
        <f>'Alocação 1q'!J76</f>
        <v>0</v>
      </c>
      <c r="J77" s="82">
        <f>'Alocação 1q'!I76</f>
        <v>0</v>
      </c>
      <c r="K77" s="82">
        <f>'Alocação 1q'!K76</f>
        <v>0</v>
      </c>
      <c r="L77" s="82">
        <f>'Alocação 1q'!L76</f>
        <v>0</v>
      </c>
      <c r="M77" s="83">
        <f>'Alocação 1q'!M76</f>
        <v>0</v>
      </c>
      <c r="N77" s="83" t="str">
        <f>'Alocação 1q'!N76</f>
        <v/>
      </c>
      <c r="O77" s="82">
        <f>'Alocação 1q'!O76</f>
        <v>0</v>
      </c>
      <c r="P77" s="82"/>
      <c r="Q77" s="82">
        <f>'Alocação 1q'!P76</f>
        <v>0</v>
      </c>
      <c r="R77" s="83">
        <f>'Alocação 1q'!Q76</f>
        <v>0</v>
      </c>
      <c r="S77" s="83">
        <f>'Alocação 1q'!R76</f>
        <v>0</v>
      </c>
      <c r="T77" s="82">
        <f>'Alocação 1q'!S76</f>
        <v>0</v>
      </c>
      <c r="U77" s="82"/>
      <c r="V77" s="82">
        <f>'Alocação 1q'!T76</f>
        <v>0</v>
      </c>
      <c r="W77" s="83">
        <f>'Alocação 1q'!U76</f>
        <v>0</v>
      </c>
      <c r="X77" s="83">
        <f>'Alocação 1q'!V76</f>
        <v>0</v>
      </c>
      <c r="Y77" s="82">
        <f>'Alocação 1q'!W76</f>
        <v>0</v>
      </c>
      <c r="Z77" s="82"/>
      <c r="AA77" s="82">
        <f>'Alocação 1q'!Y76</f>
        <v>0</v>
      </c>
      <c r="AB77" s="82">
        <f>'Alocação 1q'!Z76</f>
        <v>0</v>
      </c>
      <c r="AC77" s="83">
        <f>'Alocação 1q'!AA76</f>
        <v>0</v>
      </c>
      <c r="AD77" s="83">
        <f>'Alocação 1q'!AB76</f>
        <v>0</v>
      </c>
      <c r="AE77" s="82">
        <f>'Alocação 1q'!AC76</f>
        <v>0</v>
      </c>
      <c r="AF77" s="82"/>
      <c r="AG77" s="82"/>
      <c r="AH77" s="82">
        <f>'Alocação 1q'!Z76</f>
        <v>0</v>
      </c>
      <c r="AI77" s="83">
        <f>'Alocação 1q'!AA76</f>
        <v>0</v>
      </c>
      <c r="AJ77" s="83">
        <f>'Alocação 1q'!AB76</f>
        <v>0</v>
      </c>
      <c r="AK77" s="82">
        <f>'Alocação 1q'!AC76</f>
        <v>0</v>
      </c>
      <c r="AL77" s="82"/>
      <c r="AM77" s="82"/>
      <c r="AN77" s="82">
        <f>'Alocação 1q'!AJ76</f>
        <v>0</v>
      </c>
      <c r="AO77" s="86" t="e">
        <f t="shared" si="12"/>
        <v>#VALUE!</v>
      </c>
      <c r="AP77" s="86" t="e">
        <f t="shared" si="8"/>
        <v>#VALUE!</v>
      </c>
      <c r="AQ77" s="86" t="e">
        <f t="shared" si="9"/>
        <v>#VALUE!</v>
      </c>
      <c r="AR77" s="86">
        <f t="shared" si="10"/>
        <v>0</v>
      </c>
      <c r="AS77" s="87" t="e">
        <f t="shared" si="11"/>
        <v>#VALUE!</v>
      </c>
    </row>
    <row r="78" spans="1:45" ht="15.75" thickBot="1">
      <c r="A78" s="81"/>
      <c r="B78" s="82" t="str">
        <f>'Alocação 1q'!B77</f>
        <v>-</v>
      </c>
      <c r="C78" s="82">
        <f>'Alocação 1q'!A77</f>
        <v>0</v>
      </c>
      <c r="D78" s="82" t="str">
        <f>'Alocação 1q'!C77</f>
        <v>-</v>
      </c>
      <c r="E78" s="82" t="str">
        <f>'Alocação 1q'!D77</f>
        <v>-</v>
      </c>
      <c r="F78" s="82" t="str">
        <f>'Alocação 1q'!E77</f>
        <v>-</v>
      </c>
      <c r="G78" s="82" t="e">
        <f t="shared" si="7"/>
        <v>#VALUE!</v>
      </c>
      <c r="H78" s="82">
        <f>'Alocação 1q'!H77</f>
        <v>0</v>
      </c>
      <c r="I78" s="82">
        <f>'Alocação 1q'!J77</f>
        <v>0</v>
      </c>
      <c r="J78" s="82">
        <f>'Alocação 1q'!I77</f>
        <v>0</v>
      </c>
      <c r="K78" s="82">
        <f>'Alocação 1q'!K77</f>
        <v>0</v>
      </c>
      <c r="L78" s="82">
        <f>'Alocação 1q'!L77</f>
        <v>0</v>
      </c>
      <c r="M78" s="83">
        <f>'Alocação 1q'!M77</f>
        <v>0</v>
      </c>
      <c r="N78" s="83" t="str">
        <f>'Alocação 1q'!N77</f>
        <v/>
      </c>
      <c r="O78" s="82">
        <f>'Alocação 1q'!O77</f>
        <v>0</v>
      </c>
      <c r="P78" s="82"/>
      <c r="Q78" s="82">
        <f>'Alocação 1q'!P77</f>
        <v>0</v>
      </c>
      <c r="R78" s="83">
        <f>'Alocação 1q'!Q77</f>
        <v>0</v>
      </c>
      <c r="S78" s="83">
        <f>'Alocação 1q'!R77</f>
        <v>0</v>
      </c>
      <c r="T78" s="82">
        <f>'Alocação 1q'!S77</f>
        <v>0</v>
      </c>
      <c r="U78" s="82"/>
      <c r="V78" s="82">
        <f>'Alocação 1q'!T77</f>
        <v>0</v>
      </c>
      <c r="W78" s="83">
        <f>'Alocação 1q'!U77</f>
        <v>0</v>
      </c>
      <c r="X78" s="83">
        <f>'Alocação 1q'!V77</f>
        <v>0</v>
      </c>
      <c r="Y78" s="82">
        <f>'Alocação 1q'!W77</f>
        <v>0</v>
      </c>
      <c r="Z78" s="82"/>
      <c r="AA78" s="82">
        <f>'Alocação 1q'!Y77</f>
        <v>0</v>
      </c>
      <c r="AB78" s="82">
        <f>'Alocação 1q'!Z77</f>
        <v>0</v>
      </c>
      <c r="AC78" s="83">
        <f>'Alocação 1q'!AA77</f>
        <v>0</v>
      </c>
      <c r="AD78" s="83">
        <f>'Alocação 1q'!AB77</f>
        <v>0</v>
      </c>
      <c r="AE78" s="82">
        <f>'Alocação 1q'!AC77</f>
        <v>0</v>
      </c>
      <c r="AF78" s="82"/>
      <c r="AG78" s="82"/>
      <c r="AH78" s="82">
        <f>'Alocação 1q'!Z77</f>
        <v>0</v>
      </c>
      <c r="AI78" s="83">
        <f>'Alocação 1q'!AA77</f>
        <v>0</v>
      </c>
      <c r="AJ78" s="83">
        <f>'Alocação 1q'!AB77</f>
        <v>0</v>
      </c>
      <c r="AK78" s="82">
        <f>'Alocação 1q'!AC77</f>
        <v>0</v>
      </c>
      <c r="AL78" s="82"/>
      <c r="AM78" s="82"/>
      <c r="AN78" s="82">
        <f>'Alocação 1q'!AJ77</f>
        <v>0</v>
      </c>
      <c r="AO78" s="86" t="e">
        <f t="shared" si="12"/>
        <v>#VALUE!</v>
      </c>
      <c r="AP78" s="86" t="e">
        <f t="shared" si="8"/>
        <v>#VALUE!</v>
      </c>
      <c r="AQ78" s="86" t="e">
        <f t="shared" si="9"/>
        <v>#VALUE!</v>
      </c>
      <c r="AR78" s="86">
        <f t="shared" si="10"/>
        <v>0</v>
      </c>
      <c r="AS78" s="87" t="e">
        <f t="shared" si="11"/>
        <v>#VALUE!</v>
      </c>
    </row>
    <row r="79" spans="1:45" ht="15.75" thickBot="1">
      <c r="A79" s="81"/>
      <c r="B79" s="82" t="str">
        <f>'Alocação 1q'!B78</f>
        <v>-</v>
      </c>
      <c r="C79" s="82">
        <f>'Alocação 1q'!A78</f>
        <v>0</v>
      </c>
      <c r="D79" s="82" t="str">
        <f>'Alocação 1q'!C78</f>
        <v>-</v>
      </c>
      <c r="E79" s="82" t="str">
        <f>'Alocação 1q'!D78</f>
        <v>-</v>
      </c>
      <c r="F79" s="82" t="str">
        <f>'Alocação 1q'!E78</f>
        <v>-</v>
      </c>
      <c r="G79" s="82" t="e">
        <f t="shared" si="7"/>
        <v>#VALUE!</v>
      </c>
      <c r="H79" s="82">
        <f>'Alocação 1q'!H78</f>
        <v>0</v>
      </c>
      <c r="I79" s="82">
        <f>'Alocação 1q'!J78</f>
        <v>0</v>
      </c>
      <c r="J79" s="82">
        <f>'Alocação 1q'!I78</f>
        <v>0</v>
      </c>
      <c r="K79" s="82">
        <f>'Alocação 1q'!K78</f>
        <v>0</v>
      </c>
      <c r="L79" s="82">
        <f>'Alocação 1q'!L78</f>
        <v>0</v>
      </c>
      <c r="M79" s="83">
        <f>'Alocação 1q'!M78</f>
        <v>0</v>
      </c>
      <c r="N79" s="83" t="str">
        <f>'Alocação 1q'!N78</f>
        <v/>
      </c>
      <c r="O79" s="82">
        <f>'Alocação 1q'!O78</f>
        <v>0</v>
      </c>
      <c r="P79" s="82"/>
      <c r="Q79" s="82">
        <f>'Alocação 1q'!P78</f>
        <v>0</v>
      </c>
      <c r="R79" s="83">
        <f>'Alocação 1q'!Q78</f>
        <v>0</v>
      </c>
      <c r="S79" s="83">
        <f>'Alocação 1q'!R78</f>
        <v>0</v>
      </c>
      <c r="T79" s="82">
        <f>'Alocação 1q'!S78</f>
        <v>0</v>
      </c>
      <c r="U79" s="82"/>
      <c r="V79" s="82">
        <f>'Alocação 1q'!T78</f>
        <v>0</v>
      </c>
      <c r="W79" s="83">
        <f>'Alocação 1q'!U78</f>
        <v>0</v>
      </c>
      <c r="X79" s="83">
        <f>'Alocação 1q'!V78</f>
        <v>0</v>
      </c>
      <c r="Y79" s="82">
        <f>'Alocação 1q'!W78</f>
        <v>0</v>
      </c>
      <c r="Z79" s="82"/>
      <c r="AA79" s="82">
        <f>'Alocação 1q'!Y78</f>
        <v>0</v>
      </c>
      <c r="AB79" s="82">
        <f>'Alocação 1q'!Z78</f>
        <v>0</v>
      </c>
      <c r="AC79" s="83">
        <f>'Alocação 1q'!AA78</f>
        <v>0</v>
      </c>
      <c r="AD79" s="83">
        <f>'Alocação 1q'!AB78</f>
        <v>0</v>
      </c>
      <c r="AE79" s="82">
        <f>'Alocação 1q'!AC78</f>
        <v>0</v>
      </c>
      <c r="AF79" s="82"/>
      <c r="AG79" s="82"/>
      <c r="AH79" s="82">
        <f>'Alocação 1q'!Z78</f>
        <v>0</v>
      </c>
      <c r="AI79" s="83">
        <f>'Alocação 1q'!AA78</f>
        <v>0</v>
      </c>
      <c r="AJ79" s="83">
        <f>'Alocação 1q'!AB78</f>
        <v>0</v>
      </c>
      <c r="AK79" s="82">
        <f>'Alocação 1q'!AC78</f>
        <v>0</v>
      </c>
      <c r="AL79" s="82"/>
      <c r="AM79" s="82"/>
      <c r="AN79" s="82">
        <f>'Alocação 1q'!AJ78</f>
        <v>0</v>
      </c>
      <c r="AO79" s="86" t="e">
        <f t="shared" si="12"/>
        <v>#VALUE!</v>
      </c>
      <c r="AP79" s="86" t="e">
        <f t="shared" si="8"/>
        <v>#VALUE!</v>
      </c>
      <c r="AQ79" s="86" t="e">
        <f t="shared" si="9"/>
        <v>#VALUE!</v>
      </c>
      <c r="AR79" s="86">
        <f t="shared" si="10"/>
        <v>0</v>
      </c>
      <c r="AS79" s="87" t="e">
        <f t="shared" si="11"/>
        <v>#VALUE!</v>
      </c>
    </row>
    <row r="80" spans="1:45" ht="15.75" thickBot="1">
      <c r="A80" s="81"/>
      <c r="B80" s="82" t="str">
        <f>'Alocação 1q'!B79</f>
        <v>-</v>
      </c>
      <c r="C80" s="82">
        <f>'Alocação 1q'!A79</f>
        <v>0</v>
      </c>
      <c r="D80" s="82" t="str">
        <f>'Alocação 1q'!C79</f>
        <v>-</v>
      </c>
      <c r="E80" s="82" t="str">
        <f>'Alocação 1q'!D79</f>
        <v>-</v>
      </c>
      <c r="F80" s="82" t="str">
        <f>'Alocação 1q'!E79</f>
        <v>-</v>
      </c>
      <c r="G80" s="82" t="e">
        <f t="shared" si="7"/>
        <v>#VALUE!</v>
      </c>
      <c r="H80" s="82">
        <f>'Alocação 1q'!H79</f>
        <v>0</v>
      </c>
      <c r="I80" s="82">
        <f>'Alocação 1q'!J79</f>
        <v>0</v>
      </c>
      <c r="J80" s="82">
        <f>'Alocação 1q'!I79</f>
        <v>0</v>
      </c>
      <c r="K80" s="82">
        <f>'Alocação 1q'!K79</f>
        <v>0</v>
      </c>
      <c r="L80" s="82">
        <f>'Alocação 1q'!L79</f>
        <v>0</v>
      </c>
      <c r="M80" s="83">
        <f>'Alocação 1q'!M79</f>
        <v>0</v>
      </c>
      <c r="N80" s="83" t="str">
        <f>'Alocação 1q'!N79</f>
        <v/>
      </c>
      <c r="O80" s="82">
        <f>'Alocação 1q'!O79</f>
        <v>0</v>
      </c>
      <c r="P80" s="82"/>
      <c r="Q80" s="82">
        <f>'Alocação 1q'!P79</f>
        <v>0</v>
      </c>
      <c r="R80" s="83">
        <f>'Alocação 1q'!Q79</f>
        <v>0</v>
      </c>
      <c r="S80" s="83">
        <f>'Alocação 1q'!R79</f>
        <v>0</v>
      </c>
      <c r="T80" s="82">
        <f>'Alocação 1q'!S79</f>
        <v>0</v>
      </c>
      <c r="U80" s="82"/>
      <c r="V80" s="82">
        <f>'Alocação 1q'!T79</f>
        <v>0</v>
      </c>
      <c r="W80" s="83">
        <f>'Alocação 1q'!U79</f>
        <v>0</v>
      </c>
      <c r="X80" s="83">
        <f>'Alocação 1q'!V79</f>
        <v>0</v>
      </c>
      <c r="Y80" s="82">
        <f>'Alocação 1q'!W79</f>
        <v>0</v>
      </c>
      <c r="Z80" s="82"/>
      <c r="AA80" s="82">
        <f>'Alocação 1q'!Y79</f>
        <v>0</v>
      </c>
      <c r="AB80" s="82">
        <f>'Alocação 1q'!Z79</f>
        <v>0</v>
      </c>
      <c r="AC80" s="83">
        <f>'Alocação 1q'!AA79</f>
        <v>0</v>
      </c>
      <c r="AD80" s="83">
        <f>'Alocação 1q'!AB79</f>
        <v>0</v>
      </c>
      <c r="AE80" s="82">
        <f>'Alocação 1q'!AC79</f>
        <v>0</v>
      </c>
      <c r="AF80" s="82"/>
      <c r="AG80" s="82"/>
      <c r="AH80" s="82">
        <f>'Alocação 1q'!Z79</f>
        <v>0</v>
      </c>
      <c r="AI80" s="83">
        <f>'Alocação 1q'!AA79</f>
        <v>0</v>
      </c>
      <c r="AJ80" s="83">
        <f>'Alocação 1q'!AB79</f>
        <v>0</v>
      </c>
      <c r="AK80" s="82">
        <f>'Alocação 1q'!AC79</f>
        <v>0</v>
      </c>
      <c r="AL80" s="82"/>
      <c r="AM80" s="82"/>
      <c r="AN80" s="82">
        <f>'Alocação 1q'!AJ79</f>
        <v>0</v>
      </c>
      <c r="AO80" s="86" t="e">
        <f t="shared" si="12"/>
        <v>#VALUE!</v>
      </c>
      <c r="AP80" s="86" t="e">
        <f t="shared" si="8"/>
        <v>#VALUE!</v>
      </c>
      <c r="AQ80" s="86" t="e">
        <f t="shared" si="9"/>
        <v>#VALUE!</v>
      </c>
      <c r="AR80" s="86">
        <f t="shared" si="10"/>
        <v>0</v>
      </c>
      <c r="AS80" s="87" t="e">
        <f t="shared" si="11"/>
        <v>#VALUE!</v>
      </c>
    </row>
    <row r="81" spans="1:45" ht="15.75" thickBot="1">
      <c r="A81" s="81"/>
      <c r="B81" s="82" t="str">
        <f>'Alocação 1q'!B80</f>
        <v>-</v>
      </c>
      <c r="C81" s="82">
        <f>'Alocação 1q'!A80</f>
        <v>0</v>
      </c>
      <c r="D81" s="82" t="str">
        <f>'Alocação 1q'!C80</f>
        <v>-</v>
      </c>
      <c r="E81" s="82" t="str">
        <f>'Alocação 1q'!D80</f>
        <v>-</v>
      </c>
      <c r="F81" s="82" t="str">
        <f>'Alocação 1q'!E80</f>
        <v>-</v>
      </c>
      <c r="G81" s="82" t="e">
        <f t="shared" si="7"/>
        <v>#VALUE!</v>
      </c>
      <c r="H81" s="82">
        <f>'Alocação 1q'!H80</f>
        <v>0</v>
      </c>
      <c r="I81" s="82">
        <f>'Alocação 1q'!J80</f>
        <v>0</v>
      </c>
      <c r="J81" s="82">
        <f>'Alocação 1q'!I80</f>
        <v>0</v>
      </c>
      <c r="K81" s="82">
        <f>'Alocação 1q'!K80</f>
        <v>0</v>
      </c>
      <c r="L81" s="82">
        <f>'Alocação 1q'!L80</f>
        <v>0</v>
      </c>
      <c r="M81" s="83">
        <f>'Alocação 1q'!M80</f>
        <v>0</v>
      </c>
      <c r="N81" s="83" t="str">
        <f>'Alocação 1q'!N80</f>
        <v/>
      </c>
      <c r="O81" s="82">
        <f>'Alocação 1q'!O80</f>
        <v>0</v>
      </c>
      <c r="P81" s="82"/>
      <c r="Q81" s="82">
        <f>'Alocação 1q'!P80</f>
        <v>0</v>
      </c>
      <c r="R81" s="83">
        <f>'Alocação 1q'!Q80</f>
        <v>0</v>
      </c>
      <c r="S81" s="83">
        <f>'Alocação 1q'!R80</f>
        <v>0</v>
      </c>
      <c r="T81" s="82">
        <f>'Alocação 1q'!S80</f>
        <v>0</v>
      </c>
      <c r="U81" s="82"/>
      <c r="V81" s="82">
        <f>'Alocação 1q'!T80</f>
        <v>0</v>
      </c>
      <c r="W81" s="83">
        <f>'Alocação 1q'!U80</f>
        <v>0</v>
      </c>
      <c r="X81" s="83">
        <f>'Alocação 1q'!V80</f>
        <v>0</v>
      </c>
      <c r="Y81" s="82">
        <f>'Alocação 1q'!W80</f>
        <v>0</v>
      </c>
      <c r="Z81" s="82"/>
      <c r="AA81" s="82">
        <f>'Alocação 1q'!Y80</f>
        <v>0</v>
      </c>
      <c r="AB81" s="82">
        <f>'Alocação 1q'!Z80</f>
        <v>0</v>
      </c>
      <c r="AC81" s="83">
        <f>'Alocação 1q'!AA80</f>
        <v>0</v>
      </c>
      <c r="AD81" s="83">
        <f>'Alocação 1q'!AB80</f>
        <v>0</v>
      </c>
      <c r="AE81" s="82">
        <f>'Alocação 1q'!AC80</f>
        <v>0</v>
      </c>
      <c r="AF81" s="82"/>
      <c r="AG81" s="82"/>
      <c r="AH81" s="82">
        <f>'Alocação 1q'!Z80</f>
        <v>0</v>
      </c>
      <c r="AI81" s="83">
        <f>'Alocação 1q'!AA80</f>
        <v>0</v>
      </c>
      <c r="AJ81" s="83">
        <f>'Alocação 1q'!AB80</f>
        <v>0</v>
      </c>
      <c r="AK81" s="82">
        <f>'Alocação 1q'!AC80</f>
        <v>0</v>
      </c>
      <c r="AL81" s="82"/>
      <c r="AM81" s="82"/>
      <c r="AN81" s="82">
        <f>'Alocação 1q'!AJ80</f>
        <v>0</v>
      </c>
      <c r="AO81" s="88" t="e">
        <f t="shared" si="12"/>
        <v>#VALUE!</v>
      </c>
      <c r="AP81" s="88" t="e">
        <f t="shared" si="8"/>
        <v>#VALUE!</v>
      </c>
      <c r="AQ81" s="88" t="e">
        <f t="shared" si="9"/>
        <v>#VALUE!</v>
      </c>
      <c r="AR81" s="88">
        <f t="shared" si="10"/>
        <v>0</v>
      </c>
      <c r="AS81" s="89" t="e">
        <f t="shared" si="11"/>
        <v>#VALUE!</v>
      </c>
    </row>
  </sheetData>
  <mergeCells count="13">
    <mergeCell ref="AO1:AS1"/>
    <mergeCell ref="L1:P1"/>
    <mergeCell ref="Q1:U1"/>
    <mergeCell ref="V1:Z1"/>
    <mergeCell ref="AB1:AG1"/>
    <mergeCell ref="AH1:AM1"/>
    <mergeCell ref="AL2:AM2"/>
    <mergeCell ref="M2:N2"/>
    <mergeCell ref="R2:S2"/>
    <mergeCell ref="W2:X2"/>
    <mergeCell ref="AC2:AD2"/>
    <mergeCell ref="AF2:AG2"/>
    <mergeCell ref="AI2:AJ2"/>
  </mergeCells>
  <conditionalFormatting sqref="AO2:AO81">
    <cfRule type="containsText" dxfId="33" priority="1" operator="containsText" text="HORAS">
      <formula>NOT(ISERROR(SEARCH("HORAS",AO2)))</formula>
    </cfRule>
  </conditionalFormatting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3"/>
  <sheetViews>
    <sheetView workbookViewId="0">
      <selection activeCell="C89" sqref="C89"/>
    </sheetView>
  </sheetViews>
  <sheetFormatPr defaultColWidth="9.140625" defaultRowHeight="15"/>
  <cols>
    <col min="1" max="1" width="41" style="12" bestFit="1" customWidth="1"/>
    <col min="2" max="3" width="21.7109375" style="12" bestFit="1" customWidth="1"/>
    <col min="4" max="7" width="8" style="90" customWidth="1"/>
    <col min="8" max="8" width="10.7109375" style="12" bestFit="1" customWidth="1"/>
    <col min="9" max="9" width="9.5703125" style="12" bestFit="1" customWidth="1"/>
    <col min="10" max="10" width="11.140625" style="12" customWidth="1"/>
    <col min="11" max="11" width="8.85546875" style="12" bestFit="1" customWidth="1"/>
    <col min="12" max="12" width="13.140625" style="12" bestFit="1" customWidth="1"/>
    <col min="13" max="14" width="5.7109375" style="91" bestFit="1" customWidth="1"/>
    <col min="15" max="15" width="24.28515625" style="12" bestFit="1" customWidth="1"/>
    <col min="16" max="16" width="8.5703125" style="12" bestFit="1" customWidth="1"/>
    <col min="17" max="17" width="13.140625" style="12" customWidth="1"/>
    <col min="18" max="19" width="9.140625" style="91"/>
    <col min="20" max="20" width="24.28515625" style="12" bestFit="1" customWidth="1"/>
    <col min="21" max="21" width="6.85546875" style="12" customWidth="1"/>
    <col min="22" max="22" width="13.140625" style="12" customWidth="1"/>
    <col min="23" max="24" width="9.140625" style="91"/>
    <col min="25" max="25" width="24.28515625" style="12" bestFit="1" customWidth="1"/>
    <col min="26" max="26" width="6.85546875" style="12" customWidth="1"/>
    <col min="27" max="27" width="67.140625" style="12" customWidth="1"/>
    <col min="28" max="28" width="14.28515625" style="12" bestFit="1" customWidth="1"/>
    <col min="29" max="30" width="9.140625" style="91"/>
    <col min="31" max="31" width="24.28515625" style="12" bestFit="1" customWidth="1"/>
    <col min="32" max="32" width="12" style="12" customWidth="1"/>
    <col min="33" max="33" width="22.85546875" style="12" bestFit="1" customWidth="1"/>
    <col min="34" max="34" width="14.28515625" style="12" bestFit="1" customWidth="1"/>
    <col min="35" max="36" width="9.140625" style="91"/>
    <col min="37" max="37" width="24.28515625" style="12" bestFit="1" customWidth="1"/>
    <col min="38" max="38" width="10.140625" style="12" customWidth="1"/>
    <col min="39" max="39" width="23.42578125" style="12" customWidth="1"/>
    <col min="40" max="40" width="25.140625" style="12" customWidth="1"/>
    <col min="41" max="41" width="27.7109375" style="12" bestFit="1" customWidth="1"/>
    <col min="42" max="42" width="9.85546875" style="12" bestFit="1" customWidth="1"/>
    <col min="43" max="43" width="11.28515625" style="12" customWidth="1"/>
    <col min="44" max="44" width="9.140625" style="12"/>
    <col min="45" max="45" width="9.140625" style="12" customWidth="1"/>
    <col min="46" max="46" width="14.28515625" style="12" bestFit="1" customWidth="1"/>
    <col min="47" max="16384" width="9.140625" style="12"/>
  </cols>
  <sheetData>
    <row r="1" spans="1:46" s="71" customFormat="1" ht="52.5" customHeight="1" thickBot="1">
      <c r="A1" s="70"/>
      <c r="D1" s="72"/>
      <c r="E1" s="72"/>
      <c r="F1" s="72"/>
      <c r="G1" s="72"/>
      <c r="L1" s="137" t="s">
        <v>2546</v>
      </c>
      <c r="M1" s="137"/>
      <c r="N1" s="137"/>
      <c r="O1" s="137"/>
      <c r="P1" s="137"/>
      <c r="Q1" s="137" t="s">
        <v>2547</v>
      </c>
      <c r="R1" s="137"/>
      <c r="S1" s="137"/>
      <c r="T1" s="137"/>
      <c r="U1" s="137"/>
      <c r="V1" s="137" t="s">
        <v>2548</v>
      </c>
      <c r="W1" s="137"/>
      <c r="X1" s="137"/>
      <c r="Y1" s="137"/>
      <c r="Z1" s="137"/>
      <c r="AB1" s="138" t="s">
        <v>2549</v>
      </c>
      <c r="AC1" s="139"/>
      <c r="AD1" s="139"/>
      <c r="AE1" s="139"/>
      <c r="AF1" s="139"/>
      <c r="AG1" s="140"/>
      <c r="AH1" s="134" t="s">
        <v>2550</v>
      </c>
      <c r="AI1" s="135"/>
      <c r="AJ1" s="135"/>
      <c r="AK1" s="135"/>
      <c r="AL1" s="135"/>
      <c r="AM1" s="136"/>
      <c r="AO1" s="134" t="s">
        <v>2551</v>
      </c>
      <c r="AP1" s="135"/>
      <c r="AQ1" s="135"/>
      <c r="AR1" s="135"/>
      <c r="AS1" s="136"/>
    </row>
    <row r="2" spans="1:46" ht="15.75" thickBot="1">
      <c r="A2" s="73" t="s">
        <v>6</v>
      </c>
      <c r="B2" s="74" t="s">
        <v>2552</v>
      </c>
      <c r="C2" s="75" t="s">
        <v>2553</v>
      </c>
      <c r="D2" s="75" t="s">
        <v>2554</v>
      </c>
      <c r="E2" s="75" t="s">
        <v>2</v>
      </c>
      <c r="F2" s="75" t="s">
        <v>3</v>
      </c>
      <c r="G2" s="75" t="s">
        <v>2555</v>
      </c>
      <c r="H2" s="74" t="s">
        <v>15</v>
      </c>
      <c r="I2" s="74" t="s">
        <v>9</v>
      </c>
      <c r="J2" s="74" t="s">
        <v>8</v>
      </c>
      <c r="K2" s="74" t="s">
        <v>47</v>
      </c>
      <c r="L2" s="74" t="s">
        <v>2556</v>
      </c>
      <c r="M2" s="133" t="s">
        <v>2557</v>
      </c>
      <c r="N2" s="133"/>
      <c r="O2" s="74" t="s">
        <v>2558</v>
      </c>
      <c r="P2" s="75" t="s">
        <v>2559</v>
      </c>
      <c r="Q2" s="74" t="s">
        <v>2556</v>
      </c>
      <c r="R2" s="133" t="s">
        <v>2557</v>
      </c>
      <c r="S2" s="133"/>
      <c r="T2" s="74" t="s">
        <v>2558</v>
      </c>
      <c r="U2" s="75" t="s">
        <v>2559</v>
      </c>
      <c r="V2" s="74" t="s">
        <v>2556</v>
      </c>
      <c r="W2" s="133" t="s">
        <v>2557</v>
      </c>
      <c r="X2" s="133"/>
      <c r="Y2" s="74" t="s">
        <v>2558</v>
      </c>
      <c r="Z2" s="75" t="s">
        <v>2559</v>
      </c>
      <c r="AA2" s="74" t="s">
        <v>2560</v>
      </c>
      <c r="AB2" s="74" t="s">
        <v>2561</v>
      </c>
      <c r="AC2" s="133" t="s">
        <v>2562</v>
      </c>
      <c r="AD2" s="133"/>
      <c r="AE2" s="74" t="s">
        <v>2558</v>
      </c>
      <c r="AF2" s="131" t="s">
        <v>2563</v>
      </c>
      <c r="AG2" s="132"/>
      <c r="AH2" s="74" t="s">
        <v>2561</v>
      </c>
      <c r="AI2" s="133" t="s">
        <v>2562</v>
      </c>
      <c r="AJ2" s="133"/>
      <c r="AK2" s="74" t="s">
        <v>2558</v>
      </c>
      <c r="AL2" s="131" t="s">
        <v>2563</v>
      </c>
      <c r="AM2" s="132"/>
      <c r="AN2" s="76" t="s">
        <v>2564</v>
      </c>
      <c r="AO2" s="77" t="s">
        <v>2565</v>
      </c>
      <c r="AP2" s="78" t="s">
        <v>2555</v>
      </c>
      <c r="AQ2" s="79" t="s">
        <v>2566</v>
      </c>
      <c r="AR2" s="79" t="s">
        <v>2567</v>
      </c>
      <c r="AS2" s="80" t="s">
        <v>2568</v>
      </c>
    </row>
    <row r="3" spans="1:46" ht="15.75" thickBot="1">
      <c r="A3" s="81" t="s">
        <v>2569</v>
      </c>
      <c r="B3" s="82" t="str">
        <f>'Alocação 2q'!B2</f>
        <v>BCS0001-15</v>
      </c>
      <c r="C3" s="82" t="str">
        <f>'Alocação 2q'!A2</f>
        <v>Base Experimental das Ciências Naturais</v>
      </c>
      <c r="D3" s="82">
        <f>'Alocação 2q'!C2</f>
        <v>0</v>
      </c>
      <c r="E3" s="82">
        <f>'Alocação 2q'!D2</f>
        <v>3</v>
      </c>
      <c r="F3" s="82">
        <f>'Alocação 2q'!E2</f>
        <v>2</v>
      </c>
      <c r="G3" s="82">
        <f>D3+E3</f>
        <v>3</v>
      </c>
      <c r="H3" s="82" t="str">
        <f>'Alocação 2q'!H2</f>
        <v>SA</v>
      </c>
      <c r="I3" s="82" t="str">
        <f>'Alocação 2q'!J2</f>
        <v>B2</v>
      </c>
      <c r="J3" s="82" t="str">
        <f>'Alocação 2q'!I2</f>
        <v>Matutino</v>
      </c>
      <c r="K3" s="82">
        <f>'Alocação 2q'!K2</f>
        <v>30</v>
      </c>
      <c r="L3" s="82">
        <f>'Alocação 2q'!L2</f>
        <v>0</v>
      </c>
      <c r="M3" s="83">
        <f>'Alocação 2q'!M2</f>
        <v>0</v>
      </c>
      <c r="N3" s="83">
        <f>'Alocação 2q'!N2</f>
        <v>0</v>
      </c>
      <c r="O3" s="82">
        <f>'Alocação 2q'!O2</f>
        <v>0</v>
      </c>
      <c r="P3" s="82"/>
      <c r="Q3" s="82">
        <f>'Alocação 2q'!P2</f>
        <v>0</v>
      </c>
      <c r="R3" s="83">
        <f>'Alocação 2q'!Q2</f>
        <v>0</v>
      </c>
      <c r="S3" s="83">
        <f>'Alocação 2q'!R2</f>
        <v>0</v>
      </c>
      <c r="T3" s="82">
        <f>'Alocação 2q'!S2</f>
        <v>0</v>
      </c>
      <c r="U3" s="82"/>
      <c r="V3" s="82">
        <f>'Alocação 2q'!T2</f>
        <v>0</v>
      </c>
      <c r="W3" s="83">
        <f>'Alocação 2q'!U2</f>
        <v>0</v>
      </c>
      <c r="X3" s="83">
        <f>'Alocação 2q'!V2</f>
        <v>0</v>
      </c>
      <c r="Y3" s="82">
        <f>'Alocação 2q'!W2</f>
        <v>0</v>
      </c>
      <c r="Z3" s="82"/>
      <c r="AA3" s="82">
        <f>'Alocação 2q'!Y2</f>
        <v>0</v>
      </c>
      <c r="AB3" s="82" t="str">
        <f>'Alocação 2q'!Z2</f>
        <v>Terças</v>
      </c>
      <c r="AC3" s="83">
        <f>'Alocação 2q'!AA2</f>
        <v>0.33333333333333331</v>
      </c>
      <c r="AD3" s="83">
        <f>'Alocação 2q'!AB2</f>
        <v>0.45833333333333298</v>
      </c>
      <c r="AE3" s="82" t="str">
        <f>'Alocação 2q'!AC2</f>
        <v>Semanal</v>
      </c>
      <c r="AF3" s="82"/>
      <c r="AG3" s="82"/>
      <c r="AH3" s="82" t="str">
        <f>'Alocação 2q'!Z2</f>
        <v>Terças</v>
      </c>
      <c r="AI3" s="83">
        <f>'Alocação 2q'!AA2</f>
        <v>0.33333333333333331</v>
      </c>
      <c r="AJ3" s="83">
        <f>'Alocação 2q'!AB2</f>
        <v>0.45833333333333298</v>
      </c>
      <c r="AK3" s="82" t="str">
        <f>'Alocação 2q'!AC2</f>
        <v>Semanal</v>
      </c>
      <c r="AL3" s="82"/>
      <c r="AM3" s="82"/>
      <c r="AN3" s="82" t="str">
        <f>'Alocação 2q'!AJ2</f>
        <v>Hana Paula Masuda</v>
      </c>
      <c r="AO3" s="84" t="str">
        <f t="shared" ref="AO3:AO4" si="0">IF(AP3="0","",IF(AP3=AS3,"CORRETO",IF(AP3&gt;AS3,"HORAS A MENOS ALOCADAS","HORAS A MAIS ALOCADAS")))</f>
        <v>HORAS A MAIS ALOCADAS</v>
      </c>
      <c r="AP3" s="84">
        <f>IF(G3="","0",G3/24)</f>
        <v>0.125</v>
      </c>
      <c r="AQ3" s="84">
        <f>(IF(M3="",0,IF(O3="SEMANAL",N3-M3,(N3-M3)/2)))+(IF(R3="",0,IF(T3="SEMANAL",S3-R3,(S3-R3)/2)))+(IF(W3="",0,IF(Y3="SEMANAL",X3-W3,(X3-W3)/2)))</f>
        <v>0</v>
      </c>
      <c r="AR3" s="84">
        <f>(IF(AD3="",0,IF(AE3="SEMANAL",AD3-AC3,(AD3-AC3)/2)))+(IF(AJ3="",0,IF(AK3="SEMANAL",AJ3-AI3,(AJ3-AI3)/2)))</f>
        <v>0.24999999999999933</v>
      </c>
      <c r="AS3" s="85">
        <f>AQ3+AR3</f>
        <v>0.24999999999999933</v>
      </c>
      <c r="AT3" s="65"/>
    </row>
    <row r="4" spans="1:46" ht="15.75" thickBot="1">
      <c r="A4" s="81" t="s">
        <v>2569</v>
      </c>
      <c r="B4" s="82" t="str">
        <f>'Alocação 2q'!B3</f>
        <v>BCS0001-15</v>
      </c>
      <c r="C4" s="82" t="str">
        <f>'Alocação 2q'!A3</f>
        <v>Base Experimental das Ciências Naturais</v>
      </c>
      <c r="D4" s="82">
        <f>'Alocação 2q'!C3</f>
        <v>0</v>
      </c>
      <c r="E4" s="82">
        <f>'Alocação 2q'!D3</f>
        <v>3</v>
      </c>
      <c r="F4" s="82">
        <f>'Alocação 2q'!E3</f>
        <v>2</v>
      </c>
      <c r="G4" s="82">
        <f t="shared" ref="G4:G67" si="1">D4+E4</f>
        <v>3</v>
      </c>
      <c r="H4" s="82" t="str">
        <f>'Alocação 2q'!H3</f>
        <v>SA</v>
      </c>
      <c r="I4" s="82" t="str">
        <f>'Alocação 2q'!J3</f>
        <v>C2</v>
      </c>
      <c r="J4" s="82" t="str">
        <f>'Alocação 2q'!I3</f>
        <v>Matutino</v>
      </c>
      <c r="K4" s="82">
        <f>'Alocação 2q'!K3</f>
        <v>30</v>
      </c>
      <c r="L4" s="82">
        <f>'Alocação 2q'!L3</f>
        <v>0</v>
      </c>
      <c r="M4" s="83">
        <f>'Alocação 2q'!M3</f>
        <v>0</v>
      </c>
      <c r="N4" s="83">
        <f>'Alocação 2q'!N3</f>
        <v>0</v>
      </c>
      <c r="O4" s="82">
        <f>'Alocação 2q'!O3</f>
        <v>0</v>
      </c>
      <c r="P4" s="82"/>
      <c r="Q4" s="82">
        <f>'Alocação 2q'!P3</f>
        <v>0</v>
      </c>
      <c r="R4" s="83">
        <f>'Alocação 2q'!Q3</f>
        <v>0</v>
      </c>
      <c r="S4" s="83">
        <f>'Alocação 2q'!R3</f>
        <v>0</v>
      </c>
      <c r="T4" s="82">
        <f>'Alocação 2q'!S3</f>
        <v>0</v>
      </c>
      <c r="U4" s="82"/>
      <c r="V4" s="82">
        <f>'Alocação 2q'!T3</f>
        <v>0</v>
      </c>
      <c r="W4" s="83">
        <f>'Alocação 2q'!U3</f>
        <v>0</v>
      </c>
      <c r="X4" s="83">
        <f>'Alocação 2q'!V3</f>
        <v>0</v>
      </c>
      <c r="Y4" s="82">
        <f>'Alocação 2q'!W3</f>
        <v>0</v>
      </c>
      <c r="Z4" s="82"/>
      <c r="AA4" s="82">
        <f>'Alocação 2q'!Y3</f>
        <v>0</v>
      </c>
      <c r="AB4" s="82" t="str">
        <f>'Alocação 2q'!Z3</f>
        <v>Quartas</v>
      </c>
      <c r="AC4" s="83">
        <f>'Alocação 2q'!AA3</f>
        <v>0.33333333333333331</v>
      </c>
      <c r="AD4" s="83">
        <f>'Alocação 2q'!AB3</f>
        <v>0.45833333333333298</v>
      </c>
      <c r="AE4" s="82" t="str">
        <f>'Alocação 2q'!AC3</f>
        <v>Semanal</v>
      </c>
      <c r="AF4" s="82"/>
      <c r="AG4" s="82"/>
      <c r="AH4" s="82" t="str">
        <f>'Alocação 2q'!Z3</f>
        <v>Quartas</v>
      </c>
      <c r="AI4" s="83">
        <f>'Alocação 2q'!AA3</f>
        <v>0.33333333333333331</v>
      </c>
      <c r="AJ4" s="83">
        <f>'Alocação 2q'!AB3</f>
        <v>0.45833333333333298</v>
      </c>
      <c r="AK4" s="82" t="str">
        <f>'Alocação 2q'!AC3</f>
        <v>Semanal</v>
      </c>
      <c r="AL4" s="82"/>
      <c r="AM4" s="82"/>
      <c r="AN4" s="82" t="str">
        <f>'Alocação 2q'!AJ3</f>
        <v>Carlos Alberto da Silva</v>
      </c>
      <c r="AO4" s="86" t="str">
        <f t="shared" si="0"/>
        <v>HORAS A MAIS ALOCADAS</v>
      </c>
      <c r="AP4" s="86">
        <f t="shared" ref="AP4:AP67" si="2">IF(G4="","0",G4/24)</f>
        <v>0.125</v>
      </c>
      <c r="AQ4" s="86">
        <f t="shared" ref="AQ4:AQ67" si="3">(IF(M4="",0,IF(O4="SEMANAL",N4-M4,(N4-M4)/2)))+(IF(R4="",0,IF(T4="SEMANAL",S4-R4,(S4-R4)/2)))+(IF(W4="",0,IF(Y4="SEMANAL",X4-W4,(X4-W4)/2)))</f>
        <v>0</v>
      </c>
      <c r="AR4" s="86">
        <f t="shared" ref="AR4:AR67" si="4">(IF(AD4="",0,IF(AE4="SEMANAL",AD4-AC4,(AD4-AC4)/2)))+(IF(AJ4="",0,IF(AK4="SEMANAL",AJ4-AI4,(AJ4-AI4)/2)))</f>
        <v>0.24999999999999933</v>
      </c>
      <c r="AS4" s="87">
        <f t="shared" ref="AS4:AS67" si="5">AQ4+AR4</f>
        <v>0.24999999999999933</v>
      </c>
    </row>
    <row r="5" spans="1:46" ht="15.75" thickBot="1">
      <c r="A5" s="81" t="s">
        <v>2569</v>
      </c>
      <c r="B5" s="82" t="str">
        <f>'Alocação 2q'!B4</f>
        <v>BCS0001-15</v>
      </c>
      <c r="C5" s="82" t="str">
        <f>'Alocação 2q'!A4</f>
        <v>Base Experimental das Ciências Naturais</v>
      </c>
      <c r="D5" s="82">
        <f>'Alocação 2q'!C4</f>
        <v>0</v>
      </c>
      <c r="E5" s="82">
        <f>'Alocação 2q'!D4</f>
        <v>3</v>
      </c>
      <c r="F5" s="82">
        <f>'Alocação 2q'!E4</f>
        <v>2</v>
      </c>
      <c r="G5" s="82">
        <f t="shared" si="1"/>
        <v>3</v>
      </c>
      <c r="H5" s="82" t="str">
        <f>'Alocação 2q'!H4</f>
        <v>SA</v>
      </c>
      <c r="I5" s="82" t="str">
        <f>'Alocação 2q'!J4</f>
        <v>A4</v>
      </c>
      <c r="J5" s="82" t="str">
        <f>'Alocação 2q'!I4</f>
        <v>Matutino</v>
      </c>
      <c r="K5" s="82">
        <f>'Alocação 2q'!K4</f>
        <v>30</v>
      </c>
      <c r="L5" s="82">
        <f>'Alocação 2q'!L4</f>
        <v>0</v>
      </c>
      <c r="M5" s="83">
        <f>'Alocação 2q'!M4</f>
        <v>0</v>
      </c>
      <c r="N5" s="83">
        <f>'Alocação 2q'!N4</f>
        <v>0</v>
      </c>
      <c r="O5" s="82">
        <f>'Alocação 2q'!O4</f>
        <v>0</v>
      </c>
      <c r="P5" s="82"/>
      <c r="Q5" s="82">
        <f>'Alocação 2q'!P4</f>
        <v>0</v>
      </c>
      <c r="R5" s="83">
        <f>'Alocação 2q'!Q4</f>
        <v>0</v>
      </c>
      <c r="S5" s="83">
        <f>'Alocação 2q'!R4</f>
        <v>0</v>
      </c>
      <c r="T5" s="82">
        <f>'Alocação 2q'!S4</f>
        <v>0</v>
      </c>
      <c r="U5" s="82"/>
      <c r="V5" s="82">
        <f>'Alocação 2q'!T4</f>
        <v>0</v>
      </c>
      <c r="W5" s="83">
        <f>'Alocação 2q'!U4</f>
        <v>0</v>
      </c>
      <c r="X5" s="83">
        <f>'Alocação 2q'!V4</f>
        <v>0</v>
      </c>
      <c r="Y5" s="82">
        <f>'Alocação 2q'!W4</f>
        <v>0</v>
      </c>
      <c r="Z5" s="82"/>
      <c r="AA5" s="82">
        <f>'Alocação 2q'!Y4</f>
        <v>0</v>
      </c>
      <c r="AB5" s="82" t="str">
        <f>'Alocação 2q'!Z4</f>
        <v>Sextas</v>
      </c>
      <c r="AC5" s="83">
        <f>'Alocação 2q'!AA4</f>
        <v>0.33333333333333331</v>
      </c>
      <c r="AD5" s="83">
        <f>'Alocação 2q'!AB4</f>
        <v>0.45833333333333298</v>
      </c>
      <c r="AE5" s="82" t="str">
        <f>'Alocação 2q'!AC4</f>
        <v>Semanal</v>
      </c>
      <c r="AF5" s="82"/>
      <c r="AG5" s="82"/>
      <c r="AH5" s="82" t="str">
        <f>'Alocação 2q'!Z4</f>
        <v>Sextas</v>
      </c>
      <c r="AI5" s="83">
        <f>'Alocação 2q'!AA4</f>
        <v>0.33333333333333331</v>
      </c>
      <c r="AJ5" s="83">
        <f>'Alocação 2q'!AB4</f>
        <v>0.45833333333333298</v>
      </c>
      <c r="AK5" s="82" t="str">
        <f>'Alocação 2q'!AC4</f>
        <v>Semanal</v>
      </c>
      <c r="AL5" s="82"/>
      <c r="AM5" s="82"/>
      <c r="AN5" s="82" t="str">
        <f>'Alocação 2q'!AJ4</f>
        <v>Carlos Alberto da Silva</v>
      </c>
      <c r="AO5" s="86" t="str">
        <f>IF(AP5="0","",IF(AP5=AS5,"CORRETO",IF(AP5&gt;AS5,"HORAS A MENOS ALOCADAS","HORAS A MAIS ALOCADAS")))</f>
        <v>HORAS A MAIS ALOCADAS</v>
      </c>
      <c r="AP5" s="86">
        <f t="shared" si="2"/>
        <v>0.125</v>
      </c>
      <c r="AQ5" s="86">
        <f t="shared" si="3"/>
        <v>0</v>
      </c>
      <c r="AR5" s="86">
        <f t="shared" si="4"/>
        <v>0.24999999999999933</v>
      </c>
      <c r="AS5" s="87">
        <f t="shared" si="5"/>
        <v>0.24999999999999933</v>
      </c>
    </row>
    <row r="6" spans="1:46" ht="15.75" thickBot="1">
      <c r="A6" s="81" t="s">
        <v>2569</v>
      </c>
      <c r="B6" s="82" t="str">
        <f>'Alocação 2q'!B5</f>
        <v>BCS0001-15</v>
      </c>
      <c r="C6" s="82" t="str">
        <f>'Alocação 2q'!A5</f>
        <v>Base Experimental das Ciências Naturais</v>
      </c>
      <c r="D6" s="82">
        <f>'Alocação 2q'!C5</f>
        <v>0</v>
      </c>
      <c r="E6" s="82">
        <f>'Alocação 2q'!D5</f>
        <v>3</v>
      </c>
      <c r="F6" s="82">
        <f>'Alocação 2q'!E5</f>
        <v>2</v>
      </c>
      <c r="G6" s="82">
        <f t="shared" si="1"/>
        <v>3</v>
      </c>
      <c r="H6" s="82" t="str">
        <f>'Alocação 2q'!H5</f>
        <v>SBC</v>
      </c>
      <c r="I6" s="82" t="str">
        <f>'Alocação 2q'!J5</f>
        <v>B3</v>
      </c>
      <c r="J6" s="82" t="str">
        <f>'Alocação 2q'!I5</f>
        <v>Matutino</v>
      </c>
      <c r="K6" s="82">
        <f>'Alocação 2q'!K5</f>
        <v>30</v>
      </c>
      <c r="L6" s="82">
        <f>'Alocação 2q'!L5</f>
        <v>0</v>
      </c>
      <c r="M6" s="83">
        <f>'Alocação 2q'!M5</f>
        <v>0</v>
      </c>
      <c r="N6" s="83">
        <f>'Alocação 2q'!N5</f>
        <v>0</v>
      </c>
      <c r="O6" s="82">
        <f>'Alocação 2q'!O5</f>
        <v>0</v>
      </c>
      <c r="P6" s="82"/>
      <c r="Q6" s="82">
        <f>'Alocação 2q'!P5</f>
        <v>0</v>
      </c>
      <c r="R6" s="83">
        <f>'Alocação 2q'!Q5</f>
        <v>0</v>
      </c>
      <c r="S6" s="83">
        <f>'Alocação 2q'!R5</f>
        <v>0</v>
      </c>
      <c r="T6" s="82">
        <f>'Alocação 2q'!S5</f>
        <v>0</v>
      </c>
      <c r="U6" s="82"/>
      <c r="V6" s="82">
        <f>'Alocação 2q'!T5</f>
        <v>0</v>
      </c>
      <c r="W6" s="83">
        <f>'Alocação 2q'!U5</f>
        <v>0</v>
      </c>
      <c r="X6" s="83">
        <f>'Alocação 2q'!V5</f>
        <v>0</v>
      </c>
      <c r="Y6" s="82">
        <f>'Alocação 2q'!W5</f>
        <v>0</v>
      </c>
      <c r="Z6" s="82"/>
      <c r="AA6" s="82">
        <f>'Alocação 2q'!Y5</f>
        <v>0</v>
      </c>
      <c r="AB6" s="82" t="str">
        <f>'Alocação 2q'!Z5</f>
        <v>Terças</v>
      </c>
      <c r="AC6" s="83">
        <f>'Alocação 2q'!AA5</f>
        <v>0.33333333333333331</v>
      </c>
      <c r="AD6" s="83">
        <f>'Alocação 2q'!AB5</f>
        <v>0.45833333333333298</v>
      </c>
      <c r="AE6" s="82" t="str">
        <f>'Alocação 2q'!AC5</f>
        <v>Semanal</v>
      </c>
      <c r="AF6" s="82"/>
      <c r="AG6" s="82"/>
      <c r="AH6" s="82" t="str">
        <f>'Alocação 2q'!Z5</f>
        <v>Terças</v>
      </c>
      <c r="AI6" s="83">
        <f>'Alocação 2q'!AA5</f>
        <v>0.33333333333333331</v>
      </c>
      <c r="AJ6" s="83">
        <f>'Alocação 2q'!AB5</f>
        <v>0.45833333333333298</v>
      </c>
      <c r="AK6" s="82" t="str">
        <f>'Alocação 2q'!AC5</f>
        <v>Semanal</v>
      </c>
      <c r="AL6" s="82"/>
      <c r="AM6" s="82"/>
      <c r="AN6" s="82" t="str">
        <f>'Alocação 2q'!AJ5</f>
        <v>Aderson Zottis</v>
      </c>
      <c r="AO6" s="86" t="str">
        <f t="shared" ref="AO6:AO69" si="6">IF(AP6="0","",IF(AP6=AS6,"CORRETO",IF(AP6&gt;AS6,"HORAS A MENOS ALOCADAS","HORAS A MAIS ALOCADAS")))</f>
        <v>HORAS A MAIS ALOCADAS</v>
      </c>
      <c r="AP6" s="86">
        <f t="shared" si="2"/>
        <v>0.125</v>
      </c>
      <c r="AQ6" s="86">
        <f t="shared" si="3"/>
        <v>0</v>
      </c>
      <c r="AR6" s="86">
        <f t="shared" si="4"/>
        <v>0.24999999999999933</v>
      </c>
      <c r="AS6" s="87">
        <f t="shared" si="5"/>
        <v>0.24999999999999933</v>
      </c>
    </row>
    <row r="7" spans="1:46" ht="15.75" thickBot="1">
      <c r="A7" s="81" t="s">
        <v>2569</v>
      </c>
      <c r="B7" s="82" t="str">
        <f>'Alocação 2q'!B6</f>
        <v>BCS0001-15</v>
      </c>
      <c r="C7" s="82" t="str">
        <f>'Alocação 2q'!A6</f>
        <v>Base Experimental das Ciências Naturais</v>
      </c>
      <c r="D7" s="82">
        <f>'Alocação 2q'!C6</f>
        <v>0</v>
      </c>
      <c r="E7" s="82">
        <f>'Alocação 2q'!D6</f>
        <v>3</v>
      </c>
      <c r="F7" s="82">
        <f>'Alocação 2q'!E6</f>
        <v>2</v>
      </c>
      <c r="G7" s="82">
        <f t="shared" si="1"/>
        <v>3</v>
      </c>
      <c r="H7" s="82" t="str">
        <f>'Alocação 2q'!H6</f>
        <v>SA</v>
      </c>
      <c r="I7" s="82" t="str">
        <f>'Alocação 2q'!J6</f>
        <v>C5</v>
      </c>
      <c r="J7" s="82" t="str">
        <f>'Alocação 2q'!I6</f>
        <v>Matutino</v>
      </c>
      <c r="K7" s="82">
        <f>'Alocação 2q'!K6</f>
        <v>30</v>
      </c>
      <c r="L7" s="82">
        <f>'Alocação 2q'!L6</f>
        <v>0</v>
      </c>
      <c r="M7" s="83">
        <f>'Alocação 2q'!M6</f>
        <v>0</v>
      </c>
      <c r="N7" s="83">
        <f>'Alocação 2q'!N6</f>
        <v>0</v>
      </c>
      <c r="O7" s="82">
        <f>'Alocação 2q'!O6</f>
        <v>0</v>
      </c>
      <c r="P7" s="82"/>
      <c r="Q7" s="82">
        <f>'Alocação 2q'!P6</f>
        <v>0</v>
      </c>
      <c r="R7" s="83">
        <f>'Alocação 2q'!Q6</f>
        <v>0</v>
      </c>
      <c r="S7" s="83">
        <f>'Alocação 2q'!R6</f>
        <v>0</v>
      </c>
      <c r="T7" s="82">
        <f>'Alocação 2q'!S6</f>
        <v>0</v>
      </c>
      <c r="U7" s="82"/>
      <c r="V7" s="82">
        <f>'Alocação 2q'!T6</f>
        <v>0</v>
      </c>
      <c r="W7" s="83">
        <f>'Alocação 2q'!U6</f>
        <v>0</v>
      </c>
      <c r="X7" s="83">
        <f>'Alocação 2q'!V6</f>
        <v>0</v>
      </c>
      <c r="Y7" s="82">
        <f>'Alocação 2q'!W6</f>
        <v>0</v>
      </c>
      <c r="Z7" s="82"/>
      <c r="AA7" s="82">
        <f>'Alocação 2q'!Y6</f>
        <v>0</v>
      </c>
      <c r="AB7" s="82" t="str">
        <f>'Alocação 2q'!Z6</f>
        <v>Quartas</v>
      </c>
      <c r="AC7" s="83">
        <f>'Alocação 2q'!AA6</f>
        <v>0.33333333333333331</v>
      </c>
      <c r="AD7" s="83">
        <f>'Alocação 2q'!AB6</f>
        <v>0.45833333333333298</v>
      </c>
      <c r="AE7" s="82" t="str">
        <f>'Alocação 2q'!AC6</f>
        <v>Semanal</v>
      </c>
      <c r="AF7" s="82"/>
      <c r="AG7" s="82"/>
      <c r="AH7" s="82" t="str">
        <f>'Alocação 2q'!Z6</f>
        <v>Quartas</v>
      </c>
      <c r="AI7" s="83">
        <f>'Alocação 2q'!AA6</f>
        <v>0.33333333333333331</v>
      </c>
      <c r="AJ7" s="83">
        <f>'Alocação 2q'!AB6</f>
        <v>0.45833333333333298</v>
      </c>
      <c r="AK7" s="82" t="str">
        <f>'Alocação 2q'!AC6</f>
        <v>Semanal</v>
      </c>
      <c r="AL7" s="82"/>
      <c r="AM7" s="82"/>
      <c r="AN7" s="82" t="str">
        <f>'Alocação 2q'!AJ6</f>
        <v>Aderson Zottis</v>
      </c>
      <c r="AO7" s="86" t="str">
        <f t="shared" si="6"/>
        <v>HORAS A MAIS ALOCADAS</v>
      </c>
      <c r="AP7" s="86">
        <f t="shared" si="2"/>
        <v>0.125</v>
      </c>
      <c r="AQ7" s="86">
        <f t="shared" si="3"/>
        <v>0</v>
      </c>
      <c r="AR7" s="86">
        <f t="shared" si="4"/>
        <v>0.24999999999999933</v>
      </c>
      <c r="AS7" s="87">
        <f t="shared" si="5"/>
        <v>0.24999999999999933</v>
      </c>
    </row>
    <row r="8" spans="1:46" ht="15.75" thickBot="1">
      <c r="A8" s="81" t="s">
        <v>2569</v>
      </c>
      <c r="B8" s="82" t="str">
        <f>'Alocação 2q'!B7</f>
        <v>BCS0001-15</v>
      </c>
      <c r="C8" s="82" t="str">
        <f>'Alocação 2q'!A7</f>
        <v>Base Experimental das Ciências Naturais</v>
      </c>
      <c r="D8" s="82">
        <f>'Alocação 2q'!C7</f>
        <v>0</v>
      </c>
      <c r="E8" s="82">
        <f>'Alocação 2q'!D7</f>
        <v>3</v>
      </c>
      <c r="F8" s="82">
        <f>'Alocação 2q'!E7</f>
        <v>2</v>
      </c>
      <c r="G8" s="82">
        <f t="shared" si="1"/>
        <v>3</v>
      </c>
      <c r="H8" s="82" t="str">
        <f>'Alocação 2q'!H7</f>
        <v>SA</v>
      </c>
      <c r="I8" s="82" t="str">
        <f>'Alocação 2q'!J7</f>
        <v>A5</v>
      </c>
      <c r="J8" s="82" t="str">
        <f>'Alocação 2q'!I7</f>
        <v>Matutino</v>
      </c>
      <c r="K8" s="82">
        <f>'Alocação 2q'!K7</f>
        <v>30</v>
      </c>
      <c r="L8" s="82">
        <f>'Alocação 2q'!L7</f>
        <v>0</v>
      </c>
      <c r="M8" s="83">
        <f>'Alocação 2q'!M7</f>
        <v>0</v>
      </c>
      <c r="N8" s="83">
        <f>'Alocação 2q'!N7</f>
        <v>0</v>
      </c>
      <c r="O8" s="82">
        <f>'Alocação 2q'!O7</f>
        <v>0</v>
      </c>
      <c r="P8" s="82"/>
      <c r="Q8" s="82">
        <f>'Alocação 2q'!P7</f>
        <v>0</v>
      </c>
      <c r="R8" s="83">
        <f>'Alocação 2q'!Q7</f>
        <v>0</v>
      </c>
      <c r="S8" s="83">
        <f>'Alocação 2q'!R7</f>
        <v>0</v>
      </c>
      <c r="T8" s="82">
        <f>'Alocação 2q'!S7</f>
        <v>0</v>
      </c>
      <c r="U8" s="82"/>
      <c r="V8" s="82">
        <f>'Alocação 2q'!T7</f>
        <v>0</v>
      </c>
      <c r="W8" s="83">
        <f>'Alocação 2q'!U7</f>
        <v>0</v>
      </c>
      <c r="X8" s="83">
        <f>'Alocação 2q'!V7</f>
        <v>0</v>
      </c>
      <c r="Y8" s="82">
        <f>'Alocação 2q'!W7</f>
        <v>0</v>
      </c>
      <c r="Z8" s="82"/>
      <c r="AA8" s="82">
        <f>'Alocação 2q'!Y7</f>
        <v>0</v>
      </c>
      <c r="AB8" s="82" t="str">
        <f>'Alocação 2q'!Z7</f>
        <v>Sextas</v>
      </c>
      <c r="AC8" s="83">
        <f>'Alocação 2q'!AA7</f>
        <v>0.33333333333333331</v>
      </c>
      <c r="AD8" s="83">
        <f>'Alocação 2q'!AB7</f>
        <v>0.45833333333333298</v>
      </c>
      <c r="AE8" s="82" t="str">
        <f>'Alocação 2q'!AC7</f>
        <v>Semanal</v>
      </c>
      <c r="AF8" s="82"/>
      <c r="AG8" s="82"/>
      <c r="AH8" s="82" t="str">
        <f>'Alocação 2q'!Z7</f>
        <v>Sextas</v>
      </c>
      <c r="AI8" s="83">
        <f>'Alocação 2q'!AA7</f>
        <v>0.33333333333333331</v>
      </c>
      <c r="AJ8" s="83">
        <f>'Alocação 2q'!AB7</f>
        <v>0.45833333333333298</v>
      </c>
      <c r="AK8" s="82" t="str">
        <f>'Alocação 2q'!AC7</f>
        <v>Semanal</v>
      </c>
      <c r="AL8" s="82"/>
      <c r="AM8" s="82"/>
      <c r="AN8" s="82" t="str">
        <f>'Alocação 2q'!AJ7</f>
        <v>Fúlvio Rieli Mendes</v>
      </c>
      <c r="AO8" s="86" t="str">
        <f t="shared" si="6"/>
        <v>HORAS A MAIS ALOCADAS</v>
      </c>
      <c r="AP8" s="86">
        <f t="shared" si="2"/>
        <v>0.125</v>
      </c>
      <c r="AQ8" s="86">
        <f t="shared" si="3"/>
        <v>0</v>
      </c>
      <c r="AR8" s="86">
        <f t="shared" si="4"/>
        <v>0.24999999999999933</v>
      </c>
      <c r="AS8" s="87">
        <f t="shared" si="5"/>
        <v>0.24999999999999933</v>
      </c>
    </row>
    <row r="9" spans="1:46" ht="15.75" thickBot="1">
      <c r="A9" s="81" t="s">
        <v>2569</v>
      </c>
      <c r="B9" s="82" t="str">
        <f>'Alocação 2q'!B8</f>
        <v>BCS0001-15</v>
      </c>
      <c r="C9" s="82" t="str">
        <f>'Alocação 2q'!A8</f>
        <v>Base Experimental das Ciências Naturais</v>
      </c>
      <c r="D9" s="82">
        <f>'Alocação 2q'!C8</f>
        <v>0</v>
      </c>
      <c r="E9" s="82">
        <f>'Alocação 2q'!D8</f>
        <v>3</v>
      </c>
      <c r="F9" s="82">
        <f>'Alocação 2q'!E8</f>
        <v>2</v>
      </c>
      <c r="G9" s="82">
        <f t="shared" si="1"/>
        <v>3</v>
      </c>
      <c r="H9" s="82" t="str">
        <f>'Alocação 2q'!H8</f>
        <v>SBC</v>
      </c>
      <c r="I9" s="82" t="str">
        <f>'Alocação 2q'!J8</f>
        <v>B2</v>
      </c>
      <c r="J9" s="82" t="str">
        <f>'Alocação 2q'!I8</f>
        <v>Matutino</v>
      </c>
      <c r="K9" s="82">
        <f>'Alocação 2q'!K8</f>
        <v>30</v>
      </c>
      <c r="L9" s="82">
        <f>'Alocação 2q'!L8</f>
        <v>0</v>
      </c>
      <c r="M9" s="83">
        <f>'Alocação 2q'!M8</f>
        <v>0</v>
      </c>
      <c r="N9" s="83">
        <f>'Alocação 2q'!N8</f>
        <v>0</v>
      </c>
      <c r="O9" s="82">
        <f>'Alocação 2q'!O8</f>
        <v>0</v>
      </c>
      <c r="P9" s="82"/>
      <c r="Q9" s="82">
        <f>'Alocação 2q'!P8</f>
        <v>0</v>
      </c>
      <c r="R9" s="83">
        <f>'Alocação 2q'!Q8</f>
        <v>0</v>
      </c>
      <c r="S9" s="83">
        <f>'Alocação 2q'!R8</f>
        <v>0</v>
      </c>
      <c r="T9" s="82">
        <f>'Alocação 2q'!S8</f>
        <v>0</v>
      </c>
      <c r="U9" s="82"/>
      <c r="V9" s="82">
        <f>'Alocação 2q'!T8</f>
        <v>0</v>
      </c>
      <c r="W9" s="83">
        <f>'Alocação 2q'!U8</f>
        <v>0</v>
      </c>
      <c r="X9" s="83">
        <f>'Alocação 2q'!V8</f>
        <v>0</v>
      </c>
      <c r="Y9" s="82">
        <f>'Alocação 2q'!W8</f>
        <v>0</v>
      </c>
      <c r="Z9" s="82"/>
      <c r="AA9" s="82">
        <f>'Alocação 2q'!Y8</f>
        <v>0</v>
      </c>
      <c r="AB9" s="82" t="str">
        <f>'Alocação 2q'!Z8</f>
        <v>Terças</v>
      </c>
      <c r="AC9" s="83">
        <f>'Alocação 2q'!AA8</f>
        <v>0.33333333333333331</v>
      </c>
      <c r="AD9" s="83">
        <f>'Alocação 2q'!AB8</f>
        <v>0.45833333333333298</v>
      </c>
      <c r="AE9" s="82" t="str">
        <f>'Alocação 2q'!AC8</f>
        <v>Semanal</v>
      </c>
      <c r="AF9" s="82"/>
      <c r="AG9" s="82"/>
      <c r="AH9" s="82" t="str">
        <f>'Alocação 2q'!Z8</f>
        <v>Terças</v>
      </c>
      <c r="AI9" s="83">
        <f>'Alocação 2q'!AA8</f>
        <v>0.33333333333333331</v>
      </c>
      <c r="AJ9" s="83">
        <f>'Alocação 2q'!AB8</f>
        <v>0.45833333333333298</v>
      </c>
      <c r="AK9" s="82" t="str">
        <f>'Alocação 2q'!AC8</f>
        <v>Semanal</v>
      </c>
      <c r="AL9" s="82"/>
      <c r="AM9" s="82"/>
      <c r="AN9" s="82" t="str">
        <f>'Alocação 2q'!AJ8</f>
        <v>Nathalia de Setta Costa</v>
      </c>
      <c r="AO9" s="86" t="str">
        <f t="shared" si="6"/>
        <v>HORAS A MAIS ALOCADAS</v>
      </c>
      <c r="AP9" s="86">
        <f t="shared" si="2"/>
        <v>0.125</v>
      </c>
      <c r="AQ9" s="86">
        <f t="shared" si="3"/>
        <v>0</v>
      </c>
      <c r="AR9" s="86">
        <f t="shared" si="4"/>
        <v>0.24999999999999933</v>
      </c>
      <c r="AS9" s="87">
        <f t="shared" si="5"/>
        <v>0.24999999999999933</v>
      </c>
    </row>
    <row r="10" spans="1:46" ht="15.75" thickBot="1">
      <c r="A10" s="81" t="s">
        <v>2569</v>
      </c>
      <c r="B10" s="82" t="str">
        <f>'Alocação 2q'!B9</f>
        <v>BCS0001-15</v>
      </c>
      <c r="C10" s="82" t="str">
        <f>'Alocação 2q'!A9</f>
        <v>Base Experimental das Ciências Naturais</v>
      </c>
      <c r="D10" s="82">
        <f>'Alocação 2q'!C9</f>
        <v>0</v>
      </c>
      <c r="E10" s="82">
        <f>'Alocação 2q'!D9</f>
        <v>3</v>
      </c>
      <c r="F10" s="82">
        <f>'Alocação 2q'!E9</f>
        <v>2</v>
      </c>
      <c r="G10" s="82">
        <f t="shared" si="1"/>
        <v>3</v>
      </c>
      <c r="H10" s="82" t="str">
        <f>'Alocação 2q'!H9</f>
        <v>SBC</v>
      </c>
      <c r="I10" s="82" t="str">
        <f>'Alocação 2q'!J9</f>
        <v>B3</v>
      </c>
      <c r="J10" s="82" t="str">
        <f>'Alocação 2q'!I9</f>
        <v>Noturno</v>
      </c>
      <c r="K10" s="82">
        <f>'Alocação 2q'!K9</f>
        <v>30</v>
      </c>
      <c r="L10" s="82">
        <f>'Alocação 2q'!L9</f>
        <v>0</v>
      </c>
      <c r="M10" s="83">
        <f>'Alocação 2q'!M9</f>
        <v>0</v>
      </c>
      <c r="N10" s="83">
        <f>'Alocação 2q'!N9</f>
        <v>0</v>
      </c>
      <c r="O10" s="82">
        <f>'Alocação 2q'!O9</f>
        <v>0</v>
      </c>
      <c r="P10" s="82"/>
      <c r="Q10" s="82">
        <f>'Alocação 2q'!P9</f>
        <v>0</v>
      </c>
      <c r="R10" s="83">
        <f>'Alocação 2q'!Q9</f>
        <v>0</v>
      </c>
      <c r="S10" s="83">
        <f>'Alocação 2q'!R9</f>
        <v>0</v>
      </c>
      <c r="T10" s="82">
        <f>'Alocação 2q'!S9</f>
        <v>0</v>
      </c>
      <c r="U10" s="82"/>
      <c r="V10" s="82">
        <f>'Alocação 2q'!T9</f>
        <v>0</v>
      </c>
      <c r="W10" s="83">
        <f>'Alocação 2q'!U9</f>
        <v>0</v>
      </c>
      <c r="X10" s="83">
        <f>'Alocação 2q'!V9</f>
        <v>0</v>
      </c>
      <c r="Y10" s="82">
        <f>'Alocação 2q'!W9</f>
        <v>0</v>
      </c>
      <c r="Z10" s="82"/>
      <c r="AA10" s="82">
        <f>'Alocação 2q'!Y9</f>
        <v>0</v>
      </c>
      <c r="AB10" s="82" t="str">
        <f>'Alocação 2q'!Z9</f>
        <v>Terças</v>
      </c>
      <c r="AC10" s="83">
        <f>'Alocação 2q'!AA9</f>
        <v>0.79166666666666596</v>
      </c>
      <c r="AD10" s="83">
        <f>'Alocação 2q'!AB9</f>
        <v>0.91666666666666596</v>
      </c>
      <c r="AE10" s="82" t="str">
        <f>'Alocação 2q'!AC9</f>
        <v>Semanal</v>
      </c>
      <c r="AF10" s="82"/>
      <c r="AG10" s="82"/>
      <c r="AH10" s="82" t="str">
        <f>'Alocação 2q'!Z9</f>
        <v>Terças</v>
      </c>
      <c r="AI10" s="83">
        <f>'Alocação 2q'!AA9</f>
        <v>0.79166666666666596</v>
      </c>
      <c r="AJ10" s="83">
        <f>'Alocação 2q'!AB9</f>
        <v>0.91666666666666596</v>
      </c>
      <c r="AK10" s="82" t="str">
        <f>'Alocação 2q'!AC9</f>
        <v>Semanal</v>
      </c>
      <c r="AL10" s="82"/>
      <c r="AM10" s="82"/>
      <c r="AN10" s="82" t="str">
        <f>'Alocação 2q'!AJ9</f>
        <v>Aderson Zottis</v>
      </c>
      <c r="AO10" s="86" t="str">
        <f t="shared" si="6"/>
        <v>HORAS A MAIS ALOCADAS</v>
      </c>
      <c r="AP10" s="86">
        <f t="shared" si="2"/>
        <v>0.125</v>
      </c>
      <c r="AQ10" s="86">
        <f t="shared" si="3"/>
        <v>0</v>
      </c>
      <c r="AR10" s="86">
        <f t="shared" si="4"/>
        <v>0.25</v>
      </c>
      <c r="AS10" s="87">
        <f t="shared" si="5"/>
        <v>0.25</v>
      </c>
    </row>
    <row r="11" spans="1:46" ht="15.75" thickBot="1">
      <c r="A11" s="81" t="s">
        <v>2569</v>
      </c>
      <c r="B11" s="82" t="str">
        <f>'Alocação 2q'!B10</f>
        <v>BCS0001-15</v>
      </c>
      <c r="C11" s="82" t="str">
        <f>'Alocação 2q'!A10</f>
        <v>Base Experimental das Ciências Naturais</v>
      </c>
      <c r="D11" s="82">
        <f>'Alocação 2q'!C10</f>
        <v>0</v>
      </c>
      <c r="E11" s="82">
        <f>'Alocação 2q'!D10</f>
        <v>3</v>
      </c>
      <c r="F11" s="82">
        <f>'Alocação 2q'!E10</f>
        <v>2</v>
      </c>
      <c r="G11" s="82">
        <f t="shared" si="1"/>
        <v>3</v>
      </c>
      <c r="H11" s="82" t="str">
        <f>'Alocação 2q'!H10</f>
        <v>SA</v>
      </c>
      <c r="I11" s="82">
        <f>'Alocação 2q'!J10</f>
        <v>0</v>
      </c>
      <c r="J11" s="82">
        <f>'Alocação 2q'!I10</f>
        <v>0</v>
      </c>
      <c r="K11" s="82">
        <f>'Alocação 2q'!K10</f>
        <v>0</v>
      </c>
      <c r="L11" s="82">
        <f>'Alocação 2q'!L10</f>
        <v>0</v>
      </c>
      <c r="M11" s="83">
        <f>'Alocação 2q'!M10</f>
        <v>0</v>
      </c>
      <c r="N11" s="83">
        <f>'Alocação 2q'!N10</f>
        <v>0</v>
      </c>
      <c r="O11" s="82">
        <f>'Alocação 2q'!O10</f>
        <v>0</v>
      </c>
      <c r="P11" s="82"/>
      <c r="Q11" s="82">
        <f>'Alocação 2q'!P10</f>
        <v>0</v>
      </c>
      <c r="R11" s="83">
        <f>'Alocação 2q'!Q10</f>
        <v>0</v>
      </c>
      <c r="S11" s="83">
        <f>'Alocação 2q'!R10</f>
        <v>0</v>
      </c>
      <c r="T11" s="82">
        <f>'Alocação 2q'!S10</f>
        <v>0</v>
      </c>
      <c r="U11" s="82"/>
      <c r="V11" s="82">
        <f>'Alocação 2q'!T10</f>
        <v>0</v>
      </c>
      <c r="W11" s="83">
        <f>'Alocação 2q'!U10</f>
        <v>0</v>
      </c>
      <c r="X11" s="83">
        <f>'Alocação 2q'!V10</f>
        <v>0</v>
      </c>
      <c r="Y11" s="82">
        <f>'Alocação 2q'!W10</f>
        <v>0</v>
      </c>
      <c r="Z11" s="82"/>
      <c r="AA11" s="82">
        <f>'Alocação 2q'!Y10</f>
        <v>0</v>
      </c>
      <c r="AB11" s="82">
        <f>'Alocação 2q'!Z10</f>
        <v>0</v>
      </c>
      <c r="AC11" s="83">
        <f>'Alocação 2q'!AA10</f>
        <v>0</v>
      </c>
      <c r="AD11" s="83">
        <f>'Alocação 2q'!AB10</f>
        <v>0</v>
      </c>
      <c r="AE11" s="82">
        <f>'Alocação 2q'!AC10</f>
        <v>0</v>
      </c>
      <c r="AF11" s="82"/>
      <c r="AG11" s="82"/>
      <c r="AH11" s="82">
        <f>'Alocação 2q'!Z10</f>
        <v>0</v>
      </c>
      <c r="AI11" s="83">
        <f>'Alocação 2q'!AA10</f>
        <v>0</v>
      </c>
      <c r="AJ11" s="83">
        <f>'Alocação 2q'!AB10</f>
        <v>0</v>
      </c>
      <c r="AK11" s="82">
        <f>'Alocação 2q'!AC10</f>
        <v>0</v>
      </c>
      <c r="AL11" s="82"/>
      <c r="AM11" s="82"/>
      <c r="AN11" s="82">
        <f>'Alocação 2q'!AJ10</f>
        <v>0</v>
      </c>
      <c r="AO11" s="86" t="str">
        <f t="shared" si="6"/>
        <v>HORAS A MENOS ALOCADAS</v>
      </c>
      <c r="AP11" s="86">
        <f t="shared" si="2"/>
        <v>0.125</v>
      </c>
      <c r="AQ11" s="86">
        <f t="shared" si="3"/>
        <v>0</v>
      </c>
      <c r="AR11" s="86">
        <f t="shared" si="4"/>
        <v>0</v>
      </c>
      <c r="AS11" s="87">
        <f t="shared" si="5"/>
        <v>0</v>
      </c>
    </row>
    <row r="12" spans="1:46" ht="15.75" thickBot="1">
      <c r="A12" s="81" t="s">
        <v>2569</v>
      </c>
      <c r="B12" s="82" t="str">
        <f>'Alocação 2q'!B11</f>
        <v>BCS0001-15</v>
      </c>
      <c r="C12" s="82" t="str">
        <f>'Alocação 2q'!A11</f>
        <v>Base Experimental das Ciências Naturais</v>
      </c>
      <c r="D12" s="82">
        <f>'Alocação 2q'!C11</f>
        <v>0</v>
      </c>
      <c r="E12" s="82">
        <f>'Alocação 2q'!D11</f>
        <v>3</v>
      </c>
      <c r="F12" s="82">
        <f>'Alocação 2q'!E11</f>
        <v>2</v>
      </c>
      <c r="G12" s="82">
        <f t="shared" si="1"/>
        <v>3</v>
      </c>
      <c r="H12" s="82" t="str">
        <f>'Alocação 2q'!H11</f>
        <v>SA</v>
      </c>
      <c r="I12" s="82" t="str">
        <f>'Alocação 2q'!J11</f>
        <v>A4</v>
      </c>
      <c r="J12" s="82" t="str">
        <f>'Alocação 2q'!I11</f>
        <v>Noturno</v>
      </c>
      <c r="K12" s="82">
        <f>'Alocação 2q'!K11</f>
        <v>30</v>
      </c>
      <c r="L12" s="82">
        <f>'Alocação 2q'!L11</f>
        <v>0</v>
      </c>
      <c r="M12" s="83">
        <f>'Alocação 2q'!M11</f>
        <v>0</v>
      </c>
      <c r="N12" s="83">
        <f>'Alocação 2q'!N11</f>
        <v>0</v>
      </c>
      <c r="O12" s="82">
        <f>'Alocação 2q'!O11</f>
        <v>0</v>
      </c>
      <c r="P12" s="82"/>
      <c r="Q12" s="82">
        <f>'Alocação 2q'!P11</f>
        <v>0</v>
      </c>
      <c r="R12" s="83">
        <f>'Alocação 2q'!Q11</f>
        <v>0</v>
      </c>
      <c r="S12" s="83">
        <f>'Alocação 2q'!R11</f>
        <v>0</v>
      </c>
      <c r="T12" s="82">
        <f>'Alocação 2q'!S11</f>
        <v>0</v>
      </c>
      <c r="U12" s="82"/>
      <c r="V12" s="82">
        <f>'Alocação 2q'!T11</f>
        <v>0</v>
      </c>
      <c r="W12" s="83">
        <f>'Alocação 2q'!U11</f>
        <v>0</v>
      </c>
      <c r="X12" s="83">
        <f>'Alocação 2q'!V11</f>
        <v>0</v>
      </c>
      <c r="Y12" s="82">
        <f>'Alocação 2q'!W11</f>
        <v>0</v>
      </c>
      <c r="Z12" s="82"/>
      <c r="AA12" s="82">
        <f>'Alocação 2q'!Y11</f>
        <v>0</v>
      </c>
      <c r="AB12" s="82" t="str">
        <f>'Alocação 2q'!Z11</f>
        <v>Sextas</v>
      </c>
      <c r="AC12" s="83">
        <f>'Alocação 2q'!AA11</f>
        <v>0.79166666666666596</v>
      </c>
      <c r="AD12" s="83">
        <f>'Alocação 2q'!AB11</f>
        <v>0.91666666666666596</v>
      </c>
      <c r="AE12" s="82" t="str">
        <f>'Alocação 2q'!AC11</f>
        <v>Semanal</v>
      </c>
      <c r="AF12" s="82"/>
      <c r="AG12" s="82"/>
      <c r="AH12" s="82" t="str">
        <f>'Alocação 2q'!Z11</f>
        <v>Sextas</v>
      </c>
      <c r="AI12" s="83">
        <f>'Alocação 2q'!AA11</f>
        <v>0.79166666666666596</v>
      </c>
      <c r="AJ12" s="83">
        <f>'Alocação 2q'!AB11</f>
        <v>0.91666666666666596</v>
      </c>
      <c r="AK12" s="82" t="str">
        <f>'Alocação 2q'!AC11</f>
        <v>Semanal</v>
      </c>
      <c r="AL12" s="82"/>
      <c r="AM12" s="82"/>
      <c r="AN12" s="82" t="str">
        <f>'Alocação 2q'!AJ11</f>
        <v>Carlos Alberto da Silva</v>
      </c>
      <c r="AO12" s="86" t="str">
        <f t="shared" si="6"/>
        <v>HORAS A MAIS ALOCADAS</v>
      </c>
      <c r="AP12" s="86">
        <f t="shared" si="2"/>
        <v>0.125</v>
      </c>
      <c r="AQ12" s="86">
        <f t="shared" si="3"/>
        <v>0</v>
      </c>
      <c r="AR12" s="86">
        <f t="shared" si="4"/>
        <v>0.25</v>
      </c>
      <c r="AS12" s="87">
        <f t="shared" si="5"/>
        <v>0.25</v>
      </c>
    </row>
    <row r="13" spans="1:46" ht="15.75" thickBot="1">
      <c r="A13" s="81" t="s">
        <v>2569</v>
      </c>
      <c r="B13" s="82" t="str">
        <f>'Alocação 2q'!B12</f>
        <v>BCS0001-15</v>
      </c>
      <c r="C13" s="82" t="str">
        <f>'Alocação 2q'!A12</f>
        <v>Base Experimental das Ciências Naturais</v>
      </c>
      <c r="D13" s="82">
        <f>'Alocação 2q'!C12</f>
        <v>0</v>
      </c>
      <c r="E13" s="82">
        <f>'Alocação 2q'!D12</f>
        <v>3</v>
      </c>
      <c r="F13" s="82">
        <f>'Alocação 2q'!E12</f>
        <v>2</v>
      </c>
      <c r="G13" s="82">
        <f t="shared" si="1"/>
        <v>3</v>
      </c>
      <c r="H13" s="82" t="str">
        <f>'Alocação 2q'!H12</f>
        <v>SBC</v>
      </c>
      <c r="I13" s="82" t="str">
        <f>'Alocação 2q'!J12</f>
        <v>B2</v>
      </c>
      <c r="J13" s="82" t="str">
        <f>'Alocação 2q'!I12</f>
        <v>Noturno</v>
      </c>
      <c r="K13" s="82">
        <f>'Alocação 2q'!K12</f>
        <v>30</v>
      </c>
      <c r="L13" s="82">
        <f>'Alocação 2q'!L12</f>
        <v>0</v>
      </c>
      <c r="M13" s="83">
        <f>'Alocação 2q'!M12</f>
        <v>0</v>
      </c>
      <c r="N13" s="83">
        <f>'Alocação 2q'!N12</f>
        <v>0</v>
      </c>
      <c r="O13" s="82">
        <f>'Alocação 2q'!O12</f>
        <v>0</v>
      </c>
      <c r="P13" s="82"/>
      <c r="Q13" s="82">
        <f>'Alocação 2q'!P12</f>
        <v>0</v>
      </c>
      <c r="R13" s="83">
        <f>'Alocação 2q'!Q12</f>
        <v>0</v>
      </c>
      <c r="S13" s="83">
        <f>'Alocação 2q'!R12</f>
        <v>0</v>
      </c>
      <c r="T13" s="82">
        <f>'Alocação 2q'!S12</f>
        <v>0</v>
      </c>
      <c r="U13" s="82"/>
      <c r="V13" s="82">
        <f>'Alocação 2q'!T12</f>
        <v>0</v>
      </c>
      <c r="W13" s="83">
        <f>'Alocação 2q'!U12</f>
        <v>0</v>
      </c>
      <c r="X13" s="83">
        <f>'Alocação 2q'!V12</f>
        <v>0</v>
      </c>
      <c r="Y13" s="82">
        <f>'Alocação 2q'!W12</f>
        <v>0</v>
      </c>
      <c r="Z13" s="82"/>
      <c r="AA13" s="82">
        <f>'Alocação 2q'!Y12</f>
        <v>0</v>
      </c>
      <c r="AB13" s="82" t="str">
        <f>'Alocação 2q'!Z12</f>
        <v>Terças</v>
      </c>
      <c r="AC13" s="83">
        <f>'Alocação 2q'!AA12</f>
        <v>0.79166666666666596</v>
      </c>
      <c r="AD13" s="83">
        <f>'Alocação 2q'!AB12</f>
        <v>0.91666666666666596</v>
      </c>
      <c r="AE13" s="82" t="str">
        <f>'Alocação 2q'!AC12</f>
        <v>Semanal</v>
      </c>
      <c r="AF13" s="82"/>
      <c r="AG13" s="82"/>
      <c r="AH13" s="82" t="str">
        <f>'Alocação 2q'!Z12</f>
        <v>Terças</v>
      </c>
      <c r="AI13" s="83">
        <f>'Alocação 2q'!AA12</f>
        <v>0.79166666666666596</v>
      </c>
      <c r="AJ13" s="83">
        <f>'Alocação 2q'!AB12</f>
        <v>0.91666666666666596</v>
      </c>
      <c r="AK13" s="82" t="str">
        <f>'Alocação 2q'!AC12</f>
        <v>Semanal</v>
      </c>
      <c r="AL13" s="82"/>
      <c r="AM13" s="82"/>
      <c r="AN13" s="82" t="str">
        <f>'Alocação 2q'!AJ12</f>
        <v>Nathalia de Setta Costa</v>
      </c>
      <c r="AO13" s="86" t="str">
        <f t="shared" si="6"/>
        <v>HORAS A MAIS ALOCADAS</v>
      </c>
      <c r="AP13" s="86">
        <f t="shared" si="2"/>
        <v>0.125</v>
      </c>
      <c r="AQ13" s="86">
        <f t="shared" si="3"/>
        <v>0</v>
      </c>
      <c r="AR13" s="86">
        <f t="shared" si="4"/>
        <v>0.25</v>
      </c>
      <c r="AS13" s="87">
        <f t="shared" si="5"/>
        <v>0.25</v>
      </c>
    </row>
    <row r="14" spans="1:46" ht="15.75" thickBot="1">
      <c r="A14" s="81" t="s">
        <v>2569</v>
      </c>
      <c r="B14" s="82" t="str">
        <f>'Alocação 2q'!B13</f>
        <v>BCS0001-15</v>
      </c>
      <c r="C14" s="82" t="str">
        <f>'Alocação 2q'!A13</f>
        <v>Base Experimental das Ciências Naturais</v>
      </c>
      <c r="D14" s="82">
        <f>'Alocação 2q'!C13</f>
        <v>0</v>
      </c>
      <c r="E14" s="82">
        <f>'Alocação 2q'!D13</f>
        <v>3</v>
      </c>
      <c r="F14" s="82">
        <f>'Alocação 2q'!E13</f>
        <v>2</v>
      </c>
      <c r="G14" s="82">
        <f t="shared" si="1"/>
        <v>3</v>
      </c>
      <c r="H14" s="82" t="str">
        <f>'Alocação 2q'!H13</f>
        <v>SBC</v>
      </c>
      <c r="I14" s="82" t="str">
        <f>'Alocação 2q'!J13</f>
        <v>A3</v>
      </c>
      <c r="J14" s="82" t="str">
        <f>'Alocação 2q'!I13</f>
        <v>Matutino</v>
      </c>
      <c r="K14" s="82">
        <f>'Alocação 2q'!K13</f>
        <v>30</v>
      </c>
      <c r="L14" s="82">
        <f>'Alocação 2q'!L13</f>
        <v>0</v>
      </c>
      <c r="M14" s="83">
        <f>'Alocação 2q'!M13</f>
        <v>0</v>
      </c>
      <c r="N14" s="83">
        <f>'Alocação 2q'!N13</f>
        <v>0</v>
      </c>
      <c r="O14" s="82">
        <f>'Alocação 2q'!O13</f>
        <v>0</v>
      </c>
      <c r="P14" s="82"/>
      <c r="Q14" s="82">
        <f>'Alocação 2q'!P13</f>
        <v>0</v>
      </c>
      <c r="R14" s="83">
        <f>'Alocação 2q'!Q13</f>
        <v>0</v>
      </c>
      <c r="S14" s="83">
        <f>'Alocação 2q'!R13</f>
        <v>0</v>
      </c>
      <c r="T14" s="82">
        <f>'Alocação 2q'!S13</f>
        <v>0</v>
      </c>
      <c r="U14" s="82"/>
      <c r="V14" s="82">
        <f>'Alocação 2q'!T13</f>
        <v>0</v>
      </c>
      <c r="W14" s="83">
        <f>'Alocação 2q'!U13</f>
        <v>0</v>
      </c>
      <c r="X14" s="83">
        <f>'Alocação 2q'!V13</f>
        <v>0</v>
      </c>
      <c r="Y14" s="82">
        <f>'Alocação 2q'!W13</f>
        <v>0</v>
      </c>
      <c r="Z14" s="82"/>
      <c r="AA14" s="82">
        <f>'Alocação 2q'!Y13</f>
        <v>0</v>
      </c>
      <c r="AB14" s="82" t="str">
        <f>'Alocação 2q'!Z13</f>
        <v>Sextas</v>
      </c>
      <c r="AC14" s="83">
        <f>'Alocação 2q'!AA13</f>
        <v>0.33333333333333331</v>
      </c>
      <c r="AD14" s="83">
        <f>'Alocação 2q'!AB13</f>
        <v>0.45833333333333298</v>
      </c>
      <c r="AE14" s="82" t="str">
        <f>'Alocação 2q'!AC13</f>
        <v>Semanal</v>
      </c>
      <c r="AF14" s="82"/>
      <c r="AG14" s="82"/>
      <c r="AH14" s="82" t="str">
        <f>'Alocação 2q'!Z13</f>
        <v>Sextas</v>
      </c>
      <c r="AI14" s="83">
        <f>'Alocação 2q'!AA13</f>
        <v>0.33333333333333331</v>
      </c>
      <c r="AJ14" s="83">
        <f>'Alocação 2q'!AB13</f>
        <v>0.45833333333333298</v>
      </c>
      <c r="AK14" s="82" t="str">
        <f>'Alocação 2q'!AC13</f>
        <v>Semanal</v>
      </c>
      <c r="AL14" s="82"/>
      <c r="AM14" s="82"/>
      <c r="AN14" s="82" t="str">
        <f>'Alocação 2q'!AJ13</f>
        <v>Renata Simões</v>
      </c>
      <c r="AO14" s="86" t="str">
        <f t="shared" si="6"/>
        <v>HORAS A MAIS ALOCADAS</v>
      </c>
      <c r="AP14" s="86">
        <f t="shared" si="2"/>
        <v>0.125</v>
      </c>
      <c r="AQ14" s="86">
        <f t="shared" si="3"/>
        <v>0</v>
      </c>
      <c r="AR14" s="86">
        <f t="shared" si="4"/>
        <v>0.24999999999999933</v>
      </c>
      <c r="AS14" s="87">
        <f t="shared" si="5"/>
        <v>0.24999999999999933</v>
      </c>
    </row>
    <row r="15" spans="1:46" ht="15.75" thickBot="1">
      <c r="A15" s="81" t="s">
        <v>2569</v>
      </c>
      <c r="B15" s="82" t="str">
        <f>'Alocação 2q'!B14</f>
        <v>BCS0001-15</v>
      </c>
      <c r="C15" s="82" t="str">
        <f>'Alocação 2q'!A14</f>
        <v>Base Experimental das Ciências Naturais</v>
      </c>
      <c r="D15" s="82">
        <f>'Alocação 2q'!C14</f>
        <v>0</v>
      </c>
      <c r="E15" s="82">
        <f>'Alocação 2q'!D14</f>
        <v>3</v>
      </c>
      <c r="F15" s="82">
        <f>'Alocação 2q'!E14</f>
        <v>2</v>
      </c>
      <c r="G15" s="82">
        <f t="shared" si="1"/>
        <v>3</v>
      </c>
      <c r="H15" s="82" t="str">
        <f>'Alocação 2q'!H14</f>
        <v>SBC</v>
      </c>
      <c r="I15" s="82" t="str">
        <f>'Alocação 2q'!J14</f>
        <v>B1</v>
      </c>
      <c r="J15" s="82" t="str">
        <f>'Alocação 2q'!I14</f>
        <v>Matutino</v>
      </c>
      <c r="K15" s="82">
        <f>'Alocação 2q'!K14</f>
        <v>30</v>
      </c>
      <c r="L15" s="82">
        <f>'Alocação 2q'!L14</f>
        <v>0</v>
      </c>
      <c r="M15" s="83">
        <f>'Alocação 2q'!M14</f>
        <v>0</v>
      </c>
      <c r="N15" s="83">
        <f>'Alocação 2q'!N14</f>
        <v>0</v>
      </c>
      <c r="O15" s="82">
        <f>'Alocação 2q'!O14</f>
        <v>0</v>
      </c>
      <c r="P15" s="82"/>
      <c r="Q15" s="82">
        <f>'Alocação 2q'!P14</f>
        <v>0</v>
      </c>
      <c r="R15" s="83">
        <f>'Alocação 2q'!Q14</f>
        <v>0</v>
      </c>
      <c r="S15" s="83">
        <f>'Alocação 2q'!R14</f>
        <v>0</v>
      </c>
      <c r="T15" s="82">
        <f>'Alocação 2q'!S14</f>
        <v>0</v>
      </c>
      <c r="U15" s="82"/>
      <c r="V15" s="82">
        <f>'Alocação 2q'!T14</f>
        <v>0</v>
      </c>
      <c r="W15" s="83">
        <f>'Alocação 2q'!U14</f>
        <v>0</v>
      </c>
      <c r="X15" s="83">
        <f>'Alocação 2q'!V14</f>
        <v>0</v>
      </c>
      <c r="Y15" s="82">
        <f>'Alocação 2q'!W14</f>
        <v>0</v>
      </c>
      <c r="Z15" s="82"/>
      <c r="AA15" s="82">
        <f>'Alocação 2q'!Y14</f>
        <v>0</v>
      </c>
      <c r="AB15" s="82" t="str">
        <f>'Alocação 2q'!Z14</f>
        <v>Terças</v>
      </c>
      <c r="AC15" s="83">
        <f>'Alocação 2q'!AA14</f>
        <v>0.33333333333333331</v>
      </c>
      <c r="AD15" s="83">
        <f>'Alocação 2q'!AB14</f>
        <v>0.45833333333333298</v>
      </c>
      <c r="AE15" s="82" t="str">
        <f>'Alocação 2q'!AC14</f>
        <v>Semanal</v>
      </c>
      <c r="AF15" s="82"/>
      <c r="AG15" s="82"/>
      <c r="AH15" s="82" t="str">
        <f>'Alocação 2q'!Z14</f>
        <v>Terças</v>
      </c>
      <c r="AI15" s="83">
        <f>'Alocação 2q'!AA14</f>
        <v>0.33333333333333331</v>
      </c>
      <c r="AJ15" s="83">
        <f>'Alocação 2q'!AB14</f>
        <v>0.45833333333333298</v>
      </c>
      <c r="AK15" s="82" t="str">
        <f>'Alocação 2q'!AC14</f>
        <v>Semanal</v>
      </c>
      <c r="AL15" s="82"/>
      <c r="AM15" s="82"/>
      <c r="AN15" s="82" t="str">
        <f>'Alocação 2q'!AJ14</f>
        <v>Fernanda Dias da Silva</v>
      </c>
      <c r="AO15" s="86" t="str">
        <f t="shared" si="6"/>
        <v>HORAS A MAIS ALOCADAS</v>
      </c>
      <c r="AP15" s="86">
        <f t="shared" si="2"/>
        <v>0.125</v>
      </c>
      <c r="AQ15" s="86">
        <f t="shared" si="3"/>
        <v>0</v>
      </c>
      <c r="AR15" s="86">
        <f t="shared" si="4"/>
        <v>0.24999999999999933</v>
      </c>
      <c r="AS15" s="87">
        <f t="shared" si="5"/>
        <v>0.24999999999999933</v>
      </c>
    </row>
    <row r="16" spans="1:46" ht="15.75" thickBot="1">
      <c r="A16" s="81" t="s">
        <v>2569</v>
      </c>
      <c r="B16" s="82" t="str">
        <f>'Alocação 2q'!B15</f>
        <v>BCS0001-15</v>
      </c>
      <c r="C16" s="82" t="str">
        <f>'Alocação 2q'!A15</f>
        <v>Base Experimental das Ciências Naturais</v>
      </c>
      <c r="D16" s="82">
        <f>'Alocação 2q'!C15</f>
        <v>0</v>
      </c>
      <c r="E16" s="82">
        <f>'Alocação 2q'!D15</f>
        <v>3</v>
      </c>
      <c r="F16" s="82">
        <f>'Alocação 2q'!E15</f>
        <v>2</v>
      </c>
      <c r="G16" s="82">
        <f t="shared" si="1"/>
        <v>3</v>
      </c>
      <c r="H16" s="82" t="str">
        <f>'Alocação 2q'!H15</f>
        <v>SBC</v>
      </c>
      <c r="I16" s="82" t="str">
        <f>'Alocação 2q'!J15</f>
        <v>A1</v>
      </c>
      <c r="J16" s="82" t="str">
        <f>'Alocação 2q'!I15</f>
        <v>Matutino</v>
      </c>
      <c r="K16" s="82">
        <f>'Alocação 2q'!K15</f>
        <v>30</v>
      </c>
      <c r="L16" s="82">
        <f>'Alocação 2q'!L15</f>
        <v>0</v>
      </c>
      <c r="M16" s="83">
        <f>'Alocação 2q'!M15</f>
        <v>0</v>
      </c>
      <c r="N16" s="83">
        <f>'Alocação 2q'!N15</f>
        <v>0</v>
      </c>
      <c r="O16" s="82">
        <f>'Alocação 2q'!O15</f>
        <v>0</v>
      </c>
      <c r="P16" s="82"/>
      <c r="Q16" s="82">
        <f>'Alocação 2q'!P15</f>
        <v>0</v>
      </c>
      <c r="R16" s="83">
        <f>'Alocação 2q'!Q15</f>
        <v>0</v>
      </c>
      <c r="S16" s="83">
        <f>'Alocação 2q'!R15</f>
        <v>0</v>
      </c>
      <c r="T16" s="82">
        <f>'Alocação 2q'!S15</f>
        <v>0</v>
      </c>
      <c r="U16" s="82"/>
      <c r="V16" s="82">
        <f>'Alocação 2q'!T15</f>
        <v>0</v>
      </c>
      <c r="W16" s="83">
        <f>'Alocação 2q'!U15</f>
        <v>0</v>
      </c>
      <c r="X16" s="83">
        <f>'Alocação 2q'!V15</f>
        <v>0</v>
      </c>
      <c r="Y16" s="82">
        <f>'Alocação 2q'!W15</f>
        <v>0</v>
      </c>
      <c r="Z16" s="82"/>
      <c r="AA16" s="82">
        <f>'Alocação 2q'!Y15</f>
        <v>0</v>
      </c>
      <c r="AB16" s="82" t="str">
        <f>'Alocação 2q'!Z15</f>
        <v>Sextas</v>
      </c>
      <c r="AC16" s="83">
        <f>'Alocação 2q'!AA15</f>
        <v>0.33333333333333331</v>
      </c>
      <c r="AD16" s="83">
        <f>'Alocação 2q'!AB15</f>
        <v>0.45833333333333298</v>
      </c>
      <c r="AE16" s="82" t="str">
        <f>'Alocação 2q'!AC15</f>
        <v>Semanal</v>
      </c>
      <c r="AF16" s="82"/>
      <c r="AG16" s="82"/>
      <c r="AH16" s="82" t="str">
        <f>'Alocação 2q'!Z15</f>
        <v>Sextas</v>
      </c>
      <c r="AI16" s="83">
        <f>'Alocação 2q'!AA15</f>
        <v>0.33333333333333331</v>
      </c>
      <c r="AJ16" s="83">
        <f>'Alocação 2q'!AB15</f>
        <v>0.45833333333333298</v>
      </c>
      <c r="AK16" s="82" t="str">
        <f>'Alocação 2q'!AC15</f>
        <v>Semanal</v>
      </c>
      <c r="AL16" s="82"/>
      <c r="AM16" s="82"/>
      <c r="AN16" s="82" t="str">
        <f>'Alocação 2q'!AJ15</f>
        <v>Fernanda Dias da Silva</v>
      </c>
      <c r="AO16" s="86" t="str">
        <f t="shared" si="6"/>
        <v>HORAS A MAIS ALOCADAS</v>
      </c>
      <c r="AP16" s="86">
        <f t="shared" si="2"/>
        <v>0.125</v>
      </c>
      <c r="AQ16" s="86">
        <f t="shared" si="3"/>
        <v>0</v>
      </c>
      <c r="AR16" s="86">
        <f t="shared" si="4"/>
        <v>0.24999999999999933</v>
      </c>
      <c r="AS16" s="87">
        <f t="shared" si="5"/>
        <v>0.24999999999999933</v>
      </c>
    </row>
    <row r="17" spans="1:45" ht="15.75" thickBot="1">
      <c r="A17" s="81" t="s">
        <v>2569</v>
      </c>
      <c r="B17" s="82" t="str">
        <f>'Alocação 2q'!B16</f>
        <v>BCS0001-15</v>
      </c>
      <c r="C17" s="82" t="str">
        <f>'Alocação 2q'!A16</f>
        <v>Base Experimental das Ciências Naturais</v>
      </c>
      <c r="D17" s="82">
        <f>'Alocação 2q'!C16</f>
        <v>0</v>
      </c>
      <c r="E17" s="82">
        <f>'Alocação 2q'!D16</f>
        <v>3</v>
      </c>
      <c r="F17" s="82">
        <f>'Alocação 2q'!E16</f>
        <v>2</v>
      </c>
      <c r="G17" s="82">
        <f t="shared" si="1"/>
        <v>3</v>
      </c>
      <c r="H17" s="82" t="str">
        <f>'Alocação 2q'!H16</f>
        <v>SBC</v>
      </c>
      <c r="I17" s="82" t="str">
        <f>'Alocação 2q'!J16</f>
        <v>B1</v>
      </c>
      <c r="J17" s="82" t="str">
        <f>'Alocação 2q'!I16</f>
        <v>Noturno</v>
      </c>
      <c r="K17" s="82">
        <f>'Alocação 2q'!K16</f>
        <v>30</v>
      </c>
      <c r="L17" s="82">
        <f>'Alocação 2q'!L16</f>
        <v>0</v>
      </c>
      <c r="M17" s="83">
        <f>'Alocação 2q'!M16</f>
        <v>0</v>
      </c>
      <c r="N17" s="83">
        <f>'Alocação 2q'!N16</f>
        <v>0</v>
      </c>
      <c r="O17" s="82">
        <f>'Alocação 2q'!O16</f>
        <v>0</v>
      </c>
      <c r="P17" s="82"/>
      <c r="Q17" s="82">
        <f>'Alocação 2q'!P16</f>
        <v>0</v>
      </c>
      <c r="R17" s="83">
        <f>'Alocação 2q'!Q16</f>
        <v>0</v>
      </c>
      <c r="S17" s="83">
        <f>'Alocação 2q'!R16</f>
        <v>0</v>
      </c>
      <c r="T17" s="82">
        <f>'Alocação 2q'!S16</f>
        <v>0</v>
      </c>
      <c r="U17" s="82"/>
      <c r="V17" s="82">
        <f>'Alocação 2q'!T16</f>
        <v>0</v>
      </c>
      <c r="W17" s="83">
        <f>'Alocação 2q'!U16</f>
        <v>0</v>
      </c>
      <c r="X17" s="83">
        <f>'Alocação 2q'!V16</f>
        <v>0</v>
      </c>
      <c r="Y17" s="82">
        <f>'Alocação 2q'!W16</f>
        <v>0</v>
      </c>
      <c r="Z17" s="82"/>
      <c r="AA17" s="82">
        <f>'Alocação 2q'!Y16</f>
        <v>0</v>
      </c>
      <c r="AB17" s="82" t="str">
        <f>'Alocação 2q'!Z16</f>
        <v>Terças</v>
      </c>
      <c r="AC17" s="83">
        <f>'Alocação 2q'!AA16</f>
        <v>0.79166666666666596</v>
      </c>
      <c r="AD17" s="83">
        <f>'Alocação 2q'!AB16</f>
        <v>0.91666666666666596</v>
      </c>
      <c r="AE17" s="82" t="str">
        <f>'Alocação 2q'!AC16</f>
        <v>Semanal</v>
      </c>
      <c r="AF17" s="82"/>
      <c r="AG17" s="82"/>
      <c r="AH17" s="82" t="str">
        <f>'Alocação 2q'!Z16</f>
        <v>Terças</v>
      </c>
      <c r="AI17" s="83">
        <f>'Alocação 2q'!AA16</f>
        <v>0.79166666666666596</v>
      </c>
      <c r="AJ17" s="83">
        <f>'Alocação 2q'!AB16</f>
        <v>0.91666666666666596</v>
      </c>
      <c r="AK17" s="82" t="str">
        <f>'Alocação 2q'!AC16</f>
        <v>Semanal</v>
      </c>
      <c r="AL17" s="82"/>
      <c r="AM17" s="82"/>
      <c r="AN17" s="82" t="str">
        <f>'Alocação 2q'!AJ16</f>
        <v>Renata Simões</v>
      </c>
      <c r="AO17" s="86" t="str">
        <f t="shared" si="6"/>
        <v>HORAS A MAIS ALOCADAS</v>
      </c>
      <c r="AP17" s="86">
        <f t="shared" si="2"/>
        <v>0.125</v>
      </c>
      <c r="AQ17" s="86">
        <f t="shared" si="3"/>
        <v>0</v>
      </c>
      <c r="AR17" s="86">
        <f t="shared" si="4"/>
        <v>0.25</v>
      </c>
      <c r="AS17" s="87">
        <f t="shared" si="5"/>
        <v>0.25</v>
      </c>
    </row>
    <row r="18" spans="1:45" ht="15.75" thickBot="1">
      <c r="A18" s="81" t="s">
        <v>2569</v>
      </c>
      <c r="B18" s="82" t="str">
        <f>'Alocação 2q'!B17</f>
        <v>BCS0001-15</v>
      </c>
      <c r="C18" s="82" t="str">
        <f>'Alocação 2q'!A17</f>
        <v>Base Experimental das Ciências Naturais</v>
      </c>
      <c r="D18" s="82">
        <f>'Alocação 2q'!C17</f>
        <v>0</v>
      </c>
      <c r="E18" s="82">
        <f>'Alocação 2q'!D17</f>
        <v>3</v>
      </c>
      <c r="F18" s="82">
        <f>'Alocação 2q'!E17</f>
        <v>2</v>
      </c>
      <c r="G18" s="82">
        <f t="shared" si="1"/>
        <v>3</v>
      </c>
      <c r="H18" s="82" t="str">
        <f>'Alocação 2q'!H17</f>
        <v>SBC</v>
      </c>
      <c r="I18" s="82" t="str">
        <f>'Alocação 2q'!J17</f>
        <v>A2</v>
      </c>
      <c r="J18" s="82" t="str">
        <f>'Alocação 2q'!I17</f>
        <v>Noturno</v>
      </c>
      <c r="K18" s="82">
        <f>'Alocação 2q'!K17</f>
        <v>30</v>
      </c>
      <c r="L18" s="82">
        <f>'Alocação 2q'!L17</f>
        <v>0</v>
      </c>
      <c r="M18" s="83">
        <f>'Alocação 2q'!M17</f>
        <v>0</v>
      </c>
      <c r="N18" s="83">
        <f>'Alocação 2q'!N17</f>
        <v>0</v>
      </c>
      <c r="O18" s="82">
        <f>'Alocação 2q'!O17</f>
        <v>0</v>
      </c>
      <c r="P18" s="82"/>
      <c r="Q18" s="82">
        <f>'Alocação 2q'!P17</f>
        <v>0</v>
      </c>
      <c r="R18" s="83">
        <f>'Alocação 2q'!Q17</f>
        <v>0</v>
      </c>
      <c r="S18" s="83">
        <f>'Alocação 2q'!R17</f>
        <v>0</v>
      </c>
      <c r="T18" s="82">
        <f>'Alocação 2q'!S17</f>
        <v>0</v>
      </c>
      <c r="U18" s="82"/>
      <c r="V18" s="82">
        <f>'Alocação 2q'!T17</f>
        <v>0</v>
      </c>
      <c r="W18" s="83">
        <f>'Alocação 2q'!U17</f>
        <v>0</v>
      </c>
      <c r="X18" s="83">
        <f>'Alocação 2q'!V17</f>
        <v>0</v>
      </c>
      <c r="Y18" s="82">
        <f>'Alocação 2q'!W17</f>
        <v>0</v>
      </c>
      <c r="Z18" s="82"/>
      <c r="AA18" s="82">
        <f>'Alocação 2q'!Y17</f>
        <v>0</v>
      </c>
      <c r="AB18" s="82" t="str">
        <f>'Alocação 2q'!Z17</f>
        <v>Sextas</v>
      </c>
      <c r="AC18" s="83">
        <f>'Alocação 2q'!AA17</f>
        <v>0.79166666666666596</v>
      </c>
      <c r="AD18" s="83">
        <f>'Alocação 2q'!AB17</f>
        <v>0.91666666666666596</v>
      </c>
      <c r="AE18" s="82" t="str">
        <f>'Alocação 2q'!AC17</f>
        <v>Semanal</v>
      </c>
      <c r="AF18" s="82"/>
      <c r="AG18" s="82"/>
      <c r="AH18" s="82" t="str">
        <f>'Alocação 2q'!Z17</f>
        <v>Sextas</v>
      </c>
      <c r="AI18" s="83">
        <f>'Alocação 2q'!AA17</f>
        <v>0.79166666666666596</v>
      </c>
      <c r="AJ18" s="83">
        <f>'Alocação 2q'!AB17</f>
        <v>0.91666666666666596</v>
      </c>
      <c r="AK18" s="82" t="str">
        <f>'Alocação 2q'!AC17</f>
        <v>Semanal</v>
      </c>
      <c r="AL18" s="82"/>
      <c r="AM18" s="82"/>
      <c r="AN18" s="82" t="str">
        <f>'Alocação 2q'!AJ17</f>
        <v>Márcia Aparecida Sperança</v>
      </c>
      <c r="AO18" s="86" t="str">
        <f t="shared" si="6"/>
        <v>HORAS A MAIS ALOCADAS</v>
      </c>
      <c r="AP18" s="86">
        <f t="shared" si="2"/>
        <v>0.125</v>
      </c>
      <c r="AQ18" s="86">
        <f t="shared" si="3"/>
        <v>0</v>
      </c>
      <c r="AR18" s="86">
        <f t="shared" si="4"/>
        <v>0.25</v>
      </c>
      <c r="AS18" s="87">
        <f t="shared" si="5"/>
        <v>0.25</v>
      </c>
    </row>
    <row r="19" spans="1:45" ht="15.75" thickBot="1">
      <c r="A19" s="81" t="s">
        <v>2569</v>
      </c>
      <c r="B19" s="82" t="str">
        <f>'Alocação 2q'!B18</f>
        <v>BCS0001-15</v>
      </c>
      <c r="C19" s="82" t="str">
        <f>'Alocação 2q'!A18</f>
        <v>Base Experimental das Ciências Naturais</v>
      </c>
      <c r="D19" s="82">
        <f>'Alocação 2q'!C18</f>
        <v>0</v>
      </c>
      <c r="E19" s="82">
        <f>'Alocação 2q'!D18</f>
        <v>3</v>
      </c>
      <c r="F19" s="82">
        <f>'Alocação 2q'!E18</f>
        <v>2</v>
      </c>
      <c r="G19" s="82">
        <f t="shared" si="1"/>
        <v>3</v>
      </c>
      <c r="H19" s="82" t="str">
        <f>'Alocação 2q'!H18</f>
        <v>SBC</v>
      </c>
      <c r="I19" s="82" t="str">
        <f>'Alocação 2q'!J18</f>
        <v>A1</v>
      </c>
      <c r="J19" s="82" t="str">
        <f>'Alocação 2q'!I18</f>
        <v>Noturno</v>
      </c>
      <c r="K19" s="82">
        <f>'Alocação 2q'!K18</f>
        <v>30</v>
      </c>
      <c r="L19" s="82">
        <f>'Alocação 2q'!L18</f>
        <v>0</v>
      </c>
      <c r="M19" s="83">
        <f>'Alocação 2q'!M18</f>
        <v>0</v>
      </c>
      <c r="N19" s="83">
        <f>'Alocação 2q'!N18</f>
        <v>0</v>
      </c>
      <c r="O19" s="82">
        <f>'Alocação 2q'!O18</f>
        <v>0</v>
      </c>
      <c r="P19" s="82"/>
      <c r="Q19" s="82">
        <f>'Alocação 2q'!P18</f>
        <v>0</v>
      </c>
      <c r="R19" s="83">
        <f>'Alocação 2q'!Q18</f>
        <v>0</v>
      </c>
      <c r="S19" s="83">
        <f>'Alocação 2q'!R18</f>
        <v>0</v>
      </c>
      <c r="T19" s="82">
        <f>'Alocação 2q'!S18</f>
        <v>0</v>
      </c>
      <c r="U19" s="82"/>
      <c r="V19" s="82">
        <f>'Alocação 2q'!T18</f>
        <v>0</v>
      </c>
      <c r="W19" s="83">
        <f>'Alocação 2q'!U18</f>
        <v>0</v>
      </c>
      <c r="X19" s="83">
        <f>'Alocação 2q'!V18</f>
        <v>0</v>
      </c>
      <c r="Y19" s="82">
        <f>'Alocação 2q'!W18</f>
        <v>0</v>
      </c>
      <c r="Z19" s="82"/>
      <c r="AA19" s="82">
        <f>'Alocação 2q'!Y18</f>
        <v>0</v>
      </c>
      <c r="AB19" s="82" t="str">
        <f>'Alocação 2q'!Z18</f>
        <v>Sextas</v>
      </c>
      <c r="AC19" s="83">
        <f>'Alocação 2q'!AA18</f>
        <v>0.79166666666666596</v>
      </c>
      <c r="AD19" s="83">
        <f>'Alocação 2q'!AB18</f>
        <v>0.91666666666666596</v>
      </c>
      <c r="AE19" s="82" t="str">
        <f>'Alocação 2q'!AC18</f>
        <v>Semanal</v>
      </c>
      <c r="AF19" s="82"/>
      <c r="AG19" s="82"/>
      <c r="AH19" s="82" t="str">
        <f>'Alocação 2q'!Z18</f>
        <v>Sextas</v>
      </c>
      <c r="AI19" s="83">
        <f>'Alocação 2q'!AA18</f>
        <v>0.79166666666666596</v>
      </c>
      <c r="AJ19" s="83">
        <f>'Alocação 2q'!AB18</f>
        <v>0.91666666666666596</v>
      </c>
      <c r="AK19" s="82" t="str">
        <f>'Alocação 2q'!AC18</f>
        <v>Semanal</v>
      </c>
      <c r="AL19" s="82"/>
      <c r="AM19" s="82"/>
      <c r="AN19" s="82" t="str">
        <f>'Alocação 2q'!AJ18</f>
        <v>Fernanda Dias da Silva</v>
      </c>
      <c r="AO19" s="86" t="str">
        <f t="shared" si="6"/>
        <v>HORAS A MAIS ALOCADAS</v>
      </c>
      <c r="AP19" s="86">
        <f t="shared" si="2"/>
        <v>0.125</v>
      </c>
      <c r="AQ19" s="86">
        <f t="shared" si="3"/>
        <v>0</v>
      </c>
      <c r="AR19" s="86">
        <f t="shared" si="4"/>
        <v>0.25</v>
      </c>
      <c r="AS19" s="87">
        <f t="shared" si="5"/>
        <v>0.25</v>
      </c>
    </row>
    <row r="20" spans="1:45" ht="15.75" thickBot="1">
      <c r="A20" s="81" t="s">
        <v>2569</v>
      </c>
      <c r="B20" s="82" t="str">
        <f>'Alocação 2q'!B19</f>
        <v>BCS0001-15</v>
      </c>
      <c r="C20" s="82" t="str">
        <f>'Alocação 2q'!A19</f>
        <v>Base Experimental das Ciências Naturais</v>
      </c>
      <c r="D20" s="82">
        <f>'Alocação 2q'!C19</f>
        <v>0</v>
      </c>
      <c r="E20" s="82">
        <f>'Alocação 2q'!D19</f>
        <v>3</v>
      </c>
      <c r="F20" s="82">
        <f>'Alocação 2q'!E19</f>
        <v>2</v>
      </c>
      <c r="G20" s="82">
        <f t="shared" si="1"/>
        <v>3</v>
      </c>
      <c r="H20" s="82" t="str">
        <f>'Alocação 2q'!H19</f>
        <v>SA</v>
      </c>
      <c r="I20" s="82" t="str">
        <f>'Alocação 2q'!J19</f>
        <v>C5</v>
      </c>
      <c r="J20" s="82" t="str">
        <f>'Alocação 2q'!I19</f>
        <v>Noturno</v>
      </c>
      <c r="K20" s="82">
        <f>'Alocação 2q'!K19</f>
        <v>30</v>
      </c>
      <c r="L20" s="82">
        <f>'Alocação 2q'!L19</f>
        <v>0</v>
      </c>
      <c r="M20" s="83">
        <f>'Alocação 2q'!M19</f>
        <v>0</v>
      </c>
      <c r="N20" s="83">
        <f>'Alocação 2q'!N19</f>
        <v>0</v>
      </c>
      <c r="O20" s="82">
        <f>'Alocação 2q'!O19</f>
        <v>0</v>
      </c>
      <c r="P20" s="82"/>
      <c r="Q20" s="82">
        <f>'Alocação 2q'!P19</f>
        <v>0</v>
      </c>
      <c r="R20" s="83">
        <f>'Alocação 2q'!Q19</f>
        <v>0</v>
      </c>
      <c r="S20" s="83">
        <f>'Alocação 2q'!R19</f>
        <v>0</v>
      </c>
      <c r="T20" s="82">
        <f>'Alocação 2q'!S19</f>
        <v>0</v>
      </c>
      <c r="U20" s="82"/>
      <c r="V20" s="82">
        <f>'Alocação 2q'!T19</f>
        <v>0</v>
      </c>
      <c r="W20" s="83">
        <f>'Alocação 2q'!U19</f>
        <v>0</v>
      </c>
      <c r="X20" s="83">
        <f>'Alocação 2q'!V19</f>
        <v>0</v>
      </c>
      <c r="Y20" s="82">
        <f>'Alocação 2q'!W19</f>
        <v>0</v>
      </c>
      <c r="Z20" s="82"/>
      <c r="AA20" s="82">
        <f>'Alocação 2q'!Y19</f>
        <v>0</v>
      </c>
      <c r="AB20" s="82" t="str">
        <f>'Alocação 2q'!Z19</f>
        <v>Quartas</v>
      </c>
      <c r="AC20" s="83">
        <f>'Alocação 2q'!AA19</f>
        <v>0.79166666666666596</v>
      </c>
      <c r="AD20" s="83">
        <f>'Alocação 2q'!AB19</f>
        <v>0.91666666666666596</v>
      </c>
      <c r="AE20" s="82" t="str">
        <f>'Alocação 2q'!AC19</f>
        <v>Semanal</v>
      </c>
      <c r="AF20" s="82"/>
      <c r="AG20" s="82"/>
      <c r="AH20" s="82" t="str">
        <f>'Alocação 2q'!Z19</f>
        <v>Quartas</v>
      </c>
      <c r="AI20" s="83">
        <f>'Alocação 2q'!AA19</f>
        <v>0.79166666666666596</v>
      </c>
      <c r="AJ20" s="83">
        <f>'Alocação 2q'!AB19</f>
        <v>0.91666666666666596</v>
      </c>
      <c r="AK20" s="82" t="str">
        <f>'Alocação 2q'!AC19</f>
        <v>Semanal</v>
      </c>
      <c r="AL20" s="82"/>
      <c r="AM20" s="82"/>
      <c r="AN20" s="82" t="str">
        <f>'Alocação 2q'!AJ19</f>
        <v>Hana Paula Masuda</v>
      </c>
      <c r="AO20" s="86" t="str">
        <f t="shared" si="6"/>
        <v>HORAS A MAIS ALOCADAS</v>
      </c>
      <c r="AP20" s="86">
        <f t="shared" si="2"/>
        <v>0.125</v>
      </c>
      <c r="AQ20" s="86">
        <f t="shared" si="3"/>
        <v>0</v>
      </c>
      <c r="AR20" s="86">
        <f t="shared" si="4"/>
        <v>0.25</v>
      </c>
      <c r="AS20" s="87">
        <f t="shared" si="5"/>
        <v>0.25</v>
      </c>
    </row>
    <row r="21" spans="1:45" ht="15.75" thickBot="1">
      <c r="A21" s="81" t="s">
        <v>2569</v>
      </c>
      <c r="B21" s="82" t="str">
        <f>'Alocação 2q'!B20</f>
        <v>BCS0001-15</v>
      </c>
      <c r="C21" s="82" t="str">
        <f>'Alocação 2q'!A20</f>
        <v>Base Experimental das Ciências Naturais</v>
      </c>
      <c r="D21" s="82">
        <f>'Alocação 2q'!C20</f>
        <v>0</v>
      </c>
      <c r="E21" s="82">
        <f>'Alocação 2q'!D20</f>
        <v>3</v>
      </c>
      <c r="F21" s="82">
        <f>'Alocação 2q'!E20</f>
        <v>2</v>
      </c>
      <c r="G21" s="82">
        <f t="shared" si="1"/>
        <v>3</v>
      </c>
      <c r="H21" s="82" t="str">
        <f>'Alocação 2q'!H20</f>
        <v>SA</v>
      </c>
      <c r="I21" s="82" t="str">
        <f>'Alocação 2q'!J20</f>
        <v>A5</v>
      </c>
      <c r="J21" s="82" t="str">
        <f>'Alocação 2q'!I20</f>
        <v>Noturno</v>
      </c>
      <c r="K21" s="82">
        <f>'Alocação 2q'!K20</f>
        <v>30</v>
      </c>
      <c r="L21" s="82">
        <f>'Alocação 2q'!L20</f>
        <v>0</v>
      </c>
      <c r="M21" s="83">
        <f>'Alocação 2q'!M20</f>
        <v>0</v>
      </c>
      <c r="N21" s="83">
        <f>'Alocação 2q'!N20</f>
        <v>0</v>
      </c>
      <c r="O21" s="82">
        <f>'Alocação 2q'!O20</f>
        <v>0</v>
      </c>
      <c r="P21" s="82"/>
      <c r="Q21" s="82">
        <f>'Alocação 2q'!P20</f>
        <v>0</v>
      </c>
      <c r="R21" s="83">
        <f>'Alocação 2q'!Q20</f>
        <v>0</v>
      </c>
      <c r="S21" s="83">
        <f>'Alocação 2q'!R20</f>
        <v>0</v>
      </c>
      <c r="T21" s="82">
        <f>'Alocação 2q'!S20</f>
        <v>0</v>
      </c>
      <c r="U21" s="82"/>
      <c r="V21" s="82">
        <f>'Alocação 2q'!T20</f>
        <v>0</v>
      </c>
      <c r="W21" s="83">
        <f>'Alocação 2q'!U20</f>
        <v>0</v>
      </c>
      <c r="X21" s="83">
        <f>'Alocação 2q'!V20</f>
        <v>0</v>
      </c>
      <c r="Y21" s="82">
        <f>'Alocação 2q'!W20</f>
        <v>0</v>
      </c>
      <c r="Z21" s="82"/>
      <c r="AA21" s="82">
        <f>'Alocação 2q'!Y20</f>
        <v>0</v>
      </c>
      <c r="AB21" s="82" t="str">
        <f>'Alocação 2q'!Z20</f>
        <v>Sextas</v>
      </c>
      <c r="AC21" s="83">
        <f>'Alocação 2q'!AA20</f>
        <v>0.79166666666666596</v>
      </c>
      <c r="AD21" s="83">
        <f>'Alocação 2q'!AB20</f>
        <v>0.91666666666666596</v>
      </c>
      <c r="AE21" s="82" t="str">
        <f>'Alocação 2q'!AC20</f>
        <v>Semanal</v>
      </c>
      <c r="AF21" s="82"/>
      <c r="AG21" s="82"/>
      <c r="AH21" s="82" t="str">
        <f>'Alocação 2q'!Z20</f>
        <v>Sextas</v>
      </c>
      <c r="AI21" s="83">
        <f>'Alocação 2q'!AA20</f>
        <v>0.79166666666666596</v>
      </c>
      <c r="AJ21" s="83">
        <f>'Alocação 2q'!AB20</f>
        <v>0.91666666666666596</v>
      </c>
      <c r="AK21" s="82" t="str">
        <f>'Alocação 2q'!AC20</f>
        <v>Semanal</v>
      </c>
      <c r="AL21" s="82"/>
      <c r="AM21" s="82"/>
      <c r="AN21" s="82" t="str">
        <f>'Alocação 2q'!AJ20</f>
        <v>Fúlvio Rieli Mendes</v>
      </c>
      <c r="AO21" s="86" t="str">
        <f t="shared" si="6"/>
        <v>HORAS A MAIS ALOCADAS</v>
      </c>
      <c r="AP21" s="86">
        <f t="shared" si="2"/>
        <v>0.125</v>
      </c>
      <c r="AQ21" s="86">
        <f t="shared" si="3"/>
        <v>0</v>
      </c>
      <c r="AR21" s="86">
        <f t="shared" si="4"/>
        <v>0.25</v>
      </c>
      <c r="AS21" s="87">
        <f t="shared" si="5"/>
        <v>0.25</v>
      </c>
    </row>
    <row r="22" spans="1:45" ht="15.75" thickBot="1">
      <c r="A22" s="81" t="s">
        <v>2569</v>
      </c>
      <c r="B22" s="82" t="str">
        <f>'Alocação 2q'!B21</f>
        <v>BCS0001-15</v>
      </c>
      <c r="C22" s="82" t="str">
        <f>'Alocação 2q'!A21</f>
        <v>Base Experimental das Ciências Naturais</v>
      </c>
      <c r="D22" s="82">
        <f>'Alocação 2q'!C21</f>
        <v>0</v>
      </c>
      <c r="E22" s="82">
        <f>'Alocação 2q'!D21</f>
        <v>3</v>
      </c>
      <c r="F22" s="82">
        <f>'Alocação 2q'!E21</f>
        <v>2</v>
      </c>
      <c r="G22" s="82">
        <f t="shared" si="1"/>
        <v>3</v>
      </c>
      <c r="H22" s="82" t="str">
        <f>'Alocação 2q'!H21</f>
        <v>SA</v>
      </c>
      <c r="I22" s="82" t="str">
        <f>'Alocação 2q'!J21</f>
        <v>B5</v>
      </c>
      <c r="J22" s="82" t="str">
        <f>'Alocação 2q'!I21</f>
        <v>Noturno</v>
      </c>
      <c r="K22" s="82">
        <f>'Alocação 2q'!K21</f>
        <v>30</v>
      </c>
      <c r="L22" s="82">
        <f>'Alocação 2q'!L21</f>
        <v>0</v>
      </c>
      <c r="M22" s="83">
        <f>'Alocação 2q'!M21</f>
        <v>0</v>
      </c>
      <c r="N22" s="83">
        <f>'Alocação 2q'!N21</f>
        <v>0</v>
      </c>
      <c r="O22" s="82">
        <f>'Alocação 2q'!O21</f>
        <v>0</v>
      </c>
      <c r="P22" s="82"/>
      <c r="Q22" s="82">
        <f>'Alocação 2q'!P21</f>
        <v>0</v>
      </c>
      <c r="R22" s="83">
        <f>'Alocação 2q'!Q21</f>
        <v>0</v>
      </c>
      <c r="S22" s="83">
        <f>'Alocação 2q'!R21</f>
        <v>0</v>
      </c>
      <c r="T22" s="82">
        <f>'Alocação 2q'!S21</f>
        <v>0</v>
      </c>
      <c r="U22" s="82"/>
      <c r="V22" s="82">
        <f>'Alocação 2q'!T21</f>
        <v>0</v>
      </c>
      <c r="W22" s="83">
        <f>'Alocação 2q'!U21</f>
        <v>0</v>
      </c>
      <c r="X22" s="83">
        <f>'Alocação 2q'!V21</f>
        <v>0</v>
      </c>
      <c r="Y22" s="82">
        <f>'Alocação 2q'!W21</f>
        <v>0</v>
      </c>
      <c r="Z22" s="82"/>
      <c r="AA22" s="82">
        <f>'Alocação 2q'!Y21</f>
        <v>0</v>
      </c>
      <c r="AB22" s="82" t="str">
        <f>'Alocação 2q'!Z21</f>
        <v>Terças</v>
      </c>
      <c r="AC22" s="83">
        <f>'Alocação 2q'!AA21</f>
        <v>0.79166666666666596</v>
      </c>
      <c r="AD22" s="83">
        <f>'Alocação 2q'!AB21</f>
        <v>0.91666666666666596</v>
      </c>
      <c r="AE22" s="82" t="str">
        <f>'Alocação 2q'!AC21</f>
        <v>Semanal</v>
      </c>
      <c r="AF22" s="82"/>
      <c r="AG22" s="82"/>
      <c r="AH22" s="82" t="str">
        <f>'Alocação 2q'!Z21</f>
        <v>Terças</v>
      </c>
      <c r="AI22" s="83">
        <f>'Alocação 2q'!AA21</f>
        <v>0.79166666666666596</v>
      </c>
      <c r="AJ22" s="83">
        <f>'Alocação 2q'!AB21</f>
        <v>0.91666666666666596</v>
      </c>
      <c r="AK22" s="82" t="str">
        <f>'Alocação 2q'!AC21</f>
        <v>Semanal</v>
      </c>
      <c r="AL22" s="82"/>
      <c r="AM22" s="82"/>
      <c r="AN22" s="82" t="str">
        <f>'Alocação 2q'!AJ21</f>
        <v>Hana Paula Masuda</v>
      </c>
      <c r="AO22" s="86" t="str">
        <f t="shared" si="6"/>
        <v>HORAS A MAIS ALOCADAS</v>
      </c>
      <c r="AP22" s="86">
        <f t="shared" si="2"/>
        <v>0.125</v>
      </c>
      <c r="AQ22" s="86">
        <f t="shared" si="3"/>
        <v>0</v>
      </c>
      <c r="AR22" s="86">
        <f t="shared" si="4"/>
        <v>0.25</v>
      </c>
      <c r="AS22" s="87">
        <f t="shared" si="5"/>
        <v>0.25</v>
      </c>
    </row>
    <row r="23" spans="1:45" ht="15.75" thickBot="1">
      <c r="A23" s="81" t="s">
        <v>2569</v>
      </c>
      <c r="B23" s="82" t="str">
        <f>'Alocação 2q'!B22</f>
        <v>NHT1002-15</v>
      </c>
      <c r="C23" s="82" t="str">
        <f>'Alocação 2q'!A22</f>
        <v>Bioética</v>
      </c>
      <c r="D23" s="82">
        <f>'Alocação 2q'!C22</f>
        <v>2</v>
      </c>
      <c r="E23" s="82">
        <f>'Alocação 2q'!D22</f>
        <v>0</v>
      </c>
      <c r="F23" s="82">
        <f>'Alocação 2q'!E22</f>
        <v>2</v>
      </c>
      <c r="G23" s="82">
        <f t="shared" si="1"/>
        <v>2</v>
      </c>
      <c r="H23" s="82" t="str">
        <f>'Alocação 2q'!H22</f>
        <v>SA</v>
      </c>
      <c r="I23" s="82">
        <f>'Alocação 2q'!J22</f>
        <v>0</v>
      </c>
      <c r="J23" s="82" t="str">
        <f>'Alocação 2q'!I22</f>
        <v>Matutino</v>
      </c>
      <c r="K23" s="82">
        <f>'Alocação 2q'!K22</f>
        <v>30</v>
      </c>
      <c r="L23" s="82" t="str">
        <f>'Alocação 2q'!L22</f>
        <v>Segundas</v>
      </c>
      <c r="M23" s="83">
        <f>'Alocação 2q'!M22</f>
        <v>0.33333333333333331</v>
      </c>
      <c r="N23" s="83">
        <f>'Alocação 2q'!N22</f>
        <v>0.41666666666666669</v>
      </c>
      <c r="O23" s="82">
        <f>'Alocação 2q'!O22</f>
        <v>0</v>
      </c>
      <c r="P23" s="82"/>
      <c r="Q23" s="82">
        <f>'Alocação 2q'!P22</f>
        <v>0</v>
      </c>
      <c r="R23" s="83">
        <f>'Alocação 2q'!Q22</f>
        <v>0</v>
      </c>
      <c r="S23" s="83">
        <f>'Alocação 2q'!R22</f>
        <v>0</v>
      </c>
      <c r="T23" s="82">
        <f>'Alocação 2q'!S22</f>
        <v>0</v>
      </c>
      <c r="U23" s="82"/>
      <c r="V23" s="82">
        <f>'Alocação 2q'!T22</f>
        <v>0</v>
      </c>
      <c r="W23" s="83">
        <f>'Alocação 2q'!U22</f>
        <v>0</v>
      </c>
      <c r="X23" s="83">
        <f>'Alocação 2q'!V22</f>
        <v>0</v>
      </c>
      <c r="Y23" s="82">
        <f>'Alocação 2q'!W22</f>
        <v>0</v>
      </c>
      <c r="Z23" s="82"/>
      <c r="AA23" s="82" t="str">
        <f>'Alocação 2q'!Y22</f>
        <v>Ana Paula de Mattos Arêas Dau</v>
      </c>
      <c r="AB23" s="82">
        <f>'Alocação 2q'!Z22</f>
        <v>0</v>
      </c>
      <c r="AC23" s="83">
        <f>'Alocação 2q'!AA22</f>
        <v>0</v>
      </c>
      <c r="AD23" s="83">
        <f>'Alocação 2q'!AB22</f>
        <v>0</v>
      </c>
      <c r="AE23" s="82">
        <f>'Alocação 2q'!AC22</f>
        <v>0</v>
      </c>
      <c r="AF23" s="82"/>
      <c r="AG23" s="82"/>
      <c r="AH23" s="82">
        <f>'Alocação 2q'!Z22</f>
        <v>0</v>
      </c>
      <c r="AI23" s="83">
        <f>'Alocação 2q'!AA22</f>
        <v>0</v>
      </c>
      <c r="AJ23" s="83">
        <f>'Alocação 2q'!AB22</f>
        <v>0</v>
      </c>
      <c r="AK23" s="82">
        <f>'Alocação 2q'!AC22</f>
        <v>0</v>
      </c>
      <c r="AL23" s="82"/>
      <c r="AM23" s="82"/>
      <c r="AN23" s="82">
        <f>'Alocação 2q'!AJ22</f>
        <v>0</v>
      </c>
      <c r="AO23" s="86" t="str">
        <f t="shared" si="6"/>
        <v>HORAS A MENOS ALOCADAS</v>
      </c>
      <c r="AP23" s="86">
        <f t="shared" si="2"/>
        <v>8.3333333333333329E-2</v>
      </c>
      <c r="AQ23" s="86">
        <f t="shared" si="3"/>
        <v>4.1666666666666685E-2</v>
      </c>
      <c r="AR23" s="86">
        <f t="shared" si="4"/>
        <v>0</v>
      </c>
      <c r="AS23" s="87">
        <f t="shared" si="5"/>
        <v>4.1666666666666685E-2</v>
      </c>
    </row>
    <row r="24" spans="1:45" ht="15.75" thickBot="1">
      <c r="A24" s="81" t="s">
        <v>2569</v>
      </c>
      <c r="B24" s="82" t="str">
        <f>'Alocação 2q'!B23</f>
        <v>NHT1002-15</v>
      </c>
      <c r="C24" s="82" t="str">
        <f>'Alocação 2q'!A23</f>
        <v>Bioética</v>
      </c>
      <c r="D24" s="82">
        <f>'Alocação 2q'!C23</f>
        <v>2</v>
      </c>
      <c r="E24" s="82">
        <f>'Alocação 2q'!D23</f>
        <v>0</v>
      </c>
      <c r="F24" s="82">
        <f>'Alocação 2q'!E23</f>
        <v>2</v>
      </c>
      <c r="G24" s="82">
        <f t="shared" si="1"/>
        <v>2</v>
      </c>
      <c r="H24" s="82" t="str">
        <f>'Alocação 2q'!H23</f>
        <v>SA</v>
      </c>
      <c r="I24" s="82">
        <f>'Alocação 2q'!J23</f>
        <v>0</v>
      </c>
      <c r="J24" s="82" t="str">
        <f>'Alocação 2q'!I23</f>
        <v>Noturno</v>
      </c>
      <c r="K24" s="82">
        <f>'Alocação 2q'!K23</f>
        <v>30</v>
      </c>
      <c r="L24" s="82" t="str">
        <f>'Alocação 2q'!L23</f>
        <v>Segundas</v>
      </c>
      <c r="M24" s="83">
        <f>'Alocação 2q'!M23</f>
        <v>0.79166666666666696</v>
      </c>
      <c r="N24" s="83">
        <f>'Alocação 2q'!N23</f>
        <v>0.875000000000001</v>
      </c>
      <c r="O24" s="82">
        <f>'Alocação 2q'!O23</f>
        <v>0</v>
      </c>
      <c r="P24" s="82"/>
      <c r="Q24" s="82">
        <f>'Alocação 2q'!P23</f>
        <v>0</v>
      </c>
      <c r="R24" s="83">
        <f>'Alocação 2q'!Q23</f>
        <v>0</v>
      </c>
      <c r="S24" s="83">
        <f>'Alocação 2q'!R23</f>
        <v>0</v>
      </c>
      <c r="T24" s="82">
        <f>'Alocação 2q'!S23</f>
        <v>0</v>
      </c>
      <c r="U24" s="82"/>
      <c r="V24" s="82">
        <f>'Alocação 2q'!T23</f>
        <v>0</v>
      </c>
      <c r="W24" s="83">
        <f>'Alocação 2q'!U23</f>
        <v>0</v>
      </c>
      <c r="X24" s="83">
        <f>'Alocação 2q'!V23</f>
        <v>0</v>
      </c>
      <c r="Y24" s="82">
        <f>'Alocação 2q'!W23</f>
        <v>0</v>
      </c>
      <c r="Z24" s="82"/>
      <c r="AA24" s="82" t="str">
        <f>'Alocação 2q'!Y23</f>
        <v>Fabiana Rodrigues Costa Nunes</v>
      </c>
      <c r="AB24" s="82">
        <f>'Alocação 2q'!Z23</f>
        <v>0</v>
      </c>
      <c r="AC24" s="83">
        <f>'Alocação 2q'!AA23</f>
        <v>0</v>
      </c>
      <c r="AD24" s="83">
        <f>'Alocação 2q'!AB23</f>
        <v>0</v>
      </c>
      <c r="AE24" s="82">
        <f>'Alocação 2q'!AC23</f>
        <v>0</v>
      </c>
      <c r="AF24" s="82"/>
      <c r="AG24" s="82"/>
      <c r="AH24" s="82">
        <f>'Alocação 2q'!Z23</f>
        <v>0</v>
      </c>
      <c r="AI24" s="83">
        <f>'Alocação 2q'!AA23</f>
        <v>0</v>
      </c>
      <c r="AJ24" s="83">
        <f>'Alocação 2q'!AB23</f>
        <v>0</v>
      </c>
      <c r="AK24" s="82">
        <f>'Alocação 2q'!AC23</f>
        <v>0</v>
      </c>
      <c r="AL24" s="82"/>
      <c r="AM24" s="82"/>
      <c r="AN24" s="82">
        <f>'Alocação 2q'!AJ23</f>
        <v>0</v>
      </c>
      <c r="AO24" s="86" t="str">
        <f t="shared" si="6"/>
        <v>HORAS A MENOS ALOCADAS</v>
      </c>
      <c r="AP24" s="86">
        <f t="shared" si="2"/>
        <v>8.3333333333333329E-2</v>
      </c>
      <c r="AQ24" s="86">
        <f t="shared" si="3"/>
        <v>4.1666666666667018E-2</v>
      </c>
      <c r="AR24" s="86">
        <f t="shared" si="4"/>
        <v>0</v>
      </c>
      <c r="AS24" s="87">
        <f t="shared" si="5"/>
        <v>4.1666666666667018E-2</v>
      </c>
    </row>
    <row r="25" spans="1:45" ht="15.75" thickBot="1">
      <c r="A25" s="81" t="s">
        <v>2569</v>
      </c>
      <c r="B25" s="82" t="str">
        <f>'Alocação 2q'!B24</f>
        <v>NHT1013-15</v>
      </c>
      <c r="C25" s="82" t="str">
        <f>'Alocação 2q'!A24</f>
        <v>Bioquímica Funcional</v>
      </c>
      <c r="D25" s="82">
        <f>'Alocação 2q'!C24</f>
        <v>4</v>
      </c>
      <c r="E25" s="82">
        <f>'Alocação 2q'!D24</f>
        <v>2</v>
      </c>
      <c r="F25" s="82">
        <f>'Alocação 2q'!E24</f>
        <v>4</v>
      </c>
      <c r="G25" s="82">
        <f t="shared" si="1"/>
        <v>6</v>
      </c>
      <c r="H25" s="82" t="str">
        <f>'Alocação 2q'!H24</f>
        <v>SA</v>
      </c>
      <c r="I25" s="82">
        <f>'Alocação 2q'!J24</f>
        <v>0</v>
      </c>
      <c r="J25" s="82" t="str">
        <f>'Alocação 2q'!I24</f>
        <v>Matutino</v>
      </c>
      <c r="K25" s="82">
        <f>'Alocação 2q'!K24</f>
        <v>30</v>
      </c>
      <c r="L25" s="82" t="str">
        <f>'Alocação 2q'!L24</f>
        <v>Segundas</v>
      </c>
      <c r="M25" s="83">
        <f>'Alocação 2q'!M24</f>
        <v>0.41666666666666702</v>
      </c>
      <c r="N25" s="83">
        <f>'Alocação 2q'!N24</f>
        <v>0.5</v>
      </c>
      <c r="O25" s="82" t="str">
        <f>'Alocação 2q'!O24</f>
        <v>Semanal</v>
      </c>
      <c r="P25" s="82"/>
      <c r="Q25" s="82" t="str">
        <f>'Alocação 2q'!P24</f>
        <v>Quintas</v>
      </c>
      <c r="R25" s="83">
        <f>'Alocação 2q'!Q24</f>
        <v>0.33333333333333331</v>
      </c>
      <c r="S25" s="83">
        <f>'Alocação 2q'!R24</f>
        <v>0.41666666666666702</v>
      </c>
      <c r="T25" s="82" t="str">
        <f>'Alocação 2q'!S24</f>
        <v>Semanal</v>
      </c>
      <c r="U25" s="82"/>
      <c r="V25" s="82">
        <f>'Alocação 2q'!T24</f>
        <v>0</v>
      </c>
      <c r="W25" s="83">
        <f>'Alocação 2q'!U24</f>
        <v>0</v>
      </c>
      <c r="X25" s="83">
        <f>'Alocação 2q'!V24</f>
        <v>0</v>
      </c>
      <c r="Y25" s="82">
        <f>'Alocação 2q'!W24</f>
        <v>0</v>
      </c>
      <c r="Z25" s="82"/>
      <c r="AA25" s="82" t="str">
        <f>'Alocação 2q'!Y24</f>
        <v>Ana Carolina Santos de Souza Galvão</v>
      </c>
      <c r="AB25" s="82" t="str">
        <f>'Alocação 2q'!Z24</f>
        <v>Quintas</v>
      </c>
      <c r="AC25" s="83">
        <f>'Alocação 2q'!AA24</f>
        <v>0.41666666666666702</v>
      </c>
      <c r="AD25" s="83">
        <f>'Alocação 2q'!AB24</f>
        <v>0.5</v>
      </c>
      <c r="AE25" s="82" t="str">
        <f>'Alocação 2q'!AC24</f>
        <v>Semanal</v>
      </c>
      <c r="AF25" s="82"/>
      <c r="AG25" s="82"/>
      <c r="AH25" s="82" t="str">
        <f>'Alocação 2q'!Z24</f>
        <v>Quintas</v>
      </c>
      <c r="AI25" s="83">
        <f>'Alocação 2q'!AA24</f>
        <v>0.41666666666666702</v>
      </c>
      <c r="AJ25" s="83">
        <f>'Alocação 2q'!AB24</f>
        <v>0.5</v>
      </c>
      <c r="AK25" s="82" t="str">
        <f>'Alocação 2q'!AC24</f>
        <v>Semanal</v>
      </c>
      <c r="AL25" s="82"/>
      <c r="AM25" s="82"/>
      <c r="AN25" s="82" t="str">
        <f>'Alocação 2q'!AJ24</f>
        <v>Ana Carolina Santos de Souza Galvão</v>
      </c>
      <c r="AO25" s="86" t="str">
        <f t="shared" si="6"/>
        <v>HORAS A MAIS ALOCADAS</v>
      </c>
      <c r="AP25" s="86">
        <f t="shared" si="2"/>
        <v>0.25</v>
      </c>
      <c r="AQ25" s="86">
        <f t="shared" si="3"/>
        <v>0.16666666666666669</v>
      </c>
      <c r="AR25" s="86">
        <f t="shared" si="4"/>
        <v>0.16666666666666596</v>
      </c>
      <c r="AS25" s="87">
        <f t="shared" si="5"/>
        <v>0.33333333333333265</v>
      </c>
    </row>
    <row r="26" spans="1:45" ht="15.75" thickBot="1">
      <c r="A26" s="81" t="s">
        <v>2569</v>
      </c>
      <c r="B26" s="82" t="str">
        <f>'Alocação 2q'!B25</f>
        <v>NHT1013-15</v>
      </c>
      <c r="C26" s="82" t="str">
        <f>'Alocação 2q'!A25</f>
        <v>Bioquímica Funcional</v>
      </c>
      <c r="D26" s="82">
        <f>'Alocação 2q'!C25</f>
        <v>4</v>
      </c>
      <c r="E26" s="82">
        <f>'Alocação 2q'!D25</f>
        <v>2</v>
      </c>
      <c r="F26" s="82">
        <f>'Alocação 2q'!E25</f>
        <v>4</v>
      </c>
      <c r="G26" s="82">
        <f t="shared" si="1"/>
        <v>6</v>
      </c>
      <c r="H26" s="82" t="str">
        <f>'Alocação 2q'!H25</f>
        <v>SA</v>
      </c>
      <c r="I26" s="82">
        <f>'Alocação 2q'!J25</f>
        <v>0</v>
      </c>
      <c r="J26" s="82" t="str">
        <f>'Alocação 2q'!I25</f>
        <v>Noturno</v>
      </c>
      <c r="K26" s="82">
        <f>'Alocação 2q'!K25</f>
        <v>30</v>
      </c>
      <c r="L26" s="82" t="str">
        <f>'Alocação 2q'!L25</f>
        <v>Segundas</v>
      </c>
      <c r="M26" s="83">
        <f>'Alocação 2q'!M25</f>
        <v>0.875000000000001</v>
      </c>
      <c r="N26" s="83">
        <f>'Alocação 2q'!N25</f>
        <v>0.95833333333333337</v>
      </c>
      <c r="O26" s="82" t="str">
        <f>'Alocação 2q'!O25</f>
        <v>Semanal</v>
      </c>
      <c r="P26" s="82"/>
      <c r="Q26" s="82" t="str">
        <f>'Alocação 2q'!P25</f>
        <v>Quintas</v>
      </c>
      <c r="R26" s="83">
        <f>'Alocação 2q'!Q25</f>
        <v>0.79166666666666696</v>
      </c>
      <c r="S26" s="83">
        <f>'Alocação 2q'!R25</f>
        <v>0.875000000000001</v>
      </c>
      <c r="T26" s="82" t="str">
        <f>'Alocação 2q'!S25</f>
        <v>Semanal</v>
      </c>
      <c r="U26" s="82"/>
      <c r="V26" s="82">
        <f>'Alocação 2q'!T25</f>
        <v>0</v>
      </c>
      <c r="W26" s="83">
        <f>'Alocação 2q'!U25</f>
        <v>0</v>
      </c>
      <c r="X26" s="83">
        <f>'Alocação 2q'!V25</f>
        <v>0</v>
      </c>
      <c r="Y26" s="82">
        <f>'Alocação 2q'!W25</f>
        <v>0</v>
      </c>
      <c r="Z26" s="82"/>
      <c r="AA26" s="82" t="str">
        <f>'Alocação 2q'!Y25</f>
        <v>César Augusto João Ribeiro</v>
      </c>
      <c r="AB26" s="82" t="str">
        <f>'Alocação 2q'!Z25</f>
        <v>Quintas</v>
      </c>
      <c r="AC26" s="83">
        <f>'Alocação 2q'!AA25</f>
        <v>0.875</v>
      </c>
      <c r="AD26" s="83">
        <f>'Alocação 2q'!AB25</f>
        <v>0.95833333333333337</v>
      </c>
      <c r="AE26" s="82" t="str">
        <f>'Alocação 2q'!AC25</f>
        <v>Semanal</v>
      </c>
      <c r="AF26" s="82"/>
      <c r="AG26" s="82"/>
      <c r="AH26" s="82" t="str">
        <f>'Alocação 2q'!Z25</f>
        <v>Quintas</v>
      </c>
      <c r="AI26" s="83">
        <f>'Alocação 2q'!AA25</f>
        <v>0.875</v>
      </c>
      <c r="AJ26" s="83">
        <f>'Alocação 2q'!AB25</f>
        <v>0.95833333333333337</v>
      </c>
      <c r="AK26" s="82" t="str">
        <f>'Alocação 2q'!AC25</f>
        <v>Semanal</v>
      </c>
      <c r="AL26" s="82"/>
      <c r="AM26" s="82"/>
      <c r="AN26" s="82" t="str">
        <f>'Alocação 2q'!AJ25</f>
        <v>César Augusto João Ribeiro</v>
      </c>
      <c r="AO26" s="86" t="str">
        <f t="shared" si="6"/>
        <v>HORAS A MAIS ALOCADAS</v>
      </c>
      <c r="AP26" s="86">
        <f t="shared" si="2"/>
        <v>0.25</v>
      </c>
      <c r="AQ26" s="86">
        <f t="shared" si="3"/>
        <v>0.16666666666666641</v>
      </c>
      <c r="AR26" s="86">
        <f t="shared" si="4"/>
        <v>0.16666666666666674</v>
      </c>
      <c r="AS26" s="87">
        <f t="shared" si="5"/>
        <v>0.33333333333333315</v>
      </c>
    </row>
    <row r="27" spans="1:45" ht="15.75" thickBot="1">
      <c r="A27" s="81" t="s">
        <v>2569</v>
      </c>
      <c r="B27" s="82" t="str">
        <f>'Alocação 2q'!B26</f>
        <v>NHT1072-15</v>
      </c>
      <c r="C27" s="82" t="str">
        <f>'Alocação 2q'!A26</f>
        <v>Ecologia Comportamental</v>
      </c>
      <c r="D27" s="82">
        <f>'Alocação 2q'!C26</f>
        <v>2</v>
      </c>
      <c r="E27" s="82">
        <f>'Alocação 2q'!D26</f>
        <v>2</v>
      </c>
      <c r="F27" s="82">
        <f>'Alocação 2q'!E26</f>
        <v>4</v>
      </c>
      <c r="G27" s="82">
        <f t="shared" si="1"/>
        <v>4</v>
      </c>
      <c r="H27" s="82" t="str">
        <f>'Alocação 2q'!H26</f>
        <v>SA</v>
      </c>
      <c r="I27" s="82">
        <f>'Alocação 2q'!J26</f>
        <v>0</v>
      </c>
      <c r="J27" s="82" t="str">
        <f>'Alocação 2q'!I26</f>
        <v>Matutino</v>
      </c>
      <c r="K27" s="82">
        <f>'Alocação 2q'!K26</f>
        <v>30</v>
      </c>
      <c r="L27" s="82" t="str">
        <f>'Alocação 2q'!L26</f>
        <v>Terças</v>
      </c>
      <c r="M27" s="83">
        <f>'Alocação 2q'!M26</f>
        <v>0.33333333333333331</v>
      </c>
      <c r="N27" s="83">
        <f>'Alocação 2q'!N26</f>
        <v>0.5</v>
      </c>
      <c r="O27" s="82" t="str">
        <f>'Alocação 2q'!O26</f>
        <v>Semanal</v>
      </c>
      <c r="P27" s="82"/>
      <c r="Q27" s="82">
        <f>'Alocação 2q'!P26</f>
        <v>0</v>
      </c>
      <c r="R27" s="83">
        <f>'Alocação 2q'!Q26</f>
        <v>0</v>
      </c>
      <c r="S27" s="83">
        <f>'Alocação 2q'!R26</f>
        <v>0</v>
      </c>
      <c r="T27" s="82">
        <f>'Alocação 2q'!S26</f>
        <v>0</v>
      </c>
      <c r="U27" s="82"/>
      <c r="V27" s="82">
        <f>'Alocação 2q'!T26</f>
        <v>0</v>
      </c>
      <c r="W27" s="83">
        <f>'Alocação 2q'!U26</f>
        <v>0</v>
      </c>
      <c r="X27" s="83">
        <f>'Alocação 2q'!V26</f>
        <v>0</v>
      </c>
      <c r="Y27" s="82">
        <f>'Alocação 2q'!W26</f>
        <v>0</v>
      </c>
      <c r="Z27" s="82"/>
      <c r="AA27" s="82" t="str">
        <f>'Alocação 2q'!Y26</f>
        <v>André Eterovic</v>
      </c>
      <c r="AB27" s="82">
        <f>'Alocação 2q'!Z26</f>
        <v>0</v>
      </c>
      <c r="AC27" s="83">
        <f>'Alocação 2q'!AA26</f>
        <v>0</v>
      </c>
      <c r="AD27" s="83">
        <f>'Alocação 2q'!AB26</f>
        <v>0</v>
      </c>
      <c r="AE27" s="82">
        <f>'Alocação 2q'!AC26</f>
        <v>0</v>
      </c>
      <c r="AF27" s="82"/>
      <c r="AG27" s="82"/>
      <c r="AH27" s="82">
        <f>'Alocação 2q'!Z26</f>
        <v>0</v>
      </c>
      <c r="AI27" s="83">
        <f>'Alocação 2q'!AA26</f>
        <v>0</v>
      </c>
      <c r="AJ27" s="83">
        <f>'Alocação 2q'!AB26</f>
        <v>0</v>
      </c>
      <c r="AK27" s="82">
        <f>'Alocação 2q'!AC26</f>
        <v>0</v>
      </c>
      <c r="AL27" s="82"/>
      <c r="AM27" s="82"/>
      <c r="AN27" s="82" t="str">
        <f>'Alocação 2q'!AJ26</f>
        <v>André Eterovic</v>
      </c>
      <c r="AO27" s="86" t="str">
        <f t="shared" si="6"/>
        <v>CORRETO</v>
      </c>
      <c r="AP27" s="86">
        <f t="shared" si="2"/>
        <v>0.16666666666666666</v>
      </c>
      <c r="AQ27" s="86">
        <f t="shared" si="3"/>
        <v>0.16666666666666669</v>
      </c>
      <c r="AR27" s="86">
        <f t="shared" si="4"/>
        <v>0</v>
      </c>
      <c r="AS27" s="87">
        <f t="shared" si="5"/>
        <v>0.16666666666666669</v>
      </c>
    </row>
    <row r="28" spans="1:45" ht="15.75" thickBot="1">
      <c r="A28" s="81" t="s">
        <v>2569</v>
      </c>
      <c r="B28" s="82" t="str">
        <f>'Alocação 2q'!B27</f>
        <v>NHT1072-15</v>
      </c>
      <c r="C28" s="82" t="str">
        <f>'Alocação 2q'!A27</f>
        <v>Ecologia Comportamental</v>
      </c>
      <c r="D28" s="82">
        <f>'Alocação 2q'!C27</f>
        <v>2</v>
      </c>
      <c r="E28" s="82">
        <f>'Alocação 2q'!D27</f>
        <v>2</v>
      </c>
      <c r="F28" s="82">
        <f>'Alocação 2q'!E27</f>
        <v>4</v>
      </c>
      <c r="G28" s="82">
        <f t="shared" si="1"/>
        <v>4</v>
      </c>
      <c r="H28" s="82" t="str">
        <f>'Alocação 2q'!H27</f>
        <v>SA</v>
      </c>
      <c r="I28" s="82">
        <f>'Alocação 2q'!J27</f>
        <v>0</v>
      </c>
      <c r="J28" s="82" t="str">
        <f>'Alocação 2q'!I27</f>
        <v>Noturno</v>
      </c>
      <c r="K28" s="82">
        <f>'Alocação 2q'!K27</f>
        <v>30</v>
      </c>
      <c r="L28" s="82" t="str">
        <f>'Alocação 2q'!L27</f>
        <v>Terças</v>
      </c>
      <c r="M28" s="83">
        <f>'Alocação 2q'!M27</f>
        <v>0.79166666666666696</v>
      </c>
      <c r="N28" s="83">
        <f>'Alocação 2q'!N27</f>
        <v>0.95833333333333204</v>
      </c>
      <c r="O28" s="82" t="str">
        <f>'Alocação 2q'!O27</f>
        <v>Semanal</v>
      </c>
      <c r="P28" s="82"/>
      <c r="Q28" s="82">
        <f>'Alocação 2q'!P27</f>
        <v>0</v>
      </c>
      <c r="R28" s="83">
        <f>'Alocação 2q'!Q27</f>
        <v>0</v>
      </c>
      <c r="S28" s="83">
        <f>'Alocação 2q'!R27</f>
        <v>0</v>
      </c>
      <c r="T28" s="82">
        <f>'Alocação 2q'!S27</f>
        <v>0</v>
      </c>
      <c r="U28" s="82"/>
      <c r="V28" s="82">
        <f>'Alocação 2q'!T27</f>
        <v>0</v>
      </c>
      <c r="W28" s="83">
        <f>'Alocação 2q'!U27</f>
        <v>0</v>
      </c>
      <c r="X28" s="83">
        <f>'Alocação 2q'!V27</f>
        <v>0</v>
      </c>
      <c r="Y28" s="82">
        <f>'Alocação 2q'!W27</f>
        <v>0</v>
      </c>
      <c r="Z28" s="82"/>
      <c r="AA28" s="82" t="str">
        <f>'Alocação 2q'!Y27</f>
        <v>Cibele Biondo</v>
      </c>
      <c r="AB28" s="82">
        <f>'Alocação 2q'!Z27</f>
        <v>0</v>
      </c>
      <c r="AC28" s="83">
        <f>'Alocação 2q'!AA27</f>
        <v>0</v>
      </c>
      <c r="AD28" s="83">
        <f>'Alocação 2q'!AB27</f>
        <v>0</v>
      </c>
      <c r="AE28" s="82">
        <f>'Alocação 2q'!AC27</f>
        <v>0</v>
      </c>
      <c r="AF28" s="82"/>
      <c r="AG28" s="82"/>
      <c r="AH28" s="82">
        <f>'Alocação 2q'!Z27</f>
        <v>0</v>
      </c>
      <c r="AI28" s="83">
        <f>'Alocação 2q'!AA27</f>
        <v>0</v>
      </c>
      <c r="AJ28" s="83">
        <f>'Alocação 2q'!AB27</f>
        <v>0</v>
      </c>
      <c r="AK28" s="82">
        <f>'Alocação 2q'!AC27</f>
        <v>0</v>
      </c>
      <c r="AL28" s="82"/>
      <c r="AM28" s="82"/>
      <c r="AN28" s="82" t="str">
        <f>'Alocação 2q'!AJ27</f>
        <v>Cibele Biondo</v>
      </c>
      <c r="AO28" s="86" t="str">
        <f t="shared" si="6"/>
        <v>HORAS A MENOS ALOCADAS</v>
      </c>
      <c r="AP28" s="86">
        <f t="shared" si="2"/>
        <v>0.16666666666666666</v>
      </c>
      <c r="AQ28" s="86">
        <f t="shared" si="3"/>
        <v>0.16666666666666508</v>
      </c>
      <c r="AR28" s="86">
        <f t="shared" si="4"/>
        <v>0</v>
      </c>
      <c r="AS28" s="87">
        <f t="shared" si="5"/>
        <v>0.16666666666666508</v>
      </c>
    </row>
    <row r="29" spans="1:45" ht="15.75" thickBot="1">
      <c r="A29" s="81" t="s">
        <v>2569</v>
      </c>
      <c r="B29" s="82" t="str">
        <f>'Alocação 2q'!B28</f>
        <v>EVD002</v>
      </c>
      <c r="C29" s="82" t="str">
        <f>'Alocação 2q'!A28</f>
        <v>Ecologia Evolutiva</v>
      </c>
      <c r="D29" s="82">
        <f>'Alocação 2q'!C28</f>
        <v>6</v>
      </c>
      <c r="E29" s="82">
        <f>'Alocação 2q'!D28</f>
        <v>0</v>
      </c>
      <c r="F29" s="82">
        <f>'Alocação 2q'!E28</f>
        <v>12</v>
      </c>
      <c r="G29" s="82">
        <f t="shared" si="1"/>
        <v>6</v>
      </c>
      <c r="H29" s="82">
        <f>'Alocação 2q'!H28</f>
        <v>0</v>
      </c>
      <c r="I29" s="82">
        <f>'Alocação 2q'!J28</f>
        <v>0</v>
      </c>
      <c r="J29" s="82">
        <f>'Alocação 2q'!I28</f>
        <v>0</v>
      </c>
      <c r="K29" s="82">
        <f>'Alocação 2q'!K28</f>
        <v>0</v>
      </c>
      <c r="L29" s="82">
        <f>'Alocação 2q'!L28</f>
        <v>0</v>
      </c>
      <c r="M29" s="83">
        <f>'Alocação 2q'!M28</f>
        <v>0</v>
      </c>
      <c r="N29" s="83">
        <f>'Alocação 2q'!N28</f>
        <v>0</v>
      </c>
      <c r="O29" s="82">
        <f>'Alocação 2q'!O28</f>
        <v>0</v>
      </c>
      <c r="P29" s="82"/>
      <c r="Q29" s="82">
        <f>'Alocação 2q'!P28</f>
        <v>0</v>
      </c>
      <c r="R29" s="83">
        <f>'Alocação 2q'!Q28</f>
        <v>0</v>
      </c>
      <c r="S29" s="83">
        <f>'Alocação 2q'!R28</f>
        <v>0</v>
      </c>
      <c r="T29" s="82">
        <f>'Alocação 2q'!S28</f>
        <v>0</v>
      </c>
      <c r="U29" s="82"/>
      <c r="V29" s="82">
        <f>'Alocação 2q'!T28</f>
        <v>0</v>
      </c>
      <c r="W29" s="83">
        <f>'Alocação 2q'!U28</f>
        <v>0</v>
      </c>
      <c r="X29" s="83">
        <f>'Alocação 2q'!V28</f>
        <v>0</v>
      </c>
      <c r="Y29" s="82">
        <f>'Alocação 2q'!W28</f>
        <v>0</v>
      </c>
      <c r="Z29" s="82"/>
      <c r="AA29" s="82" t="str">
        <f>'Alocação 2q'!Y28</f>
        <v>Cibele Biondo</v>
      </c>
      <c r="AB29" s="82">
        <f>'Alocação 2q'!Z28</f>
        <v>0</v>
      </c>
      <c r="AC29" s="83">
        <f>'Alocação 2q'!AA28</f>
        <v>0</v>
      </c>
      <c r="AD29" s="83">
        <f>'Alocação 2q'!AB28</f>
        <v>0</v>
      </c>
      <c r="AE29" s="82">
        <f>'Alocação 2q'!AC28</f>
        <v>0</v>
      </c>
      <c r="AF29" s="82"/>
      <c r="AG29" s="82"/>
      <c r="AH29" s="82">
        <f>'Alocação 2q'!Z28</f>
        <v>0</v>
      </c>
      <c r="AI29" s="83">
        <f>'Alocação 2q'!AA28</f>
        <v>0</v>
      </c>
      <c r="AJ29" s="83">
        <f>'Alocação 2q'!AB28</f>
        <v>0</v>
      </c>
      <c r="AK29" s="82">
        <f>'Alocação 2q'!AC28</f>
        <v>0</v>
      </c>
      <c r="AL29" s="82"/>
      <c r="AM29" s="82"/>
      <c r="AN29" s="82">
        <f>'Alocação 2q'!AJ28</f>
        <v>0</v>
      </c>
      <c r="AO29" s="86" t="str">
        <f t="shared" si="6"/>
        <v>HORAS A MENOS ALOCADAS</v>
      </c>
      <c r="AP29" s="86">
        <f t="shared" si="2"/>
        <v>0.25</v>
      </c>
      <c r="AQ29" s="86">
        <f t="shared" si="3"/>
        <v>0</v>
      </c>
      <c r="AR29" s="86">
        <f t="shared" si="4"/>
        <v>0</v>
      </c>
      <c r="AS29" s="87">
        <f t="shared" si="5"/>
        <v>0</v>
      </c>
    </row>
    <row r="30" spans="1:45" ht="15.75" thickBot="1">
      <c r="A30" s="81" t="s">
        <v>2569</v>
      </c>
      <c r="B30" s="82" t="str">
        <f>'Alocação 2q'!B29</f>
        <v>EVD002</v>
      </c>
      <c r="C30" s="82" t="str">
        <f>'Alocação 2q'!A29</f>
        <v>Ecologia Evolutiva</v>
      </c>
      <c r="D30" s="82">
        <f>'Alocação 2q'!C29</f>
        <v>6</v>
      </c>
      <c r="E30" s="82">
        <f>'Alocação 2q'!D29</f>
        <v>0</v>
      </c>
      <c r="F30" s="82">
        <f>'Alocação 2q'!E29</f>
        <v>12</v>
      </c>
      <c r="G30" s="82">
        <f t="shared" si="1"/>
        <v>6</v>
      </c>
      <c r="H30" s="82">
        <f>'Alocação 2q'!H29</f>
        <v>0</v>
      </c>
      <c r="I30" s="82">
        <f>'Alocação 2q'!J29</f>
        <v>0</v>
      </c>
      <c r="J30" s="82">
        <f>'Alocação 2q'!I29</f>
        <v>0</v>
      </c>
      <c r="K30" s="82">
        <f>'Alocação 2q'!K29</f>
        <v>0</v>
      </c>
      <c r="L30" s="82">
        <f>'Alocação 2q'!L29</f>
        <v>0</v>
      </c>
      <c r="M30" s="83">
        <f>'Alocação 2q'!M29</f>
        <v>0</v>
      </c>
      <c r="N30" s="83">
        <f>'Alocação 2q'!N29</f>
        <v>0</v>
      </c>
      <c r="O30" s="82">
        <f>'Alocação 2q'!O29</f>
        <v>0</v>
      </c>
      <c r="P30" s="82"/>
      <c r="Q30" s="82">
        <f>'Alocação 2q'!P29</f>
        <v>0</v>
      </c>
      <c r="R30" s="83">
        <f>'Alocação 2q'!Q29</f>
        <v>0</v>
      </c>
      <c r="S30" s="83">
        <f>'Alocação 2q'!R29</f>
        <v>0</v>
      </c>
      <c r="T30" s="82">
        <f>'Alocação 2q'!S29</f>
        <v>0</v>
      </c>
      <c r="U30" s="82"/>
      <c r="V30" s="82">
        <f>'Alocação 2q'!T29</f>
        <v>0</v>
      </c>
      <c r="W30" s="83">
        <f>'Alocação 2q'!U29</f>
        <v>0</v>
      </c>
      <c r="X30" s="83">
        <f>'Alocação 2q'!V29</f>
        <v>0</v>
      </c>
      <c r="Y30" s="82">
        <f>'Alocação 2q'!W29</f>
        <v>0</v>
      </c>
      <c r="Z30" s="82"/>
      <c r="AA30" s="82" t="str">
        <f>'Alocação 2q'!Y29</f>
        <v>Gustavo Muniz Dias</v>
      </c>
      <c r="AB30" s="82">
        <f>'Alocação 2q'!Z29</f>
        <v>0</v>
      </c>
      <c r="AC30" s="83">
        <f>'Alocação 2q'!AA29</f>
        <v>0</v>
      </c>
      <c r="AD30" s="83">
        <f>'Alocação 2q'!AB29</f>
        <v>0</v>
      </c>
      <c r="AE30" s="82">
        <f>'Alocação 2q'!AC29</f>
        <v>0</v>
      </c>
      <c r="AF30" s="82"/>
      <c r="AG30" s="82"/>
      <c r="AH30" s="82">
        <f>'Alocação 2q'!Z29</f>
        <v>0</v>
      </c>
      <c r="AI30" s="83">
        <f>'Alocação 2q'!AA29</f>
        <v>0</v>
      </c>
      <c r="AJ30" s="83">
        <f>'Alocação 2q'!AB29</f>
        <v>0</v>
      </c>
      <c r="AK30" s="82">
        <f>'Alocação 2q'!AC29</f>
        <v>0</v>
      </c>
      <c r="AL30" s="82"/>
      <c r="AM30" s="82"/>
      <c r="AN30" s="82">
        <f>'Alocação 2q'!AJ29</f>
        <v>0</v>
      </c>
      <c r="AO30" s="86" t="str">
        <f t="shared" si="6"/>
        <v>HORAS A MENOS ALOCADAS</v>
      </c>
      <c r="AP30" s="86">
        <f t="shared" si="2"/>
        <v>0.25</v>
      </c>
      <c r="AQ30" s="86">
        <f t="shared" si="3"/>
        <v>0</v>
      </c>
      <c r="AR30" s="86">
        <f t="shared" si="4"/>
        <v>0</v>
      </c>
      <c r="AS30" s="87">
        <f t="shared" si="5"/>
        <v>0</v>
      </c>
    </row>
    <row r="31" spans="1:45" ht="15.75" thickBot="1">
      <c r="A31" s="81" t="s">
        <v>2569</v>
      </c>
      <c r="B31" s="82" t="str">
        <f>'Alocação 2q'!B30</f>
        <v>BIS004</v>
      </c>
      <c r="C31" s="82" t="str">
        <f>'Alocação 2q'!A30</f>
        <v>Estágio em docência</v>
      </c>
      <c r="D31" s="82">
        <f>'Alocação 2q'!C30</f>
        <v>2</v>
      </c>
      <c r="E31" s="82">
        <f>'Alocação 2q'!D30</f>
        <v>0</v>
      </c>
      <c r="F31" s="82">
        <f>'Alocação 2q'!E30</f>
        <v>0</v>
      </c>
      <c r="G31" s="82">
        <f t="shared" si="1"/>
        <v>2</v>
      </c>
      <c r="H31" s="82">
        <f>'Alocação 2q'!H30</f>
        <v>0</v>
      </c>
      <c r="I31" s="82">
        <f>'Alocação 2q'!J30</f>
        <v>0</v>
      </c>
      <c r="J31" s="82" t="str">
        <f>'Alocação 2q'!I30</f>
        <v>Matutino</v>
      </c>
      <c r="K31" s="82">
        <f>'Alocação 2q'!K30</f>
        <v>0</v>
      </c>
      <c r="L31" s="82" t="str">
        <f>'Alocação 2q'!L30</f>
        <v>Quartas</v>
      </c>
      <c r="M31" s="83">
        <f>'Alocação 2q'!M30</f>
        <v>0.41666666666666702</v>
      </c>
      <c r="N31" s="83">
        <f>'Alocação 2q'!N30</f>
        <v>0.5</v>
      </c>
      <c r="O31" s="82" t="str">
        <f>'Alocação 2q'!O30</f>
        <v>Semanal</v>
      </c>
      <c r="P31" s="82"/>
      <c r="Q31" s="82">
        <f>'Alocação 2q'!P30</f>
        <v>0</v>
      </c>
      <c r="R31" s="83">
        <f>'Alocação 2q'!Q30</f>
        <v>0</v>
      </c>
      <c r="S31" s="83">
        <f>'Alocação 2q'!R30</f>
        <v>0</v>
      </c>
      <c r="T31" s="82">
        <f>'Alocação 2q'!S30</f>
        <v>0</v>
      </c>
      <c r="U31" s="82"/>
      <c r="V31" s="82">
        <f>'Alocação 2q'!T30</f>
        <v>0</v>
      </c>
      <c r="W31" s="83">
        <f>'Alocação 2q'!U30</f>
        <v>0</v>
      </c>
      <c r="X31" s="83">
        <f>'Alocação 2q'!V30</f>
        <v>0</v>
      </c>
      <c r="Y31" s="82">
        <f>'Alocação 2q'!W30</f>
        <v>0</v>
      </c>
      <c r="Z31" s="82"/>
      <c r="AA31" s="82" t="str">
        <f>'Alocação 2q'!Y30</f>
        <v>Luiz Roberto Nunes</v>
      </c>
      <c r="AB31" s="82">
        <f>'Alocação 2q'!Z30</f>
        <v>0</v>
      </c>
      <c r="AC31" s="83">
        <f>'Alocação 2q'!AA30</f>
        <v>0</v>
      </c>
      <c r="AD31" s="83">
        <f>'Alocação 2q'!AB30</f>
        <v>0</v>
      </c>
      <c r="AE31" s="82">
        <f>'Alocação 2q'!AC30</f>
        <v>0</v>
      </c>
      <c r="AF31" s="82"/>
      <c r="AG31" s="82"/>
      <c r="AH31" s="82">
        <f>'Alocação 2q'!Z30</f>
        <v>0</v>
      </c>
      <c r="AI31" s="83">
        <f>'Alocação 2q'!AA30</f>
        <v>0</v>
      </c>
      <c r="AJ31" s="83">
        <f>'Alocação 2q'!AB30</f>
        <v>0</v>
      </c>
      <c r="AK31" s="82">
        <f>'Alocação 2q'!AC30</f>
        <v>0</v>
      </c>
      <c r="AL31" s="82"/>
      <c r="AM31" s="82"/>
      <c r="AN31" s="82">
        <f>'Alocação 2q'!AJ30</f>
        <v>0</v>
      </c>
      <c r="AO31" s="86" t="str">
        <f t="shared" si="6"/>
        <v>HORAS A MENOS ALOCADAS</v>
      </c>
      <c r="AP31" s="86">
        <f t="shared" si="2"/>
        <v>8.3333333333333329E-2</v>
      </c>
      <c r="AQ31" s="86">
        <f t="shared" si="3"/>
        <v>8.3333333333332982E-2</v>
      </c>
      <c r="AR31" s="86">
        <f t="shared" si="4"/>
        <v>0</v>
      </c>
      <c r="AS31" s="87">
        <f t="shared" si="5"/>
        <v>8.3333333333332982E-2</v>
      </c>
    </row>
    <row r="32" spans="1:45" ht="15.75" thickBot="1">
      <c r="A32" s="81" t="s">
        <v>2569</v>
      </c>
      <c r="B32" s="82" t="str">
        <f>'Alocação 2q'!B31</f>
        <v>EVD005</v>
      </c>
      <c r="C32" s="82" t="str">
        <f>'Alocação 2q'!A31</f>
        <v>Estágio em Docência - Doutorado</v>
      </c>
      <c r="D32" s="82">
        <f>'Alocação 2q'!C31</f>
        <v>2</v>
      </c>
      <c r="E32" s="82">
        <f>'Alocação 2q'!D31</f>
        <v>0</v>
      </c>
      <c r="F32" s="82">
        <f>'Alocação 2q'!E31</f>
        <v>0</v>
      </c>
      <c r="G32" s="82">
        <f t="shared" si="1"/>
        <v>2</v>
      </c>
      <c r="H32" s="82">
        <f>'Alocação 2q'!H31</f>
        <v>0</v>
      </c>
      <c r="I32" s="82">
        <f>'Alocação 2q'!J31</f>
        <v>0</v>
      </c>
      <c r="J32" s="82">
        <f>'Alocação 2q'!I31</f>
        <v>0</v>
      </c>
      <c r="K32" s="82">
        <f>'Alocação 2q'!K31</f>
        <v>0</v>
      </c>
      <c r="L32" s="82">
        <f>'Alocação 2q'!L31</f>
        <v>0</v>
      </c>
      <c r="M32" s="83">
        <f>'Alocação 2q'!M31</f>
        <v>0</v>
      </c>
      <c r="N32" s="83">
        <f>'Alocação 2q'!N31</f>
        <v>0</v>
      </c>
      <c r="O32" s="82">
        <f>'Alocação 2q'!O31</f>
        <v>0</v>
      </c>
      <c r="P32" s="82"/>
      <c r="Q32" s="82">
        <f>'Alocação 2q'!P31</f>
        <v>0</v>
      </c>
      <c r="R32" s="83">
        <f>'Alocação 2q'!Q31</f>
        <v>0</v>
      </c>
      <c r="S32" s="83">
        <f>'Alocação 2q'!R31</f>
        <v>0</v>
      </c>
      <c r="T32" s="82">
        <f>'Alocação 2q'!S31</f>
        <v>0</v>
      </c>
      <c r="U32" s="82"/>
      <c r="V32" s="82">
        <f>'Alocação 2q'!T31</f>
        <v>0</v>
      </c>
      <c r="W32" s="83">
        <f>'Alocação 2q'!U31</f>
        <v>0</v>
      </c>
      <c r="X32" s="83">
        <f>'Alocação 2q'!V31</f>
        <v>0</v>
      </c>
      <c r="Y32" s="82">
        <f>'Alocação 2q'!W31</f>
        <v>0</v>
      </c>
      <c r="Z32" s="82"/>
      <c r="AA32" s="82" t="str">
        <f>'Alocação 2q'!Y31</f>
        <v>Gustavo Muniz Dias</v>
      </c>
      <c r="AB32" s="82">
        <f>'Alocação 2q'!Z31</f>
        <v>0</v>
      </c>
      <c r="AC32" s="83">
        <f>'Alocação 2q'!AA31</f>
        <v>0</v>
      </c>
      <c r="AD32" s="83">
        <f>'Alocação 2q'!AB31</f>
        <v>0</v>
      </c>
      <c r="AE32" s="82">
        <f>'Alocação 2q'!AC31</f>
        <v>0</v>
      </c>
      <c r="AF32" s="82"/>
      <c r="AG32" s="82"/>
      <c r="AH32" s="82">
        <f>'Alocação 2q'!Z31</f>
        <v>0</v>
      </c>
      <c r="AI32" s="83">
        <f>'Alocação 2q'!AA31</f>
        <v>0</v>
      </c>
      <c r="AJ32" s="83">
        <f>'Alocação 2q'!AB31</f>
        <v>0</v>
      </c>
      <c r="AK32" s="82">
        <f>'Alocação 2q'!AC31</f>
        <v>0</v>
      </c>
      <c r="AL32" s="82"/>
      <c r="AM32" s="82"/>
      <c r="AN32" s="82">
        <f>'Alocação 2q'!AJ31</f>
        <v>0</v>
      </c>
      <c r="AO32" s="86" t="str">
        <f t="shared" si="6"/>
        <v>HORAS A MENOS ALOCADAS</v>
      </c>
      <c r="AP32" s="86">
        <f t="shared" si="2"/>
        <v>8.3333333333333329E-2</v>
      </c>
      <c r="AQ32" s="86">
        <f t="shared" si="3"/>
        <v>0</v>
      </c>
      <c r="AR32" s="86">
        <f t="shared" si="4"/>
        <v>0</v>
      </c>
      <c r="AS32" s="87">
        <f t="shared" si="5"/>
        <v>0</v>
      </c>
    </row>
    <row r="33" spans="1:45" ht="15.75" thickBot="1">
      <c r="A33" s="81" t="s">
        <v>2569</v>
      </c>
      <c r="B33" s="82" t="str">
        <f>'Alocação 2q'!B32</f>
        <v>EVD004</v>
      </c>
      <c r="C33" s="82" t="str">
        <f>'Alocação 2q'!A32</f>
        <v>Estágio em docência - Mestrado</v>
      </c>
      <c r="D33" s="82">
        <f>'Alocação 2q'!C32</f>
        <v>2</v>
      </c>
      <c r="E33" s="82">
        <f>'Alocação 2q'!D32</f>
        <v>0</v>
      </c>
      <c r="F33" s="82">
        <f>'Alocação 2q'!E32</f>
        <v>0</v>
      </c>
      <c r="G33" s="82">
        <f t="shared" si="1"/>
        <v>2</v>
      </c>
      <c r="H33" s="82">
        <f>'Alocação 2q'!H32</f>
        <v>0</v>
      </c>
      <c r="I33" s="82">
        <f>'Alocação 2q'!J32</f>
        <v>0</v>
      </c>
      <c r="J33" s="82">
        <f>'Alocação 2q'!I32</f>
        <v>0</v>
      </c>
      <c r="K33" s="82">
        <f>'Alocação 2q'!K32</f>
        <v>0</v>
      </c>
      <c r="L33" s="82">
        <f>'Alocação 2q'!L32</f>
        <v>0</v>
      </c>
      <c r="M33" s="83">
        <f>'Alocação 2q'!M32</f>
        <v>0</v>
      </c>
      <c r="N33" s="83">
        <f>'Alocação 2q'!N32</f>
        <v>0</v>
      </c>
      <c r="O33" s="82">
        <f>'Alocação 2q'!O32</f>
        <v>0</v>
      </c>
      <c r="P33" s="82"/>
      <c r="Q33" s="82">
        <f>'Alocação 2q'!P32</f>
        <v>0</v>
      </c>
      <c r="R33" s="83">
        <f>'Alocação 2q'!Q32</f>
        <v>0</v>
      </c>
      <c r="S33" s="83">
        <f>'Alocação 2q'!R32</f>
        <v>0</v>
      </c>
      <c r="T33" s="82">
        <f>'Alocação 2q'!S32</f>
        <v>0</v>
      </c>
      <c r="U33" s="82"/>
      <c r="V33" s="82">
        <f>'Alocação 2q'!T32</f>
        <v>0</v>
      </c>
      <c r="W33" s="83">
        <f>'Alocação 2q'!U32</f>
        <v>0</v>
      </c>
      <c r="X33" s="83">
        <f>'Alocação 2q'!V32</f>
        <v>0</v>
      </c>
      <c r="Y33" s="82">
        <f>'Alocação 2q'!W32</f>
        <v>0</v>
      </c>
      <c r="Z33" s="82"/>
      <c r="AA33" s="82" t="str">
        <f>'Alocação 2q'!Y32</f>
        <v>Gustavo Muniz Dias</v>
      </c>
      <c r="AB33" s="82">
        <f>'Alocação 2q'!Z32</f>
        <v>0</v>
      </c>
      <c r="AC33" s="83">
        <f>'Alocação 2q'!AA32</f>
        <v>0</v>
      </c>
      <c r="AD33" s="83">
        <f>'Alocação 2q'!AB32</f>
        <v>0</v>
      </c>
      <c r="AE33" s="82">
        <f>'Alocação 2q'!AC32</f>
        <v>0</v>
      </c>
      <c r="AF33" s="82"/>
      <c r="AG33" s="82"/>
      <c r="AH33" s="82">
        <f>'Alocação 2q'!Z32</f>
        <v>0</v>
      </c>
      <c r="AI33" s="83">
        <f>'Alocação 2q'!AA32</f>
        <v>0</v>
      </c>
      <c r="AJ33" s="83">
        <f>'Alocação 2q'!AB32</f>
        <v>0</v>
      </c>
      <c r="AK33" s="82">
        <f>'Alocação 2q'!AC32</f>
        <v>0</v>
      </c>
      <c r="AL33" s="82"/>
      <c r="AM33" s="82"/>
      <c r="AN33" s="82">
        <f>'Alocação 2q'!AJ32</f>
        <v>0</v>
      </c>
      <c r="AO33" s="86" t="str">
        <f t="shared" si="6"/>
        <v>HORAS A MENOS ALOCADAS</v>
      </c>
      <c r="AP33" s="86">
        <f t="shared" si="2"/>
        <v>8.3333333333333329E-2</v>
      </c>
      <c r="AQ33" s="86">
        <f t="shared" si="3"/>
        <v>0</v>
      </c>
      <c r="AR33" s="86">
        <f t="shared" si="4"/>
        <v>0</v>
      </c>
      <c r="AS33" s="87">
        <f t="shared" si="5"/>
        <v>0</v>
      </c>
    </row>
    <row r="34" spans="1:45" ht="15.75" thickBot="1">
      <c r="A34" s="81" t="s">
        <v>2569</v>
      </c>
      <c r="B34" s="82" t="str">
        <f>'Alocação 2q'!B33</f>
        <v>BIS011</v>
      </c>
      <c r="C34" s="82" t="str">
        <f>'Alocação 2q'!A33</f>
        <v>Estágio em docência I</v>
      </c>
      <c r="D34" s="82">
        <f>'Alocação 2q'!C33</f>
        <v>2</v>
      </c>
      <c r="E34" s="82">
        <f>'Alocação 2q'!D33</f>
        <v>0</v>
      </c>
      <c r="F34" s="82">
        <f>'Alocação 2q'!E33</f>
        <v>0</v>
      </c>
      <c r="G34" s="82">
        <f t="shared" si="1"/>
        <v>2</v>
      </c>
      <c r="H34" s="82">
        <f>'Alocação 2q'!H33</f>
        <v>0</v>
      </c>
      <c r="I34" s="82">
        <f>'Alocação 2q'!J33</f>
        <v>0</v>
      </c>
      <c r="J34" s="82" t="str">
        <f>'Alocação 2q'!I33</f>
        <v>Matutino</v>
      </c>
      <c r="K34" s="82">
        <f>'Alocação 2q'!K33</f>
        <v>0</v>
      </c>
      <c r="L34" s="82" t="str">
        <f>'Alocação 2q'!L33</f>
        <v>Quartas</v>
      </c>
      <c r="M34" s="83">
        <f>'Alocação 2q'!M33</f>
        <v>0.41666666666666702</v>
      </c>
      <c r="N34" s="83">
        <f>'Alocação 2q'!N33</f>
        <v>0.5</v>
      </c>
      <c r="O34" s="82" t="str">
        <f>'Alocação 2q'!O33</f>
        <v>Semanal</v>
      </c>
      <c r="P34" s="82"/>
      <c r="Q34" s="82">
        <f>'Alocação 2q'!P33</f>
        <v>0</v>
      </c>
      <c r="R34" s="83">
        <f>'Alocação 2q'!Q33</f>
        <v>0</v>
      </c>
      <c r="S34" s="83">
        <f>'Alocação 2q'!R33</f>
        <v>0</v>
      </c>
      <c r="T34" s="82">
        <f>'Alocação 2q'!S33</f>
        <v>0</v>
      </c>
      <c r="U34" s="82"/>
      <c r="V34" s="82">
        <f>'Alocação 2q'!T33</f>
        <v>0</v>
      </c>
      <c r="W34" s="83">
        <f>'Alocação 2q'!U33</f>
        <v>0</v>
      </c>
      <c r="X34" s="83">
        <f>'Alocação 2q'!V33</f>
        <v>0</v>
      </c>
      <c r="Y34" s="82">
        <f>'Alocação 2q'!W33</f>
        <v>0</v>
      </c>
      <c r="Z34" s="82"/>
      <c r="AA34" s="82" t="str">
        <f>'Alocação 2q'!Y33</f>
        <v>Luiz Roberto Nunes</v>
      </c>
      <c r="AB34" s="82">
        <f>'Alocação 2q'!Z33</f>
        <v>0</v>
      </c>
      <c r="AC34" s="83">
        <f>'Alocação 2q'!AA33</f>
        <v>0</v>
      </c>
      <c r="AD34" s="83">
        <f>'Alocação 2q'!AB33</f>
        <v>0</v>
      </c>
      <c r="AE34" s="82">
        <f>'Alocação 2q'!AC33</f>
        <v>0</v>
      </c>
      <c r="AF34" s="82"/>
      <c r="AG34" s="82"/>
      <c r="AH34" s="82">
        <f>'Alocação 2q'!Z33</f>
        <v>0</v>
      </c>
      <c r="AI34" s="83">
        <f>'Alocação 2q'!AA33</f>
        <v>0</v>
      </c>
      <c r="AJ34" s="83">
        <f>'Alocação 2q'!AB33</f>
        <v>0</v>
      </c>
      <c r="AK34" s="82">
        <f>'Alocação 2q'!AC33</f>
        <v>0</v>
      </c>
      <c r="AL34" s="82"/>
      <c r="AM34" s="82"/>
      <c r="AN34" s="82">
        <f>'Alocação 2q'!AJ33</f>
        <v>0</v>
      </c>
      <c r="AO34" s="86" t="str">
        <f t="shared" si="6"/>
        <v>HORAS A MENOS ALOCADAS</v>
      </c>
      <c r="AP34" s="86">
        <f t="shared" si="2"/>
        <v>8.3333333333333329E-2</v>
      </c>
      <c r="AQ34" s="86">
        <f t="shared" si="3"/>
        <v>8.3333333333332982E-2</v>
      </c>
      <c r="AR34" s="86">
        <f t="shared" si="4"/>
        <v>0</v>
      </c>
      <c r="AS34" s="87">
        <f t="shared" si="5"/>
        <v>8.3333333333332982E-2</v>
      </c>
    </row>
    <row r="35" spans="1:45" ht="15.75" thickBot="1">
      <c r="A35" s="81" t="s">
        <v>2569</v>
      </c>
      <c r="B35" s="82" t="str">
        <f>'Alocação 2q'!B34</f>
        <v>BIS012</v>
      </c>
      <c r="C35" s="82" t="str">
        <f>'Alocação 2q'!A34</f>
        <v>Estágio em docência II</v>
      </c>
      <c r="D35" s="82">
        <f>'Alocação 2q'!C34</f>
        <v>2</v>
      </c>
      <c r="E35" s="82">
        <f>'Alocação 2q'!D34</f>
        <v>0</v>
      </c>
      <c r="F35" s="82">
        <f>'Alocação 2q'!E34</f>
        <v>0</v>
      </c>
      <c r="G35" s="82">
        <f t="shared" si="1"/>
        <v>2</v>
      </c>
      <c r="H35" s="82">
        <f>'Alocação 2q'!H34</f>
        <v>0</v>
      </c>
      <c r="I35" s="82">
        <f>'Alocação 2q'!J34</f>
        <v>0</v>
      </c>
      <c r="J35" s="82" t="str">
        <f>'Alocação 2q'!I34</f>
        <v>Matutino</v>
      </c>
      <c r="K35" s="82">
        <f>'Alocação 2q'!K34</f>
        <v>0</v>
      </c>
      <c r="L35" s="82" t="str">
        <f>'Alocação 2q'!L34</f>
        <v>Quartas</v>
      </c>
      <c r="M35" s="83">
        <f>'Alocação 2q'!M34</f>
        <v>0.41666666666666702</v>
      </c>
      <c r="N35" s="83">
        <f>'Alocação 2q'!N34</f>
        <v>0.5</v>
      </c>
      <c r="O35" s="82" t="str">
        <f>'Alocação 2q'!O34</f>
        <v>Semanal</v>
      </c>
      <c r="P35" s="82"/>
      <c r="Q35" s="82">
        <f>'Alocação 2q'!P34</f>
        <v>0</v>
      </c>
      <c r="R35" s="83">
        <f>'Alocação 2q'!Q34</f>
        <v>0</v>
      </c>
      <c r="S35" s="83">
        <f>'Alocação 2q'!R34</f>
        <v>0</v>
      </c>
      <c r="T35" s="82">
        <f>'Alocação 2q'!S34</f>
        <v>0</v>
      </c>
      <c r="U35" s="82"/>
      <c r="V35" s="82">
        <f>'Alocação 2q'!T34</f>
        <v>0</v>
      </c>
      <c r="W35" s="83">
        <f>'Alocação 2q'!U34</f>
        <v>0</v>
      </c>
      <c r="X35" s="83">
        <f>'Alocação 2q'!V34</f>
        <v>0</v>
      </c>
      <c r="Y35" s="82">
        <f>'Alocação 2q'!W34</f>
        <v>0</v>
      </c>
      <c r="Z35" s="82"/>
      <c r="AA35" s="82" t="str">
        <f>'Alocação 2q'!Y34</f>
        <v>Luiz Roberto Nunes</v>
      </c>
      <c r="AB35" s="82">
        <f>'Alocação 2q'!Z34</f>
        <v>0</v>
      </c>
      <c r="AC35" s="83">
        <f>'Alocação 2q'!AA34</f>
        <v>0</v>
      </c>
      <c r="AD35" s="83">
        <f>'Alocação 2q'!AB34</f>
        <v>0</v>
      </c>
      <c r="AE35" s="82">
        <f>'Alocação 2q'!AC34</f>
        <v>0</v>
      </c>
      <c r="AF35" s="82"/>
      <c r="AG35" s="82"/>
      <c r="AH35" s="82">
        <f>'Alocação 2q'!Z34</f>
        <v>0</v>
      </c>
      <c r="AI35" s="83">
        <f>'Alocação 2q'!AA34</f>
        <v>0</v>
      </c>
      <c r="AJ35" s="83">
        <f>'Alocação 2q'!AB34</f>
        <v>0</v>
      </c>
      <c r="AK35" s="82">
        <f>'Alocação 2q'!AC34</f>
        <v>0</v>
      </c>
      <c r="AL35" s="82"/>
      <c r="AM35" s="82"/>
      <c r="AN35" s="82">
        <f>'Alocação 2q'!AJ34</f>
        <v>0</v>
      </c>
      <c r="AO35" s="86" t="str">
        <f t="shared" si="6"/>
        <v>HORAS A MENOS ALOCADAS</v>
      </c>
      <c r="AP35" s="86">
        <f t="shared" si="2"/>
        <v>8.3333333333333329E-2</v>
      </c>
      <c r="AQ35" s="86">
        <f t="shared" si="3"/>
        <v>8.3333333333332982E-2</v>
      </c>
      <c r="AR35" s="86">
        <f t="shared" si="4"/>
        <v>0</v>
      </c>
      <c r="AS35" s="87">
        <f t="shared" si="5"/>
        <v>8.3333333333332982E-2</v>
      </c>
    </row>
    <row r="36" spans="1:45" ht="15.75" thickBot="1">
      <c r="A36" s="81" t="s">
        <v>2569</v>
      </c>
      <c r="B36" s="82" t="str">
        <f>'Alocação 2q'!B35</f>
        <v>BIL0304-15</v>
      </c>
      <c r="C36" s="82" t="str">
        <f>'Alocação 2q'!A35</f>
        <v>Evolução e Diversificação da Vida na Terra</v>
      </c>
      <c r="D36" s="82">
        <f>'Alocação 2q'!C35</f>
        <v>3</v>
      </c>
      <c r="E36" s="82">
        <f>'Alocação 2q'!D35</f>
        <v>0</v>
      </c>
      <c r="F36" s="82">
        <f>'Alocação 2q'!E35</f>
        <v>4</v>
      </c>
      <c r="G36" s="82">
        <f t="shared" si="1"/>
        <v>3</v>
      </c>
      <c r="H36" s="82" t="str">
        <f>'Alocação 2q'!H35</f>
        <v>SBC</v>
      </c>
      <c r="I36" s="82" t="str">
        <f>'Alocação 2q'!J35</f>
        <v>A1</v>
      </c>
      <c r="J36" s="82" t="str">
        <f>'Alocação 2q'!I35</f>
        <v>Matutino</v>
      </c>
      <c r="K36" s="82">
        <f>'Alocação 2q'!K35</f>
        <v>90</v>
      </c>
      <c r="L36" s="82" t="str">
        <f>'Alocação 2q'!L35</f>
        <v>Segundas</v>
      </c>
      <c r="M36" s="83">
        <f>'Alocação 2q'!M35</f>
        <v>0.41666666666666702</v>
      </c>
      <c r="N36" s="83">
        <f>'Alocação 2q'!N35</f>
        <v>0.5</v>
      </c>
      <c r="O36" s="82" t="str">
        <f>'Alocação 2q'!O35</f>
        <v>Quinzenal I</v>
      </c>
      <c r="P36" s="82"/>
      <c r="Q36" s="82" t="str">
        <f>'Alocação 2q'!P35</f>
        <v>Quintas</v>
      </c>
      <c r="R36" s="83">
        <f>'Alocação 2q'!Q35</f>
        <v>0.33333333333333331</v>
      </c>
      <c r="S36" s="83">
        <f>'Alocação 2q'!R35</f>
        <v>0.41666666666666702</v>
      </c>
      <c r="T36" s="82" t="str">
        <f>'Alocação 2q'!S35</f>
        <v>Semanal</v>
      </c>
      <c r="U36" s="82"/>
      <c r="V36" s="82">
        <f>'Alocação 2q'!T35</f>
        <v>0</v>
      </c>
      <c r="W36" s="83">
        <f>'Alocação 2q'!U35</f>
        <v>0</v>
      </c>
      <c r="X36" s="83">
        <f>'Alocação 2q'!V35</f>
        <v>0</v>
      </c>
      <c r="Y36" s="82">
        <f>'Alocação 2q'!W35</f>
        <v>0</v>
      </c>
      <c r="Z36" s="82"/>
      <c r="AA36" s="82" t="str">
        <f>'Alocação 2q'!Y35</f>
        <v>Guilherme Cunha Ribeiro</v>
      </c>
      <c r="AB36" s="82">
        <f>'Alocação 2q'!Z35</f>
        <v>0</v>
      </c>
      <c r="AC36" s="83">
        <f>'Alocação 2q'!AA35</f>
        <v>0</v>
      </c>
      <c r="AD36" s="83">
        <f>'Alocação 2q'!AB35</f>
        <v>0</v>
      </c>
      <c r="AE36" s="82">
        <f>'Alocação 2q'!AC35</f>
        <v>0</v>
      </c>
      <c r="AF36" s="82"/>
      <c r="AG36" s="82"/>
      <c r="AH36" s="82">
        <f>'Alocação 2q'!Z35</f>
        <v>0</v>
      </c>
      <c r="AI36" s="83">
        <f>'Alocação 2q'!AA35</f>
        <v>0</v>
      </c>
      <c r="AJ36" s="83">
        <f>'Alocação 2q'!AB35</f>
        <v>0</v>
      </c>
      <c r="AK36" s="82">
        <f>'Alocação 2q'!AC35</f>
        <v>0</v>
      </c>
      <c r="AL36" s="82"/>
      <c r="AM36" s="82"/>
      <c r="AN36" s="82">
        <f>'Alocação 2q'!AJ35</f>
        <v>0</v>
      </c>
      <c r="AO36" s="86" t="str">
        <f t="shared" si="6"/>
        <v>CORRETO</v>
      </c>
      <c r="AP36" s="86">
        <f t="shared" si="2"/>
        <v>0.125</v>
      </c>
      <c r="AQ36" s="86">
        <f t="shared" si="3"/>
        <v>0.12500000000000019</v>
      </c>
      <c r="AR36" s="86">
        <f t="shared" si="4"/>
        <v>0</v>
      </c>
      <c r="AS36" s="87">
        <f t="shared" si="5"/>
        <v>0.12500000000000019</v>
      </c>
    </row>
    <row r="37" spans="1:45" ht="15.75" thickBot="1">
      <c r="A37" s="81" t="s">
        <v>2569</v>
      </c>
      <c r="B37" s="82" t="str">
        <f>'Alocação 2q'!B36</f>
        <v>BIL0304-15</v>
      </c>
      <c r="C37" s="82" t="str">
        <f>'Alocação 2q'!A36</f>
        <v>Evolução e Diversificação da Vida na Terra</v>
      </c>
      <c r="D37" s="82">
        <f>'Alocação 2q'!C36</f>
        <v>3</v>
      </c>
      <c r="E37" s="82">
        <f>'Alocação 2q'!D36</f>
        <v>0</v>
      </c>
      <c r="F37" s="82">
        <f>'Alocação 2q'!E36</f>
        <v>4</v>
      </c>
      <c r="G37" s="82">
        <f t="shared" si="1"/>
        <v>3</v>
      </c>
      <c r="H37" s="82" t="str">
        <f>'Alocação 2q'!H36</f>
        <v>SBC</v>
      </c>
      <c r="I37" s="82" t="str">
        <f>'Alocação 2q'!J36</f>
        <v>B1</v>
      </c>
      <c r="J37" s="82" t="str">
        <f>'Alocação 2q'!I36</f>
        <v>Matutino</v>
      </c>
      <c r="K37" s="82">
        <f>'Alocação 2q'!K36</f>
        <v>90</v>
      </c>
      <c r="L37" s="82" t="str">
        <f>'Alocação 2q'!L36</f>
        <v>Segundas</v>
      </c>
      <c r="M37" s="83">
        <f>'Alocação 2q'!M36</f>
        <v>0.33333333333333331</v>
      </c>
      <c r="N37" s="83">
        <f>'Alocação 2q'!N36</f>
        <v>0.41666666666666702</v>
      </c>
      <c r="O37" s="82" t="str">
        <f>'Alocação 2q'!O36</f>
        <v>Quinzenal I</v>
      </c>
      <c r="P37" s="82"/>
      <c r="Q37" s="82" t="str">
        <f>'Alocação 2q'!P36</f>
        <v>Quintas</v>
      </c>
      <c r="R37" s="83">
        <f>'Alocação 2q'!Q36</f>
        <v>0.41666666666666702</v>
      </c>
      <c r="S37" s="83">
        <f>'Alocação 2q'!R36</f>
        <v>0.5</v>
      </c>
      <c r="T37" s="82" t="str">
        <f>'Alocação 2q'!S36</f>
        <v>Semanal</v>
      </c>
      <c r="U37" s="82"/>
      <c r="V37" s="82">
        <f>'Alocação 2q'!T36</f>
        <v>0</v>
      </c>
      <c r="W37" s="83">
        <f>'Alocação 2q'!U36</f>
        <v>0</v>
      </c>
      <c r="X37" s="83">
        <f>'Alocação 2q'!V36</f>
        <v>0</v>
      </c>
      <c r="Y37" s="82">
        <f>'Alocação 2q'!W36</f>
        <v>0</v>
      </c>
      <c r="Z37" s="82"/>
      <c r="AA37" s="82" t="str">
        <f>'Alocação 2q'!Y36</f>
        <v>Guilherme Cunha Ribeiro</v>
      </c>
      <c r="AB37" s="82">
        <f>'Alocação 2q'!Z36</f>
        <v>0</v>
      </c>
      <c r="AC37" s="83">
        <f>'Alocação 2q'!AA36</f>
        <v>0</v>
      </c>
      <c r="AD37" s="83">
        <f>'Alocação 2q'!AB36</f>
        <v>0</v>
      </c>
      <c r="AE37" s="82">
        <f>'Alocação 2q'!AC36</f>
        <v>0</v>
      </c>
      <c r="AF37" s="82"/>
      <c r="AG37" s="82"/>
      <c r="AH37" s="82">
        <f>'Alocação 2q'!Z36</f>
        <v>0</v>
      </c>
      <c r="AI37" s="83">
        <f>'Alocação 2q'!AA36</f>
        <v>0</v>
      </c>
      <c r="AJ37" s="83">
        <f>'Alocação 2q'!AB36</f>
        <v>0</v>
      </c>
      <c r="AK37" s="82">
        <f>'Alocação 2q'!AC36</f>
        <v>0</v>
      </c>
      <c r="AL37" s="82"/>
      <c r="AM37" s="82"/>
      <c r="AN37" s="82">
        <f>'Alocação 2q'!AJ36</f>
        <v>0</v>
      </c>
      <c r="AO37" s="86" t="str">
        <f t="shared" si="6"/>
        <v>CORRETO</v>
      </c>
      <c r="AP37" s="86">
        <f t="shared" si="2"/>
        <v>0.125</v>
      </c>
      <c r="AQ37" s="86">
        <f t="shared" si="3"/>
        <v>0.12499999999999983</v>
      </c>
      <c r="AR37" s="86">
        <f t="shared" si="4"/>
        <v>0</v>
      </c>
      <c r="AS37" s="87">
        <f t="shared" si="5"/>
        <v>0.12499999999999983</v>
      </c>
    </row>
    <row r="38" spans="1:45" ht="15.75" thickBot="1">
      <c r="A38" s="81" t="s">
        <v>2569</v>
      </c>
      <c r="B38" s="82" t="str">
        <f>'Alocação 2q'!B37</f>
        <v>BIL0304-15</v>
      </c>
      <c r="C38" s="82" t="str">
        <f>'Alocação 2q'!A37</f>
        <v>Evolução e Diversificação da Vida na Terra</v>
      </c>
      <c r="D38" s="82">
        <f>'Alocação 2q'!C37</f>
        <v>3</v>
      </c>
      <c r="E38" s="82">
        <f>'Alocação 2q'!D37</f>
        <v>0</v>
      </c>
      <c r="F38" s="82">
        <f>'Alocação 2q'!E37</f>
        <v>4</v>
      </c>
      <c r="G38" s="82">
        <f t="shared" si="1"/>
        <v>3</v>
      </c>
      <c r="H38" s="82" t="str">
        <f>'Alocação 2q'!H37</f>
        <v>SBC</v>
      </c>
      <c r="I38" s="82" t="str">
        <f>'Alocação 2q'!J37</f>
        <v>B2</v>
      </c>
      <c r="J38" s="82" t="str">
        <f>'Alocação 2q'!I37</f>
        <v>Matutino</v>
      </c>
      <c r="K38" s="82">
        <f>'Alocação 2q'!K37</f>
        <v>90</v>
      </c>
      <c r="L38" s="82" t="str">
        <f>'Alocação 2q'!L37</f>
        <v>Segundas</v>
      </c>
      <c r="M38" s="83">
        <f>'Alocação 2q'!M37</f>
        <v>0.33333333333333331</v>
      </c>
      <c r="N38" s="83">
        <f>'Alocação 2q'!N37</f>
        <v>0.41666666666666702</v>
      </c>
      <c r="O38" s="82" t="str">
        <f>'Alocação 2q'!O37</f>
        <v>Quinzenal I</v>
      </c>
      <c r="P38" s="82"/>
      <c r="Q38" s="82" t="str">
        <f>'Alocação 2q'!P37</f>
        <v>Quintas</v>
      </c>
      <c r="R38" s="83">
        <f>'Alocação 2q'!Q37</f>
        <v>0.41666666666666702</v>
      </c>
      <c r="S38" s="83">
        <f>'Alocação 2q'!R37</f>
        <v>0.5</v>
      </c>
      <c r="T38" s="82" t="str">
        <f>'Alocação 2q'!S37</f>
        <v>Semanal</v>
      </c>
      <c r="U38" s="82"/>
      <c r="V38" s="82">
        <f>'Alocação 2q'!T37</f>
        <v>0</v>
      </c>
      <c r="W38" s="83">
        <f>'Alocação 2q'!U37</f>
        <v>0</v>
      </c>
      <c r="X38" s="83">
        <f>'Alocação 2q'!V37</f>
        <v>0</v>
      </c>
      <c r="Y38" s="82">
        <f>'Alocação 2q'!W37</f>
        <v>0</v>
      </c>
      <c r="Z38" s="82"/>
      <c r="AA38" s="82" t="str">
        <f>'Alocação 2q'!Y37</f>
        <v>Marcio de Souza Werneck</v>
      </c>
      <c r="AB38" s="82">
        <f>'Alocação 2q'!Z37</f>
        <v>0</v>
      </c>
      <c r="AC38" s="83">
        <f>'Alocação 2q'!AA37</f>
        <v>0</v>
      </c>
      <c r="AD38" s="83">
        <f>'Alocação 2q'!AB37</f>
        <v>0</v>
      </c>
      <c r="AE38" s="82">
        <f>'Alocação 2q'!AC37</f>
        <v>0</v>
      </c>
      <c r="AF38" s="82"/>
      <c r="AG38" s="82"/>
      <c r="AH38" s="82">
        <f>'Alocação 2q'!Z37</f>
        <v>0</v>
      </c>
      <c r="AI38" s="83">
        <f>'Alocação 2q'!AA37</f>
        <v>0</v>
      </c>
      <c r="AJ38" s="83">
        <f>'Alocação 2q'!AB37</f>
        <v>0</v>
      </c>
      <c r="AK38" s="82">
        <f>'Alocação 2q'!AC37</f>
        <v>0</v>
      </c>
      <c r="AL38" s="82"/>
      <c r="AM38" s="82"/>
      <c r="AN38" s="82">
        <f>'Alocação 2q'!AJ37</f>
        <v>0</v>
      </c>
      <c r="AO38" s="86" t="str">
        <f t="shared" si="6"/>
        <v>CORRETO</v>
      </c>
      <c r="AP38" s="86">
        <f t="shared" si="2"/>
        <v>0.125</v>
      </c>
      <c r="AQ38" s="86">
        <f t="shared" si="3"/>
        <v>0.12499999999999983</v>
      </c>
      <c r="AR38" s="86">
        <f t="shared" si="4"/>
        <v>0</v>
      </c>
      <c r="AS38" s="87">
        <f t="shared" si="5"/>
        <v>0.12499999999999983</v>
      </c>
    </row>
    <row r="39" spans="1:45" ht="15.75" thickBot="1">
      <c r="A39" s="81" t="s">
        <v>2569</v>
      </c>
      <c r="B39" s="82" t="str">
        <f>'Alocação 2q'!B38</f>
        <v>BIL0304-15</v>
      </c>
      <c r="C39" s="82" t="str">
        <f>'Alocação 2q'!A38</f>
        <v>Evolução e Diversificação da Vida na Terra</v>
      </c>
      <c r="D39" s="82">
        <f>'Alocação 2q'!C38</f>
        <v>3</v>
      </c>
      <c r="E39" s="82">
        <f>'Alocação 2q'!D38</f>
        <v>0</v>
      </c>
      <c r="F39" s="82">
        <f>'Alocação 2q'!E38</f>
        <v>4</v>
      </c>
      <c r="G39" s="82">
        <f t="shared" si="1"/>
        <v>3</v>
      </c>
      <c r="H39" s="82" t="str">
        <f>'Alocação 2q'!H38</f>
        <v>SBC</v>
      </c>
      <c r="I39" s="82" t="str">
        <f>'Alocação 2q'!J38</f>
        <v>A1</v>
      </c>
      <c r="J39" s="82" t="str">
        <f>'Alocação 2q'!I38</f>
        <v>Noturno</v>
      </c>
      <c r="K39" s="82">
        <f>'Alocação 2q'!K38</f>
        <v>90</v>
      </c>
      <c r="L39" s="82" t="str">
        <f>'Alocação 2q'!L38</f>
        <v>Segundas</v>
      </c>
      <c r="M39" s="83">
        <f>'Alocação 2q'!M38</f>
        <v>0.874999999999999</v>
      </c>
      <c r="N39" s="83">
        <f>'Alocação 2q'!N38</f>
        <v>0.95833333333333204</v>
      </c>
      <c r="O39" s="82" t="str">
        <f>'Alocação 2q'!O38</f>
        <v>Quinzenal I</v>
      </c>
      <c r="P39" s="82"/>
      <c r="Q39" s="82" t="str">
        <f>'Alocação 2q'!P38</f>
        <v>Quintas</v>
      </c>
      <c r="R39" s="83">
        <f>'Alocação 2q'!Q38</f>
        <v>0.79166666666666596</v>
      </c>
      <c r="S39" s="83">
        <f>'Alocação 2q'!R38</f>
        <v>0.874999999999999</v>
      </c>
      <c r="T39" s="82" t="str">
        <f>'Alocação 2q'!S38</f>
        <v>Semanal</v>
      </c>
      <c r="U39" s="82"/>
      <c r="V39" s="82">
        <f>'Alocação 2q'!T38</f>
        <v>0</v>
      </c>
      <c r="W39" s="83">
        <f>'Alocação 2q'!U38</f>
        <v>0</v>
      </c>
      <c r="X39" s="83">
        <f>'Alocação 2q'!V38</f>
        <v>0</v>
      </c>
      <c r="Y39" s="82">
        <f>'Alocação 2q'!W38</f>
        <v>0</v>
      </c>
      <c r="Z39" s="82"/>
      <c r="AA39" s="82" t="str">
        <f>'Alocação 2q'!Y38</f>
        <v>Fernando Zaniolo Gibran</v>
      </c>
      <c r="AB39" s="82">
        <f>'Alocação 2q'!Z38</f>
        <v>0</v>
      </c>
      <c r="AC39" s="83">
        <f>'Alocação 2q'!AA38</f>
        <v>0</v>
      </c>
      <c r="AD39" s="83">
        <f>'Alocação 2q'!AB38</f>
        <v>0</v>
      </c>
      <c r="AE39" s="82">
        <f>'Alocação 2q'!AC38</f>
        <v>0</v>
      </c>
      <c r="AF39" s="82"/>
      <c r="AG39" s="82"/>
      <c r="AH39" s="82">
        <f>'Alocação 2q'!Z38</f>
        <v>0</v>
      </c>
      <c r="AI39" s="83">
        <f>'Alocação 2q'!AA38</f>
        <v>0</v>
      </c>
      <c r="AJ39" s="83">
        <f>'Alocação 2q'!AB38</f>
        <v>0</v>
      </c>
      <c r="AK39" s="82">
        <f>'Alocação 2q'!AC38</f>
        <v>0</v>
      </c>
      <c r="AL39" s="82"/>
      <c r="AM39" s="82"/>
      <c r="AN39" s="82">
        <f>'Alocação 2q'!AJ38</f>
        <v>0</v>
      </c>
      <c r="AO39" s="86" t="str">
        <f t="shared" si="6"/>
        <v>CORRETO</v>
      </c>
      <c r="AP39" s="86">
        <f t="shared" si="2"/>
        <v>0.125</v>
      </c>
      <c r="AQ39" s="86">
        <f t="shared" si="3"/>
        <v>0.12499999999999956</v>
      </c>
      <c r="AR39" s="86">
        <f t="shared" si="4"/>
        <v>0</v>
      </c>
      <c r="AS39" s="87">
        <f t="shared" si="5"/>
        <v>0.12499999999999956</v>
      </c>
    </row>
    <row r="40" spans="1:45" ht="15.75" thickBot="1">
      <c r="A40" s="81" t="s">
        <v>2569</v>
      </c>
      <c r="B40" s="82" t="str">
        <f>'Alocação 2q'!B39</f>
        <v>BIL0304-15</v>
      </c>
      <c r="C40" s="82" t="str">
        <f>'Alocação 2q'!A39</f>
        <v>Evolução e Diversificação da Vida na Terra</v>
      </c>
      <c r="D40" s="82">
        <f>'Alocação 2q'!C39</f>
        <v>3</v>
      </c>
      <c r="E40" s="82">
        <f>'Alocação 2q'!D39</f>
        <v>0</v>
      </c>
      <c r="F40" s="82">
        <f>'Alocação 2q'!E39</f>
        <v>4</v>
      </c>
      <c r="G40" s="82">
        <f t="shared" si="1"/>
        <v>3</v>
      </c>
      <c r="H40" s="82" t="str">
        <f>'Alocação 2q'!H39</f>
        <v>SBC</v>
      </c>
      <c r="I40" s="82" t="str">
        <f>'Alocação 2q'!J39</f>
        <v>B1</v>
      </c>
      <c r="J40" s="82" t="str">
        <f>'Alocação 2q'!I39</f>
        <v>Noturno</v>
      </c>
      <c r="K40" s="82">
        <f>'Alocação 2q'!K39</f>
        <v>90</v>
      </c>
      <c r="L40" s="82" t="str">
        <f>'Alocação 2q'!L39</f>
        <v>Segundas</v>
      </c>
      <c r="M40" s="83">
        <f>'Alocação 2q'!M39</f>
        <v>0.79166666666666596</v>
      </c>
      <c r="N40" s="83">
        <f>'Alocação 2q'!N39</f>
        <v>0.874999999999999</v>
      </c>
      <c r="O40" s="82" t="str">
        <f>'Alocação 2q'!O39</f>
        <v>Quinzenal I</v>
      </c>
      <c r="P40" s="82"/>
      <c r="Q40" s="82" t="str">
        <f>'Alocação 2q'!P39</f>
        <v>Quintas</v>
      </c>
      <c r="R40" s="83">
        <f>'Alocação 2q'!Q39</f>
        <v>0.874999999999999</v>
      </c>
      <c r="S40" s="83">
        <f>'Alocação 2q'!R39</f>
        <v>0.95833333333333204</v>
      </c>
      <c r="T40" s="82" t="str">
        <f>'Alocação 2q'!S39</f>
        <v>Semanal</v>
      </c>
      <c r="U40" s="82"/>
      <c r="V40" s="82">
        <f>'Alocação 2q'!T39</f>
        <v>0</v>
      </c>
      <c r="W40" s="83">
        <f>'Alocação 2q'!U39</f>
        <v>0</v>
      </c>
      <c r="X40" s="83">
        <f>'Alocação 2q'!V39</f>
        <v>0</v>
      </c>
      <c r="Y40" s="82">
        <f>'Alocação 2q'!W39</f>
        <v>0</v>
      </c>
      <c r="Z40" s="82"/>
      <c r="AA40" s="82" t="str">
        <f>'Alocação 2q'!Y39</f>
        <v>Otto Müller Patrão de Oliveira</v>
      </c>
      <c r="AB40" s="82">
        <f>'Alocação 2q'!Z39</f>
        <v>0</v>
      </c>
      <c r="AC40" s="83">
        <f>'Alocação 2q'!AA39</f>
        <v>0</v>
      </c>
      <c r="AD40" s="83">
        <f>'Alocação 2q'!AB39</f>
        <v>0</v>
      </c>
      <c r="AE40" s="82">
        <f>'Alocação 2q'!AC39</f>
        <v>0</v>
      </c>
      <c r="AF40" s="82"/>
      <c r="AG40" s="82"/>
      <c r="AH40" s="82">
        <f>'Alocação 2q'!Z39</f>
        <v>0</v>
      </c>
      <c r="AI40" s="83">
        <f>'Alocação 2q'!AA39</f>
        <v>0</v>
      </c>
      <c r="AJ40" s="83">
        <f>'Alocação 2q'!AB39</f>
        <v>0</v>
      </c>
      <c r="AK40" s="82">
        <f>'Alocação 2q'!AC39</f>
        <v>0</v>
      </c>
      <c r="AL40" s="82"/>
      <c r="AM40" s="82"/>
      <c r="AN40" s="82" t="str">
        <f>'Alocação 2q'!AJ39</f>
        <v>Tiago Fernandes Carrijo</v>
      </c>
      <c r="AO40" s="86" t="str">
        <f t="shared" si="6"/>
        <v>CORRETO</v>
      </c>
      <c r="AP40" s="86">
        <f t="shared" si="2"/>
        <v>0.125</v>
      </c>
      <c r="AQ40" s="86">
        <f t="shared" si="3"/>
        <v>0.12499999999999956</v>
      </c>
      <c r="AR40" s="86">
        <f t="shared" si="4"/>
        <v>0</v>
      </c>
      <c r="AS40" s="87">
        <f t="shared" si="5"/>
        <v>0.12499999999999956</v>
      </c>
    </row>
    <row r="41" spans="1:45" ht="15.75" thickBot="1">
      <c r="A41" s="81" t="s">
        <v>2569</v>
      </c>
      <c r="B41" s="82" t="str">
        <f>'Alocação 2q'!B40</f>
        <v>BIL0304-15</v>
      </c>
      <c r="C41" s="82" t="str">
        <f>'Alocação 2q'!A40</f>
        <v>Evolução e Diversificação da Vida na Terra</v>
      </c>
      <c r="D41" s="82">
        <f>'Alocação 2q'!C40</f>
        <v>3</v>
      </c>
      <c r="E41" s="82">
        <f>'Alocação 2q'!D40</f>
        <v>0</v>
      </c>
      <c r="F41" s="82">
        <f>'Alocação 2q'!E40</f>
        <v>4</v>
      </c>
      <c r="G41" s="82">
        <f t="shared" si="1"/>
        <v>3</v>
      </c>
      <c r="H41" s="82" t="str">
        <f>'Alocação 2q'!H40</f>
        <v>SBC</v>
      </c>
      <c r="I41" s="82" t="str">
        <f>'Alocação 2q'!J40</f>
        <v>B2</v>
      </c>
      <c r="J41" s="82" t="str">
        <f>'Alocação 2q'!I40</f>
        <v>Noturno</v>
      </c>
      <c r="K41" s="82">
        <f>'Alocação 2q'!K40</f>
        <v>90</v>
      </c>
      <c r="L41" s="82" t="str">
        <f>'Alocação 2q'!L40</f>
        <v>Segundas</v>
      </c>
      <c r="M41" s="83">
        <f>'Alocação 2q'!M40</f>
        <v>0.79166666666666596</v>
      </c>
      <c r="N41" s="83">
        <f>'Alocação 2q'!N40</f>
        <v>0.874999999999999</v>
      </c>
      <c r="O41" s="82" t="str">
        <f>'Alocação 2q'!O40</f>
        <v>Quinzenal I</v>
      </c>
      <c r="P41" s="82"/>
      <c r="Q41" s="82" t="str">
        <f>'Alocação 2q'!P40</f>
        <v>Quintas</v>
      </c>
      <c r="R41" s="83">
        <f>'Alocação 2q'!Q40</f>
        <v>0.874999999999999</v>
      </c>
      <c r="S41" s="83">
        <f>'Alocação 2q'!R40</f>
        <v>0.95833333333333204</v>
      </c>
      <c r="T41" s="82" t="str">
        <f>'Alocação 2q'!S40</f>
        <v>Semanal</v>
      </c>
      <c r="U41" s="82"/>
      <c r="V41" s="82">
        <f>'Alocação 2q'!T40</f>
        <v>0</v>
      </c>
      <c r="W41" s="83">
        <f>'Alocação 2q'!U40</f>
        <v>0</v>
      </c>
      <c r="X41" s="83">
        <f>'Alocação 2q'!V40</f>
        <v>0</v>
      </c>
      <c r="Y41" s="82">
        <f>'Alocação 2q'!W40</f>
        <v>0</v>
      </c>
      <c r="Z41" s="82"/>
      <c r="AA41" s="82" t="str">
        <f>'Alocação 2q'!Y40</f>
        <v>Fernando Zaniolo Gibran</v>
      </c>
      <c r="AB41" s="82">
        <f>'Alocação 2q'!Z40</f>
        <v>0</v>
      </c>
      <c r="AC41" s="83">
        <f>'Alocação 2q'!AA40</f>
        <v>0</v>
      </c>
      <c r="AD41" s="83">
        <f>'Alocação 2q'!AB40</f>
        <v>0</v>
      </c>
      <c r="AE41" s="82">
        <f>'Alocação 2q'!AC40</f>
        <v>0</v>
      </c>
      <c r="AF41" s="82"/>
      <c r="AG41" s="82"/>
      <c r="AH41" s="82">
        <f>'Alocação 2q'!Z40</f>
        <v>0</v>
      </c>
      <c r="AI41" s="83">
        <f>'Alocação 2q'!AA40</f>
        <v>0</v>
      </c>
      <c r="AJ41" s="83">
        <f>'Alocação 2q'!AB40</f>
        <v>0</v>
      </c>
      <c r="AK41" s="82">
        <f>'Alocação 2q'!AC40</f>
        <v>0</v>
      </c>
      <c r="AL41" s="82"/>
      <c r="AM41" s="82"/>
      <c r="AN41" s="82">
        <f>'Alocação 2q'!AJ40</f>
        <v>0</v>
      </c>
      <c r="AO41" s="86" t="str">
        <f t="shared" si="6"/>
        <v>CORRETO</v>
      </c>
      <c r="AP41" s="86">
        <f t="shared" si="2"/>
        <v>0.125</v>
      </c>
      <c r="AQ41" s="86">
        <f t="shared" si="3"/>
        <v>0.12499999999999956</v>
      </c>
      <c r="AR41" s="86">
        <f t="shared" si="4"/>
        <v>0</v>
      </c>
      <c r="AS41" s="87">
        <f t="shared" si="5"/>
        <v>0.12499999999999956</v>
      </c>
    </row>
    <row r="42" spans="1:45" ht="15.75" thickBot="1">
      <c r="A42" s="81" t="s">
        <v>2569</v>
      </c>
      <c r="B42" s="82" t="str">
        <f>'Alocação 2q'!B41</f>
        <v>BIL0304-15</v>
      </c>
      <c r="C42" s="82" t="str">
        <f>'Alocação 2q'!A41</f>
        <v>Evolução e Diversificação da Vida na Terra</v>
      </c>
      <c r="D42" s="82">
        <f>'Alocação 2q'!C41</f>
        <v>3</v>
      </c>
      <c r="E42" s="82">
        <f>'Alocação 2q'!D41</f>
        <v>0</v>
      </c>
      <c r="F42" s="82">
        <f>'Alocação 2q'!E41</f>
        <v>4</v>
      </c>
      <c r="G42" s="82">
        <f t="shared" si="1"/>
        <v>3</v>
      </c>
      <c r="H42" s="82" t="str">
        <f>'Alocação 2q'!H41</f>
        <v>SA</v>
      </c>
      <c r="I42" s="82" t="str">
        <f>'Alocação 2q'!J41</f>
        <v>A1</v>
      </c>
      <c r="J42" s="82" t="str">
        <f>'Alocação 2q'!I41</f>
        <v>Noturno</v>
      </c>
      <c r="K42" s="82">
        <f>'Alocação 2q'!K41</f>
        <v>90</v>
      </c>
      <c r="L42" s="82" t="str">
        <f>'Alocação 2q'!L41</f>
        <v>Segundas</v>
      </c>
      <c r="M42" s="83">
        <f>'Alocação 2q'!M41</f>
        <v>0.874999999999999</v>
      </c>
      <c r="N42" s="83">
        <f>'Alocação 2q'!N41</f>
        <v>0.95833333333333204</v>
      </c>
      <c r="O42" s="82" t="str">
        <f>'Alocação 2q'!O41</f>
        <v>Quinzenal I</v>
      </c>
      <c r="P42" s="82"/>
      <c r="Q42" s="82" t="str">
        <f>'Alocação 2q'!P41</f>
        <v>Quintas</v>
      </c>
      <c r="R42" s="83">
        <f>'Alocação 2q'!Q41</f>
        <v>0.79166666666666596</v>
      </c>
      <c r="S42" s="83">
        <f>'Alocação 2q'!R41</f>
        <v>0.874999999999999</v>
      </c>
      <c r="T42" s="82" t="str">
        <f>'Alocação 2q'!S41</f>
        <v>Semanal</v>
      </c>
      <c r="U42" s="82"/>
      <c r="V42" s="82">
        <f>'Alocação 2q'!T41</f>
        <v>0</v>
      </c>
      <c r="W42" s="83">
        <f>'Alocação 2q'!U41</f>
        <v>0</v>
      </c>
      <c r="X42" s="83">
        <f>'Alocação 2q'!V41</f>
        <v>0</v>
      </c>
      <c r="Y42" s="82">
        <f>'Alocação 2q'!W41</f>
        <v>0</v>
      </c>
      <c r="Z42" s="82"/>
      <c r="AA42" s="82" t="str">
        <f>'Alocação 2q'!Y41</f>
        <v xml:space="preserve">Antonio Sergio Kimus Braz   </v>
      </c>
      <c r="AB42" s="82">
        <f>'Alocação 2q'!Z41</f>
        <v>0</v>
      </c>
      <c r="AC42" s="83">
        <f>'Alocação 2q'!AA41</f>
        <v>0</v>
      </c>
      <c r="AD42" s="83">
        <f>'Alocação 2q'!AB41</f>
        <v>0</v>
      </c>
      <c r="AE42" s="82">
        <f>'Alocação 2q'!AC41</f>
        <v>0</v>
      </c>
      <c r="AF42" s="82"/>
      <c r="AG42" s="82"/>
      <c r="AH42" s="82">
        <f>'Alocação 2q'!Z41</f>
        <v>0</v>
      </c>
      <c r="AI42" s="83">
        <f>'Alocação 2q'!AA41</f>
        <v>0</v>
      </c>
      <c r="AJ42" s="83">
        <f>'Alocação 2q'!AB41</f>
        <v>0</v>
      </c>
      <c r="AK42" s="82">
        <f>'Alocação 2q'!AC41</f>
        <v>0</v>
      </c>
      <c r="AL42" s="82"/>
      <c r="AM42" s="82"/>
      <c r="AN42" s="82">
        <f>'Alocação 2q'!AJ41</f>
        <v>0</v>
      </c>
      <c r="AO42" s="86" t="str">
        <f t="shared" si="6"/>
        <v>CORRETO</v>
      </c>
      <c r="AP42" s="86">
        <f t="shared" si="2"/>
        <v>0.125</v>
      </c>
      <c r="AQ42" s="86">
        <f t="shared" si="3"/>
        <v>0.12499999999999956</v>
      </c>
      <c r="AR42" s="86">
        <f t="shared" si="4"/>
        <v>0</v>
      </c>
      <c r="AS42" s="87">
        <f t="shared" si="5"/>
        <v>0.12499999999999956</v>
      </c>
    </row>
    <row r="43" spans="1:45" ht="15.75" thickBot="1">
      <c r="A43" s="81" t="s">
        <v>2569</v>
      </c>
      <c r="B43" s="82" t="str">
        <f>'Alocação 2q'!B42</f>
        <v>BIL0304-15</v>
      </c>
      <c r="C43" s="82" t="str">
        <f>'Alocação 2q'!A42</f>
        <v>Evolução e Diversificação da Vida na Terra</v>
      </c>
      <c r="D43" s="82">
        <f>'Alocação 2q'!C42</f>
        <v>3</v>
      </c>
      <c r="E43" s="82">
        <f>'Alocação 2q'!D42</f>
        <v>0</v>
      </c>
      <c r="F43" s="82">
        <f>'Alocação 2q'!E42</f>
        <v>4</v>
      </c>
      <c r="G43" s="82">
        <f t="shared" si="1"/>
        <v>3</v>
      </c>
      <c r="H43" s="82" t="str">
        <f>'Alocação 2q'!H42</f>
        <v>SA</v>
      </c>
      <c r="I43" s="82" t="str">
        <f>'Alocação 2q'!J42</f>
        <v>B1</v>
      </c>
      <c r="J43" s="82" t="str">
        <f>'Alocação 2q'!I42</f>
        <v>Noturno</v>
      </c>
      <c r="K43" s="82">
        <f>'Alocação 2q'!K42</f>
        <v>90</v>
      </c>
      <c r="L43" s="82" t="str">
        <f>'Alocação 2q'!L42</f>
        <v>Segundas</v>
      </c>
      <c r="M43" s="83">
        <f>'Alocação 2q'!M42</f>
        <v>0.79166666666666596</v>
      </c>
      <c r="N43" s="83">
        <f>'Alocação 2q'!N42</f>
        <v>0.874999999999999</v>
      </c>
      <c r="O43" s="82" t="str">
        <f>'Alocação 2q'!O42</f>
        <v>Quinzenal I</v>
      </c>
      <c r="P43" s="82"/>
      <c r="Q43" s="82" t="str">
        <f>'Alocação 2q'!P42</f>
        <v>Quintas</v>
      </c>
      <c r="R43" s="83">
        <f>'Alocação 2q'!Q42</f>
        <v>0.874999999999999</v>
      </c>
      <c r="S43" s="83">
        <f>'Alocação 2q'!R42</f>
        <v>0.95833333333333204</v>
      </c>
      <c r="T43" s="82" t="str">
        <f>'Alocação 2q'!S42</f>
        <v>Semanal</v>
      </c>
      <c r="U43" s="82"/>
      <c r="V43" s="82">
        <f>'Alocação 2q'!T42</f>
        <v>0</v>
      </c>
      <c r="W43" s="83">
        <f>'Alocação 2q'!U42</f>
        <v>0</v>
      </c>
      <c r="X43" s="83">
        <f>'Alocação 2q'!V42</f>
        <v>0</v>
      </c>
      <c r="Y43" s="82">
        <f>'Alocação 2q'!W42</f>
        <v>0</v>
      </c>
      <c r="Z43" s="82"/>
      <c r="AA43" s="82" t="str">
        <f>'Alocação 2q'!Y42</f>
        <v xml:space="preserve">Antonio Sergio Kimus Braz   </v>
      </c>
      <c r="AB43" s="82">
        <f>'Alocação 2q'!Z42</f>
        <v>0</v>
      </c>
      <c r="AC43" s="83">
        <f>'Alocação 2q'!AA42</f>
        <v>0</v>
      </c>
      <c r="AD43" s="83">
        <f>'Alocação 2q'!AB42</f>
        <v>0</v>
      </c>
      <c r="AE43" s="82">
        <f>'Alocação 2q'!AC42</f>
        <v>0</v>
      </c>
      <c r="AF43" s="82"/>
      <c r="AG43" s="82"/>
      <c r="AH43" s="82">
        <f>'Alocação 2q'!Z42</f>
        <v>0</v>
      </c>
      <c r="AI43" s="83">
        <f>'Alocação 2q'!AA42</f>
        <v>0</v>
      </c>
      <c r="AJ43" s="83">
        <f>'Alocação 2q'!AB42</f>
        <v>0</v>
      </c>
      <c r="AK43" s="82">
        <f>'Alocação 2q'!AC42</f>
        <v>0</v>
      </c>
      <c r="AL43" s="82"/>
      <c r="AM43" s="82"/>
      <c r="AN43" s="82">
        <f>'Alocação 2q'!AJ42</f>
        <v>0</v>
      </c>
      <c r="AO43" s="86" t="str">
        <f t="shared" si="6"/>
        <v>CORRETO</v>
      </c>
      <c r="AP43" s="86">
        <f t="shared" si="2"/>
        <v>0.125</v>
      </c>
      <c r="AQ43" s="86">
        <f t="shared" si="3"/>
        <v>0.12499999999999956</v>
      </c>
      <c r="AR43" s="86">
        <f t="shared" si="4"/>
        <v>0</v>
      </c>
      <c r="AS43" s="87">
        <f t="shared" si="5"/>
        <v>0.12499999999999956</v>
      </c>
    </row>
    <row r="44" spans="1:45" ht="15.75" thickBot="1">
      <c r="A44" s="81" t="s">
        <v>2569</v>
      </c>
      <c r="B44" s="82" t="str">
        <f>'Alocação 2q'!B43</f>
        <v>-</v>
      </c>
      <c r="C44" s="82">
        <f>'Alocação 2q'!A43</f>
        <v>0</v>
      </c>
      <c r="D44" s="82" t="str">
        <f>'Alocação 2q'!C43</f>
        <v>-</v>
      </c>
      <c r="E44" s="82" t="str">
        <f>'Alocação 2q'!D43</f>
        <v>-</v>
      </c>
      <c r="F44" s="82" t="str">
        <f>'Alocação 2q'!E43</f>
        <v>-</v>
      </c>
      <c r="G44" s="82" t="e">
        <f t="shared" si="1"/>
        <v>#VALUE!</v>
      </c>
      <c r="H44" s="82">
        <f>'Alocação 2q'!H43</f>
        <v>0</v>
      </c>
      <c r="I44" s="82">
        <f>'Alocação 2q'!J43</f>
        <v>0</v>
      </c>
      <c r="J44" s="82">
        <f>'Alocação 2q'!I43</f>
        <v>0</v>
      </c>
      <c r="K44" s="82">
        <f>'Alocação 2q'!K43</f>
        <v>0</v>
      </c>
      <c r="L44" s="82">
        <f>'Alocação 2q'!L43</f>
        <v>0</v>
      </c>
      <c r="M44" s="83">
        <f>'Alocação 2q'!M43</f>
        <v>0</v>
      </c>
      <c r="N44" s="83">
        <f>'Alocação 2q'!N43</f>
        <v>0</v>
      </c>
      <c r="O44" s="82">
        <f>'Alocação 2q'!O43</f>
        <v>0</v>
      </c>
      <c r="P44" s="82"/>
      <c r="Q44" s="82">
        <f>'Alocação 2q'!P43</f>
        <v>0</v>
      </c>
      <c r="R44" s="83">
        <f>'Alocação 2q'!Q43</f>
        <v>0</v>
      </c>
      <c r="S44" s="83">
        <f>'Alocação 2q'!R43</f>
        <v>0</v>
      </c>
      <c r="T44" s="82">
        <f>'Alocação 2q'!S43</f>
        <v>0</v>
      </c>
      <c r="U44" s="82"/>
      <c r="V44" s="82">
        <f>'Alocação 2q'!T43</f>
        <v>0</v>
      </c>
      <c r="W44" s="83">
        <f>'Alocação 2q'!U43</f>
        <v>0</v>
      </c>
      <c r="X44" s="83">
        <f>'Alocação 2q'!V43</f>
        <v>0</v>
      </c>
      <c r="Y44" s="82">
        <f>'Alocação 2q'!W43</f>
        <v>0</v>
      </c>
      <c r="Z44" s="82"/>
      <c r="AA44" s="82">
        <f>'Alocação 2q'!Y43</f>
        <v>0</v>
      </c>
      <c r="AB44" s="82">
        <f>'Alocação 2q'!Z43</f>
        <v>0</v>
      </c>
      <c r="AC44" s="83">
        <f>'Alocação 2q'!AA43</f>
        <v>0</v>
      </c>
      <c r="AD44" s="83">
        <f>'Alocação 2q'!AB43</f>
        <v>0</v>
      </c>
      <c r="AE44" s="82">
        <f>'Alocação 2q'!AC43</f>
        <v>0</v>
      </c>
      <c r="AF44" s="82"/>
      <c r="AG44" s="82"/>
      <c r="AH44" s="82">
        <f>'Alocação 2q'!Z43</f>
        <v>0</v>
      </c>
      <c r="AI44" s="83">
        <f>'Alocação 2q'!AA43</f>
        <v>0</v>
      </c>
      <c r="AJ44" s="83">
        <f>'Alocação 2q'!AB43</f>
        <v>0</v>
      </c>
      <c r="AK44" s="82">
        <f>'Alocação 2q'!AC43</f>
        <v>0</v>
      </c>
      <c r="AL44" s="82"/>
      <c r="AM44" s="82"/>
      <c r="AN44" s="82">
        <f>'Alocação 2q'!AJ43</f>
        <v>0</v>
      </c>
      <c r="AO44" s="86" t="e">
        <f t="shared" si="6"/>
        <v>#VALUE!</v>
      </c>
      <c r="AP44" s="86" t="e">
        <f t="shared" si="2"/>
        <v>#VALUE!</v>
      </c>
      <c r="AQ44" s="86">
        <f t="shared" si="3"/>
        <v>0</v>
      </c>
      <c r="AR44" s="86">
        <f t="shared" si="4"/>
        <v>0</v>
      </c>
      <c r="AS44" s="87">
        <f t="shared" si="5"/>
        <v>0</v>
      </c>
    </row>
    <row r="45" spans="1:45" ht="15.75" thickBot="1">
      <c r="A45" s="81" t="s">
        <v>2569</v>
      </c>
      <c r="B45" s="82" t="str">
        <f>'Alocação 2q'!B44</f>
        <v>BIL0304-15</v>
      </c>
      <c r="C45" s="82" t="str">
        <f>'Alocação 2q'!A44</f>
        <v>Evolução e Diversificação da Vida na Terra</v>
      </c>
      <c r="D45" s="82">
        <f>'Alocação 2q'!C44</f>
        <v>3</v>
      </c>
      <c r="E45" s="82">
        <f>'Alocação 2q'!D44</f>
        <v>0</v>
      </c>
      <c r="F45" s="82">
        <f>'Alocação 2q'!E44</f>
        <v>4</v>
      </c>
      <c r="G45" s="82">
        <f t="shared" si="1"/>
        <v>3</v>
      </c>
      <c r="H45" s="82" t="str">
        <f>'Alocação 2q'!H44</f>
        <v>SA</v>
      </c>
      <c r="I45" s="82" t="str">
        <f>'Alocação 2q'!J44</f>
        <v>A2</v>
      </c>
      <c r="J45" s="82" t="str">
        <f>'Alocação 2q'!I44</f>
        <v>Noturno</v>
      </c>
      <c r="K45" s="82">
        <f>'Alocação 2q'!K44</f>
        <v>90</v>
      </c>
      <c r="L45" s="82" t="str">
        <f>'Alocação 2q'!L44</f>
        <v>Segundas</v>
      </c>
      <c r="M45" s="83">
        <f>'Alocação 2q'!M44</f>
        <v>0.874999999999999</v>
      </c>
      <c r="N45" s="83">
        <f>'Alocação 2q'!N44</f>
        <v>0.95833333333333204</v>
      </c>
      <c r="O45" s="82" t="str">
        <f>'Alocação 2q'!O44</f>
        <v>Quinzenal I</v>
      </c>
      <c r="P45" s="82"/>
      <c r="Q45" s="82" t="str">
        <f>'Alocação 2q'!P44</f>
        <v>Quintas</v>
      </c>
      <c r="R45" s="83">
        <f>'Alocação 2q'!Q44</f>
        <v>0.79166666666666596</v>
      </c>
      <c r="S45" s="83">
        <f>'Alocação 2q'!R44</f>
        <v>0.874999999999999</v>
      </c>
      <c r="T45" s="82" t="str">
        <f>'Alocação 2q'!S44</f>
        <v>Semanal</v>
      </c>
      <c r="U45" s="82"/>
      <c r="V45" s="82">
        <f>'Alocação 2q'!T44</f>
        <v>0</v>
      </c>
      <c r="W45" s="83">
        <f>'Alocação 2q'!U44</f>
        <v>0</v>
      </c>
      <c r="X45" s="83">
        <f>'Alocação 2q'!V44</f>
        <v>0</v>
      </c>
      <c r="Y45" s="82">
        <f>'Alocação 2q'!W44</f>
        <v>0</v>
      </c>
      <c r="Z45" s="82"/>
      <c r="AA45" s="82" t="str">
        <f>'Alocação 2q'!Y44</f>
        <v>Luciana Campos Paulino</v>
      </c>
      <c r="AB45" s="82">
        <f>'Alocação 2q'!Z44</f>
        <v>0</v>
      </c>
      <c r="AC45" s="83">
        <f>'Alocação 2q'!AA44</f>
        <v>0</v>
      </c>
      <c r="AD45" s="83">
        <f>'Alocação 2q'!AB44</f>
        <v>0</v>
      </c>
      <c r="AE45" s="82">
        <f>'Alocação 2q'!AC44</f>
        <v>0</v>
      </c>
      <c r="AF45" s="82"/>
      <c r="AG45" s="82"/>
      <c r="AH45" s="82">
        <f>'Alocação 2q'!Z44</f>
        <v>0</v>
      </c>
      <c r="AI45" s="83">
        <f>'Alocação 2q'!AA44</f>
        <v>0</v>
      </c>
      <c r="AJ45" s="83">
        <f>'Alocação 2q'!AB44</f>
        <v>0</v>
      </c>
      <c r="AK45" s="82">
        <f>'Alocação 2q'!AC44</f>
        <v>0</v>
      </c>
      <c r="AL45" s="82"/>
      <c r="AM45" s="82"/>
      <c r="AN45" s="82">
        <f>'Alocação 2q'!AJ44</f>
        <v>0</v>
      </c>
      <c r="AO45" s="86" t="str">
        <f t="shared" si="6"/>
        <v>CORRETO</v>
      </c>
      <c r="AP45" s="86">
        <f t="shared" si="2"/>
        <v>0.125</v>
      </c>
      <c r="AQ45" s="86">
        <f t="shared" si="3"/>
        <v>0.12499999999999956</v>
      </c>
      <c r="AR45" s="86">
        <f t="shared" si="4"/>
        <v>0</v>
      </c>
      <c r="AS45" s="87">
        <f t="shared" si="5"/>
        <v>0.12499999999999956</v>
      </c>
    </row>
    <row r="46" spans="1:45" ht="15.75" thickBot="1">
      <c r="A46" s="81" t="s">
        <v>2569</v>
      </c>
      <c r="B46" s="82" t="str">
        <f>'Alocação 2q'!B45</f>
        <v>BIL0304-15</v>
      </c>
      <c r="C46" s="82" t="str">
        <f>'Alocação 2q'!A45</f>
        <v>Evolução e Diversificação da Vida na Terra</v>
      </c>
      <c r="D46" s="82">
        <f>'Alocação 2q'!C45</f>
        <v>3</v>
      </c>
      <c r="E46" s="82">
        <f>'Alocação 2q'!D45</f>
        <v>0</v>
      </c>
      <c r="F46" s="82">
        <f>'Alocação 2q'!E45</f>
        <v>4</v>
      </c>
      <c r="G46" s="82">
        <f t="shared" si="1"/>
        <v>3</v>
      </c>
      <c r="H46" s="82" t="str">
        <f>'Alocação 2q'!H45</f>
        <v>SA</v>
      </c>
      <c r="I46" s="82" t="str">
        <f>'Alocação 2q'!J45</f>
        <v>B3</v>
      </c>
      <c r="J46" s="82" t="str">
        <f>'Alocação 2q'!I45</f>
        <v>Noturno</v>
      </c>
      <c r="K46" s="82">
        <f>'Alocação 2q'!K45</f>
        <v>90</v>
      </c>
      <c r="L46" s="82" t="str">
        <f>'Alocação 2q'!L45</f>
        <v>Segundas</v>
      </c>
      <c r="M46" s="83">
        <f>'Alocação 2q'!M45</f>
        <v>0.79166666666666596</v>
      </c>
      <c r="N46" s="83">
        <f>'Alocação 2q'!N45</f>
        <v>0.874999999999999</v>
      </c>
      <c r="O46" s="82" t="str">
        <f>'Alocação 2q'!O45</f>
        <v>Quinzenal I</v>
      </c>
      <c r="P46" s="82"/>
      <c r="Q46" s="82" t="str">
        <f>'Alocação 2q'!P45</f>
        <v>Quintas</v>
      </c>
      <c r="R46" s="83">
        <f>'Alocação 2q'!Q45</f>
        <v>0.874999999999999</v>
      </c>
      <c r="S46" s="83">
        <f>'Alocação 2q'!R45</f>
        <v>0.95833333333333204</v>
      </c>
      <c r="T46" s="82" t="str">
        <f>'Alocação 2q'!S45</f>
        <v>Semanal</v>
      </c>
      <c r="U46" s="82"/>
      <c r="V46" s="82">
        <f>'Alocação 2q'!T45</f>
        <v>0</v>
      </c>
      <c r="W46" s="83">
        <f>'Alocação 2q'!U45</f>
        <v>0</v>
      </c>
      <c r="X46" s="83">
        <f>'Alocação 2q'!V45</f>
        <v>0</v>
      </c>
      <c r="Y46" s="82">
        <f>'Alocação 2q'!W45</f>
        <v>0</v>
      </c>
      <c r="Z46" s="82"/>
      <c r="AA46" s="82" t="str">
        <f>'Alocação 2q'!Y45</f>
        <v>Luciana Campos Paulino</v>
      </c>
      <c r="AB46" s="82">
        <f>'Alocação 2q'!Z45</f>
        <v>0</v>
      </c>
      <c r="AC46" s="83">
        <f>'Alocação 2q'!AA45</f>
        <v>0</v>
      </c>
      <c r="AD46" s="83">
        <f>'Alocação 2q'!AB45</f>
        <v>0</v>
      </c>
      <c r="AE46" s="82">
        <f>'Alocação 2q'!AC45</f>
        <v>0</v>
      </c>
      <c r="AF46" s="82"/>
      <c r="AG46" s="82"/>
      <c r="AH46" s="82">
        <f>'Alocação 2q'!Z45</f>
        <v>0</v>
      </c>
      <c r="AI46" s="83">
        <f>'Alocação 2q'!AA45</f>
        <v>0</v>
      </c>
      <c r="AJ46" s="83">
        <f>'Alocação 2q'!AB45</f>
        <v>0</v>
      </c>
      <c r="AK46" s="82">
        <f>'Alocação 2q'!AC45</f>
        <v>0</v>
      </c>
      <c r="AL46" s="82"/>
      <c r="AM46" s="82"/>
      <c r="AN46" s="82">
        <f>'Alocação 2q'!AJ45</f>
        <v>0</v>
      </c>
      <c r="AO46" s="86" t="str">
        <f t="shared" si="6"/>
        <v>CORRETO</v>
      </c>
      <c r="AP46" s="86">
        <f t="shared" si="2"/>
        <v>0.125</v>
      </c>
      <c r="AQ46" s="86">
        <f t="shared" si="3"/>
        <v>0.12499999999999956</v>
      </c>
      <c r="AR46" s="86">
        <f t="shared" si="4"/>
        <v>0</v>
      </c>
      <c r="AS46" s="87">
        <f t="shared" si="5"/>
        <v>0.12499999999999956</v>
      </c>
    </row>
    <row r="47" spans="1:45" ht="15.75" thickBot="1">
      <c r="A47" s="81" t="s">
        <v>2569</v>
      </c>
      <c r="B47" s="82" t="str">
        <f>'Alocação 2q'!B46</f>
        <v>BCS0001-15</v>
      </c>
      <c r="C47" s="82" t="str">
        <f>'Alocação 2q'!A46</f>
        <v>Base Experimental das Ciências Naturais</v>
      </c>
      <c r="D47" s="82">
        <f>'Alocação 2q'!C46</f>
        <v>0</v>
      </c>
      <c r="E47" s="82">
        <f>'Alocação 2q'!D46</f>
        <v>3</v>
      </c>
      <c r="F47" s="82">
        <f>'Alocação 2q'!E46</f>
        <v>2</v>
      </c>
      <c r="G47" s="82">
        <f t="shared" si="1"/>
        <v>3</v>
      </c>
      <c r="H47" s="82" t="str">
        <f>'Alocação 2q'!H46</f>
        <v>SA</v>
      </c>
      <c r="I47" s="82" t="str">
        <f>'Alocação 2q'!J46</f>
        <v>C3</v>
      </c>
      <c r="J47" s="82" t="str">
        <f>'Alocação 2q'!I46</f>
        <v>Noturno</v>
      </c>
      <c r="K47" s="82">
        <f>'Alocação 2q'!K46</f>
        <v>30</v>
      </c>
      <c r="L47" s="82">
        <f>'Alocação 2q'!L46</f>
        <v>0</v>
      </c>
      <c r="M47" s="83">
        <f>'Alocação 2q'!M46</f>
        <v>0</v>
      </c>
      <c r="N47" s="83">
        <f>'Alocação 2q'!N46</f>
        <v>0</v>
      </c>
      <c r="O47" s="82">
        <f>'Alocação 2q'!O46</f>
        <v>0</v>
      </c>
      <c r="P47" s="82"/>
      <c r="Q47" s="82">
        <f>'Alocação 2q'!P46</f>
        <v>0</v>
      </c>
      <c r="R47" s="83">
        <f>'Alocação 2q'!Q46</f>
        <v>0</v>
      </c>
      <c r="S47" s="83">
        <f>'Alocação 2q'!R46</f>
        <v>0</v>
      </c>
      <c r="T47" s="82">
        <f>'Alocação 2q'!S46</f>
        <v>0</v>
      </c>
      <c r="U47" s="82"/>
      <c r="V47" s="82">
        <f>'Alocação 2q'!T46</f>
        <v>0</v>
      </c>
      <c r="W47" s="83">
        <f>'Alocação 2q'!U46</f>
        <v>0</v>
      </c>
      <c r="X47" s="83">
        <f>'Alocação 2q'!V46</f>
        <v>0</v>
      </c>
      <c r="Y47" s="82">
        <f>'Alocação 2q'!W46</f>
        <v>0</v>
      </c>
      <c r="Z47" s="82"/>
      <c r="AA47" s="82">
        <f>'Alocação 2q'!Y46</f>
        <v>0</v>
      </c>
      <c r="AB47" s="82" t="str">
        <f>'Alocação 2q'!Z46</f>
        <v>Quartas</v>
      </c>
      <c r="AC47" s="83">
        <f>'Alocação 2q'!AA46</f>
        <v>0.79166666666666596</v>
      </c>
      <c r="AD47" s="83">
        <f>'Alocação 2q'!AB46</f>
        <v>0.91666666666666596</v>
      </c>
      <c r="AE47" s="82" t="str">
        <f>'Alocação 2q'!AC46</f>
        <v>Semanal</v>
      </c>
      <c r="AF47" s="82"/>
      <c r="AG47" s="82"/>
      <c r="AH47" s="82" t="str">
        <f>'Alocação 2q'!Z46</f>
        <v>Quartas</v>
      </c>
      <c r="AI47" s="83">
        <f>'Alocação 2q'!AA46</f>
        <v>0.79166666666666596</v>
      </c>
      <c r="AJ47" s="83">
        <f>'Alocação 2q'!AB46</f>
        <v>0.91666666666666596</v>
      </c>
      <c r="AK47" s="82" t="str">
        <f>'Alocação 2q'!AC46</f>
        <v>Semanal</v>
      </c>
      <c r="AL47" s="82"/>
      <c r="AM47" s="82"/>
      <c r="AN47" s="82" t="str">
        <f>'Alocação 2q'!AJ46</f>
        <v>Maria Cristina Carlan da Silva</v>
      </c>
      <c r="AO47" s="86" t="str">
        <f t="shared" si="6"/>
        <v>HORAS A MAIS ALOCADAS</v>
      </c>
      <c r="AP47" s="86">
        <f t="shared" si="2"/>
        <v>0.125</v>
      </c>
      <c r="AQ47" s="86">
        <f t="shared" si="3"/>
        <v>0</v>
      </c>
      <c r="AR47" s="86">
        <f t="shared" si="4"/>
        <v>0.25</v>
      </c>
      <c r="AS47" s="87">
        <f t="shared" si="5"/>
        <v>0.25</v>
      </c>
    </row>
    <row r="48" spans="1:45" ht="15.75" thickBot="1">
      <c r="A48" s="81" t="s">
        <v>2569</v>
      </c>
      <c r="B48" s="82" t="str">
        <f>'Alocação 2q'!B47</f>
        <v>BIL0304-15</v>
      </c>
      <c r="C48" s="82" t="str">
        <f>'Alocação 2q'!A47</f>
        <v>Evolução e Diversificação da Vida na Terra</v>
      </c>
      <c r="D48" s="82">
        <f>'Alocação 2q'!C47</f>
        <v>3</v>
      </c>
      <c r="E48" s="82">
        <f>'Alocação 2q'!D47</f>
        <v>0</v>
      </c>
      <c r="F48" s="82">
        <f>'Alocação 2q'!E47</f>
        <v>4</v>
      </c>
      <c r="G48" s="82">
        <f t="shared" si="1"/>
        <v>3</v>
      </c>
      <c r="H48" s="82" t="str">
        <f>'Alocação 2q'!H47</f>
        <v>SA</v>
      </c>
      <c r="I48" s="82" t="str">
        <f>'Alocação 2q'!J47</f>
        <v>A1</v>
      </c>
      <c r="J48" s="82" t="str">
        <f>'Alocação 2q'!I47</f>
        <v>Matutino</v>
      </c>
      <c r="K48" s="82">
        <f>'Alocação 2q'!K47</f>
        <v>90</v>
      </c>
      <c r="L48" s="82" t="str">
        <f>'Alocação 2q'!L47</f>
        <v>Segundas</v>
      </c>
      <c r="M48" s="83">
        <f>'Alocação 2q'!M47</f>
        <v>0.41666666666666702</v>
      </c>
      <c r="N48" s="83">
        <f>'Alocação 2q'!N47</f>
        <v>0.5</v>
      </c>
      <c r="O48" s="82" t="str">
        <f>'Alocação 2q'!O47</f>
        <v>Quinzenal I</v>
      </c>
      <c r="P48" s="82"/>
      <c r="Q48" s="82" t="str">
        <f>'Alocação 2q'!P47</f>
        <v>Quintas</v>
      </c>
      <c r="R48" s="83">
        <f>'Alocação 2q'!Q47</f>
        <v>0.33333333333333331</v>
      </c>
      <c r="S48" s="83">
        <f>'Alocação 2q'!R47</f>
        <v>0.41666666666666702</v>
      </c>
      <c r="T48" s="82" t="str">
        <f>'Alocação 2q'!S47</f>
        <v>Semanal</v>
      </c>
      <c r="U48" s="82"/>
      <c r="V48" s="82">
        <f>'Alocação 2q'!T47</f>
        <v>0</v>
      </c>
      <c r="W48" s="83">
        <f>'Alocação 2q'!U47</f>
        <v>0</v>
      </c>
      <c r="X48" s="83">
        <f>'Alocação 2q'!V47</f>
        <v>0</v>
      </c>
      <c r="Y48" s="82">
        <f>'Alocação 2q'!W47</f>
        <v>0</v>
      </c>
      <c r="Z48" s="82"/>
      <c r="AA48" s="82" t="str">
        <f>'Alocação 2q'!Y47</f>
        <v>Carlos  Suetoshi Miyasawa</v>
      </c>
      <c r="AB48" s="82">
        <f>'Alocação 2q'!Z47</f>
        <v>0</v>
      </c>
      <c r="AC48" s="83">
        <f>'Alocação 2q'!AA47</f>
        <v>0</v>
      </c>
      <c r="AD48" s="83">
        <f>'Alocação 2q'!AB47</f>
        <v>0</v>
      </c>
      <c r="AE48" s="82">
        <f>'Alocação 2q'!AC47</f>
        <v>0</v>
      </c>
      <c r="AF48" s="82"/>
      <c r="AG48" s="82"/>
      <c r="AH48" s="82">
        <f>'Alocação 2q'!Z47</f>
        <v>0</v>
      </c>
      <c r="AI48" s="83">
        <f>'Alocação 2q'!AA47</f>
        <v>0</v>
      </c>
      <c r="AJ48" s="83">
        <f>'Alocação 2q'!AB47</f>
        <v>0</v>
      </c>
      <c r="AK48" s="82">
        <f>'Alocação 2q'!AC47</f>
        <v>0</v>
      </c>
      <c r="AL48" s="82"/>
      <c r="AM48" s="82"/>
      <c r="AN48" s="82">
        <f>'Alocação 2q'!AJ47</f>
        <v>0</v>
      </c>
      <c r="AO48" s="86" t="str">
        <f t="shared" si="6"/>
        <v>CORRETO</v>
      </c>
      <c r="AP48" s="86">
        <f t="shared" si="2"/>
        <v>0.125</v>
      </c>
      <c r="AQ48" s="86">
        <f t="shared" si="3"/>
        <v>0.12500000000000019</v>
      </c>
      <c r="AR48" s="86">
        <f t="shared" si="4"/>
        <v>0</v>
      </c>
      <c r="AS48" s="87">
        <f t="shared" si="5"/>
        <v>0.12500000000000019</v>
      </c>
    </row>
    <row r="49" spans="1:45" ht="15.75" thickBot="1">
      <c r="A49" s="81" t="s">
        <v>2569</v>
      </c>
      <c r="B49" s="82" t="str">
        <f>'Alocação 2q'!B48</f>
        <v>BIL0304-15</v>
      </c>
      <c r="C49" s="82" t="str">
        <f>'Alocação 2q'!A48</f>
        <v>Evolução e Diversificação da Vida na Terra</v>
      </c>
      <c r="D49" s="82">
        <f>'Alocação 2q'!C48</f>
        <v>3</v>
      </c>
      <c r="E49" s="82">
        <f>'Alocação 2q'!D48</f>
        <v>0</v>
      </c>
      <c r="F49" s="82">
        <f>'Alocação 2q'!E48</f>
        <v>4</v>
      </c>
      <c r="G49" s="82">
        <f t="shared" si="1"/>
        <v>3</v>
      </c>
      <c r="H49" s="82" t="str">
        <f>'Alocação 2q'!H48</f>
        <v>SA</v>
      </c>
      <c r="I49" s="82" t="str">
        <f>'Alocação 2q'!J48</f>
        <v>B3</v>
      </c>
      <c r="J49" s="82" t="str">
        <f>'Alocação 2q'!I48</f>
        <v>Matutino</v>
      </c>
      <c r="K49" s="82">
        <f>'Alocação 2q'!K48</f>
        <v>90</v>
      </c>
      <c r="L49" s="82" t="str">
        <f>'Alocação 2q'!L48</f>
        <v>Segundas</v>
      </c>
      <c r="M49" s="83">
        <f>'Alocação 2q'!M48</f>
        <v>0.33333333333333331</v>
      </c>
      <c r="N49" s="83">
        <f>'Alocação 2q'!N48</f>
        <v>0.41666666666666702</v>
      </c>
      <c r="O49" s="82" t="str">
        <f>'Alocação 2q'!O48</f>
        <v>Quinzenal I</v>
      </c>
      <c r="P49" s="82"/>
      <c r="Q49" s="82" t="str">
        <f>'Alocação 2q'!P48</f>
        <v>Quintas</v>
      </c>
      <c r="R49" s="83">
        <f>'Alocação 2q'!Q48</f>
        <v>0.41666666666666702</v>
      </c>
      <c r="S49" s="83">
        <f>'Alocação 2q'!R48</f>
        <v>0.5</v>
      </c>
      <c r="T49" s="82" t="str">
        <f>'Alocação 2q'!S48</f>
        <v>Semanal</v>
      </c>
      <c r="U49" s="82"/>
      <c r="V49" s="82">
        <f>'Alocação 2q'!T48</f>
        <v>0</v>
      </c>
      <c r="W49" s="83">
        <f>'Alocação 2q'!U48</f>
        <v>0</v>
      </c>
      <c r="X49" s="83">
        <f>'Alocação 2q'!V48</f>
        <v>0</v>
      </c>
      <c r="Y49" s="82">
        <f>'Alocação 2q'!W48</f>
        <v>0</v>
      </c>
      <c r="Z49" s="82"/>
      <c r="AA49" s="82" t="str">
        <f>'Alocação 2q'!Y48</f>
        <v>Carlos  Suetoshi Miyasawa</v>
      </c>
      <c r="AB49" s="82">
        <f>'Alocação 2q'!Z48</f>
        <v>0</v>
      </c>
      <c r="AC49" s="83">
        <f>'Alocação 2q'!AA48</f>
        <v>0</v>
      </c>
      <c r="AD49" s="83">
        <f>'Alocação 2q'!AB48</f>
        <v>0</v>
      </c>
      <c r="AE49" s="82">
        <f>'Alocação 2q'!AC48</f>
        <v>0</v>
      </c>
      <c r="AF49" s="82"/>
      <c r="AG49" s="82"/>
      <c r="AH49" s="82">
        <f>'Alocação 2q'!Z48</f>
        <v>0</v>
      </c>
      <c r="AI49" s="83">
        <f>'Alocação 2q'!AA48</f>
        <v>0</v>
      </c>
      <c r="AJ49" s="83">
        <f>'Alocação 2q'!AB48</f>
        <v>0</v>
      </c>
      <c r="AK49" s="82">
        <f>'Alocação 2q'!AC48</f>
        <v>0</v>
      </c>
      <c r="AL49" s="82"/>
      <c r="AM49" s="82"/>
      <c r="AN49" s="82">
        <f>'Alocação 2q'!AJ48</f>
        <v>0</v>
      </c>
      <c r="AO49" s="86" t="str">
        <f t="shared" si="6"/>
        <v>CORRETO</v>
      </c>
      <c r="AP49" s="86">
        <f t="shared" si="2"/>
        <v>0.125</v>
      </c>
      <c r="AQ49" s="86">
        <f t="shared" si="3"/>
        <v>0.12499999999999983</v>
      </c>
      <c r="AR49" s="86">
        <f t="shared" si="4"/>
        <v>0</v>
      </c>
      <c r="AS49" s="87">
        <f t="shared" si="5"/>
        <v>0.12499999999999983</v>
      </c>
    </row>
    <row r="50" spans="1:45" ht="15.75" thickBot="1">
      <c r="A50" s="81" t="s">
        <v>2569</v>
      </c>
      <c r="B50" s="82" t="str">
        <f>'Alocação 2q'!B49</f>
        <v>BIL0304-15</v>
      </c>
      <c r="C50" s="82" t="str">
        <f>'Alocação 2q'!A49</f>
        <v>Evolução e Diversificação da Vida na Terra</v>
      </c>
      <c r="D50" s="82">
        <f>'Alocação 2q'!C49</f>
        <v>3</v>
      </c>
      <c r="E50" s="82">
        <f>'Alocação 2q'!D49</f>
        <v>0</v>
      </c>
      <c r="F50" s="82">
        <f>'Alocação 2q'!E49</f>
        <v>4</v>
      </c>
      <c r="G50" s="82">
        <f t="shared" si="1"/>
        <v>3</v>
      </c>
      <c r="H50" s="82" t="str">
        <f>'Alocação 2q'!H49</f>
        <v>SA</v>
      </c>
      <c r="I50" s="82" t="str">
        <f>'Alocação 2q'!J49</f>
        <v>B4</v>
      </c>
      <c r="J50" s="82" t="str">
        <f>'Alocação 2q'!I49</f>
        <v>Matutino</v>
      </c>
      <c r="K50" s="82">
        <f>'Alocação 2q'!K49</f>
        <v>90</v>
      </c>
      <c r="L50" s="82" t="str">
        <f>'Alocação 2q'!L49</f>
        <v>Segundas</v>
      </c>
      <c r="M50" s="83">
        <f>'Alocação 2q'!M49</f>
        <v>0.33333333333333331</v>
      </c>
      <c r="N50" s="83">
        <f>'Alocação 2q'!N49</f>
        <v>0.41666666666666702</v>
      </c>
      <c r="O50" s="82" t="str">
        <f>'Alocação 2q'!O49</f>
        <v>Quinzenal I</v>
      </c>
      <c r="P50" s="82"/>
      <c r="Q50" s="82" t="str">
        <f>'Alocação 2q'!P49</f>
        <v>Quintas</v>
      </c>
      <c r="R50" s="83">
        <f>'Alocação 2q'!Q49</f>
        <v>0.41666666666666702</v>
      </c>
      <c r="S50" s="83">
        <f>'Alocação 2q'!R49</f>
        <v>0.5</v>
      </c>
      <c r="T50" s="82" t="str">
        <f>'Alocação 2q'!S49</f>
        <v>Semanal</v>
      </c>
      <c r="U50" s="82"/>
      <c r="V50" s="82">
        <f>'Alocação 2q'!T49</f>
        <v>0</v>
      </c>
      <c r="W50" s="83">
        <f>'Alocação 2q'!U49</f>
        <v>0</v>
      </c>
      <c r="X50" s="83">
        <f>'Alocação 2q'!V49</f>
        <v>0</v>
      </c>
      <c r="Y50" s="82">
        <f>'Alocação 2q'!W49</f>
        <v>0</v>
      </c>
      <c r="Z50" s="82"/>
      <c r="AA50" s="82" t="str">
        <f>'Alocação 2q'!Y49</f>
        <v>Daniel Carneiro Carrettiero</v>
      </c>
      <c r="AB50" s="82">
        <f>'Alocação 2q'!Z49</f>
        <v>0</v>
      </c>
      <c r="AC50" s="83">
        <f>'Alocação 2q'!AA49</f>
        <v>0</v>
      </c>
      <c r="AD50" s="83">
        <f>'Alocação 2q'!AB49</f>
        <v>0</v>
      </c>
      <c r="AE50" s="82">
        <f>'Alocação 2q'!AC49</f>
        <v>0</v>
      </c>
      <c r="AF50" s="82"/>
      <c r="AG50" s="82"/>
      <c r="AH50" s="82">
        <f>'Alocação 2q'!Z49</f>
        <v>0</v>
      </c>
      <c r="AI50" s="83">
        <f>'Alocação 2q'!AA49</f>
        <v>0</v>
      </c>
      <c r="AJ50" s="83">
        <f>'Alocação 2q'!AB49</f>
        <v>0</v>
      </c>
      <c r="AK50" s="82">
        <f>'Alocação 2q'!AC49</f>
        <v>0</v>
      </c>
      <c r="AL50" s="82"/>
      <c r="AM50" s="82"/>
      <c r="AN50" s="82">
        <f>'Alocação 2q'!AJ49</f>
        <v>0</v>
      </c>
      <c r="AO50" s="86" t="str">
        <f t="shared" si="6"/>
        <v>CORRETO</v>
      </c>
      <c r="AP50" s="86">
        <f t="shared" si="2"/>
        <v>0.125</v>
      </c>
      <c r="AQ50" s="86">
        <f t="shared" si="3"/>
        <v>0.12499999999999983</v>
      </c>
      <c r="AR50" s="86">
        <f t="shared" si="4"/>
        <v>0</v>
      </c>
      <c r="AS50" s="87">
        <f t="shared" si="5"/>
        <v>0.12499999999999983</v>
      </c>
    </row>
    <row r="51" spans="1:45" ht="15.75" thickBot="1">
      <c r="A51" s="81" t="s">
        <v>2569</v>
      </c>
      <c r="B51" s="82" t="str">
        <f>'Alocação 2q'!B50</f>
        <v>BIL0304-15</v>
      </c>
      <c r="C51" s="82" t="str">
        <f>'Alocação 2q'!A50</f>
        <v>Evolução e Diversificação da Vida na Terra</v>
      </c>
      <c r="D51" s="82">
        <f>'Alocação 2q'!C50</f>
        <v>3</v>
      </c>
      <c r="E51" s="82">
        <f>'Alocação 2q'!D50</f>
        <v>0</v>
      </c>
      <c r="F51" s="82">
        <f>'Alocação 2q'!E50</f>
        <v>4</v>
      </c>
      <c r="G51" s="82">
        <f t="shared" si="1"/>
        <v>3</v>
      </c>
      <c r="H51" s="82" t="str">
        <f>'Alocação 2q'!H50</f>
        <v>SA</v>
      </c>
      <c r="I51" s="82" t="str">
        <f>'Alocação 2q'!J50</f>
        <v>A2</v>
      </c>
      <c r="J51" s="82" t="str">
        <f>'Alocação 2q'!I50</f>
        <v>Matutino</v>
      </c>
      <c r="K51" s="82">
        <f>'Alocação 2q'!K50</f>
        <v>90</v>
      </c>
      <c r="L51" s="82" t="str">
        <f>'Alocação 2q'!L50</f>
        <v>Segundas</v>
      </c>
      <c r="M51" s="83">
        <f>'Alocação 2q'!M50</f>
        <v>0.41666666666666702</v>
      </c>
      <c r="N51" s="83">
        <f>'Alocação 2q'!N50</f>
        <v>0.5</v>
      </c>
      <c r="O51" s="82" t="str">
        <f>'Alocação 2q'!O50</f>
        <v>Quinzenal I</v>
      </c>
      <c r="P51" s="82"/>
      <c r="Q51" s="82" t="str">
        <f>'Alocação 2q'!P50</f>
        <v>Quintas</v>
      </c>
      <c r="R51" s="83">
        <f>'Alocação 2q'!Q50</f>
        <v>0.33333333333333331</v>
      </c>
      <c r="S51" s="83">
        <f>'Alocação 2q'!R50</f>
        <v>0.41666666666666702</v>
      </c>
      <c r="T51" s="82" t="str">
        <f>'Alocação 2q'!S50</f>
        <v>Semanal</v>
      </c>
      <c r="U51" s="82"/>
      <c r="V51" s="82">
        <f>'Alocação 2q'!T50</f>
        <v>0</v>
      </c>
      <c r="W51" s="83">
        <f>'Alocação 2q'!U50</f>
        <v>0</v>
      </c>
      <c r="X51" s="83">
        <f>'Alocação 2q'!V50</f>
        <v>0</v>
      </c>
      <c r="Y51" s="82">
        <f>'Alocação 2q'!W50</f>
        <v>0</v>
      </c>
      <c r="Z51" s="82"/>
      <c r="AA51" s="82" t="str">
        <f>'Alocação 2q'!Y50</f>
        <v>Jiri Borecky</v>
      </c>
      <c r="AB51" s="82">
        <f>'Alocação 2q'!Z50</f>
        <v>0</v>
      </c>
      <c r="AC51" s="83">
        <f>'Alocação 2q'!AA50</f>
        <v>0</v>
      </c>
      <c r="AD51" s="83">
        <f>'Alocação 2q'!AB50</f>
        <v>0</v>
      </c>
      <c r="AE51" s="82">
        <f>'Alocação 2q'!AC50</f>
        <v>0</v>
      </c>
      <c r="AF51" s="82"/>
      <c r="AG51" s="82"/>
      <c r="AH51" s="82">
        <f>'Alocação 2q'!Z50</f>
        <v>0</v>
      </c>
      <c r="AI51" s="83">
        <f>'Alocação 2q'!AA50</f>
        <v>0</v>
      </c>
      <c r="AJ51" s="83">
        <f>'Alocação 2q'!AB50</f>
        <v>0</v>
      </c>
      <c r="AK51" s="82">
        <f>'Alocação 2q'!AC50</f>
        <v>0</v>
      </c>
      <c r="AL51" s="82"/>
      <c r="AM51" s="82"/>
      <c r="AN51" s="82">
        <f>'Alocação 2q'!AJ50</f>
        <v>0</v>
      </c>
      <c r="AO51" s="86" t="str">
        <f t="shared" si="6"/>
        <v>CORRETO</v>
      </c>
      <c r="AP51" s="86">
        <f t="shared" si="2"/>
        <v>0.125</v>
      </c>
      <c r="AQ51" s="86">
        <f t="shared" si="3"/>
        <v>0.12500000000000019</v>
      </c>
      <c r="AR51" s="86">
        <f t="shared" si="4"/>
        <v>0</v>
      </c>
      <c r="AS51" s="87">
        <f t="shared" si="5"/>
        <v>0.12500000000000019</v>
      </c>
    </row>
    <row r="52" spans="1:45" ht="15.75" thickBot="1">
      <c r="A52" s="81" t="s">
        <v>2569</v>
      </c>
      <c r="B52" s="82" t="str">
        <f>'Alocação 2q'!B51</f>
        <v>BIL0304-15</v>
      </c>
      <c r="C52" s="82" t="str">
        <f>'Alocação 2q'!A51</f>
        <v>Evolução e Diversificação da Vida na Terra</v>
      </c>
      <c r="D52" s="82">
        <f>'Alocação 2q'!C51</f>
        <v>3</v>
      </c>
      <c r="E52" s="82">
        <f>'Alocação 2q'!D51</f>
        <v>0</v>
      </c>
      <c r="F52" s="82">
        <f>'Alocação 2q'!E51</f>
        <v>4</v>
      </c>
      <c r="G52" s="82">
        <f t="shared" si="1"/>
        <v>3</v>
      </c>
      <c r="H52" s="82" t="str">
        <f>'Alocação 2q'!H51</f>
        <v>SA</v>
      </c>
      <c r="I52" s="82" t="str">
        <f>'Alocação 2q'!J51</f>
        <v>B1</v>
      </c>
      <c r="J52" s="82" t="str">
        <f>'Alocação 2q'!I51</f>
        <v>Matutino</v>
      </c>
      <c r="K52" s="82">
        <f>'Alocação 2q'!K51</f>
        <v>90</v>
      </c>
      <c r="L52" s="82" t="str">
        <f>'Alocação 2q'!L51</f>
        <v>Segundas</v>
      </c>
      <c r="M52" s="83">
        <f>'Alocação 2q'!M51</f>
        <v>0.33333333333333331</v>
      </c>
      <c r="N52" s="83">
        <f>'Alocação 2q'!N51</f>
        <v>0.41666666666666702</v>
      </c>
      <c r="O52" s="82" t="str">
        <f>'Alocação 2q'!O51</f>
        <v>Quinzenal I</v>
      </c>
      <c r="P52" s="82"/>
      <c r="Q52" s="82" t="str">
        <f>'Alocação 2q'!P51</f>
        <v>Quintas</v>
      </c>
      <c r="R52" s="83">
        <f>'Alocação 2q'!Q51</f>
        <v>0.41666666666666702</v>
      </c>
      <c r="S52" s="83">
        <f>'Alocação 2q'!R51</f>
        <v>0.5</v>
      </c>
      <c r="T52" s="82" t="str">
        <f>'Alocação 2q'!S51</f>
        <v>Semanal</v>
      </c>
      <c r="U52" s="82"/>
      <c r="V52" s="82">
        <f>'Alocação 2q'!T51</f>
        <v>0</v>
      </c>
      <c r="W52" s="83">
        <f>'Alocação 2q'!U51</f>
        <v>0</v>
      </c>
      <c r="X52" s="83">
        <f>'Alocação 2q'!V51</f>
        <v>0</v>
      </c>
      <c r="Y52" s="82">
        <f>'Alocação 2q'!W51</f>
        <v>0</v>
      </c>
      <c r="Z52" s="82"/>
      <c r="AA52" s="82" t="str">
        <f>'Alocação 2q'!Y51</f>
        <v>Jiri Borecky</v>
      </c>
      <c r="AB52" s="82">
        <f>'Alocação 2q'!Z51</f>
        <v>0</v>
      </c>
      <c r="AC52" s="83">
        <f>'Alocação 2q'!AA51</f>
        <v>0</v>
      </c>
      <c r="AD52" s="83">
        <f>'Alocação 2q'!AB51</f>
        <v>0</v>
      </c>
      <c r="AE52" s="82">
        <f>'Alocação 2q'!AC51</f>
        <v>0</v>
      </c>
      <c r="AF52" s="82"/>
      <c r="AG52" s="82"/>
      <c r="AH52" s="82">
        <f>'Alocação 2q'!Z51</f>
        <v>0</v>
      </c>
      <c r="AI52" s="83">
        <f>'Alocação 2q'!AA51</f>
        <v>0</v>
      </c>
      <c r="AJ52" s="83">
        <f>'Alocação 2q'!AB51</f>
        <v>0</v>
      </c>
      <c r="AK52" s="82">
        <f>'Alocação 2q'!AC51</f>
        <v>0</v>
      </c>
      <c r="AL52" s="82"/>
      <c r="AM52" s="82"/>
      <c r="AN52" s="82">
        <f>'Alocação 2q'!AJ51</f>
        <v>0</v>
      </c>
      <c r="AO52" s="86" t="str">
        <f t="shared" si="6"/>
        <v>CORRETO</v>
      </c>
      <c r="AP52" s="86">
        <f t="shared" si="2"/>
        <v>0.125</v>
      </c>
      <c r="AQ52" s="86">
        <f t="shared" si="3"/>
        <v>0.12499999999999983</v>
      </c>
      <c r="AR52" s="86">
        <f t="shared" si="4"/>
        <v>0</v>
      </c>
      <c r="AS52" s="87">
        <f t="shared" si="5"/>
        <v>0.12499999999999983</v>
      </c>
    </row>
    <row r="53" spans="1:45" ht="15.75" thickBot="1">
      <c r="A53" s="81" t="s">
        <v>2569</v>
      </c>
      <c r="B53" s="82" t="str">
        <f>'Alocação 2q'!B52</f>
        <v>BIL0304-15</v>
      </c>
      <c r="C53" s="82" t="str">
        <f>'Alocação 2q'!A52</f>
        <v>Evolução e Diversificação da Vida na Terra</v>
      </c>
      <c r="D53" s="82">
        <f>'Alocação 2q'!C52</f>
        <v>3</v>
      </c>
      <c r="E53" s="82">
        <f>'Alocação 2q'!D52</f>
        <v>0</v>
      </c>
      <c r="F53" s="82">
        <f>'Alocação 2q'!E52</f>
        <v>4</v>
      </c>
      <c r="G53" s="82">
        <f t="shared" si="1"/>
        <v>3</v>
      </c>
      <c r="H53" s="82" t="str">
        <f>'Alocação 2q'!H52</f>
        <v>SBC</v>
      </c>
      <c r="I53" s="82" t="str">
        <f>'Alocação 2q'!J52</f>
        <v>A2</v>
      </c>
      <c r="J53" s="82" t="str">
        <f>'Alocação 2q'!I52</f>
        <v>Matutino</v>
      </c>
      <c r="K53" s="82">
        <f>'Alocação 2q'!K52</f>
        <v>90</v>
      </c>
      <c r="L53" s="82" t="str">
        <f>'Alocação 2q'!L52</f>
        <v>Segundas</v>
      </c>
      <c r="M53" s="83">
        <f>'Alocação 2q'!M52</f>
        <v>0.41666666666666702</v>
      </c>
      <c r="N53" s="83">
        <f>'Alocação 2q'!N52</f>
        <v>0.5</v>
      </c>
      <c r="O53" s="82" t="str">
        <f>'Alocação 2q'!O52</f>
        <v>Quinzenal I</v>
      </c>
      <c r="P53" s="82"/>
      <c r="Q53" s="82" t="str">
        <f>'Alocação 2q'!P52</f>
        <v>Quintas</v>
      </c>
      <c r="R53" s="83">
        <f>'Alocação 2q'!Q52</f>
        <v>0.33333333333333331</v>
      </c>
      <c r="S53" s="83">
        <f>'Alocação 2q'!R52</f>
        <v>0.41666666666666702</v>
      </c>
      <c r="T53" s="82" t="str">
        <f>'Alocação 2q'!S52</f>
        <v>Semanal</v>
      </c>
      <c r="U53" s="82"/>
      <c r="V53" s="82">
        <f>'Alocação 2q'!T52</f>
        <v>0</v>
      </c>
      <c r="W53" s="83">
        <f>'Alocação 2q'!U52</f>
        <v>0</v>
      </c>
      <c r="X53" s="83">
        <f>'Alocação 2q'!V52</f>
        <v>0</v>
      </c>
      <c r="Y53" s="82">
        <f>'Alocação 2q'!W52</f>
        <v>0</v>
      </c>
      <c r="Z53" s="82"/>
      <c r="AA53" s="82" t="str">
        <f>'Alocação 2q'!Y52</f>
        <v>Fabiana Rodrigues Costa Nunes</v>
      </c>
      <c r="AB53" s="82">
        <f>'Alocação 2q'!Z52</f>
        <v>0</v>
      </c>
      <c r="AC53" s="83">
        <f>'Alocação 2q'!AA52</f>
        <v>0</v>
      </c>
      <c r="AD53" s="83">
        <f>'Alocação 2q'!AB52</f>
        <v>0</v>
      </c>
      <c r="AE53" s="82">
        <f>'Alocação 2q'!AC52</f>
        <v>0</v>
      </c>
      <c r="AF53" s="82"/>
      <c r="AG53" s="82"/>
      <c r="AH53" s="82">
        <f>'Alocação 2q'!Z52</f>
        <v>0</v>
      </c>
      <c r="AI53" s="83">
        <f>'Alocação 2q'!AA52</f>
        <v>0</v>
      </c>
      <c r="AJ53" s="83">
        <f>'Alocação 2q'!AB52</f>
        <v>0</v>
      </c>
      <c r="AK53" s="82">
        <f>'Alocação 2q'!AC52</f>
        <v>0</v>
      </c>
      <c r="AL53" s="82"/>
      <c r="AM53" s="82"/>
      <c r="AN53" s="82">
        <f>'Alocação 2q'!AJ52</f>
        <v>0</v>
      </c>
      <c r="AO53" s="86" t="str">
        <f t="shared" si="6"/>
        <v>CORRETO</v>
      </c>
      <c r="AP53" s="86">
        <f t="shared" si="2"/>
        <v>0.125</v>
      </c>
      <c r="AQ53" s="86">
        <f t="shared" si="3"/>
        <v>0.12500000000000019</v>
      </c>
      <c r="AR53" s="86">
        <f t="shared" si="4"/>
        <v>0</v>
      </c>
      <c r="AS53" s="87">
        <f t="shared" si="5"/>
        <v>0.12500000000000019</v>
      </c>
    </row>
    <row r="54" spans="1:45" ht="15.75" thickBot="1">
      <c r="A54" s="81" t="s">
        <v>2569</v>
      </c>
      <c r="B54" s="82" t="str">
        <f>'Alocação 2q'!B53</f>
        <v>BIL0304-15</v>
      </c>
      <c r="C54" s="82" t="str">
        <f>'Alocação 2q'!A53</f>
        <v>Evolução e Diversificação da Vida na Terra</v>
      </c>
      <c r="D54" s="82">
        <f>'Alocação 2q'!C53</f>
        <v>3</v>
      </c>
      <c r="E54" s="82">
        <f>'Alocação 2q'!D53</f>
        <v>0</v>
      </c>
      <c r="F54" s="82">
        <f>'Alocação 2q'!E53</f>
        <v>4</v>
      </c>
      <c r="G54" s="82">
        <f t="shared" si="1"/>
        <v>3</v>
      </c>
      <c r="H54" s="82" t="str">
        <f>'Alocação 2q'!H53</f>
        <v>SBC</v>
      </c>
      <c r="I54" s="82" t="str">
        <f>'Alocação 2q'!J53</f>
        <v>B</v>
      </c>
      <c r="J54" s="82" t="str">
        <f>'Alocação 2q'!I53</f>
        <v>Matutino</v>
      </c>
      <c r="K54" s="82">
        <f>'Alocação 2q'!K53</f>
        <v>90</v>
      </c>
      <c r="L54" s="82" t="str">
        <f>'Alocação 2q'!L53</f>
        <v>Segundas</v>
      </c>
      <c r="M54" s="83">
        <f>'Alocação 2q'!M53</f>
        <v>0.33333333333333331</v>
      </c>
      <c r="N54" s="83">
        <f>'Alocação 2q'!N53</f>
        <v>0.41666666666666702</v>
      </c>
      <c r="O54" s="82" t="str">
        <f>'Alocação 2q'!O53</f>
        <v>Quinzenal I</v>
      </c>
      <c r="P54" s="82"/>
      <c r="Q54" s="82" t="str">
        <f>'Alocação 2q'!P53</f>
        <v>Quintas</v>
      </c>
      <c r="R54" s="83">
        <f>'Alocação 2q'!Q53</f>
        <v>0.41666666666666702</v>
      </c>
      <c r="S54" s="83">
        <f>'Alocação 2q'!R53</f>
        <v>0.5</v>
      </c>
      <c r="T54" s="82" t="str">
        <f>'Alocação 2q'!S53</f>
        <v>Semanal</v>
      </c>
      <c r="U54" s="82"/>
      <c r="V54" s="82">
        <f>'Alocação 2q'!T53</f>
        <v>0</v>
      </c>
      <c r="W54" s="83">
        <f>'Alocação 2q'!U53</f>
        <v>0</v>
      </c>
      <c r="X54" s="83">
        <f>'Alocação 2q'!V53</f>
        <v>0</v>
      </c>
      <c r="Y54" s="82">
        <f>'Alocação 2q'!W53</f>
        <v>0</v>
      </c>
      <c r="Z54" s="82"/>
      <c r="AA54" s="82" t="str">
        <f>'Alocação 2q'!Y53</f>
        <v>Fabiana Rodrigues Costa Nunes</v>
      </c>
      <c r="AB54" s="82">
        <f>'Alocação 2q'!Z53</f>
        <v>0</v>
      </c>
      <c r="AC54" s="83">
        <f>'Alocação 2q'!AA53</f>
        <v>0</v>
      </c>
      <c r="AD54" s="83">
        <f>'Alocação 2q'!AB53</f>
        <v>0</v>
      </c>
      <c r="AE54" s="82">
        <f>'Alocação 2q'!AC53</f>
        <v>0</v>
      </c>
      <c r="AF54" s="82"/>
      <c r="AG54" s="82"/>
      <c r="AH54" s="82">
        <f>'Alocação 2q'!Z53</f>
        <v>0</v>
      </c>
      <c r="AI54" s="83">
        <f>'Alocação 2q'!AA53</f>
        <v>0</v>
      </c>
      <c r="AJ54" s="83">
        <f>'Alocação 2q'!AB53</f>
        <v>0</v>
      </c>
      <c r="AK54" s="82">
        <f>'Alocação 2q'!AC53</f>
        <v>0</v>
      </c>
      <c r="AL54" s="82"/>
      <c r="AM54" s="82"/>
      <c r="AN54" s="82">
        <f>'Alocação 2q'!AJ53</f>
        <v>0</v>
      </c>
      <c r="AO54" s="86" t="str">
        <f t="shared" si="6"/>
        <v>CORRETO</v>
      </c>
      <c r="AP54" s="86">
        <f t="shared" si="2"/>
        <v>0.125</v>
      </c>
      <c r="AQ54" s="86">
        <f t="shared" si="3"/>
        <v>0.12499999999999983</v>
      </c>
      <c r="AR54" s="86">
        <f t="shared" si="4"/>
        <v>0</v>
      </c>
      <c r="AS54" s="87">
        <f t="shared" si="5"/>
        <v>0.12499999999999983</v>
      </c>
    </row>
    <row r="55" spans="1:45" ht="15.75" thickBot="1">
      <c r="A55" s="81" t="s">
        <v>2569</v>
      </c>
      <c r="B55" s="82" t="str">
        <f>'Alocação 2q'!B54</f>
        <v>BIL0304-15</v>
      </c>
      <c r="C55" s="82" t="str">
        <f>'Alocação 2q'!A54</f>
        <v>Evolução e Diversificação da Vida na Terra</v>
      </c>
      <c r="D55" s="82">
        <f>'Alocação 2q'!C54</f>
        <v>3</v>
      </c>
      <c r="E55" s="82">
        <f>'Alocação 2q'!D54</f>
        <v>0</v>
      </c>
      <c r="F55" s="82">
        <f>'Alocação 2q'!E54</f>
        <v>4</v>
      </c>
      <c r="G55" s="82">
        <f t="shared" si="1"/>
        <v>3</v>
      </c>
      <c r="H55" s="82" t="str">
        <f>'Alocação 2q'!H54</f>
        <v>SBC</v>
      </c>
      <c r="I55" s="82" t="str">
        <f>'Alocação 2q'!J54</f>
        <v>A2</v>
      </c>
      <c r="J55" s="82" t="str">
        <f>'Alocação 2q'!I54</f>
        <v>Noturno</v>
      </c>
      <c r="K55" s="82">
        <f>'Alocação 2q'!K54</f>
        <v>90</v>
      </c>
      <c r="L55" s="82" t="str">
        <f>'Alocação 2q'!L54</f>
        <v>Segundas</v>
      </c>
      <c r="M55" s="83">
        <f>'Alocação 2q'!M54</f>
        <v>0.874999999999999</v>
      </c>
      <c r="N55" s="83">
        <f>'Alocação 2q'!N54</f>
        <v>0.95833333333333204</v>
      </c>
      <c r="O55" s="82" t="str">
        <f>'Alocação 2q'!O54</f>
        <v>Quinzenal I</v>
      </c>
      <c r="P55" s="82"/>
      <c r="Q55" s="82" t="str">
        <f>'Alocação 2q'!P54</f>
        <v>Quintas</v>
      </c>
      <c r="R55" s="83">
        <f>'Alocação 2q'!Q54</f>
        <v>0.79166666666666596</v>
      </c>
      <c r="S55" s="83">
        <f>'Alocação 2q'!R54</f>
        <v>0.874999999999999</v>
      </c>
      <c r="T55" s="82" t="str">
        <f>'Alocação 2q'!S54</f>
        <v>Semanal</v>
      </c>
      <c r="U55" s="82"/>
      <c r="V55" s="82">
        <f>'Alocação 2q'!T54</f>
        <v>0</v>
      </c>
      <c r="W55" s="83">
        <f>'Alocação 2q'!U54</f>
        <v>0</v>
      </c>
      <c r="X55" s="83">
        <f>'Alocação 2q'!V54</f>
        <v>0</v>
      </c>
      <c r="Y55" s="82">
        <f>'Alocação 2q'!W54</f>
        <v>0</v>
      </c>
      <c r="Z55" s="82"/>
      <c r="AA55" s="82" t="str">
        <f>'Alocação 2q'!Y54</f>
        <v>Ricardo Jannini Sawaya</v>
      </c>
      <c r="AB55" s="82">
        <f>'Alocação 2q'!Z54</f>
        <v>0</v>
      </c>
      <c r="AC55" s="83">
        <f>'Alocação 2q'!AA54</f>
        <v>0</v>
      </c>
      <c r="AD55" s="83">
        <f>'Alocação 2q'!AB54</f>
        <v>0</v>
      </c>
      <c r="AE55" s="82">
        <f>'Alocação 2q'!AC54</f>
        <v>0</v>
      </c>
      <c r="AF55" s="82"/>
      <c r="AG55" s="82"/>
      <c r="AH55" s="82">
        <f>'Alocação 2q'!Z54</f>
        <v>0</v>
      </c>
      <c r="AI55" s="83">
        <f>'Alocação 2q'!AA54</f>
        <v>0</v>
      </c>
      <c r="AJ55" s="83">
        <f>'Alocação 2q'!AB54</f>
        <v>0</v>
      </c>
      <c r="AK55" s="82">
        <f>'Alocação 2q'!AC54</f>
        <v>0</v>
      </c>
      <c r="AL55" s="82"/>
      <c r="AM55" s="82"/>
      <c r="AN55" s="82">
        <f>'Alocação 2q'!AJ54</f>
        <v>0</v>
      </c>
      <c r="AO55" s="86" t="str">
        <f t="shared" si="6"/>
        <v>CORRETO</v>
      </c>
      <c r="AP55" s="86">
        <f t="shared" si="2"/>
        <v>0.125</v>
      </c>
      <c r="AQ55" s="86">
        <f t="shared" si="3"/>
        <v>0.12499999999999956</v>
      </c>
      <c r="AR55" s="86">
        <f t="shared" si="4"/>
        <v>0</v>
      </c>
      <c r="AS55" s="87">
        <f t="shared" si="5"/>
        <v>0.12499999999999956</v>
      </c>
    </row>
    <row r="56" spans="1:45" ht="15.75" thickBot="1">
      <c r="A56" s="81" t="s">
        <v>2569</v>
      </c>
      <c r="B56" s="82" t="str">
        <f>'Alocação 2q'!B55</f>
        <v>BIL0304-15</v>
      </c>
      <c r="C56" s="82" t="str">
        <f>'Alocação 2q'!A55</f>
        <v>Evolução e Diversificação da Vida na Terra</v>
      </c>
      <c r="D56" s="82">
        <f>'Alocação 2q'!C55</f>
        <v>3</v>
      </c>
      <c r="E56" s="82">
        <f>'Alocação 2q'!D55</f>
        <v>0</v>
      </c>
      <c r="F56" s="82">
        <f>'Alocação 2q'!E55</f>
        <v>4</v>
      </c>
      <c r="G56" s="82">
        <f t="shared" si="1"/>
        <v>3</v>
      </c>
      <c r="H56" s="82" t="str">
        <f>'Alocação 2q'!H55</f>
        <v>SBC</v>
      </c>
      <c r="I56" s="82" t="str">
        <f>'Alocação 2q'!J55</f>
        <v>B3</v>
      </c>
      <c r="J56" s="82" t="str">
        <f>'Alocação 2q'!I55</f>
        <v>Noturno</v>
      </c>
      <c r="K56" s="82">
        <f>'Alocação 2q'!K55</f>
        <v>90</v>
      </c>
      <c r="L56" s="82" t="str">
        <f>'Alocação 2q'!L55</f>
        <v>Segundas</v>
      </c>
      <c r="M56" s="83">
        <f>'Alocação 2q'!M55</f>
        <v>0.79166666666666596</v>
      </c>
      <c r="N56" s="83">
        <f>'Alocação 2q'!N55</f>
        <v>0.874999999999999</v>
      </c>
      <c r="O56" s="82" t="str">
        <f>'Alocação 2q'!O55</f>
        <v>Quinzenal I</v>
      </c>
      <c r="P56" s="82"/>
      <c r="Q56" s="82" t="str">
        <f>'Alocação 2q'!P55</f>
        <v>Quintas</v>
      </c>
      <c r="R56" s="83">
        <f>'Alocação 2q'!Q55</f>
        <v>0.874999999999999</v>
      </c>
      <c r="S56" s="83">
        <f>'Alocação 2q'!R55</f>
        <v>0.95833333333333204</v>
      </c>
      <c r="T56" s="82" t="str">
        <f>'Alocação 2q'!S55</f>
        <v>Semanal</v>
      </c>
      <c r="U56" s="82"/>
      <c r="V56" s="82">
        <f>'Alocação 2q'!T55</f>
        <v>0</v>
      </c>
      <c r="W56" s="83">
        <f>'Alocação 2q'!U55</f>
        <v>0</v>
      </c>
      <c r="X56" s="83">
        <f>'Alocação 2q'!V55</f>
        <v>0</v>
      </c>
      <c r="Y56" s="82">
        <f>'Alocação 2q'!W55</f>
        <v>0</v>
      </c>
      <c r="Z56" s="82"/>
      <c r="AA56" s="82" t="str">
        <f>'Alocação 2q'!Y55</f>
        <v>Ricardo Jannini Sawaya</v>
      </c>
      <c r="AB56" s="82">
        <f>'Alocação 2q'!Z55</f>
        <v>0</v>
      </c>
      <c r="AC56" s="83">
        <f>'Alocação 2q'!AA55</f>
        <v>0</v>
      </c>
      <c r="AD56" s="83">
        <f>'Alocação 2q'!AB55</f>
        <v>0</v>
      </c>
      <c r="AE56" s="82">
        <f>'Alocação 2q'!AC55</f>
        <v>0</v>
      </c>
      <c r="AF56" s="82"/>
      <c r="AG56" s="82"/>
      <c r="AH56" s="82">
        <f>'Alocação 2q'!Z55</f>
        <v>0</v>
      </c>
      <c r="AI56" s="83">
        <f>'Alocação 2q'!AA55</f>
        <v>0</v>
      </c>
      <c r="AJ56" s="83">
        <f>'Alocação 2q'!AB55</f>
        <v>0</v>
      </c>
      <c r="AK56" s="82">
        <f>'Alocação 2q'!AC55</f>
        <v>0</v>
      </c>
      <c r="AL56" s="82"/>
      <c r="AM56" s="82"/>
      <c r="AN56" s="82">
        <f>'Alocação 2q'!AJ55</f>
        <v>0</v>
      </c>
      <c r="AO56" s="86" t="str">
        <f t="shared" si="6"/>
        <v>CORRETO</v>
      </c>
      <c r="AP56" s="86">
        <f t="shared" si="2"/>
        <v>0.125</v>
      </c>
      <c r="AQ56" s="86">
        <f t="shared" si="3"/>
        <v>0.12499999999999956</v>
      </c>
      <c r="AR56" s="86">
        <f t="shared" si="4"/>
        <v>0</v>
      </c>
      <c r="AS56" s="87">
        <f t="shared" si="5"/>
        <v>0.12499999999999956</v>
      </c>
    </row>
    <row r="57" spans="1:45" ht="15.75" thickBot="1">
      <c r="A57" s="81" t="s">
        <v>2569</v>
      </c>
      <c r="B57" s="82" t="str">
        <f>'Alocação 2q'!B56</f>
        <v>NHT1069-15</v>
      </c>
      <c r="C57" s="82" t="str">
        <f>'Alocação 2q'!A56</f>
        <v>Fisiologia Vegetal I</v>
      </c>
      <c r="D57" s="82">
        <f>'Alocação 2q'!C56</f>
        <v>4</v>
      </c>
      <c r="E57" s="82">
        <f>'Alocação 2q'!D56</f>
        <v>2</v>
      </c>
      <c r="F57" s="82">
        <f>'Alocação 2q'!E56</f>
        <v>3</v>
      </c>
      <c r="G57" s="82">
        <f t="shared" si="1"/>
        <v>6</v>
      </c>
      <c r="H57" s="82" t="str">
        <f>'Alocação 2q'!H56</f>
        <v>SA</v>
      </c>
      <c r="I57" s="82">
        <f>'Alocação 2q'!J56</f>
        <v>0</v>
      </c>
      <c r="J57" s="82" t="str">
        <f>'Alocação 2q'!I56</f>
        <v>Matutino</v>
      </c>
      <c r="K57" s="82">
        <f>'Alocação 2q'!K56</f>
        <v>30</v>
      </c>
      <c r="L57" s="82" t="str">
        <f>'Alocação 2q'!L56</f>
        <v>Quintas</v>
      </c>
      <c r="M57" s="83">
        <f>'Alocação 2q'!M56</f>
        <v>0.41666666666666702</v>
      </c>
      <c r="N57" s="83">
        <f>'Alocação 2q'!N56</f>
        <v>0.5</v>
      </c>
      <c r="O57" s="82">
        <f>'Alocação 2q'!O56</f>
        <v>0</v>
      </c>
      <c r="P57" s="82"/>
      <c r="Q57" s="82" t="str">
        <f>'Alocação 2q'!P56</f>
        <v>Sextas</v>
      </c>
      <c r="R57" s="83">
        <f>'Alocação 2q'!Q56</f>
        <v>0.33333333333333331</v>
      </c>
      <c r="S57" s="83">
        <f>'Alocação 2q'!R56</f>
        <v>0.41666666666666702</v>
      </c>
      <c r="T57" s="82" t="str">
        <f>'Alocação 2q'!S56</f>
        <v>Semanal</v>
      </c>
      <c r="U57" s="82"/>
      <c r="V57" s="82">
        <f>'Alocação 2q'!T56</f>
        <v>0</v>
      </c>
      <c r="W57" s="83">
        <f>'Alocação 2q'!U56</f>
        <v>0</v>
      </c>
      <c r="X57" s="83">
        <f>'Alocação 2q'!V56</f>
        <v>0</v>
      </c>
      <c r="Y57" s="82">
        <f>'Alocação 2q'!W56</f>
        <v>0</v>
      </c>
      <c r="Z57" s="82"/>
      <c r="AA57" s="82" t="str">
        <f>'Alocação 2q'!Y56</f>
        <v>Danilo da Cruz Centeno</v>
      </c>
      <c r="AB57" s="82" t="str">
        <f>'Alocação 2q'!Z56</f>
        <v>Quintas</v>
      </c>
      <c r="AC57" s="83">
        <f>'Alocação 2q'!AA56</f>
        <v>0.33333333333333331</v>
      </c>
      <c r="AD57" s="83">
        <f>'Alocação 2q'!AB56</f>
        <v>0.41666666666666669</v>
      </c>
      <c r="AE57" s="82" t="str">
        <f>'Alocação 2q'!AC56</f>
        <v>Semanal</v>
      </c>
      <c r="AF57" s="82"/>
      <c r="AG57" s="82"/>
      <c r="AH57" s="82" t="str">
        <f>'Alocação 2q'!Z56</f>
        <v>Quintas</v>
      </c>
      <c r="AI57" s="83">
        <f>'Alocação 2q'!AA56</f>
        <v>0.33333333333333331</v>
      </c>
      <c r="AJ57" s="83">
        <f>'Alocação 2q'!AB56</f>
        <v>0.41666666666666669</v>
      </c>
      <c r="AK57" s="82" t="str">
        <f>'Alocação 2q'!AC56</f>
        <v>Semanal</v>
      </c>
      <c r="AL57" s="82"/>
      <c r="AM57" s="82"/>
      <c r="AN57" s="82" t="str">
        <f>'Alocação 2q'!AJ56</f>
        <v>Danilo da Cruz Centeno</v>
      </c>
      <c r="AO57" s="86" t="str">
        <f t="shared" si="6"/>
        <v>HORAS A MAIS ALOCADAS</v>
      </c>
      <c r="AP57" s="86">
        <f t="shared" si="2"/>
        <v>0.25</v>
      </c>
      <c r="AQ57" s="86">
        <f t="shared" si="3"/>
        <v>0.12500000000000019</v>
      </c>
      <c r="AR57" s="86">
        <f t="shared" si="4"/>
        <v>0.16666666666666674</v>
      </c>
      <c r="AS57" s="87">
        <f t="shared" si="5"/>
        <v>0.29166666666666696</v>
      </c>
    </row>
    <row r="58" spans="1:45" ht="15.75" thickBot="1">
      <c r="A58" s="81" t="s">
        <v>2569</v>
      </c>
      <c r="B58" s="82" t="str">
        <f>'Alocação 2q'!B57</f>
        <v>NHT1069-15</v>
      </c>
      <c r="C58" s="82" t="str">
        <f>'Alocação 2q'!A57</f>
        <v>Fisiologia Vegetal I</v>
      </c>
      <c r="D58" s="82">
        <f>'Alocação 2q'!C57</f>
        <v>4</v>
      </c>
      <c r="E58" s="82">
        <f>'Alocação 2q'!D57</f>
        <v>2</v>
      </c>
      <c r="F58" s="82">
        <f>'Alocação 2q'!E57</f>
        <v>3</v>
      </c>
      <c r="G58" s="82">
        <f t="shared" si="1"/>
        <v>6</v>
      </c>
      <c r="H58" s="82" t="str">
        <f>'Alocação 2q'!H57</f>
        <v>SA</v>
      </c>
      <c r="I58" s="82">
        <f>'Alocação 2q'!J57</f>
        <v>0</v>
      </c>
      <c r="J58" s="82" t="str">
        <f>'Alocação 2q'!I57</f>
        <v>Noturno</v>
      </c>
      <c r="K58" s="82">
        <f>'Alocação 2q'!K57</f>
        <v>30</v>
      </c>
      <c r="L58" s="82" t="str">
        <f>'Alocação 2q'!L57</f>
        <v>Quintas</v>
      </c>
      <c r="M58" s="83">
        <f>'Alocação 2q'!M57</f>
        <v>0.875000000000001</v>
      </c>
      <c r="N58" s="83">
        <f>'Alocação 2q'!N57</f>
        <v>0.95833333333333337</v>
      </c>
      <c r="O58" s="82">
        <f>'Alocação 2q'!O57</f>
        <v>0</v>
      </c>
      <c r="P58" s="82"/>
      <c r="Q58" s="82" t="str">
        <f>'Alocação 2q'!P57</f>
        <v>Sextas</v>
      </c>
      <c r="R58" s="83">
        <f>'Alocação 2q'!Q57</f>
        <v>0.79166666666666696</v>
      </c>
      <c r="S58" s="83">
        <f>'Alocação 2q'!R57</f>
        <v>0.875000000000001</v>
      </c>
      <c r="T58" s="82" t="str">
        <f>'Alocação 2q'!S57</f>
        <v>Semanal</v>
      </c>
      <c r="U58" s="82"/>
      <c r="V58" s="82">
        <f>'Alocação 2q'!T57</f>
        <v>0</v>
      </c>
      <c r="W58" s="83">
        <f>'Alocação 2q'!U57</f>
        <v>0</v>
      </c>
      <c r="X58" s="83">
        <f>'Alocação 2q'!V57</f>
        <v>0</v>
      </c>
      <c r="Y58" s="82">
        <f>'Alocação 2q'!W57</f>
        <v>0</v>
      </c>
      <c r="Z58" s="82"/>
      <c r="AA58" s="82" t="str">
        <f>'Alocação 2q'!Y57</f>
        <v>Ricardo Augusto Lombello</v>
      </c>
      <c r="AB58" s="82" t="str">
        <f>'Alocação 2q'!Z57</f>
        <v>Quintas</v>
      </c>
      <c r="AC58" s="83">
        <f>'Alocação 2q'!AA57</f>
        <v>0.79166666666666696</v>
      </c>
      <c r="AD58" s="83">
        <f>'Alocação 2q'!AB57</f>
        <v>0.875000000000001</v>
      </c>
      <c r="AE58" s="82" t="str">
        <f>'Alocação 2q'!AC57</f>
        <v>Semanal</v>
      </c>
      <c r="AF58" s="82"/>
      <c r="AG58" s="82"/>
      <c r="AH58" s="82" t="str">
        <f>'Alocação 2q'!Z57</f>
        <v>Quintas</v>
      </c>
      <c r="AI58" s="83">
        <f>'Alocação 2q'!AA57</f>
        <v>0.79166666666666696</v>
      </c>
      <c r="AJ58" s="83">
        <f>'Alocação 2q'!AB57</f>
        <v>0.875000000000001</v>
      </c>
      <c r="AK58" s="82" t="str">
        <f>'Alocação 2q'!AC57</f>
        <v>Semanal</v>
      </c>
      <c r="AL58" s="82"/>
      <c r="AM58" s="82"/>
      <c r="AN58" s="82" t="str">
        <f>'Alocação 2q'!AJ57</f>
        <v>Ricardo Augusto Lombello</v>
      </c>
      <c r="AO58" s="86" t="str">
        <f t="shared" si="6"/>
        <v>HORAS A MAIS ALOCADAS</v>
      </c>
      <c r="AP58" s="86">
        <f t="shared" si="2"/>
        <v>0.25</v>
      </c>
      <c r="AQ58" s="86">
        <f t="shared" si="3"/>
        <v>0.12500000000000022</v>
      </c>
      <c r="AR58" s="86">
        <f t="shared" si="4"/>
        <v>0.16666666666666807</v>
      </c>
      <c r="AS58" s="87">
        <f t="shared" si="5"/>
        <v>0.29166666666666829</v>
      </c>
    </row>
    <row r="59" spans="1:45" ht="15.75" thickBot="1">
      <c r="A59" s="81" t="s">
        <v>2569</v>
      </c>
      <c r="B59" s="82" t="str">
        <f>'Alocação 2q'!B58</f>
        <v>BTC205</v>
      </c>
      <c r="C59" s="82" t="str">
        <f>'Alocação 2q'!A58</f>
        <v>Fundamentos de Biologia Celular</v>
      </c>
      <c r="D59" s="82">
        <f>'Alocação 2q'!C58</f>
        <v>4</v>
      </c>
      <c r="E59" s="82">
        <f>'Alocação 2q'!D58</f>
        <v>0</v>
      </c>
      <c r="F59" s="82">
        <f>'Alocação 2q'!E58</f>
        <v>8</v>
      </c>
      <c r="G59" s="82">
        <f t="shared" si="1"/>
        <v>4</v>
      </c>
      <c r="H59" s="82">
        <f>'Alocação 2q'!H58</f>
        <v>0</v>
      </c>
      <c r="I59" s="82">
        <f>'Alocação 2q'!J58</f>
        <v>0</v>
      </c>
      <c r="J59" s="82" t="str">
        <f>'Alocação 2q'!I58</f>
        <v>Matutino</v>
      </c>
      <c r="K59" s="82">
        <f>'Alocação 2q'!K58</f>
        <v>0</v>
      </c>
      <c r="L59" s="82">
        <f>'Alocação 2q'!L58</f>
        <v>0</v>
      </c>
      <c r="M59" s="83">
        <f>'Alocação 2q'!M58</f>
        <v>0</v>
      </c>
      <c r="N59" s="83">
        <f>'Alocação 2q'!N58</f>
        <v>0</v>
      </c>
      <c r="O59" s="82">
        <f>'Alocação 2q'!O58</f>
        <v>0</v>
      </c>
      <c r="P59" s="82"/>
      <c r="Q59" s="82">
        <f>'Alocação 2q'!P58</f>
        <v>0</v>
      </c>
      <c r="R59" s="83">
        <f>'Alocação 2q'!Q58</f>
        <v>0</v>
      </c>
      <c r="S59" s="83">
        <f>'Alocação 2q'!R58</f>
        <v>0</v>
      </c>
      <c r="T59" s="82">
        <f>'Alocação 2q'!S58</f>
        <v>0</v>
      </c>
      <c r="U59" s="82"/>
      <c r="V59" s="82">
        <f>'Alocação 2q'!T58</f>
        <v>0</v>
      </c>
      <c r="W59" s="83">
        <f>'Alocação 2q'!U58</f>
        <v>0</v>
      </c>
      <c r="X59" s="83">
        <f>'Alocação 2q'!V58</f>
        <v>0</v>
      </c>
      <c r="Y59" s="82">
        <f>'Alocação 2q'!W58</f>
        <v>0</v>
      </c>
      <c r="Z59" s="82"/>
      <c r="AA59" s="82" t="str">
        <f>'Alocação 2q'!Y58</f>
        <v>Arnaldo Rodrigues dos Santos Junior</v>
      </c>
      <c r="AB59" s="82">
        <f>'Alocação 2q'!Z58</f>
        <v>0</v>
      </c>
      <c r="AC59" s="83">
        <f>'Alocação 2q'!AA58</f>
        <v>0</v>
      </c>
      <c r="AD59" s="83">
        <f>'Alocação 2q'!AB58</f>
        <v>0</v>
      </c>
      <c r="AE59" s="82">
        <f>'Alocação 2q'!AC58</f>
        <v>0</v>
      </c>
      <c r="AF59" s="82"/>
      <c r="AG59" s="82"/>
      <c r="AH59" s="82">
        <f>'Alocação 2q'!Z58</f>
        <v>0</v>
      </c>
      <c r="AI59" s="83">
        <f>'Alocação 2q'!AA58</f>
        <v>0</v>
      </c>
      <c r="AJ59" s="83">
        <f>'Alocação 2q'!AB58</f>
        <v>0</v>
      </c>
      <c r="AK59" s="82">
        <f>'Alocação 2q'!AC58</f>
        <v>0</v>
      </c>
      <c r="AL59" s="82"/>
      <c r="AM59" s="82"/>
      <c r="AN59" s="82">
        <f>'Alocação 2q'!AJ58</f>
        <v>0</v>
      </c>
      <c r="AO59" s="86" t="str">
        <f t="shared" si="6"/>
        <v>HORAS A MENOS ALOCADAS</v>
      </c>
      <c r="AP59" s="86">
        <f t="shared" si="2"/>
        <v>0.16666666666666666</v>
      </c>
      <c r="AQ59" s="86">
        <f t="shared" si="3"/>
        <v>0</v>
      </c>
      <c r="AR59" s="86">
        <f t="shared" si="4"/>
        <v>0</v>
      </c>
      <c r="AS59" s="87">
        <f t="shared" si="5"/>
        <v>0</v>
      </c>
    </row>
    <row r="60" spans="1:45" ht="15.75" thickBot="1">
      <c r="A60" s="81" t="s">
        <v>2569</v>
      </c>
      <c r="B60" s="82" t="str">
        <f>'Alocação 2q'!B59</f>
        <v>BTC205</v>
      </c>
      <c r="C60" s="82" t="str">
        <f>'Alocação 2q'!A59</f>
        <v>Fundamentos de Biologia Celular</v>
      </c>
      <c r="D60" s="82">
        <f>'Alocação 2q'!C59</f>
        <v>4</v>
      </c>
      <c r="E60" s="82">
        <f>'Alocação 2q'!D59</f>
        <v>0</v>
      </c>
      <c r="F60" s="82">
        <f>'Alocação 2q'!E59</f>
        <v>8</v>
      </c>
      <c r="G60" s="82">
        <f t="shared" si="1"/>
        <v>4</v>
      </c>
      <c r="H60" s="82">
        <f>'Alocação 2q'!H59</f>
        <v>0</v>
      </c>
      <c r="I60" s="82">
        <f>'Alocação 2q'!J59</f>
        <v>0</v>
      </c>
      <c r="J60" s="82" t="str">
        <f>'Alocação 2q'!I59</f>
        <v>Matutino</v>
      </c>
      <c r="K60" s="82">
        <f>'Alocação 2q'!K59</f>
        <v>0</v>
      </c>
      <c r="L60" s="82">
        <f>'Alocação 2q'!L59</f>
        <v>0</v>
      </c>
      <c r="M60" s="83">
        <f>'Alocação 2q'!M59</f>
        <v>0</v>
      </c>
      <c r="N60" s="83">
        <f>'Alocação 2q'!N59</f>
        <v>0</v>
      </c>
      <c r="O60" s="82">
        <f>'Alocação 2q'!O59</f>
        <v>0</v>
      </c>
      <c r="P60" s="82"/>
      <c r="Q60" s="82">
        <f>'Alocação 2q'!P59</f>
        <v>0</v>
      </c>
      <c r="R60" s="83">
        <f>'Alocação 2q'!Q59</f>
        <v>0</v>
      </c>
      <c r="S60" s="83">
        <f>'Alocação 2q'!R59</f>
        <v>0</v>
      </c>
      <c r="T60" s="82">
        <f>'Alocação 2q'!S59</f>
        <v>0</v>
      </c>
      <c r="U60" s="82"/>
      <c r="V60" s="82">
        <f>'Alocação 2q'!T59</f>
        <v>0</v>
      </c>
      <c r="W60" s="83">
        <f>'Alocação 2q'!U59</f>
        <v>0</v>
      </c>
      <c r="X60" s="83">
        <f>'Alocação 2q'!V59</f>
        <v>0</v>
      </c>
      <c r="Y60" s="82">
        <f>'Alocação 2q'!W59</f>
        <v>0</v>
      </c>
      <c r="Z60" s="82"/>
      <c r="AA60" s="82" t="str">
        <f>'Alocação 2q'!Y59</f>
        <v>Marcela Sorelli Carneiro Ramos</v>
      </c>
      <c r="AB60" s="82">
        <f>'Alocação 2q'!Z59</f>
        <v>0</v>
      </c>
      <c r="AC60" s="83">
        <f>'Alocação 2q'!AA59</f>
        <v>0</v>
      </c>
      <c r="AD60" s="83">
        <f>'Alocação 2q'!AB59</f>
        <v>0</v>
      </c>
      <c r="AE60" s="82">
        <f>'Alocação 2q'!AC59</f>
        <v>0</v>
      </c>
      <c r="AF60" s="82"/>
      <c r="AG60" s="82"/>
      <c r="AH60" s="82">
        <f>'Alocação 2q'!Z59</f>
        <v>0</v>
      </c>
      <c r="AI60" s="83">
        <f>'Alocação 2q'!AA59</f>
        <v>0</v>
      </c>
      <c r="AJ60" s="83">
        <f>'Alocação 2q'!AB59</f>
        <v>0</v>
      </c>
      <c r="AK60" s="82">
        <f>'Alocação 2q'!AC59</f>
        <v>0</v>
      </c>
      <c r="AL60" s="82"/>
      <c r="AM60" s="82"/>
      <c r="AN60" s="82">
        <f>'Alocação 2q'!AJ59</f>
        <v>0</v>
      </c>
      <c r="AO60" s="86" t="str">
        <f t="shared" si="6"/>
        <v>HORAS A MENOS ALOCADAS</v>
      </c>
      <c r="AP60" s="86">
        <f t="shared" si="2"/>
        <v>0.16666666666666666</v>
      </c>
      <c r="AQ60" s="86">
        <f t="shared" si="3"/>
        <v>0</v>
      </c>
      <c r="AR60" s="86">
        <f t="shared" si="4"/>
        <v>0</v>
      </c>
      <c r="AS60" s="87">
        <f t="shared" si="5"/>
        <v>0</v>
      </c>
    </row>
    <row r="61" spans="1:45" ht="15.75" thickBot="1">
      <c r="A61" s="81" t="s">
        <v>2569</v>
      </c>
      <c r="B61" s="82" t="str">
        <f>'Alocação 2q'!B60</f>
        <v>BCS002-15</v>
      </c>
      <c r="C61" s="82" t="str">
        <f>'Alocação 2q'!A60</f>
        <v>Projeto Dirigido</v>
      </c>
      <c r="D61" s="82">
        <f>'Alocação 2q'!C60</f>
        <v>0</v>
      </c>
      <c r="E61" s="82">
        <f>'Alocação 2q'!D60</f>
        <v>2</v>
      </c>
      <c r="F61" s="82">
        <f>'Alocação 2q'!E60</f>
        <v>10</v>
      </c>
      <c r="G61" s="82">
        <f t="shared" si="1"/>
        <v>2</v>
      </c>
      <c r="H61" s="82" t="str">
        <f>'Alocação 2q'!H60</f>
        <v>SBC</v>
      </c>
      <c r="I61" s="82" t="str">
        <f>'Alocação 2q'!J60</f>
        <v>B</v>
      </c>
      <c r="J61" s="82" t="str">
        <f>'Alocação 2q'!I60</f>
        <v>Noturno</v>
      </c>
      <c r="K61" s="82">
        <f>'Alocação 2q'!K60</f>
        <v>0</v>
      </c>
      <c r="L61" s="82" t="str">
        <f>'Alocação 2q'!L60</f>
        <v>Terças</v>
      </c>
      <c r="M61" s="83">
        <f>'Alocação 2q'!M60</f>
        <v>0.79166666666666596</v>
      </c>
      <c r="N61" s="83">
        <f>'Alocação 2q'!N60</f>
        <v>0.874999999999999</v>
      </c>
      <c r="O61" s="82" t="str">
        <f>'Alocação 2q'!O60</f>
        <v>Semanal</v>
      </c>
      <c r="P61" s="82"/>
      <c r="Q61" s="82">
        <f>'Alocação 2q'!P60</f>
        <v>0</v>
      </c>
      <c r="R61" s="83">
        <f>'Alocação 2q'!Q60</f>
        <v>0</v>
      </c>
      <c r="S61" s="83">
        <f>'Alocação 2q'!R60</f>
        <v>0</v>
      </c>
      <c r="T61" s="82">
        <f>'Alocação 2q'!S60</f>
        <v>0</v>
      </c>
      <c r="U61" s="82"/>
      <c r="V61" s="82">
        <f>'Alocação 2q'!T60</f>
        <v>0</v>
      </c>
      <c r="W61" s="83">
        <f>'Alocação 2q'!U60</f>
        <v>0</v>
      </c>
      <c r="X61" s="83">
        <f>'Alocação 2q'!V60</f>
        <v>0</v>
      </c>
      <c r="Y61" s="82">
        <f>'Alocação 2q'!W60</f>
        <v>0</v>
      </c>
      <c r="Z61" s="82"/>
      <c r="AA61" s="82" t="str">
        <f>'Alocação 2q'!Y60</f>
        <v>Gustavo Muniz Dias</v>
      </c>
      <c r="AB61" s="82">
        <f>'Alocação 2q'!Z60</f>
        <v>0</v>
      </c>
      <c r="AC61" s="83">
        <f>'Alocação 2q'!AA60</f>
        <v>0</v>
      </c>
      <c r="AD61" s="83">
        <f>'Alocação 2q'!AB60</f>
        <v>0</v>
      </c>
      <c r="AE61" s="82">
        <f>'Alocação 2q'!AC60</f>
        <v>0</v>
      </c>
      <c r="AF61" s="82"/>
      <c r="AG61" s="82"/>
      <c r="AH61" s="82">
        <f>'Alocação 2q'!Z60</f>
        <v>0</v>
      </c>
      <c r="AI61" s="83">
        <f>'Alocação 2q'!AA60</f>
        <v>0</v>
      </c>
      <c r="AJ61" s="83">
        <f>'Alocação 2q'!AB60</f>
        <v>0</v>
      </c>
      <c r="AK61" s="82">
        <f>'Alocação 2q'!AC60</f>
        <v>0</v>
      </c>
      <c r="AL61" s="82"/>
      <c r="AM61" s="82"/>
      <c r="AN61" s="82">
        <f>'Alocação 2q'!AJ60</f>
        <v>0</v>
      </c>
      <c r="AO61" s="86" t="str">
        <f t="shared" si="6"/>
        <v>HORAS A MENOS ALOCADAS</v>
      </c>
      <c r="AP61" s="86">
        <f t="shared" si="2"/>
        <v>8.3333333333333329E-2</v>
      </c>
      <c r="AQ61" s="86">
        <f t="shared" si="3"/>
        <v>8.3333333333333037E-2</v>
      </c>
      <c r="AR61" s="86">
        <f t="shared" si="4"/>
        <v>0</v>
      </c>
      <c r="AS61" s="87">
        <f t="shared" si="5"/>
        <v>8.3333333333333037E-2</v>
      </c>
    </row>
    <row r="62" spans="1:45" ht="15.75" thickBot="1">
      <c r="A62" s="81" t="s">
        <v>2569</v>
      </c>
      <c r="B62" s="82" t="str">
        <f>'Alocação 2q'!B61</f>
        <v>NHT1092-16</v>
      </c>
      <c r="C62" s="82" t="str">
        <f>'Alocação 2q'!A61</f>
        <v>Fundamentos de Sistemática Vegetal</v>
      </c>
      <c r="D62" s="82">
        <f>'Alocação 2q'!C61</f>
        <v>3</v>
      </c>
      <c r="E62" s="82">
        <f>'Alocação 2q'!D61</f>
        <v>3</v>
      </c>
      <c r="F62" s="82">
        <f>'Alocação 2q'!E61</f>
        <v>3</v>
      </c>
      <c r="G62" s="82">
        <f t="shared" si="1"/>
        <v>6</v>
      </c>
      <c r="H62" s="82" t="str">
        <f>'Alocação 2q'!H61</f>
        <v>SA</v>
      </c>
      <c r="I62" s="82" t="str">
        <f>'Alocação 2q'!J61</f>
        <v>A</v>
      </c>
      <c r="J62" s="82" t="str">
        <f>'Alocação 2q'!I61</f>
        <v>Noturno</v>
      </c>
      <c r="K62" s="82">
        <f>'Alocação 2q'!K61</f>
        <v>30</v>
      </c>
      <c r="L62" s="82" t="str">
        <f>'Alocação 2q'!L61</f>
        <v>Sextas</v>
      </c>
      <c r="M62" s="83">
        <f>'Alocação 2q'!M61</f>
        <v>0.875000000000001</v>
      </c>
      <c r="N62" s="83">
        <f>'Alocação 2q'!N61</f>
        <v>0.95833333333333337</v>
      </c>
      <c r="O62" s="82" t="str">
        <f>'Alocação 2q'!O61</f>
        <v>Semanal</v>
      </c>
      <c r="P62" s="82"/>
      <c r="Q62" s="82">
        <f>'Alocação 2q'!P61</f>
        <v>0</v>
      </c>
      <c r="R62" s="83">
        <f>'Alocação 2q'!Q61</f>
        <v>0</v>
      </c>
      <c r="S62" s="83">
        <f>'Alocação 2q'!R61</f>
        <v>0</v>
      </c>
      <c r="T62" s="82">
        <f>'Alocação 2q'!S61</f>
        <v>0</v>
      </c>
      <c r="U62" s="82"/>
      <c r="V62" s="82">
        <f>'Alocação 2q'!T61</f>
        <v>0</v>
      </c>
      <c r="W62" s="83">
        <f>'Alocação 2q'!U61</f>
        <v>0</v>
      </c>
      <c r="X62" s="83">
        <f>'Alocação 2q'!V61</f>
        <v>0</v>
      </c>
      <c r="Y62" s="82">
        <f>'Alocação 2q'!W61</f>
        <v>0</v>
      </c>
      <c r="Z62" s="82"/>
      <c r="AA62" s="82" t="str">
        <f>'Alocação 2q'!Y61</f>
        <v>Ana Paula de Moraes</v>
      </c>
      <c r="AB62" s="82" t="str">
        <f>'Alocação 2q'!Z61</f>
        <v>Segundas</v>
      </c>
      <c r="AC62" s="83">
        <f>'Alocação 2q'!AA61</f>
        <v>0.874999999999999</v>
      </c>
      <c r="AD62" s="83">
        <f>'Alocação 2q'!AB61</f>
        <v>0.95833333333333204</v>
      </c>
      <c r="AE62" s="82" t="str">
        <f>'Alocação 2q'!AC61</f>
        <v>Semanal</v>
      </c>
      <c r="AF62" s="82"/>
      <c r="AG62" s="82"/>
      <c r="AH62" s="82" t="str">
        <f>'Alocação 2q'!Z61</f>
        <v>Segundas</v>
      </c>
      <c r="AI62" s="83">
        <f>'Alocação 2q'!AA61</f>
        <v>0.874999999999999</v>
      </c>
      <c r="AJ62" s="83">
        <f>'Alocação 2q'!AB61</f>
        <v>0.95833333333333204</v>
      </c>
      <c r="AK62" s="82" t="str">
        <f>'Alocação 2q'!AC61</f>
        <v>Semanal</v>
      </c>
      <c r="AL62" s="82"/>
      <c r="AM62" s="82"/>
      <c r="AN62" s="82" t="str">
        <f>'Alocação 2q'!AJ61</f>
        <v>Ana Paula de Moraes</v>
      </c>
      <c r="AO62" s="86" t="str">
        <f t="shared" si="6"/>
        <v>HORAS A MENOS ALOCADAS</v>
      </c>
      <c r="AP62" s="86">
        <f t="shared" si="2"/>
        <v>0.25</v>
      </c>
      <c r="AQ62" s="86">
        <f t="shared" si="3"/>
        <v>8.3333333333332371E-2</v>
      </c>
      <c r="AR62" s="86">
        <f t="shared" si="4"/>
        <v>0.16666666666666607</v>
      </c>
      <c r="AS62" s="87">
        <f t="shared" si="5"/>
        <v>0.24999999999999845</v>
      </c>
    </row>
    <row r="63" spans="1:45" ht="15.75" thickBot="1">
      <c r="A63" s="81" t="s">
        <v>2569</v>
      </c>
      <c r="B63" s="82" t="str">
        <f>'Alocação 2q'!B62</f>
        <v>NHT1054-15</v>
      </c>
      <c r="C63" s="82" t="str">
        <f>'Alocação 2q'!A62</f>
        <v>Histologia e Embriologia</v>
      </c>
      <c r="D63" s="82">
        <f>'Alocação 2q'!C62</f>
        <v>4</v>
      </c>
      <c r="E63" s="82">
        <f>'Alocação 2q'!D62</f>
        <v>2</v>
      </c>
      <c r="F63" s="82">
        <f>'Alocação 2q'!E62</f>
        <v>4</v>
      </c>
      <c r="G63" s="82">
        <f t="shared" si="1"/>
        <v>6</v>
      </c>
      <c r="H63" s="82" t="str">
        <f>'Alocação 2q'!H62</f>
        <v>SA</v>
      </c>
      <c r="I63" s="82">
        <f>'Alocação 2q'!J62</f>
        <v>0</v>
      </c>
      <c r="J63" s="82" t="str">
        <f>'Alocação 2q'!I62</f>
        <v>Matutino</v>
      </c>
      <c r="K63" s="82">
        <f>'Alocação 2q'!K62</f>
        <v>30</v>
      </c>
      <c r="L63" s="82" t="str">
        <f>'Alocação 2q'!L62</f>
        <v>Segundas</v>
      </c>
      <c r="M63" s="83">
        <f>'Alocação 2q'!M62</f>
        <v>0.33333333333333331</v>
      </c>
      <c r="N63" s="83">
        <f>'Alocação 2q'!N62</f>
        <v>0.41666666666666669</v>
      </c>
      <c r="O63" s="82" t="str">
        <f>'Alocação 2q'!O62</f>
        <v>Semanal</v>
      </c>
      <c r="P63" s="82"/>
      <c r="Q63" s="82" t="str">
        <f>'Alocação 2q'!P62</f>
        <v>Quartas</v>
      </c>
      <c r="R63" s="83">
        <f>'Alocação 2q'!Q62</f>
        <v>0.33333333333333331</v>
      </c>
      <c r="S63" s="83">
        <f>'Alocação 2q'!R62</f>
        <v>0.41666666666666702</v>
      </c>
      <c r="T63" s="82" t="str">
        <f>'Alocação 2q'!S62</f>
        <v>Semanal</v>
      </c>
      <c r="U63" s="82"/>
      <c r="V63" s="82">
        <f>'Alocação 2q'!T62</f>
        <v>0</v>
      </c>
      <c r="W63" s="83">
        <f>'Alocação 2q'!U62</f>
        <v>0</v>
      </c>
      <c r="X63" s="83">
        <f>'Alocação 2q'!V62</f>
        <v>0</v>
      </c>
      <c r="Y63" s="82">
        <f>'Alocação 2q'!W62</f>
        <v>0</v>
      </c>
      <c r="Z63" s="82"/>
      <c r="AA63" s="82" t="str">
        <f>'Alocação 2q'!Y62</f>
        <v>Marcella Pecora Milazzotto</v>
      </c>
      <c r="AB63" s="82" t="str">
        <f>'Alocação 2q'!Z62</f>
        <v>Quartas</v>
      </c>
      <c r="AC63" s="83">
        <f>'Alocação 2q'!AA62</f>
        <v>0.41666666666666702</v>
      </c>
      <c r="AD63" s="83">
        <f>'Alocação 2q'!AB62</f>
        <v>0.5</v>
      </c>
      <c r="AE63" s="82" t="str">
        <f>'Alocação 2q'!AC62</f>
        <v>Semanal</v>
      </c>
      <c r="AF63" s="82"/>
      <c r="AG63" s="82"/>
      <c r="AH63" s="82" t="str">
        <f>'Alocação 2q'!Z62</f>
        <v>Quartas</v>
      </c>
      <c r="AI63" s="83">
        <f>'Alocação 2q'!AA62</f>
        <v>0.41666666666666702</v>
      </c>
      <c r="AJ63" s="83">
        <f>'Alocação 2q'!AB62</f>
        <v>0.5</v>
      </c>
      <c r="AK63" s="82" t="str">
        <f>'Alocação 2q'!AC62</f>
        <v>Semanal</v>
      </c>
      <c r="AL63" s="82"/>
      <c r="AM63" s="82"/>
      <c r="AN63" s="82" t="str">
        <f>'Alocação 2q'!AJ62</f>
        <v>Marcella Pecora Milazzotto</v>
      </c>
      <c r="AO63" s="86" t="str">
        <f t="shared" si="6"/>
        <v>HORAS A MAIS ALOCADAS</v>
      </c>
      <c r="AP63" s="86">
        <f t="shared" si="2"/>
        <v>0.25</v>
      </c>
      <c r="AQ63" s="86">
        <f t="shared" si="3"/>
        <v>0.16666666666666707</v>
      </c>
      <c r="AR63" s="86">
        <f t="shared" si="4"/>
        <v>0.16666666666666596</v>
      </c>
      <c r="AS63" s="87">
        <f t="shared" si="5"/>
        <v>0.33333333333333304</v>
      </c>
    </row>
    <row r="64" spans="1:45" ht="15.75" thickBot="1">
      <c r="A64" s="81" t="s">
        <v>2569</v>
      </c>
      <c r="B64" s="82" t="str">
        <f>'Alocação 2q'!B63</f>
        <v>NHT1054-15</v>
      </c>
      <c r="C64" s="82" t="str">
        <f>'Alocação 2q'!A63</f>
        <v>Histologia e Embriologia</v>
      </c>
      <c r="D64" s="82">
        <f>'Alocação 2q'!C63</f>
        <v>4</v>
      </c>
      <c r="E64" s="82">
        <f>'Alocação 2q'!D63</f>
        <v>2</v>
      </c>
      <c r="F64" s="82">
        <f>'Alocação 2q'!E63</f>
        <v>4</v>
      </c>
      <c r="G64" s="82">
        <f t="shared" si="1"/>
        <v>6</v>
      </c>
      <c r="H64" s="82" t="str">
        <f>'Alocação 2q'!H63</f>
        <v>SA</v>
      </c>
      <c r="I64" s="82">
        <f>'Alocação 2q'!J63</f>
        <v>0</v>
      </c>
      <c r="J64" s="82" t="str">
        <f>'Alocação 2q'!I63</f>
        <v>Noturno</v>
      </c>
      <c r="K64" s="82">
        <f>'Alocação 2q'!K63</f>
        <v>30</v>
      </c>
      <c r="L64" s="82" t="str">
        <f>'Alocação 2q'!L63</f>
        <v>Segundas</v>
      </c>
      <c r="M64" s="83">
        <f>'Alocação 2q'!M63</f>
        <v>0.79166666666666696</v>
      </c>
      <c r="N64" s="83">
        <f>'Alocação 2q'!N63</f>
        <v>0.875000000000001</v>
      </c>
      <c r="O64" s="82" t="str">
        <f>'Alocação 2q'!O63</f>
        <v>Semanal</v>
      </c>
      <c r="P64" s="82"/>
      <c r="Q64" s="82" t="str">
        <f>'Alocação 2q'!P63</f>
        <v>Quartas</v>
      </c>
      <c r="R64" s="83">
        <f>'Alocação 2q'!Q63</f>
        <v>0.79166666666666696</v>
      </c>
      <c r="S64" s="83">
        <f>'Alocação 2q'!R63</f>
        <v>0.875000000000001</v>
      </c>
      <c r="T64" s="82" t="str">
        <f>'Alocação 2q'!S63</f>
        <v>Semanal</v>
      </c>
      <c r="U64" s="82"/>
      <c r="V64" s="82">
        <f>'Alocação 2q'!T63</f>
        <v>0</v>
      </c>
      <c r="W64" s="83">
        <f>'Alocação 2q'!U63</f>
        <v>0</v>
      </c>
      <c r="X64" s="83">
        <f>'Alocação 2q'!V63</f>
        <v>0</v>
      </c>
      <c r="Y64" s="82">
        <f>'Alocação 2q'!W63</f>
        <v>0</v>
      </c>
      <c r="Z64" s="82"/>
      <c r="AA64" s="82" t="str">
        <f>'Alocação 2q'!Y63</f>
        <v>Marcela Sorelli Carneiro Ramos</v>
      </c>
      <c r="AB64" s="82" t="str">
        <f>'Alocação 2q'!Z63</f>
        <v>Quartas</v>
      </c>
      <c r="AC64" s="83">
        <f>'Alocação 2q'!AA63</f>
        <v>0.875</v>
      </c>
      <c r="AD64" s="83">
        <f>'Alocação 2q'!AB63</f>
        <v>0.95833333333333337</v>
      </c>
      <c r="AE64" s="82" t="str">
        <f>'Alocação 2q'!AC63</f>
        <v>Semanal</v>
      </c>
      <c r="AF64" s="82"/>
      <c r="AG64" s="82"/>
      <c r="AH64" s="82" t="str">
        <f>'Alocação 2q'!Z63</f>
        <v>Quartas</v>
      </c>
      <c r="AI64" s="83">
        <f>'Alocação 2q'!AA63</f>
        <v>0.875</v>
      </c>
      <c r="AJ64" s="83">
        <f>'Alocação 2q'!AB63</f>
        <v>0.95833333333333337</v>
      </c>
      <c r="AK64" s="82" t="str">
        <f>'Alocação 2q'!AC63</f>
        <v>Semanal</v>
      </c>
      <c r="AL64" s="82"/>
      <c r="AM64" s="82"/>
      <c r="AN64" s="82" t="str">
        <f>'Alocação 2q'!AJ63</f>
        <v>Marcela Sorelli Carneiro Ramos</v>
      </c>
      <c r="AO64" s="86" t="str">
        <f t="shared" si="6"/>
        <v>HORAS A MAIS ALOCADAS</v>
      </c>
      <c r="AP64" s="86">
        <f t="shared" si="2"/>
        <v>0.25</v>
      </c>
      <c r="AQ64" s="86">
        <f t="shared" si="3"/>
        <v>0.16666666666666807</v>
      </c>
      <c r="AR64" s="86">
        <f t="shared" si="4"/>
        <v>0.16666666666666674</v>
      </c>
      <c r="AS64" s="87">
        <f t="shared" si="5"/>
        <v>0.33333333333333481</v>
      </c>
    </row>
    <row r="65" spans="1:45" ht="15.75" thickBot="1">
      <c r="A65" s="81" t="s">
        <v>2569</v>
      </c>
      <c r="B65" s="82" t="str">
        <f>'Alocação 2q'!B64</f>
        <v>NHZ1090-15</v>
      </c>
      <c r="C65" s="82" t="str">
        <f>'Alocação 2q'!A64</f>
        <v>Imunologia Aplicada</v>
      </c>
      <c r="D65" s="82">
        <f>'Alocação 2q'!C64</f>
        <v>4</v>
      </c>
      <c r="E65" s="82">
        <f>'Alocação 2q'!D64</f>
        <v>0</v>
      </c>
      <c r="F65" s="82">
        <f>'Alocação 2q'!E64</f>
        <v>5</v>
      </c>
      <c r="G65" s="82">
        <f t="shared" si="1"/>
        <v>4</v>
      </c>
      <c r="H65" s="82" t="str">
        <f>'Alocação 2q'!H64</f>
        <v>SA</v>
      </c>
      <c r="I65" s="82">
        <f>'Alocação 2q'!J64</f>
        <v>0</v>
      </c>
      <c r="J65" s="82" t="str">
        <f>'Alocação 2q'!I64</f>
        <v>Matutino</v>
      </c>
      <c r="K65" s="82">
        <f>'Alocação 2q'!K64</f>
        <v>30</v>
      </c>
      <c r="L65" s="82" t="str">
        <f>'Alocação 2q'!L64</f>
        <v>Terças</v>
      </c>
      <c r="M65" s="83">
        <f>'Alocação 2q'!M64</f>
        <v>0.58333333333333337</v>
      </c>
      <c r="N65" s="83">
        <f>'Alocação 2q'!N64</f>
        <v>0.66666666666666663</v>
      </c>
      <c r="O65" s="82" t="str">
        <f>'Alocação 2q'!O64</f>
        <v>Semanal</v>
      </c>
      <c r="P65" s="82"/>
      <c r="Q65" s="82" t="str">
        <f>'Alocação 2q'!P64</f>
        <v>Quintas</v>
      </c>
      <c r="R65" s="83">
        <f>'Alocação 2q'!Q64</f>
        <v>0.58333333333333304</v>
      </c>
      <c r="S65" s="83">
        <f>'Alocação 2q'!R64</f>
        <v>0.66666666666666696</v>
      </c>
      <c r="T65" s="82" t="str">
        <f>'Alocação 2q'!S64</f>
        <v>Semanal</v>
      </c>
      <c r="U65" s="82"/>
      <c r="V65" s="82">
        <f>'Alocação 2q'!T64</f>
        <v>0</v>
      </c>
      <c r="W65" s="83">
        <f>'Alocação 2q'!U64</f>
        <v>0</v>
      </c>
      <c r="X65" s="83">
        <f>'Alocação 2q'!V64</f>
        <v>0</v>
      </c>
      <c r="Y65" s="82">
        <f>'Alocação 2q'!W64</f>
        <v>0</v>
      </c>
      <c r="Z65" s="82"/>
      <c r="AA65" s="82" t="str">
        <f>'Alocação 2q'!Y64</f>
        <v>Ana Paula de Mattos Arêas Dau</v>
      </c>
      <c r="AB65" s="82">
        <f>'Alocação 2q'!Z64</f>
        <v>0</v>
      </c>
      <c r="AC65" s="83">
        <f>'Alocação 2q'!AA64</f>
        <v>0</v>
      </c>
      <c r="AD65" s="83">
        <f>'Alocação 2q'!AB64</f>
        <v>0</v>
      </c>
      <c r="AE65" s="82">
        <f>'Alocação 2q'!AC64</f>
        <v>0</v>
      </c>
      <c r="AF65" s="82"/>
      <c r="AG65" s="82"/>
      <c r="AH65" s="82">
        <f>'Alocação 2q'!Z64</f>
        <v>0</v>
      </c>
      <c r="AI65" s="83">
        <f>'Alocação 2q'!AA64</f>
        <v>0</v>
      </c>
      <c r="AJ65" s="83">
        <f>'Alocação 2q'!AB64</f>
        <v>0</v>
      </c>
      <c r="AK65" s="82">
        <f>'Alocação 2q'!AC64</f>
        <v>0</v>
      </c>
      <c r="AL65" s="82"/>
      <c r="AM65" s="82"/>
      <c r="AN65" s="82">
        <f>'Alocação 2q'!AJ64</f>
        <v>0</v>
      </c>
      <c r="AO65" s="86" t="str">
        <f t="shared" si="6"/>
        <v>CORRETO</v>
      </c>
      <c r="AP65" s="86">
        <f t="shared" si="2"/>
        <v>0.16666666666666666</v>
      </c>
      <c r="AQ65" s="86">
        <f t="shared" si="3"/>
        <v>0.16666666666666718</v>
      </c>
      <c r="AR65" s="86">
        <f t="shared" si="4"/>
        <v>0</v>
      </c>
      <c r="AS65" s="87">
        <f t="shared" si="5"/>
        <v>0.16666666666666718</v>
      </c>
    </row>
    <row r="66" spans="1:45" ht="15.75" thickBot="1">
      <c r="A66" s="81" t="s">
        <v>2569</v>
      </c>
      <c r="B66" s="82" t="str">
        <f>'Alocação 2q'!B65</f>
        <v>ESZB005-13</v>
      </c>
      <c r="C66" s="82" t="str">
        <f>'Alocação 2q'!A65</f>
        <v>Introdução a Biotecnologia</v>
      </c>
      <c r="D66" s="82">
        <f>'Alocação 2q'!C65</f>
        <v>4</v>
      </c>
      <c r="E66" s="82">
        <f>'Alocação 2q'!D65</f>
        <v>0</v>
      </c>
      <c r="F66" s="82">
        <f>'Alocação 2q'!E65</f>
        <v>4</v>
      </c>
      <c r="G66" s="82">
        <f t="shared" si="1"/>
        <v>4</v>
      </c>
      <c r="H66" s="82">
        <f>'Alocação 2q'!H65</f>
        <v>0</v>
      </c>
      <c r="I66" s="82">
        <f>'Alocação 2q'!J65</f>
        <v>0</v>
      </c>
      <c r="J66" s="82" t="str">
        <f>'Alocação 2q'!I65</f>
        <v>Matutino</v>
      </c>
      <c r="K66" s="82">
        <f>'Alocação 2q'!K65</f>
        <v>30</v>
      </c>
      <c r="L66" s="82" t="str">
        <f>'Alocação 2q'!L65</f>
        <v>Terças</v>
      </c>
      <c r="M66" s="83">
        <f>'Alocação 2q'!M65</f>
        <v>0.58333333333333304</v>
      </c>
      <c r="N66" s="83">
        <f>'Alocação 2q'!N65</f>
        <v>0.66666666666666596</v>
      </c>
      <c r="O66" s="82" t="str">
        <f>'Alocação 2q'!O65</f>
        <v>Semanal</v>
      </c>
      <c r="P66" s="82"/>
      <c r="Q66" s="82" t="str">
        <f>'Alocação 2q'!P65</f>
        <v>Sextas</v>
      </c>
      <c r="R66" s="83">
        <f>'Alocação 2q'!Q65</f>
        <v>0.58333333333333304</v>
      </c>
      <c r="S66" s="83">
        <f>'Alocação 2q'!R65</f>
        <v>0.66666666666666596</v>
      </c>
      <c r="T66" s="82" t="str">
        <f>'Alocação 2q'!S65</f>
        <v>Semanal</v>
      </c>
      <c r="U66" s="82"/>
      <c r="V66" s="82">
        <f>'Alocação 2q'!T65</f>
        <v>0</v>
      </c>
      <c r="W66" s="83">
        <f>'Alocação 2q'!U65</f>
        <v>0</v>
      </c>
      <c r="X66" s="83">
        <f>'Alocação 2q'!V65</f>
        <v>0</v>
      </c>
      <c r="Y66" s="82">
        <f>'Alocação 2q'!W65</f>
        <v>0</v>
      </c>
      <c r="Z66" s="82"/>
      <c r="AA66" s="82" t="str">
        <f>'Alocação 2q'!Y65</f>
        <v>Luiz Roberto Nunes</v>
      </c>
      <c r="AB66" s="82">
        <f>'Alocação 2q'!Z65</f>
        <v>0</v>
      </c>
      <c r="AC66" s="83">
        <f>'Alocação 2q'!AA65</f>
        <v>0</v>
      </c>
      <c r="AD66" s="83">
        <f>'Alocação 2q'!AB65</f>
        <v>0</v>
      </c>
      <c r="AE66" s="82">
        <f>'Alocação 2q'!AC65</f>
        <v>0</v>
      </c>
      <c r="AF66" s="82"/>
      <c r="AG66" s="82"/>
      <c r="AH66" s="82">
        <f>'Alocação 2q'!Z65</f>
        <v>0</v>
      </c>
      <c r="AI66" s="83">
        <f>'Alocação 2q'!AA65</f>
        <v>0</v>
      </c>
      <c r="AJ66" s="83">
        <f>'Alocação 2q'!AB65</f>
        <v>0</v>
      </c>
      <c r="AK66" s="82">
        <f>'Alocação 2q'!AC65</f>
        <v>0</v>
      </c>
      <c r="AL66" s="82"/>
      <c r="AM66" s="82"/>
      <c r="AN66" s="82">
        <f>'Alocação 2q'!AJ65</f>
        <v>0</v>
      </c>
      <c r="AO66" s="86" t="str">
        <f t="shared" si="6"/>
        <v>HORAS A MENOS ALOCADAS</v>
      </c>
      <c r="AP66" s="86">
        <f t="shared" si="2"/>
        <v>0.16666666666666666</v>
      </c>
      <c r="AQ66" s="86">
        <f t="shared" si="3"/>
        <v>0.16666666666666585</v>
      </c>
      <c r="AR66" s="86">
        <f t="shared" si="4"/>
        <v>0</v>
      </c>
      <c r="AS66" s="87">
        <f t="shared" si="5"/>
        <v>0.16666666666666585</v>
      </c>
    </row>
    <row r="67" spans="1:45" ht="15.75" thickBot="1">
      <c r="A67" s="81" t="s">
        <v>2569</v>
      </c>
      <c r="B67" s="82" t="str">
        <f>'Alocação 2q'!B66</f>
        <v>NHZ1079-15</v>
      </c>
      <c r="C67" s="82" t="str">
        <f>'Alocação 2q'!A66</f>
        <v>Modelagem Molecular de Sistemas Biológicos</v>
      </c>
      <c r="D67" s="82">
        <f>'Alocação 2q'!C66</f>
        <v>3</v>
      </c>
      <c r="E67" s="82">
        <f>'Alocação 2q'!D66</f>
        <v>1</v>
      </c>
      <c r="F67" s="82">
        <f>'Alocação 2q'!E66</f>
        <v>4</v>
      </c>
      <c r="G67" s="82">
        <f t="shared" si="1"/>
        <v>4</v>
      </c>
      <c r="H67" s="82" t="str">
        <f>'Alocação 2q'!H66</f>
        <v>SA</v>
      </c>
      <c r="I67" s="82">
        <f>'Alocação 2q'!J66</f>
        <v>0</v>
      </c>
      <c r="J67" s="82" t="str">
        <f>'Alocação 2q'!I66</f>
        <v>Noturno</v>
      </c>
      <c r="K67" s="82">
        <f>'Alocação 2q'!K66</f>
        <v>30</v>
      </c>
      <c r="L67" s="82">
        <f>'Alocação 2q'!L66</f>
        <v>0</v>
      </c>
      <c r="M67" s="83">
        <f>'Alocação 2q'!M66</f>
        <v>0</v>
      </c>
      <c r="N67" s="83">
        <f>'Alocação 2q'!N66</f>
        <v>0</v>
      </c>
      <c r="O67" s="82">
        <f>'Alocação 2q'!O66</f>
        <v>0</v>
      </c>
      <c r="P67" s="82"/>
      <c r="Q67" s="82">
        <f>'Alocação 2q'!P66</f>
        <v>0</v>
      </c>
      <c r="R67" s="83">
        <f>'Alocação 2q'!Q66</f>
        <v>0</v>
      </c>
      <c r="S67" s="83">
        <f>'Alocação 2q'!R66</f>
        <v>0</v>
      </c>
      <c r="T67" s="82">
        <f>'Alocação 2q'!S66</f>
        <v>0</v>
      </c>
      <c r="U67" s="82"/>
      <c r="V67" s="82">
        <f>'Alocação 2q'!T66</f>
        <v>0</v>
      </c>
      <c r="W67" s="83">
        <f>'Alocação 2q'!U66</f>
        <v>0</v>
      </c>
      <c r="X67" s="83">
        <f>'Alocação 2q'!V66</f>
        <v>0</v>
      </c>
      <c r="Y67" s="82">
        <f>'Alocação 2q'!W66</f>
        <v>0</v>
      </c>
      <c r="Z67" s="82"/>
      <c r="AA67" s="82" t="str">
        <f>'Alocação 2q'!Y66</f>
        <v xml:space="preserve">Antonio Sergio Kimus Braz   </v>
      </c>
      <c r="AB67" s="82" t="str">
        <f>'Alocação 2q'!Z66</f>
        <v>Quartas</v>
      </c>
      <c r="AC67" s="83">
        <f>'Alocação 2q'!AA66</f>
        <v>0.79166666666666696</v>
      </c>
      <c r="AD67" s="83">
        <f>'Alocação 2q'!AB66</f>
        <v>0.95833333333333337</v>
      </c>
      <c r="AE67" s="82" t="str">
        <f>'Alocação 2q'!AC66</f>
        <v>Semanal</v>
      </c>
      <c r="AF67" s="82"/>
      <c r="AG67" s="82"/>
      <c r="AH67" s="82" t="str">
        <f>'Alocação 2q'!Z66</f>
        <v>Quartas</v>
      </c>
      <c r="AI67" s="83">
        <f>'Alocação 2q'!AA66</f>
        <v>0.79166666666666696</v>
      </c>
      <c r="AJ67" s="83">
        <f>'Alocação 2q'!AB66</f>
        <v>0.95833333333333337</v>
      </c>
      <c r="AK67" s="82" t="str">
        <f>'Alocação 2q'!AC66</f>
        <v>Semanal</v>
      </c>
      <c r="AL67" s="82"/>
      <c r="AM67" s="82"/>
      <c r="AN67" s="82" t="str">
        <f>'Alocação 2q'!AJ66</f>
        <v xml:space="preserve">Antonio Sergio Kimus Braz   </v>
      </c>
      <c r="AO67" s="86" t="str">
        <f t="shared" si="6"/>
        <v>HORAS A MAIS ALOCADAS</v>
      </c>
      <c r="AP67" s="86">
        <f t="shared" si="2"/>
        <v>0.16666666666666666</v>
      </c>
      <c r="AQ67" s="86">
        <f t="shared" si="3"/>
        <v>0</v>
      </c>
      <c r="AR67" s="86">
        <f t="shared" si="4"/>
        <v>0.33333333333333282</v>
      </c>
      <c r="AS67" s="87">
        <f t="shared" si="5"/>
        <v>0.33333333333333282</v>
      </c>
    </row>
    <row r="68" spans="1:45" ht="15.75" thickBot="1">
      <c r="A68" s="81" t="s">
        <v>2569</v>
      </c>
      <c r="B68" s="82" t="str">
        <f>'Alocação 2q'!B67</f>
        <v>NHT1059-15</v>
      </c>
      <c r="C68" s="82" t="str">
        <f>'Alocação 2q'!A67</f>
        <v>Morfofisiologia Humana II</v>
      </c>
      <c r="D68" s="82">
        <f>'Alocação 2q'!C67</f>
        <v>4</v>
      </c>
      <c r="E68" s="82">
        <f>'Alocação 2q'!D67</f>
        <v>2</v>
      </c>
      <c r="F68" s="82">
        <f>'Alocação 2q'!E67</f>
        <v>4</v>
      </c>
      <c r="G68" s="82">
        <f t="shared" ref="G68:G81" si="7">D68+E68</f>
        <v>6</v>
      </c>
      <c r="H68" s="82" t="str">
        <f>'Alocação 2q'!H67</f>
        <v>SA</v>
      </c>
      <c r="I68" s="82">
        <f>'Alocação 2q'!J67</f>
        <v>0</v>
      </c>
      <c r="J68" s="82" t="str">
        <f>'Alocação 2q'!I67</f>
        <v>Matutino</v>
      </c>
      <c r="K68" s="82">
        <f>'Alocação 2q'!K67</f>
        <v>30</v>
      </c>
      <c r="L68" s="82" t="str">
        <f>'Alocação 2q'!L67</f>
        <v>Segundas</v>
      </c>
      <c r="M68" s="83">
        <f>'Alocação 2q'!M67</f>
        <v>0.41666666666666702</v>
      </c>
      <c r="N68" s="83">
        <f>'Alocação 2q'!N67</f>
        <v>0.5</v>
      </c>
      <c r="O68" s="82" t="str">
        <f>'Alocação 2q'!O67</f>
        <v>Semanal</v>
      </c>
      <c r="P68" s="82"/>
      <c r="Q68" s="82" t="str">
        <f>'Alocação 2q'!P67</f>
        <v>Quartas</v>
      </c>
      <c r="R68" s="83">
        <f>'Alocação 2q'!Q67</f>
        <v>0.33333333333333331</v>
      </c>
      <c r="S68" s="83">
        <f>'Alocação 2q'!R67</f>
        <v>0.41666666666666702</v>
      </c>
      <c r="T68" s="82" t="str">
        <f>'Alocação 2q'!S67</f>
        <v>Semanal</v>
      </c>
      <c r="U68" s="82"/>
      <c r="V68" s="82">
        <f>'Alocação 2q'!T67</f>
        <v>0</v>
      </c>
      <c r="W68" s="83">
        <f>'Alocação 2q'!U67</f>
        <v>0</v>
      </c>
      <c r="X68" s="83">
        <f>'Alocação 2q'!V67</f>
        <v>0</v>
      </c>
      <c r="Y68" s="82">
        <f>'Alocação 2q'!W67</f>
        <v>0</v>
      </c>
      <c r="Z68" s="82"/>
      <c r="AA68" s="82" t="str">
        <f>'Alocação 2q'!Y67</f>
        <v>Maria Camila Almeida</v>
      </c>
      <c r="AB68" s="82" t="str">
        <f>'Alocação 2q'!Z67</f>
        <v>Quartas</v>
      </c>
      <c r="AC68" s="83">
        <f>'Alocação 2q'!AA67</f>
        <v>0.41666666666666702</v>
      </c>
      <c r="AD68" s="83">
        <f>'Alocação 2q'!AB67</f>
        <v>0.5</v>
      </c>
      <c r="AE68" s="82" t="str">
        <f>'Alocação 2q'!AC67</f>
        <v>Semanal</v>
      </c>
      <c r="AF68" s="82"/>
      <c r="AG68" s="82"/>
      <c r="AH68" s="82" t="str">
        <f>'Alocação 2q'!Z67</f>
        <v>Quartas</v>
      </c>
      <c r="AI68" s="83">
        <f>'Alocação 2q'!AA67</f>
        <v>0.41666666666666702</v>
      </c>
      <c r="AJ68" s="83">
        <f>'Alocação 2q'!AB67</f>
        <v>0.5</v>
      </c>
      <c r="AK68" s="82" t="str">
        <f>'Alocação 2q'!AC67</f>
        <v>Semanal</v>
      </c>
      <c r="AL68" s="82"/>
      <c r="AM68" s="82"/>
      <c r="AN68" s="82" t="str">
        <f>'Alocação 2q'!AJ67</f>
        <v>Maria Camila Almeida</v>
      </c>
      <c r="AO68" s="86" t="str">
        <f t="shared" si="6"/>
        <v>HORAS A MAIS ALOCADAS</v>
      </c>
      <c r="AP68" s="86">
        <f t="shared" ref="AP68:AP81" si="8">IF(G68="","0",G68/24)</f>
        <v>0.25</v>
      </c>
      <c r="AQ68" s="86">
        <f t="shared" ref="AQ68:AQ81" si="9">(IF(M68="",0,IF(O68="SEMANAL",N68-M68,(N68-M68)/2)))+(IF(R68="",0,IF(T68="SEMANAL",S68-R68,(S68-R68)/2)))+(IF(W68="",0,IF(Y68="SEMANAL",X68-W68,(X68-W68)/2)))</f>
        <v>0.16666666666666669</v>
      </c>
      <c r="AR68" s="86">
        <f t="shared" ref="AR68:AR81" si="10">(IF(AD68="",0,IF(AE68="SEMANAL",AD68-AC68,(AD68-AC68)/2)))+(IF(AJ68="",0,IF(AK68="SEMANAL",AJ68-AI68,(AJ68-AI68)/2)))</f>
        <v>0.16666666666666596</v>
      </c>
      <c r="AS68" s="87">
        <f t="shared" ref="AS68:AS81" si="11">AQ68+AR68</f>
        <v>0.33333333333333265</v>
      </c>
    </row>
    <row r="69" spans="1:45" ht="15.75" thickBot="1">
      <c r="A69" s="81" t="s">
        <v>2569</v>
      </c>
      <c r="B69" s="82" t="str">
        <f>'Alocação 2q'!B68</f>
        <v>NHT1059-15</v>
      </c>
      <c r="C69" s="82" t="str">
        <f>'Alocação 2q'!A68</f>
        <v>Morfofisiologia Humana II</v>
      </c>
      <c r="D69" s="82">
        <f>'Alocação 2q'!C68</f>
        <v>4</v>
      </c>
      <c r="E69" s="82">
        <f>'Alocação 2q'!D68</f>
        <v>2</v>
      </c>
      <c r="F69" s="82">
        <f>'Alocação 2q'!E68</f>
        <v>4</v>
      </c>
      <c r="G69" s="82">
        <f t="shared" si="7"/>
        <v>6</v>
      </c>
      <c r="H69" s="82" t="str">
        <f>'Alocação 2q'!H68</f>
        <v>SA</v>
      </c>
      <c r="I69" s="82">
        <f>'Alocação 2q'!J68</f>
        <v>0</v>
      </c>
      <c r="J69" s="82" t="str">
        <f>'Alocação 2q'!I68</f>
        <v>Noturno</v>
      </c>
      <c r="K69" s="82">
        <f>'Alocação 2q'!K68</f>
        <v>30</v>
      </c>
      <c r="L69" s="82" t="str">
        <f>'Alocação 2q'!L68</f>
        <v>Segundas</v>
      </c>
      <c r="M69" s="83">
        <f>'Alocação 2q'!M68</f>
        <v>0.875000000000001</v>
      </c>
      <c r="N69" s="83">
        <f>'Alocação 2q'!N68</f>
        <v>0.95833333333333337</v>
      </c>
      <c r="O69" s="82" t="str">
        <f>'Alocação 2q'!O68</f>
        <v>Semanal</v>
      </c>
      <c r="P69" s="82"/>
      <c r="Q69" s="82" t="str">
        <f>'Alocação 2q'!P68</f>
        <v>Quartas</v>
      </c>
      <c r="R69" s="83">
        <f>'Alocação 2q'!Q68</f>
        <v>0.79166666666666696</v>
      </c>
      <c r="S69" s="83">
        <f>'Alocação 2q'!R68</f>
        <v>0.875000000000001</v>
      </c>
      <c r="T69" s="82" t="str">
        <f>'Alocação 2q'!S68</f>
        <v>Semanal</v>
      </c>
      <c r="U69" s="82"/>
      <c r="V69" s="82">
        <f>'Alocação 2q'!T68</f>
        <v>0</v>
      </c>
      <c r="W69" s="83">
        <f>'Alocação 2q'!U68</f>
        <v>0</v>
      </c>
      <c r="X69" s="83">
        <f>'Alocação 2q'!V68</f>
        <v>0</v>
      </c>
      <c r="Y69" s="82">
        <f>'Alocação 2q'!W68</f>
        <v>0</v>
      </c>
      <c r="Z69" s="82"/>
      <c r="AA69" s="82" t="str">
        <f>'Alocação 2q'!Y68</f>
        <v>Daniel Carneiro Carrettiero</v>
      </c>
      <c r="AB69" s="82" t="str">
        <f>'Alocação 2q'!Z68</f>
        <v>Quartas</v>
      </c>
      <c r="AC69" s="83">
        <f>'Alocação 2q'!AA68</f>
        <v>0.875</v>
      </c>
      <c r="AD69" s="83">
        <f>'Alocação 2q'!AB68</f>
        <v>0.95833333333333337</v>
      </c>
      <c r="AE69" s="82" t="str">
        <f>'Alocação 2q'!AC68</f>
        <v>Semanal</v>
      </c>
      <c r="AF69" s="82"/>
      <c r="AG69" s="82"/>
      <c r="AH69" s="82" t="str">
        <f>'Alocação 2q'!Z68</f>
        <v>Quartas</v>
      </c>
      <c r="AI69" s="83">
        <f>'Alocação 2q'!AA68</f>
        <v>0.875</v>
      </c>
      <c r="AJ69" s="83">
        <f>'Alocação 2q'!AB68</f>
        <v>0.95833333333333337</v>
      </c>
      <c r="AK69" s="82" t="str">
        <f>'Alocação 2q'!AC68</f>
        <v>Semanal</v>
      </c>
      <c r="AL69" s="82"/>
      <c r="AM69" s="82"/>
      <c r="AN69" s="82" t="str">
        <f>'Alocação 2q'!AJ68</f>
        <v>Daniel Carneiro Carrettiero</v>
      </c>
      <c r="AO69" s="86" t="str">
        <f t="shared" si="6"/>
        <v>HORAS A MAIS ALOCADAS</v>
      </c>
      <c r="AP69" s="86">
        <f t="shared" si="8"/>
        <v>0.25</v>
      </c>
      <c r="AQ69" s="86">
        <f t="shared" si="9"/>
        <v>0.16666666666666641</v>
      </c>
      <c r="AR69" s="86">
        <f t="shared" si="10"/>
        <v>0.16666666666666674</v>
      </c>
      <c r="AS69" s="87">
        <f t="shared" si="11"/>
        <v>0.33333333333333315</v>
      </c>
    </row>
    <row r="70" spans="1:45" ht="15.75" thickBot="1">
      <c r="A70" s="81" t="s">
        <v>2569</v>
      </c>
      <c r="B70" s="82" t="str">
        <f>'Alocação 2q'!B69</f>
        <v>NHT1071-15</v>
      </c>
      <c r="C70" s="82" t="str">
        <f>'Alocação 2q'!A69</f>
        <v>Práticas de Ecologia</v>
      </c>
      <c r="D70" s="82">
        <f>'Alocação 2q'!C69</f>
        <v>1</v>
      </c>
      <c r="E70" s="82">
        <f>'Alocação 2q'!D69</f>
        <v>3</v>
      </c>
      <c r="F70" s="82">
        <f>'Alocação 2q'!E69</f>
        <v>4</v>
      </c>
      <c r="G70" s="82">
        <f t="shared" si="7"/>
        <v>4</v>
      </c>
      <c r="H70" s="82" t="str">
        <f>'Alocação 2q'!H69</f>
        <v>SA</v>
      </c>
      <c r="I70" s="82">
        <f>'Alocação 2q'!J69</f>
        <v>0</v>
      </c>
      <c r="J70" s="82" t="str">
        <f>'Alocação 2q'!I69</f>
        <v>Matutino</v>
      </c>
      <c r="K70" s="82">
        <f>'Alocação 2q'!K69</f>
        <v>30</v>
      </c>
      <c r="L70" s="82" t="str">
        <f>'Alocação 2q'!L69</f>
        <v>Terças</v>
      </c>
      <c r="M70" s="83">
        <f>'Alocação 2q'!M69</f>
        <v>0</v>
      </c>
      <c r="N70" s="83">
        <f>'Alocação 2q'!N69</f>
        <v>0</v>
      </c>
      <c r="O70" s="82" t="str">
        <f>'Alocação 2q'!O69</f>
        <v>Semanal</v>
      </c>
      <c r="P70" s="82"/>
      <c r="Q70" s="82">
        <f>'Alocação 2q'!P69</f>
        <v>0</v>
      </c>
      <c r="R70" s="83">
        <f>'Alocação 2q'!Q69</f>
        <v>0</v>
      </c>
      <c r="S70" s="83">
        <f>'Alocação 2q'!R69</f>
        <v>0</v>
      </c>
      <c r="T70" s="82">
        <f>'Alocação 2q'!S69</f>
        <v>0</v>
      </c>
      <c r="U70" s="82"/>
      <c r="V70" s="82">
        <f>'Alocação 2q'!T69</f>
        <v>0</v>
      </c>
      <c r="W70" s="83">
        <f>'Alocação 2q'!U69</f>
        <v>0</v>
      </c>
      <c r="X70" s="83">
        <f>'Alocação 2q'!V69</f>
        <v>0</v>
      </c>
      <c r="Y70" s="82">
        <f>'Alocação 2q'!W69</f>
        <v>0</v>
      </c>
      <c r="Z70" s="82"/>
      <c r="AA70" s="82" t="str">
        <f>'Alocação 2q'!Y69</f>
        <v>Marcio de Souza Werneck</v>
      </c>
      <c r="AB70" s="82" t="str">
        <f>'Alocação 2q'!Z69</f>
        <v>Terças</v>
      </c>
      <c r="AC70" s="83">
        <f>'Alocação 2q'!AA69</f>
        <v>0.33333333333333331</v>
      </c>
      <c r="AD70" s="83">
        <f>'Alocação 2q'!AB69</f>
        <v>0.5</v>
      </c>
      <c r="AE70" s="82" t="str">
        <f>'Alocação 2q'!AC69</f>
        <v>Semanal</v>
      </c>
      <c r="AF70" s="82"/>
      <c r="AG70" s="82"/>
      <c r="AH70" s="82" t="str">
        <f>'Alocação 2q'!Z69</f>
        <v>Terças</v>
      </c>
      <c r="AI70" s="83">
        <f>'Alocação 2q'!AA69</f>
        <v>0.33333333333333331</v>
      </c>
      <c r="AJ70" s="83">
        <f>'Alocação 2q'!AB69</f>
        <v>0.5</v>
      </c>
      <c r="AK70" s="82" t="str">
        <f>'Alocação 2q'!AC69</f>
        <v>Semanal</v>
      </c>
      <c r="AL70" s="82"/>
      <c r="AM70" s="82"/>
      <c r="AN70" s="82" t="str">
        <f>'Alocação 2q'!AJ69</f>
        <v>Marcio de Souza Werneck</v>
      </c>
      <c r="AO70" s="86" t="str">
        <f t="shared" ref="AO70:AO81" si="12">IF(AP70="0","",IF(AP70=AS70,"CORRETO",IF(AP70&gt;AS70,"HORAS A MENOS ALOCADAS","HORAS A MAIS ALOCADAS")))</f>
        <v>HORAS A MAIS ALOCADAS</v>
      </c>
      <c r="AP70" s="86">
        <f t="shared" si="8"/>
        <v>0.16666666666666666</v>
      </c>
      <c r="AQ70" s="86">
        <f t="shared" si="9"/>
        <v>0</v>
      </c>
      <c r="AR70" s="86">
        <f t="shared" si="10"/>
        <v>0.33333333333333337</v>
      </c>
      <c r="AS70" s="87">
        <f t="shared" si="11"/>
        <v>0.33333333333333337</v>
      </c>
    </row>
    <row r="71" spans="1:45" ht="15.75" thickBot="1">
      <c r="A71" s="81" t="s">
        <v>2569</v>
      </c>
      <c r="B71" s="82" t="str">
        <f>'Alocação 2q'!B70</f>
        <v>NHT1071-15</v>
      </c>
      <c r="C71" s="82" t="str">
        <f>'Alocação 2q'!A70</f>
        <v>Práticas de Ecologia</v>
      </c>
      <c r="D71" s="82">
        <f>'Alocação 2q'!C70</f>
        <v>1</v>
      </c>
      <c r="E71" s="82">
        <f>'Alocação 2q'!D70</f>
        <v>3</v>
      </c>
      <c r="F71" s="82">
        <f>'Alocação 2q'!E70</f>
        <v>4</v>
      </c>
      <c r="G71" s="82">
        <f t="shared" si="7"/>
        <v>4</v>
      </c>
      <c r="H71" s="82" t="str">
        <f>'Alocação 2q'!H70</f>
        <v>SA</v>
      </c>
      <c r="I71" s="82">
        <f>'Alocação 2q'!J70</f>
        <v>0</v>
      </c>
      <c r="J71" s="82" t="str">
        <f>'Alocação 2q'!I70</f>
        <v>Noturno</v>
      </c>
      <c r="K71" s="82">
        <f>'Alocação 2q'!K70</f>
        <v>30</v>
      </c>
      <c r="L71" s="82" t="str">
        <f>'Alocação 2q'!L70</f>
        <v>Terças</v>
      </c>
      <c r="M71" s="83">
        <f>'Alocação 2q'!M70</f>
        <v>0</v>
      </c>
      <c r="N71" s="83">
        <f>'Alocação 2q'!N70</f>
        <v>0</v>
      </c>
      <c r="O71" s="82" t="str">
        <f>'Alocação 2q'!O70</f>
        <v>Semanal</v>
      </c>
      <c r="P71" s="82"/>
      <c r="Q71" s="82">
        <f>'Alocação 2q'!P70</f>
        <v>0</v>
      </c>
      <c r="R71" s="83">
        <f>'Alocação 2q'!Q70</f>
        <v>0</v>
      </c>
      <c r="S71" s="83">
        <f>'Alocação 2q'!R70</f>
        <v>0</v>
      </c>
      <c r="T71" s="82">
        <f>'Alocação 2q'!S70</f>
        <v>0</v>
      </c>
      <c r="U71" s="82"/>
      <c r="V71" s="82">
        <f>'Alocação 2q'!T70</f>
        <v>0</v>
      </c>
      <c r="W71" s="83">
        <f>'Alocação 2q'!U70</f>
        <v>0</v>
      </c>
      <c r="X71" s="83">
        <f>'Alocação 2q'!V70</f>
        <v>0</v>
      </c>
      <c r="Y71" s="82">
        <f>'Alocação 2q'!W70</f>
        <v>0</v>
      </c>
      <c r="Z71" s="82"/>
      <c r="AA71" s="82" t="str">
        <f>'Alocação 2q'!Y70</f>
        <v>Marcio de Souza Werneck</v>
      </c>
      <c r="AB71" s="82" t="str">
        <f>'Alocação 2q'!Z70</f>
        <v>Terças</v>
      </c>
      <c r="AC71" s="83">
        <f>'Alocação 2q'!AA70</f>
        <v>0.79166666666666596</v>
      </c>
      <c r="AD71" s="83">
        <f>'Alocação 2q'!AB70</f>
        <v>0.95833333333333337</v>
      </c>
      <c r="AE71" s="82" t="str">
        <f>'Alocação 2q'!AC70</f>
        <v>Semanal</v>
      </c>
      <c r="AF71" s="82"/>
      <c r="AG71" s="82"/>
      <c r="AH71" s="82" t="str">
        <f>'Alocação 2q'!Z70</f>
        <v>Terças</v>
      </c>
      <c r="AI71" s="83">
        <f>'Alocação 2q'!AA70</f>
        <v>0.79166666666666596</v>
      </c>
      <c r="AJ71" s="83">
        <f>'Alocação 2q'!AB70</f>
        <v>0.95833333333333337</v>
      </c>
      <c r="AK71" s="82" t="str">
        <f>'Alocação 2q'!AC70</f>
        <v>Semanal</v>
      </c>
      <c r="AL71" s="82"/>
      <c r="AM71" s="82"/>
      <c r="AN71" s="82" t="str">
        <f>'Alocação 2q'!AJ70</f>
        <v>Marcio de Souza Werneck</v>
      </c>
      <c r="AO71" s="86" t="str">
        <f t="shared" si="12"/>
        <v>HORAS A MAIS ALOCADAS</v>
      </c>
      <c r="AP71" s="86">
        <f t="shared" si="8"/>
        <v>0.16666666666666666</v>
      </c>
      <c r="AQ71" s="86">
        <f t="shared" si="9"/>
        <v>0</v>
      </c>
      <c r="AR71" s="86">
        <f t="shared" si="10"/>
        <v>0.33333333333333481</v>
      </c>
      <c r="AS71" s="87">
        <f t="shared" si="11"/>
        <v>0.33333333333333481</v>
      </c>
    </row>
    <row r="72" spans="1:45" ht="15.75" thickBot="1">
      <c r="A72" s="81" t="s">
        <v>2569</v>
      </c>
      <c r="B72" s="82" t="str">
        <f>'Alocação 2q'!B71</f>
        <v>-</v>
      </c>
      <c r="C72" s="82">
        <f>'Alocação 2q'!A71</f>
        <v>0</v>
      </c>
      <c r="D72" s="82" t="str">
        <f>'Alocação 2q'!C71</f>
        <v>-</v>
      </c>
      <c r="E72" s="82" t="str">
        <f>'Alocação 2q'!D71</f>
        <v>-</v>
      </c>
      <c r="F72" s="82" t="str">
        <f>'Alocação 2q'!E71</f>
        <v>-</v>
      </c>
      <c r="G72" s="82" t="e">
        <f t="shared" si="7"/>
        <v>#VALUE!</v>
      </c>
      <c r="H72" s="82">
        <f>'Alocação 2q'!H71</f>
        <v>0</v>
      </c>
      <c r="I72" s="82">
        <f>'Alocação 2q'!J71</f>
        <v>0</v>
      </c>
      <c r="J72" s="82">
        <f>'Alocação 2q'!I71</f>
        <v>0</v>
      </c>
      <c r="K72" s="82">
        <f>'Alocação 2q'!K71</f>
        <v>0</v>
      </c>
      <c r="L72" s="82">
        <f>'Alocação 2q'!L71</f>
        <v>0</v>
      </c>
      <c r="M72" s="83">
        <f>'Alocação 2q'!M71</f>
        <v>0</v>
      </c>
      <c r="N72" s="83">
        <f>'Alocação 2q'!N71</f>
        <v>0</v>
      </c>
      <c r="O72" s="82">
        <f>'Alocação 2q'!O71</f>
        <v>0</v>
      </c>
      <c r="P72" s="82"/>
      <c r="Q72" s="82">
        <f>'Alocação 2q'!P71</f>
        <v>0</v>
      </c>
      <c r="R72" s="83">
        <f>'Alocação 2q'!Q71</f>
        <v>0</v>
      </c>
      <c r="S72" s="83">
        <f>'Alocação 2q'!R71</f>
        <v>0</v>
      </c>
      <c r="T72" s="82">
        <f>'Alocação 2q'!S71</f>
        <v>0</v>
      </c>
      <c r="U72" s="82"/>
      <c r="V72" s="82">
        <f>'Alocação 2q'!T71</f>
        <v>0</v>
      </c>
      <c r="W72" s="83">
        <f>'Alocação 2q'!U71</f>
        <v>0</v>
      </c>
      <c r="X72" s="83">
        <f>'Alocação 2q'!V71</f>
        <v>0</v>
      </c>
      <c r="Y72" s="82">
        <f>'Alocação 2q'!W71</f>
        <v>0</v>
      </c>
      <c r="Z72" s="82"/>
      <c r="AA72" s="82">
        <f>'Alocação 2q'!Y71</f>
        <v>0</v>
      </c>
      <c r="AB72" s="82">
        <f>'Alocação 2q'!Z71</f>
        <v>0</v>
      </c>
      <c r="AC72" s="83">
        <f>'Alocação 2q'!AA71</f>
        <v>0</v>
      </c>
      <c r="AD72" s="83">
        <f>'Alocação 2q'!AB71</f>
        <v>0</v>
      </c>
      <c r="AE72" s="82">
        <f>'Alocação 2q'!AC71</f>
        <v>0</v>
      </c>
      <c r="AF72" s="82"/>
      <c r="AG72" s="82"/>
      <c r="AH72" s="82">
        <f>'Alocação 2q'!Z71</f>
        <v>0</v>
      </c>
      <c r="AI72" s="83">
        <f>'Alocação 2q'!AA71</f>
        <v>0</v>
      </c>
      <c r="AJ72" s="83">
        <f>'Alocação 2q'!AB71</f>
        <v>0</v>
      </c>
      <c r="AK72" s="82">
        <f>'Alocação 2q'!AC71</f>
        <v>0</v>
      </c>
      <c r="AL72" s="82"/>
      <c r="AM72" s="82"/>
      <c r="AN72" s="82">
        <f>'Alocação 2q'!AJ71</f>
        <v>0</v>
      </c>
      <c r="AO72" s="86" t="e">
        <f t="shared" si="12"/>
        <v>#VALUE!</v>
      </c>
      <c r="AP72" s="86" t="e">
        <f t="shared" si="8"/>
        <v>#VALUE!</v>
      </c>
      <c r="AQ72" s="86">
        <f t="shared" si="9"/>
        <v>0</v>
      </c>
      <c r="AR72" s="86">
        <f t="shared" si="10"/>
        <v>0</v>
      </c>
      <c r="AS72" s="87">
        <f t="shared" si="11"/>
        <v>0</v>
      </c>
    </row>
    <row r="73" spans="1:45" ht="15.75" thickBot="1">
      <c r="A73" s="81" t="s">
        <v>2569</v>
      </c>
      <c r="B73" s="82" t="str">
        <f>'Alocação 2q'!B72</f>
        <v>BCS002-15</v>
      </c>
      <c r="C73" s="82" t="str">
        <f>'Alocação 2q'!A72</f>
        <v>Projeto Dirigido</v>
      </c>
      <c r="D73" s="82">
        <f>'Alocação 2q'!C72</f>
        <v>0</v>
      </c>
      <c r="E73" s="82">
        <f>'Alocação 2q'!D72</f>
        <v>2</v>
      </c>
      <c r="F73" s="82">
        <f>'Alocação 2q'!E72</f>
        <v>10</v>
      </c>
      <c r="G73" s="82">
        <f t="shared" si="7"/>
        <v>2</v>
      </c>
      <c r="H73" s="82" t="str">
        <f>'Alocação 2q'!H72</f>
        <v>SA</v>
      </c>
      <c r="I73" s="82" t="str">
        <f>'Alocação 2q'!J72</f>
        <v>A2</v>
      </c>
      <c r="J73" s="82" t="str">
        <f>'Alocação 2q'!I72</f>
        <v>Matutino</v>
      </c>
      <c r="K73" s="82">
        <f>'Alocação 2q'!K72</f>
        <v>0</v>
      </c>
      <c r="L73" s="82" t="str">
        <f>'Alocação 2q'!L72</f>
        <v>Terças</v>
      </c>
      <c r="M73" s="83">
        <f>'Alocação 2q'!M72</f>
        <v>0.41666666666666702</v>
      </c>
      <c r="N73" s="83">
        <f>'Alocação 2q'!N72</f>
        <v>0.5</v>
      </c>
      <c r="O73" s="82" t="str">
        <f>'Alocação 2q'!O72</f>
        <v>Semanal</v>
      </c>
      <c r="P73" s="82"/>
      <c r="Q73" s="82">
        <f>'Alocação 2q'!P72</f>
        <v>0</v>
      </c>
      <c r="R73" s="83">
        <f>'Alocação 2q'!Q72</f>
        <v>0</v>
      </c>
      <c r="S73" s="83">
        <f>'Alocação 2q'!R72</f>
        <v>0</v>
      </c>
      <c r="T73" s="82">
        <f>'Alocação 2q'!S72</f>
        <v>0</v>
      </c>
      <c r="U73" s="82"/>
      <c r="V73" s="82">
        <f>'Alocação 2q'!T72</f>
        <v>0</v>
      </c>
      <c r="W73" s="83">
        <f>'Alocação 2q'!U72</f>
        <v>0</v>
      </c>
      <c r="X73" s="83">
        <f>'Alocação 2q'!V72</f>
        <v>0</v>
      </c>
      <c r="Y73" s="82">
        <f>'Alocação 2q'!W72</f>
        <v>0</v>
      </c>
      <c r="Z73" s="82"/>
      <c r="AA73" s="82" t="str">
        <f>'Alocação 2q'!Y72</f>
        <v>Marcela Sorelli Carneiro Ramos</v>
      </c>
      <c r="AB73" s="82">
        <f>'Alocação 2q'!Z72</f>
        <v>0</v>
      </c>
      <c r="AC73" s="83">
        <f>'Alocação 2q'!AA72</f>
        <v>0</v>
      </c>
      <c r="AD73" s="83">
        <f>'Alocação 2q'!AB72</f>
        <v>0</v>
      </c>
      <c r="AE73" s="82">
        <f>'Alocação 2q'!AC72</f>
        <v>0</v>
      </c>
      <c r="AF73" s="82"/>
      <c r="AG73" s="82"/>
      <c r="AH73" s="82">
        <f>'Alocação 2q'!Z72</f>
        <v>0</v>
      </c>
      <c r="AI73" s="83">
        <f>'Alocação 2q'!AA72</f>
        <v>0</v>
      </c>
      <c r="AJ73" s="83">
        <f>'Alocação 2q'!AB72</f>
        <v>0</v>
      </c>
      <c r="AK73" s="82">
        <f>'Alocação 2q'!AC72</f>
        <v>0</v>
      </c>
      <c r="AL73" s="82"/>
      <c r="AM73" s="82"/>
      <c r="AN73" s="82">
        <f>'Alocação 2q'!AJ72</f>
        <v>0</v>
      </c>
      <c r="AO73" s="86" t="str">
        <f t="shared" si="12"/>
        <v>HORAS A MENOS ALOCADAS</v>
      </c>
      <c r="AP73" s="86">
        <f t="shared" si="8"/>
        <v>8.3333333333333329E-2</v>
      </c>
      <c r="AQ73" s="86">
        <f t="shared" si="9"/>
        <v>8.3333333333332982E-2</v>
      </c>
      <c r="AR73" s="86">
        <f t="shared" si="10"/>
        <v>0</v>
      </c>
      <c r="AS73" s="87">
        <f t="shared" si="11"/>
        <v>8.3333333333332982E-2</v>
      </c>
    </row>
    <row r="74" spans="1:45" ht="15.75" thickBot="1">
      <c r="A74" s="81" t="s">
        <v>2569</v>
      </c>
      <c r="B74" s="82" t="str">
        <f>'Alocação 2q'!B73</f>
        <v>BCS0001-15</v>
      </c>
      <c r="C74" s="82" t="str">
        <f>'Alocação 2q'!A73</f>
        <v>Base Experimental das Ciências Naturais</v>
      </c>
      <c r="D74" s="82">
        <f>'Alocação 2q'!C73</f>
        <v>0</v>
      </c>
      <c r="E74" s="82">
        <f>'Alocação 2q'!D73</f>
        <v>3</v>
      </c>
      <c r="F74" s="82">
        <f>'Alocação 2q'!E73</f>
        <v>2</v>
      </c>
      <c r="G74" s="82">
        <f t="shared" si="7"/>
        <v>3</v>
      </c>
      <c r="H74" s="82" t="str">
        <f>'Alocação 2q'!H73</f>
        <v>SBC</v>
      </c>
      <c r="I74" s="82" t="str">
        <f>'Alocação 2q'!J73</f>
        <v>D</v>
      </c>
      <c r="J74" s="82" t="str">
        <f>'Alocação 2q'!I73</f>
        <v>Matutino</v>
      </c>
      <c r="K74" s="82">
        <f>'Alocação 2q'!K73</f>
        <v>0</v>
      </c>
      <c r="L74" s="82">
        <f>'Alocação 2q'!L73</f>
        <v>0</v>
      </c>
      <c r="M74" s="83">
        <f>'Alocação 2q'!M73</f>
        <v>0</v>
      </c>
      <c r="N74" s="83">
        <f>'Alocação 2q'!N73</f>
        <v>0</v>
      </c>
      <c r="O74" s="82">
        <f>'Alocação 2q'!O73</f>
        <v>0</v>
      </c>
      <c r="P74" s="82"/>
      <c r="Q74" s="82">
        <f>'Alocação 2q'!P73</f>
        <v>0</v>
      </c>
      <c r="R74" s="83">
        <f>'Alocação 2q'!Q73</f>
        <v>0</v>
      </c>
      <c r="S74" s="83">
        <f>'Alocação 2q'!R73</f>
        <v>0</v>
      </c>
      <c r="T74" s="82">
        <f>'Alocação 2q'!S73</f>
        <v>0</v>
      </c>
      <c r="U74" s="82"/>
      <c r="V74" s="82">
        <f>'Alocação 2q'!T73</f>
        <v>0</v>
      </c>
      <c r="W74" s="83">
        <f>'Alocação 2q'!U73</f>
        <v>0</v>
      </c>
      <c r="X74" s="83">
        <f>'Alocação 2q'!V73</f>
        <v>0</v>
      </c>
      <c r="Y74" s="82">
        <f>'Alocação 2q'!W73</f>
        <v>0</v>
      </c>
      <c r="Z74" s="82"/>
      <c r="AA74" s="82">
        <f>'Alocação 2q'!Y73</f>
        <v>0</v>
      </c>
      <c r="AB74" s="82" t="str">
        <f>'Alocação 2q'!Z73</f>
        <v>Quartas</v>
      </c>
      <c r="AC74" s="83">
        <f>'Alocação 2q'!AA73</f>
        <v>0.58333333333333304</v>
      </c>
      <c r="AD74" s="83">
        <f>'Alocação 2q'!AB73</f>
        <v>0.70833333333333304</v>
      </c>
      <c r="AE74" s="82" t="str">
        <f>'Alocação 2q'!AC73</f>
        <v>Semanal</v>
      </c>
      <c r="AF74" s="82"/>
      <c r="AG74" s="82"/>
      <c r="AH74" s="82" t="str">
        <f>'Alocação 2q'!Z73</f>
        <v>Quartas</v>
      </c>
      <c r="AI74" s="83">
        <f>'Alocação 2q'!AA73</f>
        <v>0.58333333333333304</v>
      </c>
      <c r="AJ74" s="83">
        <f>'Alocação 2q'!AB73</f>
        <v>0.70833333333333304</v>
      </c>
      <c r="AK74" s="82" t="str">
        <f>'Alocação 2q'!AC73</f>
        <v>Semanal</v>
      </c>
      <c r="AL74" s="82"/>
      <c r="AM74" s="82"/>
      <c r="AN74" s="82" t="str">
        <f>'Alocação 2q'!AJ73</f>
        <v>Márcia Aparecida Sperança</v>
      </c>
      <c r="AO74" s="86" t="str">
        <f t="shared" si="12"/>
        <v>HORAS A MAIS ALOCADAS</v>
      </c>
      <c r="AP74" s="86">
        <f t="shared" si="8"/>
        <v>0.125</v>
      </c>
      <c r="AQ74" s="86">
        <f t="shared" si="9"/>
        <v>0</v>
      </c>
      <c r="AR74" s="86">
        <f t="shared" si="10"/>
        <v>0.25</v>
      </c>
      <c r="AS74" s="87">
        <f t="shared" si="11"/>
        <v>0.25</v>
      </c>
    </row>
    <row r="75" spans="1:45" ht="15.75" thickBot="1">
      <c r="A75" s="81" t="s">
        <v>2569</v>
      </c>
      <c r="B75" s="82" t="str">
        <f>'Alocação 2q'!B74</f>
        <v>BCS002-15</v>
      </c>
      <c r="C75" s="82" t="str">
        <f>'Alocação 2q'!A74</f>
        <v>Projeto Dirigido</v>
      </c>
      <c r="D75" s="82">
        <f>'Alocação 2q'!C74</f>
        <v>0</v>
      </c>
      <c r="E75" s="82">
        <f>'Alocação 2q'!D74</f>
        <v>2</v>
      </c>
      <c r="F75" s="82">
        <f>'Alocação 2q'!E74</f>
        <v>10</v>
      </c>
      <c r="G75" s="82">
        <f t="shared" si="7"/>
        <v>2</v>
      </c>
      <c r="H75" s="82" t="str">
        <f>'Alocação 2q'!H74</f>
        <v>SBC</v>
      </c>
      <c r="I75" s="82" t="str">
        <f>'Alocação 2q'!J74</f>
        <v>A</v>
      </c>
      <c r="J75" s="82" t="str">
        <f>'Alocação 2q'!I74</f>
        <v>Matutino</v>
      </c>
      <c r="K75" s="82">
        <f>'Alocação 2q'!K74</f>
        <v>0</v>
      </c>
      <c r="L75" s="82" t="str">
        <f>'Alocação 2q'!L74</f>
        <v>Terças</v>
      </c>
      <c r="M75" s="83">
        <f>'Alocação 2q'!M74</f>
        <v>0.41666666666666702</v>
      </c>
      <c r="N75" s="83">
        <f>'Alocação 2q'!N74</f>
        <v>0.5</v>
      </c>
      <c r="O75" s="82" t="str">
        <f>'Alocação 2q'!O74</f>
        <v>Semanal</v>
      </c>
      <c r="P75" s="82"/>
      <c r="Q75" s="82">
        <f>'Alocação 2q'!P74</f>
        <v>0</v>
      </c>
      <c r="R75" s="83">
        <f>'Alocação 2q'!Q74</f>
        <v>0</v>
      </c>
      <c r="S75" s="83">
        <f>'Alocação 2q'!R74</f>
        <v>0</v>
      </c>
      <c r="T75" s="82">
        <f>'Alocação 2q'!S74</f>
        <v>0</v>
      </c>
      <c r="U75" s="82"/>
      <c r="V75" s="82">
        <f>'Alocação 2q'!T74</f>
        <v>0</v>
      </c>
      <c r="W75" s="83">
        <f>'Alocação 2q'!U74</f>
        <v>0</v>
      </c>
      <c r="X75" s="83">
        <f>'Alocação 2q'!V74</f>
        <v>0</v>
      </c>
      <c r="Y75" s="82">
        <f>'Alocação 2q'!W74</f>
        <v>0</v>
      </c>
      <c r="Z75" s="82"/>
      <c r="AA75" s="82" t="str">
        <f>'Alocação 2q'!Y74</f>
        <v>César Augusto João Ribeiro</v>
      </c>
      <c r="AB75" s="82">
        <f>'Alocação 2q'!Z74</f>
        <v>0</v>
      </c>
      <c r="AC75" s="83">
        <f>'Alocação 2q'!AA74</f>
        <v>0</v>
      </c>
      <c r="AD75" s="83">
        <f>'Alocação 2q'!AB74</f>
        <v>0</v>
      </c>
      <c r="AE75" s="82">
        <f>'Alocação 2q'!AC74</f>
        <v>0</v>
      </c>
      <c r="AF75" s="82"/>
      <c r="AG75" s="82"/>
      <c r="AH75" s="82">
        <f>'Alocação 2q'!Z74</f>
        <v>0</v>
      </c>
      <c r="AI75" s="83">
        <f>'Alocação 2q'!AA74</f>
        <v>0</v>
      </c>
      <c r="AJ75" s="83">
        <f>'Alocação 2q'!AB74</f>
        <v>0</v>
      </c>
      <c r="AK75" s="82">
        <f>'Alocação 2q'!AC74</f>
        <v>0</v>
      </c>
      <c r="AL75" s="82"/>
      <c r="AM75" s="82"/>
      <c r="AN75" s="82">
        <f>'Alocação 2q'!AJ74</f>
        <v>0</v>
      </c>
      <c r="AO75" s="86" t="str">
        <f t="shared" si="12"/>
        <v>HORAS A MENOS ALOCADAS</v>
      </c>
      <c r="AP75" s="86">
        <f t="shared" si="8"/>
        <v>8.3333333333333329E-2</v>
      </c>
      <c r="AQ75" s="86">
        <f t="shared" si="9"/>
        <v>8.3333333333332982E-2</v>
      </c>
      <c r="AR75" s="86">
        <f t="shared" si="10"/>
        <v>0</v>
      </c>
      <c r="AS75" s="87">
        <f t="shared" si="11"/>
        <v>8.3333333333332982E-2</v>
      </c>
    </row>
    <row r="76" spans="1:45" ht="15.75" thickBot="1">
      <c r="A76" s="81" t="s">
        <v>2569</v>
      </c>
      <c r="B76" s="82" t="str">
        <f>'Alocação 2q'!B75</f>
        <v>BIS019</v>
      </c>
      <c r="C76" s="82" t="str">
        <f>'Alocação 2q'!A75</f>
        <v>Redação científica</v>
      </c>
      <c r="D76" s="82">
        <f>'Alocação 2q'!C75</f>
        <v>4</v>
      </c>
      <c r="E76" s="82">
        <f>'Alocação 2q'!D75</f>
        <v>0</v>
      </c>
      <c r="F76" s="82">
        <f>'Alocação 2q'!E75</f>
        <v>8</v>
      </c>
      <c r="G76" s="82">
        <f t="shared" si="7"/>
        <v>4</v>
      </c>
      <c r="H76" s="82">
        <f>'Alocação 2q'!H75</f>
        <v>0</v>
      </c>
      <c r="I76" s="82">
        <f>'Alocação 2q'!J75</f>
        <v>0</v>
      </c>
      <c r="J76" s="82">
        <f>'Alocação 2q'!I75</f>
        <v>0</v>
      </c>
      <c r="K76" s="82">
        <f>'Alocação 2q'!K75</f>
        <v>0</v>
      </c>
      <c r="L76" s="82">
        <f>'Alocação 2q'!L75</f>
        <v>0</v>
      </c>
      <c r="M76" s="83">
        <f>'Alocação 2q'!M75</f>
        <v>0</v>
      </c>
      <c r="N76" s="83">
        <f>'Alocação 2q'!N75</f>
        <v>0</v>
      </c>
      <c r="O76" s="82">
        <f>'Alocação 2q'!O75</f>
        <v>0</v>
      </c>
      <c r="P76" s="82"/>
      <c r="Q76" s="82">
        <f>'Alocação 2q'!P75</f>
        <v>0</v>
      </c>
      <c r="R76" s="83">
        <f>'Alocação 2q'!Q75</f>
        <v>0</v>
      </c>
      <c r="S76" s="83">
        <f>'Alocação 2q'!R75</f>
        <v>0</v>
      </c>
      <c r="T76" s="82">
        <f>'Alocação 2q'!S75</f>
        <v>0</v>
      </c>
      <c r="U76" s="82"/>
      <c r="V76" s="82">
        <f>'Alocação 2q'!T75</f>
        <v>0</v>
      </c>
      <c r="W76" s="83">
        <f>'Alocação 2q'!U75</f>
        <v>0</v>
      </c>
      <c r="X76" s="83">
        <f>'Alocação 2q'!V75</f>
        <v>0</v>
      </c>
      <c r="Y76" s="82">
        <f>'Alocação 2q'!W75</f>
        <v>0</v>
      </c>
      <c r="Z76" s="82"/>
      <c r="AA76" s="82" t="str">
        <f>'Alocação 2q'!Y75</f>
        <v>Tiago Rodrigues</v>
      </c>
      <c r="AB76" s="82">
        <f>'Alocação 2q'!Z75</f>
        <v>0</v>
      </c>
      <c r="AC76" s="83">
        <f>'Alocação 2q'!AA75</f>
        <v>0</v>
      </c>
      <c r="AD76" s="83">
        <f>'Alocação 2q'!AB75</f>
        <v>0</v>
      </c>
      <c r="AE76" s="82">
        <f>'Alocação 2q'!AC75</f>
        <v>0</v>
      </c>
      <c r="AF76" s="82"/>
      <c r="AG76" s="82"/>
      <c r="AH76" s="82">
        <f>'Alocação 2q'!Z75</f>
        <v>0</v>
      </c>
      <c r="AI76" s="83">
        <f>'Alocação 2q'!AA75</f>
        <v>0</v>
      </c>
      <c r="AJ76" s="83">
        <f>'Alocação 2q'!AB75</f>
        <v>0</v>
      </c>
      <c r="AK76" s="82">
        <f>'Alocação 2q'!AC75</f>
        <v>0</v>
      </c>
      <c r="AL76" s="82"/>
      <c r="AM76" s="82"/>
      <c r="AN76" s="82">
        <f>'Alocação 2q'!AJ75</f>
        <v>0</v>
      </c>
      <c r="AO76" s="86" t="str">
        <f t="shared" si="12"/>
        <v>HORAS A MENOS ALOCADAS</v>
      </c>
      <c r="AP76" s="86">
        <f t="shared" si="8"/>
        <v>0.16666666666666666</v>
      </c>
      <c r="AQ76" s="86">
        <f t="shared" si="9"/>
        <v>0</v>
      </c>
      <c r="AR76" s="86">
        <f t="shared" si="10"/>
        <v>0</v>
      </c>
      <c r="AS76" s="87">
        <f t="shared" si="11"/>
        <v>0</v>
      </c>
    </row>
    <row r="77" spans="1:45" ht="15.75" thickBot="1">
      <c r="A77" s="81" t="s">
        <v>2569</v>
      </c>
      <c r="B77" s="82" t="str">
        <f>'Alocação 2q'!B76</f>
        <v>EVD003</v>
      </c>
      <c r="C77" s="82" t="str">
        <f>'Alocação 2q'!A76</f>
        <v>Sistemática Filogenética</v>
      </c>
      <c r="D77" s="82">
        <f>'Alocação 2q'!C76</f>
        <v>6</v>
      </c>
      <c r="E77" s="82">
        <f>'Alocação 2q'!D76</f>
        <v>0</v>
      </c>
      <c r="F77" s="82">
        <f>'Alocação 2q'!E76</f>
        <v>12</v>
      </c>
      <c r="G77" s="82">
        <f t="shared" si="7"/>
        <v>6</v>
      </c>
      <c r="H77" s="82">
        <f>'Alocação 2q'!H76</f>
        <v>0</v>
      </c>
      <c r="I77" s="82">
        <f>'Alocação 2q'!J76</f>
        <v>0</v>
      </c>
      <c r="J77" s="82">
        <f>'Alocação 2q'!I76</f>
        <v>0</v>
      </c>
      <c r="K77" s="82">
        <f>'Alocação 2q'!K76</f>
        <v>0</v>
      </c>
      <c r="L77" s="82">
        <f>'Alocação 2q'!L76</f>
        <v>0</v>
      </c>
      <c r="M77" s="83">
        <f>'Alocação 2q'!M76</f>
        <v>0</v>
      </c>
      <c r="N77" s="83">
        <f>'Alocação 2q'!N76</f>
        <v>0</v>
      </c>
      <c r="O77" s="82">
        <f>'Alocação 2q'!O76</f>
        <v>0</v>
      </c>
      <c r="P77" s="82"/>
      <c r="Q77" s="82">
        <f>'Alocação 2q'!P76</f>
        <v>0</v>
      </c>
      <c r="R77" s="83">
        <f>'Alocação 2q'!Q76</f>
        <v>0</v>
      </c>
      <c r="S77" s="83">
        <f>'Alocação 2q'!R76</f>
        <v>0</v>
      </c>
      <c r="T77" s="82">
        <f>'Alocação 2q'!S76</f>
        <v>0</v>
      </c>
      <c r="U77" s="82"/>
      <c r="V77" s="82">
        <f>'Alocação 2q'!T76</f>
        <v>0</v>
      </c>
      <c r="W77" s="83">
        <f>'Alocação 2q'!U76</f>
        <v>0</v>
      </c>
      <c r="X77" s="83">
        <f>'Alocação 2q'!V76</f>
        <v>0</v>
      </c>
      <c r="Y77" s="82">
        <f>'Alocação 2q'!W76</f>
        <v>0</v>
      </c>
      <c r="Z77" s="82"/>
      <c r="AA77" s="82" t="str">
        <f>'Alocação 2q'!Y76</f>
        <v>Guilherme Cunha Ribeiro</v>
      </c>
      <c r="AB77" s="82">
        <f>'Alocação 2q'!Z76</f>
        <v>0</v>
      </c>
      <c r="AC77" s="83">
        <f>'Alocação 2q'!AA76</f>
        <v>0</v>
      </c>
      <c r="AD77" s="83">
        <f>'Alocação 2q'!AB76</f>
        <v>0</v>
      </c>
      <c r="AE77" s="82">
        <f>'Alocação 2q'!AC76</f>
        <v>0</v>
      </c>
      <c r="AF77" s="82"/>
      <c r="AG77" s="82"/>
      <c r="AH77" s="82">
        <f>'Alocação 2q'!Z76</f>
        <v>0</v>
      </c>
      <c r="AI77" s="83">
        <f>'Alocação 2q'!AA76</f>
        <v>0</v>
      </c>
      <c r="AJ77" s="83">
        <f>'Alocação 2q'!AB76</f>
        <v>0</v>
      </c>
      <c r="AK77" s="82">
        <f>'Alocação 2q'!AC76</f>
        <v>0</v>
      </c>
      <c r="AL77" s="82"/>
      <c r="AM77" s="82"/>
      <c r="AN77" s="82">
        <f>'Alocação 2q'!AJ76</f>
        <v>0</v>
      </c>
      <c r="AO77" s="86" t="str">
        <f t="shared" si="12"/>
        <v>HORAS A MENOS ALOCADAS</v>
      </c>
      <c r="AP77" s="86">
        <f t="shared" si="8"/>
        <v>0.25</v>
      </c>
      <c r="AQ77" s="86">
        <f t="shared" si="9"/>
        <v>0</v>
      </c>
      <c r="AR77" s="86">
        <f t="shared" si="10"/>
        <v>0</v>
      </c>
      <c r="AS77" s="87">
        <f t="shared" si="11"/>
        <v>0</v>
      </c>
    </row>
    <row r="78" spans="1:45" ht="15.75" thickBot="1">
      <c r="A78" s="81" t="s">
        <v>2569</v>
      </c>
      <c r="B78" s="82" t="str">
        <f>'Alocação 2q'!B77</f>
        <v>NHT1049-15</v>
      </c>
      <c r="C78" s="82" t="str">
        <f>'Alocação 2q'!A77</f>
        <v xml:space="preserve">TCC em Biologia </v>
      </c>
      <c r="D78" s="82">
        <f>'Alocação 2q'!C77</f>
        <v>2</v>
      </c>
      <c r="E78" s="82">
        <f>'Alocação 2q'!D77</f>
        <v>0</v>
      </c>
      <c r="F78" s="82">
        <f>'Alocação 2q'!E77</f>
        <v>2</v>
      </c>
      <c r="G78" s="82">
        <f t="shared" si="7"/>
        <v>2</v>
      </c>
      <c r="H78" s="82" t="str">
        <f>'Alocação 2q'!H77</f>
        <v>SA</v>
      </c>
      <c r="I78" s="82">
        <f>'Alocação 2q'!J77</f>
        <v>0</v>
      </c>
      <c r="J78" s="82" t="str">
        <f>'Alocação 2q'!I77</f>
        <v>Matutino</v>
      </c>
      <c r="K78" s="82">
        <f>'Alocação 2q'!K77</f>
        <v>30</v>
      </c>
      <c r="L78" s="82" t="str">
        <f>'Alocação 2q'!L77</f>
        <v>Sextas</v>
      </c>
      <c r="M78" s="83">
        <f>'Alocação 2q'!M77</f>
        <v>0.66666666666666663</v>
      </c>
      <c r="N78" s="83">
        <f>'Alocação 2q'!N77</f>
        <v>0.75</v>
      </c>
      <c r="O78" s="82" t="str">
        <f>'Alocação 2q'!O77</f>
        <v>Semanal</v>
      </c>
      <c r="P78" s="82"/>
      <c r="Q78" s="82">
        <f>'Alocação 2q'!P77</f>
        <v>0</v>
      </c>
      <c r="R78" s="83">
        <f>'Alocação 2q'!Q77</f>
        <v>0</v>
      </c>
      <c r="S78" s="83">
        <f>'Alocação 2q'!R77</f>
        <v>0</v>
      </c>
      <c r="T78" s="82">
        <f>'Alocação 2q'!S77</f>
        <v>0</v>
      </c>
      <c r="U78" s="82"/>
      <c r="V78" s="82">
        <f>'Alocação 2q'!T77</f>
        <v>0</v>
      </c>
      <c r="W78" s="83">
        <f>'Alocação 2q'!U77</f>
        <v>0</v>
      </c>
      <c r="X78" s="83">
        <f>'Alocação 2q'!V77</f>
        <v>0</v>
      </c>
      <c r="Y78" s="82">
        <f>'Alocação 2q'!W77</f>
        <v>0</v>
      </c>
      <c r="Z78" s="82"/>
      <c r="AA78" s="82" t="str">
        <f>'Alocação 2q'!Y77</f>
        <v>Renata Simões</v>
      </c>
      <c r="AB78" s="82">
        <f>'Alocação 2q'!Z77</f>
        <v>0</v>
      </c>
      <c r="AC78" s="83">
        <f>'Alocação 2q'!AA77</f>
        <v>0</v>
      </c>
      <c r="AD78" s="83">
        <f>'Alocação 2q'!AB77</f>
        <v>0</v>
      </c>
      <c r="AE78" s="82">
        <f>'Alocação 2q'!AC77</f>
        <v>0</v>
      </c>
      <c r="AF78" s="82"/>
      <c r="AG78" s="82"/>
      <c r="AH78" s="82">
        <f>'Alocação 2q'!Z77</f>
        <v>0</v>
      </c>
      <c r="AI78" s="83">
        <f>'Alocação 2q'!AA77</f>
        <v>0</v>
      </c>
      <c r="AJ78" s="83">
        <f>'Alocação 2q'!AB77</f>
        <v>0</v>
      </c>
      <c r="AK78" s="82">
        <f>'Alocação 2q'!AC77</f>
        <v>0</v>
      </c>
      <c r="AL78" s="82"/>
      <c r="AM78" s="82"/>
      <c r="AN78" s="82">
        <f>'Alocação 2q'!AJ77</f>
        <v>0</v>
      </c>
      <c r="AO78" s="86" t="str">
        <f t="shared" si="12"/>
        <v>HORAS A MAIS ALOCADAS</v>
      </c>
      <c r="AP78" s="86">
        <f t="shared" si="8"/>
        <v>8.3333333333333329E-2</v>
      </c>
      <c r="AQ78" s="86">
        <f t="shared" si="9"/>
        <v>8.333333333333337E-2</v>
      </c>
      <c r="AR78" s="86">
        <f t="shared" si="10"/>
        <v>0</v>
      </c>
      <c r="AS78" s="87">
        <f t="shared" si="11"/>
        <v>8.333333333333337E-2</v>
      </c>
    </row>
    <row r="79" spans="1:45" ht="15.75" thickBot="1">
      <c r="A79" s="81" t="s">
        <v>2569</v>
      </c>
      <c r="B79" s="82" t="str">
        <f>'Alocação 2q'!B78</f>
        <v>NHT1049-15</v>
      </c>
      <c r="C79" s="82" t="str">
        <f>'Alocação 2q'!A78</f>
        <v xml:space="preserve">TCC em Biologia </v>
      </c>
      <c r="D79" s="82">
        <f>'Alocação 2q'!C78</f>
        <v>2</v>
      </c>
      <c r="E79" s="82">
        <f>'Alocação 2q'!D78</f>
        <v>0</v>
      </c>
      <c r="F79" s="82">
        <f>'Alocação 2q'!E78</f>
        <v>2</v>
      </c>
      <c r="G79" s="82">
        <f t="shared" si="7"/>
        <v>2</v>
      </c>
      <c r="H79" s="82" t="str">
        <f>'Alocação 2q'!H78</f>
        <v>SA</v>
      </c>
      <c r="I79" s="82">
        <f>'Alocação 2q'!J78</f>
        <v>0</v>
      </c>
      <c r="J79" s="82" t="str">
        <f>'Alocação 2q'!I78</f>
        <v>Noturno</v>
      </c>
      <c r="K79" s="82">
        <f>'Alocação 2q'!K78</f>
        <v>30</v>
      </c>
      <c r="L79" s="82" t="str">
        <f>'Alocação 2q'!L78</f>
        <v>Sextas</v>
      </c>
      <c r="M79" s="83">
        <f>'Alocação 2q'!M78</f>
        <v>0.79166666666666596</v>
      </c>
      <c r="N79" s="83">
        <f>'Alocação 2q'!N78</f>
        <v>0.874999999999999</v>
      </c>
      <c r="O79" s="82" t="str">
        <f>'Alocação 2q'!O78</f>
        <v>Semanal</v>
      </c>
      <c r="P79" s="82"/>
      <c r="Q79" s="82">
        <f>'Alocação 2q'!P78</f>
        <v>0</v>
      </c>
      <c r="R79" s="83">
        <f>'Alocação 2q'!Q78</f>
        <v>0</v>
      </c>
      <c r="S79" s="83">
        <f>'Alocação 2q'!R78</f>
        <v>0</v>
      </c>
      <c r="T79" s="82">
        <f>'Alocação 2q'!S78</f>
        <v>0</v>
      </c>
      <c r="U79" s="82"/>
      <c r="V79" s="82">
        <f>'Alocação 2q'!T78</f>
        <v>0</v>
      </c>
      <c r="W79" s="83">
        <f>'Alocação 2q'!U78</f>
        <v>0</v>
      </c>
      <c r="X79" s="83">
        <f>'Alocação 2q'!V78</f>
        <v>0</v>
      </c>
      <c r="Y79" s="82">
        <f>'Alocação 2q'!W78</f>
        <v>0</v>
      </c>
      <c r="Z79" s="82"/>
      <c r="AA79" s="82" t="str">
        <f>'Alocação 2q'!Y78</f>
        <v>Maria Camila Almeida</v>
      </c>
      <c r="AB79" s="82">
        <f>'Alocação 2q'!Z78</f>
        <v>0</v>
      </c>
      <c r="AC79" s="83">
        <f>'Alocação 2q'!AA78</f>
        <v>0</v>
      </c>
      <c r="AD79" s="83">
        <f>'Alocação 2q'!AB78</f>
        <v>0</v>
      </c>
      <c r="AE79" s="82">
        <f>'Alocação 2q'!AC78</f>
        <v>0</v>
      </c>
      <c r="AF79" s="82"/>
      <c r="AG79" s="82"/>
      <c r="AH79" s="82">
        <f>'Alocação 2q'!Z78</f>
        <v>0</v>
      </c>
      <c r="AI79" s="83">
        <f>'Alocação 2q'!AA78</f>
        <v>0</v>
      </c>
      <c r="AJ79" s="83">
        <f>'Alocação 2q'!AB78</f>
        <v>0</v>
      </c>
      <c r="AK79" s="82">
        <f>'Alocação 2q'!AC78</f>
        <v>0</v>
      </c>
      <c r="AL79" s="82"/>
      <c r="AM79" s="82"/>
      <c r="AN79" s="82">
        <f>'Alocação 2q'!AJ78</f>
        <v>0</v>
      </c>
      <c r="AO79" s="86" t="str">
        <f t="shared" si="12"/>
        <v>HORAS A MENOS ALOCADAS</v>
      </c>
      <c r="AP79" s="86">
        <f t="shared" si="8"/>
        <v>8.3333333333333329E-2</v>
      </c>
      <c r="AQ79" s="86">
        <f t="shared" si="9"/>
        <v>8.3333333333333037E-2</v>
      </c>
      <c r="AR79" s="86">
        <f t="shared" si="10"/>
        <v>0</v>
      </c>
      <c r="AS79" s="87">
        <f t="shared" si="11"/>
        <v>8.3333333333333037E-2</v>
      </c>
    </row>
    <row r="80" spans="1:45" ht="15.75" thickBot="1">
      <c r="A80" s="81" t="s">
        <v>2569</v>
      </c>
      <c r="B80" s="82" t="str">
        <f>'Alocação 2q'!B79</f>
        <v>NHZ1051-13</v>
      </c>
      <c r="C80" s="82" t="str">
        <f>'Alocação 2q'!A79</f>
        <v>Virologia</v>
      </c>
      <c r="D80" s="82">
        <f>'Alocação 2q'!C79</f>
        <v>4</v>
      </c>
      <c r="E80" s="82">
        <f>'Alocação 2q'!D79</f>
        <v>0</v>
      </c>
      <c r="F80" s="82">
        <f>'Alocação 2q'!E79</f>
        <v>4</v>
      </c>
      <c r="G80" s="82">
        <f t="shared" si="7"/>
        <v>4</v>
      </c>
      <c r="H80" s="82" t="str">
        <f>'Alocação 2q'!H79</f>
        <v>SA</v>
      </c>
      <c r="I80" s="82">
        <f>'Alocação 2q'!J79</f>
        <v>0</v>
      </c>
      <c r="J80" s="82" t="str">
        <f>'Alocação 2q'!I79</f>
        <v>Matutino</v>
      </c>
      <c r="K80" s="82">
        <f>'Alocação 2q'!K79</f>
        <v>30</v>
      </c>
      <c r="L80" s="82" t="str">
        <f>'Alocação 2q'!L79</f>
        <v>Terças</v>
      </c>
      <c r="M80" s="83">
        <f>'Alocação 2q'!M79</f>
        <v>0.33333333333333331</v>
      </c>
      <c r="N80" s="83">
        <f>'Alocação 2q'!N79</f>
        <v>0.5</v>
      </c>
      <c r="O80" s="82" t="str">
        <f>'Alocação 2q'!O79</f>
        <v>Semanal</v>
      </c>
      <c r="P80" s="82"/>
      <c r="Q80" s="82">
        <f>'Alocação 2q'!P79</f>
        <v>0</v>
      </c>
      <c r="R80" s="83">
        <f>'Alocação 2q'!Q79</f>
        <v>0</v>
      </c>
      <c r="S80" s="83">
        <f>'Alocação 2q'!R79</f>
        <v>0</v>
      </c>
      <c r="T80" s="82">
        <f>'Alocação 2q'!S79</f>
        <v>0</v>
      </c>
      <c r="U80" s="82"/>
      <c r="V80" s="82">
        <f>'Alocação 2q'!T79</f>
        <v>0</v>
      </c>
      <c r="W80" s="83">
        <f>'Alocação 2q'!U79</f>
        <v>0</v>
      </c>
      <c r="X80" s="83">
        <f>'Alocação 2q'!V79</f>
        <v>0</v>
      </c>
      <c r="Y80" s="82">
        <f>'Alocação 2q'!W79</f>
        <v>0</v>
      </c>
      <c r="Z80" s="82"/>
      <c r="AA80" s="82" t="str">
        <f>'Alocação 2q'!Y79</f>
        <v>Maria Cristina Carlan da Silva</v>
      </c>
      <c r="AB80" s="82">
        <f>'Alocação 2q'!Z79</f>
        <v>0</v>
      </c>
      <c r="AC80" s="83">
        <f>'Alocação 2q'!AA79</f>
        <v>0</v>
      </c>
      <c r="AD80" s="83">
        <f>'Alocação 2q'!AB79</f>
        <v>0</v>
      </c>
      <c r="AE80" s="82">
        <f>'Alocação 2q'!AC79</f>
        <v>0</v>
      </c>
      <c r="AF80" s="82"/>
      <c r="AG80" s="82"/>
      <c r="AH80" s="82">
        <f>'Alocação 2q'!Z79</f>
        <v>0</v>
      </c>
      <c r="AI80" s="83">
        <f>'Alocação 2q'!AA79</f>
        <v>0</v>
      </c>
      <c r="AJ80" s="83">
        <f>'Alocação 2q'!AB79</f>
        <v>0</v>
      </c>
      <c r="AK80" s="82">
        <f>'Alocação 2q'!AC79</f>
        <v>0</v>
      </c>
      <c r="AL80" s="82"/>
      <c r="AM80" s="82"/>
      <c r="AN80" s="82">
        <f>'Alocação 2q'!AJ79</f>
        <v>0</v>
      </c>
      <c r="AO80" s="86" t="str">
        <f t="shared" si="12"/>
        <v>CORRETO</v>
      </c>
      <c r="AP80" s="86">
        <f t="shared" si="8"/>
        <v>0.16666666666666666</v>
      </c>
      <c r="AQ80" s="86">
        <f t="shared" si="9"/>
        <v>0.16666666666666669</v>
      </c>
      <c r="AR80" s="86">
        <f t="shared" si="10"/>
        <v>0</v>
      </c>
      <c r="AS80" s="87">
        <f t="shared" si="11"/>
        <v>0.16666666666666669</v>
      </c>
    </row>
    <row r="81" spans="1:45" ht="15.75" thickBot="1">
      <c r="A81" s="81" t="s">
        <v>2569</v>
      </c>
      <c r="B81" s="82" t="str">
        <f>'Alocação 2q'!B80</f>
        <v>NHZ1051-13</v>
      </c>
      <c r="C81" s="82" t="str">
        <f>'Alocação 2q'!A80</f>
        <v>Virologia</v>
      </c>
      <c r="D81" s="82">
        <f>'Alocação 2q'!C80</f>
        <v>4</v>
      </c>
      <c r="E81" s="82">
        <f>'Alocação 2q'!D80</f>
        <v>0</v>
      </c>
      <c r="F81" s="82">
        <f>'Alocação 2q'!E80</f>
        <v>4</v>
      </c>
      <c r="G81" s="82">
        <f t="shared" si="7"/>
        <v>4</v>
      </c>
      <c r="H81" s="82" t="str">
        <f>'Alocação 2q'!H80</f>
        <v>SA</v>
      </c>
      <c r="I81" s="82">
        <f>'Alocação 2q'!J80</f>
        <v>0</v>
      </c>
      <c r="J81" s="82" t="str">
        <f>'Alocação 2q'!I80</f>
        <v>Noturno</v>
      </c>
      <c r="K81" s="82">
        <f>'Alocação 2q'!K80</f>
        <v>30</v>
      </c>
      <c r="L81" s="82" t="str">
        <f>'Alocação 2q'!L80</f>
        <v>Terças</v>
      </c>
      <c r="M81" s="83">
        <f>'Alocação 2q'!M80</f>
        <v>0.79166666666666696</v>
      </c>
      <c r="N81" s="83">
        <f>'Alocação 2q'!N80</f>
        <v>0.95833333333333404</v>
      </c>
      <c r="O81" s="82" t="str">
        <f>'Alocação 2q'!O80</f>
        <v>Semanal</v>
      </c>
      <c r="P81" s="82"/>
      <c r="Q81" s="82">
        <f>'Alocação 2q'!P80</f>
        <v>0</v>
      </c>
      <c r="R81" s="83">
        <f>'Alocação 2q'!Q80</f>
        <v>0</v>
      </c>
      <c r="S81" s="83">
        <f>'Alocação 2q'!R80</f>
        <v>0</v>
      </c>
      <c r="T81" s="82">
        <f>'Alocação 2q'!S80</f>
        <v>0</v>
      </c>
      <c r="U81" s="82"/>
      <c r="V81" s="82">
        <f>'Alocação 2q'!T80</f>
        <v>0</v>
      </c>
      <c r="W81" s="83">
        <f>'Alocação 2q'!U80</f>
        <v>0</v>
      </c>
      <c r="X81" s="83">
        <f>'Alocação 2q'!V80</f>
        <v>0</v>
      </c>
      <c r="Y81" s="82">
        <f>'Alocação 2q'!W80</f>
        <v>0</v>
      </c>
      <c r="Z81" s="82"/>
      <c r="AA81" s="82" t="str">
        <f>'Alocação 2q'!Y80</f>
        <v>Maria Cristina Carlan da Silva</v>
      </c>
      <c r="AB81" s="82">
        <f>'Alocação 2q'!Z80</f>
        <v>0</v>
      </c>
      <c r="AC81" s="83">
        <f>'Alocação 2q'!AA80</f>
        <v>0</v>
      </c>
      <c r="AD81" s="83">
        <f>'Alocação 2q'!AB80</f>
        <v>0</v>
      </c>
      <c r="AE81" s="82">
        <f>'Alocação 2q'!AC80</f>
        <v>0</v>
      </c>
      <c r="AF81" s="82"/>
      <c r="AG81" s="82"/>
      <c r="AH81" s="82">
        <f>'Alocação 2q'!Z80</f>
        <v>0</v>
      </c>
      <c r="AI81" s="83">
        <f>'Alocação 2q'!AA80</f>
        <v>0</v>
      </c>
      <c r="AJ81" s="83">
        <f>'Alocação 2q'!AB80</f>
        <v>0</v>
      </c>
      <c r="AK81" s="82">
        <f>'Alocação 2q'!AC80</f>
        <v>0</v>
      </c>
      <c r="AL81" s="82"/>
      <c r="AM81" s="82"/>
      <c r="AN81" s="82">
        <f>'Alocação 2q'!AJ80</f>
        <v>0</v>
      </c>
      <c r="AO81" s="88" t="str">
        <f t="shared" si="12"/>
        <v>CORRETO</v>
      </c>
      <c r="AP81" s="88">
        <f t="shared" si="8"/>
        <v>0.16666666666666666</v>
      </c>
      <c r="AQ81" s="88">
        <f t="shared" si="9"/>
        <v>0.16666666666666707</v>
      </c>
      <c r="AR81" s="88">
        <f t="shared" si="10"/>
        <v>0</v>
      </c>
      <c r="AS81" s="89">
        <f t="shared" si="11"/>
        <v>0.16666666666666707</v>
      </c>
    </row>
    <row r="82" spans="1:45" ht="15.75" thickBot="1">
      <c r="A82" s="81" t="s">
        <v>2569</v>
      </c>
      <c r="B82" s="82" t="str">
        <f>'Alocação 2q'!B81</f>
        <v>NHT1063-15</v>
      </c>
      <c r="C82" s="82" t="str">
        <f>'Alocação 2q'!A81</f>
        <v>Zoologia de Invertebrados I</v>
      </c>
      <c r="D82" s="82">
        <f>'Alocação 2q'!C81</f>
        <v>2</v>
      </c>
      <c r="E82" s="82">
        <f>'Alocação 2q'!D81</f>
        <v>4</v>
      </c>
      <c r="F82" s="82">
        <f>'Alocação 2q'!E81</f>
        <v>3</v>
      </c>
      <c r="G82" s="82">
        <f t="shared" ref="G82:G83" si="13">D82+E82</f>
        <v>6</v>
      </c>
      <c r="H82" s="82" t="str">
        <f>'Alocação 2q'!H81</f>
        <v>SA</v>
      </c>
      <c r="I82" s="82">
        <f>'Alocação 2q'!J81</f>
        <v>0</v>
      </c>
      <c r="J82" s="82" t="str">
        <f>'Alocação 2q'!I81</f>
        <v>Matutino</v>
      </c>
      <c r="K82" s="82">
        <f>'Alocação 2q'!K81</f>
        <v>30</v>
      </c>
      <c r="L82" s="82" t="str">
        <f>'Alocação 2q'!L81</f>
        <v>Sextas</v>
      </c>
      <c r="M82" s="83">
        <f>'Alocação 2q'!M81</f>
        <v>0.33333333333333331</v>
      </c>
      <c r="N82" s="83">
        <f>'Alocação 2q'!N81</f>
        <v>0.41666666666666669</v>
      </c>
      <c r="O82" s="82" t="str">
        <f>'Alocação 2q'!O81</f>
        <v>Semanal</v>
      </c>
      <c r="P82" s="82"/>
      <c r="Q82" s="82">
        <f>'Alocação 2q'!P81</f>
        <v>0</v>
      </c>
      <c r="R82" s="83">
        <f>'Alocação 2q'!Q81</f>
        <v>0</v>
      </c>
      <c r="S82" s="83">
        <f>'Alocação 2q'!R81</f>
        <v>0</v>
      </c>
      <c r="T82" s="82">
        <f>'Alocação 2q'!S81</f>
        <v>0</v>
      </c>
      <c r="U82" s="82"/>
      <c r="V82" s="82">
        <f>'Alocação 2q'!T81</f>
        <v>0</v>
      </c>
      <c r="W82" s="83">
        <f>'Alocação 2q'!U81</f>
        <v>0</v>
      </c>
      <c r="X82" s="83">
        <f>'Alocação 2q'!V81</f>
        <v>0</v>
      </c>
      <c r="Y82" s="82">
        <f>'Alocação 2q'!W81</f>
        <v>0</v>
      </c>
      <c r="Z82" s="82"/>
      <c r="AA82" s="82" t="str">
        <f>'Alocação 2q'!Y81</f>
        <v>Alberto José Arab Olavarrieta</v>
      </c>
      <c r="AB82" s="82" t="str">
        <f>'Alocação 2q'!Z81</f>
        <v>Terças</v>
      </c>
      <c r="AC82" s="83">
        <f>'Alocação 2q'!AA81</f>
        <v>0.33333333333333331</v>
      </c>
      <c r="AD82" s="83">
        <f>'Alocação 2q'!AB81</f>
        <v>0.5</v>
      </c>
      <c r="AE82" s="82" t="str">
        <f>'Alocação 2q'!AC81</f>
        <v>Semanal</v>
      </c>
      <c r="AF82" s="82"/>
      <c r="AG82" s="82"/>
      <c r="AH82" s="82" t="str">
        <f>'Alocação 2q'!Z81</f>
        <v>Terças</v>
      </c>
      <c r="AI82" s="83">
        <f>'Alocação 2q'!AA81</f>
        <v>0.33333333333333331</v>
      </c>
      <c r="AJ82" s="83">
        <f>'Alocação 2q'!AB81</f>
        <v>0.5</v>
      </c>
      <c r="AK82" s="82" t="str">
        <f>'Alocação 2q'!AC81</f>
        <v>Semanal</v>
      </c>
      <c r="AL82" s="82"/>
      <c r="AM82" s="82"/>
      <c r="AN82" s="82" t="str">
        <f>'Alocação 2q'!AJ81</f>
        <v>Alberto José Arab Olavarrieta</v>
      </c>
      <c r="AO82" s="88" t="str">
        <f t="shared" ref="AO82:AO83" si="14">IF(AP82="0","",IF(AP82=AS82,"CORRETO",IF(AP82&gt;AS82,"HORAS A MENOS ALOCADAS","HORAS A MAIS ALOCADAS")))</f>
        <v>HORAS A MAIS ALOCADAS</v>
      </c>
      <c r="AP82" s="88">
        <f t="shared" ref="AP82:AP83" si="15">IF(G82="","0",G82/24)</f>
        <v>0.25</v>
      </c>
      <c r="AQ82" s="88">
        <f t="shared" ref="AQ82:AQ83" si="16">(IF(M82="",0,IF(O82="SEMANAL",N82-M82,(N82-M82)/2)))+(IF(R82="",0,IF(T82="SEMANAL",S82-R82,(S82-R82)/2)))+(IF(W82="",0,IF(Y82="SEMANAL",X82-W82,(X82-W82)/2)))</f>
        <v>8.333333333333337E-2</v>
      </c>
      <c r="AR82" s="88">
        <f t="shared" ref="AR82:AR83" si="17">(IF(AD82="",0,IF(AE82="SEMANAL",AD82-AC82,(AD82-AC82)/2)))+(IF(AJ82="",0,IF(AK82="SEMANAL",AJ82-AI82,(AJ82-AI82)/2)))</f>
        <v>0.33333333333333337</v>
      </c>
      <c r="AS82" s="89">
        <f t="shared" ref="AS82:AS83" si="18">AQ82+AR82</f>
        <v>0.41666666666666674</v>
      </c>
    </row>
    <row r="83" spans="1:45" ht="15.75" thickBot="1">
      <c r="A83" s="81" t="s">
        <v>2569</v>
      </c>
      <c r="B83" s="82" t="str">
        <f>'Alocação 2q'!B82</f>
        <v>NHT1063-15</v>
      </c>
      <c r="C83" s="82" t="str">
        <f>'Alocação 2q'!A82</f>
        <v>Zoologia de Invertebrados I</v>
      </c>
      <c r="D83" s="82">
        <f>'Alocação 2q'!C82</f>
        <v>2</v>
      </c>
      <c r="E83" s="82">
        <f>'Alocação 2q'!D82</f>
        <v>4</v>
      </c>
      <c r="F83" s="82">
        <f>'Alocação 2q'!E82</f>
        <v>3</v>
      </c>
      <c r="G83" s="82">
        <f t="shared" si="13"/>
        <v>6</v>
      </c>
      <c r="H83" s="82" t="str">
        <f>'Alocação 2q'!H82</f>
        <v>SA</v>
      </c>
      <c r="I83" s="82">
        <f>'Alocação 2q'!J82</f>
        <v>0</v>
      </c>
      <c r="J83" s="82" t="str">
        <f>'Alocação 2q'!I82</f>
        <v>Noturno</v>
      </c>
      <c r="K83" s="82">
        <f>'Alocação 2q'!K82</f>
        <v>30</v>
      </c>
      <c r="L83" s="82" t="str">
        <f>'Alocação 2q'!L82</f>
        <v>Sextas</v>
      </c>
      <c r="M83" s="83">
        <f>'Alocação 2q'!M82</f>
        <v>0.79166666666666696</v>
      </c>
      <c r="N83" s="83">
        <f>'Alocação 2q'!N82</f>
        <v>0.875000000000001</v>
      </c>
      <c r="O83" s="82" t="str">
        <f>'Alocação 2q'!O82</f>
        <v>Semanal</v>
      </c>
      <c r="P83" s="82"/>
      <c r="Q83" s="82">
        <f>'Alocação 2q'!P82</f>
        <v>0</v>
      </c>
      <c r="R83" s="83">
        <f>'Alocação 2q'!Q82</f>
        <v>0</v>
      </c>
      <c r="S83" s="83">
        <f>'Alocação 2q'!R82</f>
        <v>0</v>
      </c>
      <c r="T83" s="82">
        <f>'Alocação 2q'!S82</f>
        <v>0</v>
      </c>
      <c r="U83" s="82"/>
      <c r="V83" s="82">
        <f>'Alocação 2q'!T82</f>
        <v>0</v>
      </c>
      <c r="W83" s="83">
        <f>'Alocação 2q'!U82</f>
        <v>0</v>
      </c>
      <c r="X83" s="83">
        <f>'Alocação 2q'!V82</f>
        <v>0</v>
      </c>
      <c r="Y83" s="82">
        <f>'Alocação 2q'!W82</f>
        <v>0</v>
      </c>
      <c r="Z83" s="82"/>
      <c r="AA83" s="82" t="str">
        <f>'Alocação 2q'!Y82</f>
        <v>Alberto José Arab Olavarrieta</v>
      </c>
      <c r="AB83" s="82" t="str">
        <f>'Alocação 2q'!Z82</f>
        <v>Terças</v>
      </c>
      <c r="AC83" s="83">
        <f>'Alocação 2q'!AA82</f>
        <v>0.79166666666666696</v>
      </c>
      <c r="AD83" s="83">
        <f>'Alocação 2q'!AB82</f>
        <v>0.95833333333333337</v>
      </c>
      <c r="AE83" s="82" t="str">
        <f>'Alocação 2q'!AC82</f>
        <v>Semanal</v>
      </c>
      <c r="AF83" s="82"/>
      <c r="AG83" s="82"/>
      <c r="AH83" s="82" t="str">
        <f>'Alocação 2q'!Z82</f>
        <v>Terças</v>
      </c>
      <c r="AI83" s="83">
        <f>'Alocação 2q'!AA82</f>
        <v>0.79166666666666696</v>
      </c>
      <c r="AJ83" s="83">
        <f>'Alocação 2q'!AB82</f>
        <v>0.95833333333333337</v>
      </c>
      <c r="AK83" s="82" t="str">
        <f>'Alocação 2q'!AC82</f>
        <v>Semanal</v>
      </c>
      <c r="AL83" s="82"/>
      <c r="AM83" s="82"/>
      <c r="AN83" s="82" t="str">
        <f>'Alocação 2q'!AJ82</f>
        <v>Alberto José Arab Olavarrieta</v>
      </c>
      <c r="AO83" s="88" t="str">
        <f t="shared" si="14"/>
        <v>HORAS A MAIS ALOCADAS</v>
      </c>
      <c r="AP83" s="88">
        <f t="shared" si="15"/>
        <v>0.25</v>
      </c>
      <c r="AQ83" s="88">
        <f t="shared" si="16"/>
        <v>8.3333333333334036E-2</v>
      </c>
      <c r="AR83" s="88">
        <f t="shared" si="17"/>
        <v>0.33333333333333282</v>
      </c>
      <c r="AS83" s="89">
        <f t="shared" si="18"/>
        <v>0.41666666666666685</v>
      </c>
    </row>
  </sheetData>
  <mergeCells count="13">
    <mergeCell ref="AO1:AS1"/>
    <mergeCell ref="L1:P1"/>
    <mergeCell ref="Q1:U1"/>
    <mergeCell ref="V1:Z1"/>
    <mergeCell ref="AB1:AG1"/>
    <mergeCell ref="AH1:AM1"/>
    <mergeCell ref="AL2:AM2"/>
    <mergeCell ref="M2:N2"/>
    <mergeCell ref="R2:S2"/>
    <mergeCell ref="W2:X2"/>
    <mergeCell ref="AC2:AD2"/>
    <mergeCell ref="AF2:AG2"/>
    <mergeCell ref="AI2:AJ2"/>
  </mergeCells>
  <conditionalFormatting sqref="AO2:AO83">
    <cfRule type="containsText" dxfId="32" priority="1" operator="containsText" text="HORAS">
      <formula>NOT(ISERROR(SEARCH("HORAS",AO2)))</formula>
    </cfRule>
  </conditionalFormatting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3"/>
  <sheetViews>
    <sheetView workbookViewId="0">
      <selection activeCell="C10" sqref="C10"/>
    </sheetView>
  </sheetViews>
  <sheetFormatPr defaultColWidth="9.140625" defaultRowHeight="15"/>
  <cols>
    <col min="1" max="1" width="41" style="12" bestFit="1" customWidth="1"/>
    <col min="2" max="3" width="21.7109375" style="12" bestFit="1" customWidth="1"/>
    <col min="4" max="7" width="8" style="90" customWidth="1"/>
    <col min="8" max="8" width="10.7109375" style="12" bestFit="1" customWidth="1"/>
    <col min="9" max="9" width="9.5703125" style="12" bestFit="1" customWidth="1"/>
    <col min="10" max="10" width="11.140625" style="12" customWidth="1"/>
    <col min="11" max="11" width="8.85546875" style="12" bestFit="1" customWidth="1"/>
    <col min="12" max="12" width="13.140625" style="12" bestFit="1" customWidth="1"/>
    <col min="13" max="14" width="5.7109375" style="91" bestFit="1" customWidth="1"/>
    <col min="15" max="15" width="24.28515625" style="12" bestFit="1" customWidth="1"/>
    <col min="16" max="16" width="8.5703125" style="12" bestFit="1" customWidth="1"/>
    <col min="17" max="17" width="13.140625" style="12" customWidth="1"/>
    <col min="18" max="19" width="9.140625" style="91"/>
    <col min="20" max="20" width="24.28515625" style="12" bestFit="1" customWidth="1"/>
    <col min="21" max="21" width="6.85546875" style="12" customWidth="1"/>
    <col min="22" max="22" width="13.140625" style="12" customWidth="1"/>
    <col min="23" max="24" width="9.140625" style="91"/>
    <col min="25" max="25" width="24.28515625" style="12" bestFit="1" customWidth="1"/>
    <col min="26" max="26" width="6.85546875" style="12" customWidth="1"/>
    <col min="27" max="27" width="67.140625" style="12" customWidth="1"/>
    <col min="28" max="28" width="14.28515625" style="12" bestFit="1" customWidth="1"/>
    <col min="29" max="30" width="9.140625" style="91"/>
    <col min="31" max="31" width="24.28515625" style="12" bestFit="1" customWidth="1"/>
    <col min="32" max="32" width="12" style="12" customWidth="1"/>
    <col min="33" max="33" width="22.85546875" style="12" bestFit="1" customWidth="1"/>
    <col min="34" max="34" width="14.28515625" style="12" bestFit="1" customWidth="1"/>
    <col min="35" max="36" width="9.140625" style="91"/>
    <col min="37" max="37" width="24.28515625" style="12" bestFit="1" customWidth="1"/>
    <col min="38" max="38" width="10.140625" style="12" customWidth="1"/>
    <col min="39" max="39" width="23.42578125" style="12" customWidth="1"/>
    <col min="40" max="40" width="25.140625" style="12" customWidth="1"/>
    <col min="41" max="41" width="27.7109375" style="12" bestFit="1" customWidth="1"/>
    <col min="42" max="42" width="9.85546875" style="12" bestFit="1" customWidth="1"/>
    <col min="43" max="43" width="11.28515625" style="12" customWidth="1"/>
    <col min="44" max="44" width="9.140625" style="12"/>
    <col min="45" max="45" width="9.140625" style="12" customWidth="1"/>
    <col min="46" max="46" width="14.28515625" style="12" bestFit="1" customWidth="1"/>
    <col min="47" max="16384" width="9.140625" style="12"/>
  </cols>
  <sheetData>
    <row r="1" spans="1:46" s="71" customFormat="1" ht="52.5" customHeight="1" thickBot="1">
      <c r="A1" s="70"/>
      <c r="D1" s="72"/>
      <c r="E1" s="72"/>
      <c r="F1" s="72"/>
      <c r="G1" s="72"/>
      <c r="L1" s="137" t="s">
        <v>2546</v>
      </c>
      <c r="M1" s="137"/>
      <c r="N1" s="137"/>
      <c r="O1" s="137"/>
      <c r="P1" s="137"/>
      <c r="Q1" s="137" t="s">
        <v>2547</v>
      </c>
      <c r="R1" s="137"/>
      <c r="S1" s="137"/>
      <c r="T1" s="137"/>
      <c r="U1" s="137"/>
      <c r="V1" s="137" t="s">
        <v>2548</v>
      </c>
      <c r="W1" s="137"/>
      <c r="X1" s="137"/>
      <c r="Y1" s="137"/>
      <c r="Z1" s="137"/>
      <c r="AB1" s="138" t="s">
        <v>2549</v>
      </c>
      <c r="AC1" s="139"/>
      <c r="AD1" s="139"/>
      <c r="AE1" s="139"/>
      <c r="AF1" s="139"/>
      <c r="AG1" s="140"/>
      <c r="AH1" s="134" t="s">
        <v>2550</v>
      </c>
      <c r="AI1" s="135"/>
      <c r="AJ1" s="135"/>
      <c r="AK1" s="135"/>
      <c r="AL1" s="135"/>
      <c r="AM1" s="136"/>
      <c r="AO1" s="134" t="s">
        <v>2551</v>
      </c>
      <c r="AP1" s="135"/>
      <c r="AQ1" s="135"/>
      <c r="AR1" s="135"/>
      <c r="AS1" s="136"/>
    </row>
    <row r="2" spans="1:46" ht="15.75" thickBot="1">
      <c r="A2" s="73" t="s">
        <v>6</v>
      </c>
      <c r="B2" s="74" t="s">
        <v>2552</v>
      </c>
      <c r="C2" s="75" t="s">
        <v>2553</v>
      </c>
      <c r="D2" s="75" t="s">
        <v>2554</v>
      </c>
      <c r="E2" s="75" t="s">
        <v>2</v>
      </c>
      <c r="F2" s="75" t="s">
        <v>3</v>
      </c>
      <c r="G2" s="75" t="s">
        <v>2555</v>
      </c>
      <c r="H2" s="74" t="s">
        <v>15</v>
      </c>
      <c r="I2" s="74" t="s">
        <v>9</v>
      </c>
      <c r="J2" s="74" t="s">
        <v>8</v>
      </c>
      <c r="K2" s="74" t="s">
        <v>47</v>
      </c>
      <c r="L2" s="74" t="s">
        <v>2556</v>
      </c>
      <c r="M2" s="133" t="s">
        <v>2557</v>
      </c>
      <c r="N2" s="133"/>
      <c r="O2" s="74" t="s">
        <v>2558</v>
      </c>
      <c r="P2" s="75" t="s">
        <v>2559</v>
      </c>
      <c r="Q2" s="74" t="s">
        <v>2556</v>
      </c>
      <c r="R2" s="133" t="s">
        <v>2557</v>
      </c>
      <c r="S2" s="133"/>
      <c r="T2" s="74" t="s">
        <v>2558</v>
      </c>
      <c r="U2" s="75" t="s">
        <v>2559</v>
      </c>
      <c r="V2" s="74" t="s">
        <v>2556</v>
      </c>
      <c r="W2" s="133" t="s">
        <v>2557</v>
      </c>
      <c r="X2" s="133"/>
      <c r="Y2" s="74" t="s">
        <v>2558</v>
      </c>
      <c r="Z2" s="75" t="s">
        <v>2559</v>
      </c>
      <c r="AA2" s="74" t="s">
        <v>2560</v>
      </c>
      <c r="AB2" s="74" t="s">
        <v>2561</v>
      </c>
      <c r="AC2" s="133" t="s">
        <v>2562</v>
      </c>
      <c r="AD2" s="133"/>
      <c r="AE2" s="74" t="s">
        <v>2558</v>
      </c>
      <c r="AF2" s="131" t="s">
        <v>2563</v>
      </c>
      <c r="AG2" s="132"/>
      <c r="AH2" s="74" t="s">
        <v>2561</v>
      </c>
      <c r="AI2" s="133" t="s">
        <v>2562</v>
      </c>
      <c r="AJ2" s="133"/>
      <c r="AK2" s="74" t="s">
        <v>2558</v>
      </c>
      <c r="AL2" s="131" t="s">
        <v>2563</v>
      </c>
      <c r="AM2" s="132"/>
      <c r="AN2" s="76" t="s">
        <v>2564</v>
      </c>
      <c r="AO2" s="77" t="s">
        <v>2565</v>
      </c>
      <c r="AP2" s="78" t="s">
        <v>2555</v>
      </c>
      <c r="AQ2" s="79" t="s">
        <v>2566</v>
      </c>
      <c r="AR2" s="79" t="s">
        <v>2567</v>
      </c>
      <c r="AS2" s="80" t="s">
        <v>2568</v>
      </c>
    </row>
    <row r="3" spans="1:46" ht="15.75" thickBot="1">
      <c r="A3" s="81" t="s">
        <v>2569</v>
      </c>
      <c r="B3" s="82" t="str">
        <f>'Alocação 3q'!B2</f>
        <v>EVD001</v>
      </c>
      <c r="C3" s="82" t="str">
        <f>'Alocação 3q'!A2</f>
        <v>Biodiversidade: de organismos a ecossistemas</v>
      </c>
      <c r="D3" s="82">
        <f>'Alocação 3q'!C2</f>
        <v>6</v>
      </c>
      <c r="E3" s="82">
        <f>'Alocação 3q'!D2</f>
        <v>0</v>
      </c>
      <c r="F3" s="82">
        <f>'Alocação 3q'!E2</f>
        <v>0</v>
      </c>
      <c r="G3" s="82">
        <f>D3+E3</f>
        <v>6</v>
      </c>
      <c r="H3" s="82" t="str">
        <f>'Alocação 3q'!H2</f>
        <v>SA</v>
      </c>
      <c r="I3" s="82">
        <f>'Alocação 3q'!J2</f>
        <v>0</v>
      </c>
      <c r="J3" s="82" t="str">
        <f>'Alocação 3q'!I2</f>
        <v>Matutino</v>
      </c>
      <c r="K3" s="82">
        <f>'Alocação 3q'!K2</f>
        <v>0</v>
      </c>
      <c r="L3" s="82">
        <f>'Alocação 3q'!L2</f>
        <v>0</v>
      </c>
      <c r="M3" s="83">
        <f>'Alocação 3q'!M2</f>
        <v>0</v>
      </c>
      <c r="N3" s="83">
        <f>'Alocação 3q'!N2</f>
        <v>0</v>
      </c>
      <c r="O3" s="82" t="str">
        <f>'Alocação 3q'!O2</f>
        <v>Semanal</v>
      </c>
      <c r="P3" s="82"/>
      <c r="Q3" s="82">
        <f>'Alocação 3q'!P2</f>
        <v>0</v>
      </c>
      <c r="R3" s="83">
        <f>'Alocação 3q'!Q2</f>
        <v>0</v>
      </c>
      <c r="S3" s="83">
        <f>'Alocação 3q'!R2</f>
        <v>0</v>
      </c>
      <c r="T3" s="82">
        <f>'Alocação 3q'!S2</f>
        <v>0</v>
      </c>
      <c r="U3" s="82"/>
      <c r="V3" s="82">
        <f>'Alocação 3q'!T2</f>
        <v>0</v>
      </c>
      <c r="W3" s="83">
        <f>'Alocação 3q'!U2</f>
        <v>0</v>
      </c>
      <c r="X3" s="83">
        <f>'Alocação 3q'!V2</f>
        <v>0</v>
      </c>
      <c r="Y3" s="82">
        <f>'Alocação 3q'!W2</f>
        <v>0</v>
      </c>
      <c r="Z3" s="82"/>
      <c r="AA3" s="82" t="str">
        <f>'Alocação 3q'!Y2</f>
        <v>Simone Rodrigues de Freitas</v>
      </c>
      <c r="AB3" s="82">
        <f>'Alocação 3q'!Z2</f>
        <v>0</v>
      </c>
      <c r="AC3" s="83">
        <f>'Alocação 3q'!AA2</f>
        <v>0</v>
      </c>
      <c r="AD3" s="83">
        <f>'Alocação 3q'!AB2</f>
        <v>0</v>
      </c>
      <c r="AE3" s="82">
        <f>'Alocação 3q'!AC2</f>
        <v>0</v>
      </c>
      <c r="AF3" s="82"/>
      <c r="AG3" s="82"/>
      <c r="AH3" s="82">
        <f>'Alocação 3q'!Z2</f>
        <v>0</v>
      </c>
      <c r="AI3" s="83">
        <f>'Alocação 3q'!AA2</f>
        <v>0</v>
      </c>
      <c r="AJ3" s="83">
        <f>'Alocação 3q'!AB2</f>
        <v>0</v>
      </c>
      <c r="AK3" s="82">
        <f>'Alocação 3q'!AC2</f>
        <v>0</v>
      </c>
      <c r="AL3" s="82"/>
      <c r="AM3" s="82"/>
      <c r="AN3" s="82">
        <f>'Alocação 3q'!AJ2</f>
        <v>0</v>
      </c>
      <c r="AO3" s="84" t="str">
        <f t="shared" ref="AO3:AO4" si="0">IF(AP3="0","",IF(AP3=AS3,"CORRETO",IF(AP3&gt;AS3,"HORAS A MENOS ALOCADAS","HORAS A MAIS ALOCADAS")))</f>
        <v>HORAS A MENOS ALOCADAS</v>
      </c>
      <c r="AP3" s="84">
        <f>IF(G3="","0",G3/24)</f>
        <v>0.25</v>
      </c>
      <c r="AQ3" s="84">
        <f>(IF(M3="",0,IF(O3="SEMANAL",N3-M3,(N3-M3)/2)))+(IF(R3="",0,IF(T3="SEMANAL",S3-R3,(S3-R3)/2)))+(IF(W3="",0,IF(Y3="SEMANAL",X3-W3,(X3-W3)/2)))</f>
        <v>0</v>
      </c>
      <c r="AR3" s="84">
        <f>(IF(AD3="",0,IF(AE3="SEMANAL",AD3-AC3,(AD3-AC3)/2)))+(IF(AJ3="",0,IF(AK3="SEMANAL",AJ3-AI3,(AJ3-AI3)/2)))</f>
        <v>0</v>
      </c>
      <c r="AS3" s="85">
        <f>AQ3+AR3</f>
        <v>0</v>
      </c>
      <c r="AT3" s="65"/>
    </row>
    <row r="4" spans="1:46" ht="15.75" thickBot="1">
      <c r="A4" s="81" t="s">
        <v>2569</v>
      </c>
      <c r="B4" s="82" t="str">
        <f>'Alocação 3q'!B3</f>
        <v>BCL0306-15</v>
      </c>
      <c r="C4" s="82" t="str">
        <f>'Alocação 3q'!A3</f>
        <v>Biodiversidade: Interações entre organismos e ambiente</v>
      </c>
      <c r="D4" s="82">
        <f>'Alocação 3q'!C3</f>
        <v>3</v>
      </c>
      <c r="E4" s="82">
        <f>'Alocação 3q'!D3</f>
        <v>0</v>
      </c>
      <c r="F4" s="82">
        <f>'Alocação 3q'!E3</f>
        <v>0</v>
      </c>
      <c r="G4" s="82">
        <f t="shared" ref="G4:G67" si="1">D4+E4</f>
        <v>3</v>
      </c>
      <c r="H4" s="82" t="str">
        <f>'Alocação 3q'!H3</f>
        <v>SA</v>
      </c>
      <c r="I4" s="82" t="str">
        <f>'Alocação 3q'!J3</f>
        <v>A1</v>
      </c>
      <c r="J4" s="82" t="str">
        <f>'Alocação 3q'!I3</f>
        <v>Matutino</v>
      </c>
      <c r="K4" s="82">
        <f>'Alocação 3q'!K3</f>
        <v>90</v>
      </c>
      <c r="L4" s="82" t="str">
        <f>'Alocação 3q'!L3</f>
        <v>Segundas</v>
      </c>
      <c r="M4" s="83">
        <f>'Alocação 3q'!M3</f>
        <v>0.41666666666666702</v>
      </c>
      <c r="N4" s="83">
        <f>'Alocação 3q'!N3</f>
        <v>0.5</v>
      </c>
      <c r="O4" s="82" t="str">
        <f>'Alocação 3q'!O3</f>
        <v>Semanal</v>
      </c>
      <c r="P4" s="82"/>
      <c r="Q4" s="82" t="str">
        <f>'Alocação 3q'!P3</f>
        <v>Quartas</v>
      </c>
      <c r="R4" s="83">
        <f>'Alocação 3q'!Q3</f>
        <v>0.33333333333333331</v>
      </c>
      <c r="S4" s="83">
        <f>'Alocação 3q'!R3</f>
        <v>0.41666666666666702</v>
      </c>
      <c r="T4" s="82" t="str">
        <f>'Alocação 3q'!S3</f>
        <v>Quinzenal II</v>
      </c>
      <c r="U4" s="82"/>
      <c r="V4" s="82">
        <f>'Alocação 3q'!T3</f>
        <v>0</v>
      </c>
      <c r="W4" s="83">
        <f>'Alocação 3q'!U3</f>
        <v>0</v>
      </c>
      <c r="X4" s="83">
        <f>'Alocação 3q'!V3</f>
        <v>0</v>
      </c>
      <c r="Y4" s="82">
        <f>'Alocação 3q'!W3</f>
        <v>0</v>
      </c>
      <c r="Z4" s="82"/>
      <c r="AA4" s="82" t="str">
        <f>'Alocação 3q'!Y3</f>
        <v>Karina Lucas da Silva Brandão</v>
      </c>
      <c r="AB4" s="82">
        <f>'Alocação 3q'!Z3</f>
        <v>0</v>
      </c>
      <c r="AC4" s="83">
        <f>'Alocação 3q'!AA3</f>
        <v>0</v>
      </c>
      <c r="AD4" s="83">
        <f>'Alocação 3q'!AB3</f>
        <v>0</v>
      </c>
      <c r="AE4" s="82">
        <f>'Alocação 3q'!AC3</f>
        <v>0</v>
      </c>
      <c r="AF4" s="82"/>
      <c r="AG4" s="82"/>
      <c r="AH4" s="82">
        <f>'Alocação 3q'!Z3</f>
        <v>0</v>
      </c>
      <c r="AI4" s="83">
        <f>'Alocação 3q'!AA3</f>
        <v>0</v>
      </c>
      <c r="AJ4" s="83">
        <f>'Alocação 3q'!AB3</f>
        <v>0</v>
      </c>
      <c r="AK4" s="82">
        <f>'Alocação 3q'!AC3</f>
        <v>0</v>
      </c>
      <c r="AL4" s="82"/>
      <c r="AM4" s="82"/>
      <c r="AN4" s="82">
        <f>'Alocação 3q'!AJ3</f>
        <v>0</v>
      </c>
      <c r="AO4" s="86" t="str">
        <f t="shared" si="0"/>
        <v>CORRETO</v>
      </c>
      <c r="AP4" s="86">
        <f t="shared" ref="AP4:AP67" si="2">IF(G4="","0",G4/24)</f>
        <v>0.125</v>
      </c>
      <c r="AQ4" s="86">
        <f t="shared" ref="AQ4:AQ67" si="3">(IF(M4="",0,IF(O4="SEMANAL",N4-M4,(N4-M4)/2)))+(IF(R4="",0,IF(T4="SEMANAL",S4-R4,(S4-R4)/2)))+(IF(W4="",0,IF(Y4="SEMANAL",X4-W4,(X4-W4)/2)))</f>
        <v>0.12499999999999983</v>
      </c>
      <c r="AR4" s="86">
        <f t="shared" ref="AR4:AR67" si="4">(IF(AD4="",0,IF(AE4="SEMANAL",AD4-AC4,(AD4-AC4)/2)))+(IF(AJ4="",0,IF(AK4="SEMANAL",AJ4-AI4,(AJ4-AI4)/2)))</f>
        <v>0</v>
      </c>
      <c r="AS4" s="87">
        <f t="shared" ref="AS4:AS67" si="5">AQ4+AR4</f>
        <v>0.12499999999999983</v>
      </c>
    </row>
    <row r="5" spans="1:46" ht="15.75" thickBot="1">
      <c r="A5" s="81" t="s">
        <v>2569</v>
      </c>
      <c r="B5" s="82" t="str">
        <f>'Alocação 3q'!B4</f>
        <v>BCL0306-15</v>
      </c>
      <c r="C5" s="82" t="str">
        <f>'Alocação 3q'!A4</f>
        <v>Biodiversidade: Interações entre organismos e ambiente</v>
      </c>
      <c r="D5" s="82">
        <f>'Alocação 3q'!C4</f>
        <v>3</v>
      </c>
      <c r="E5" s="82">
        <f>'Alocação 3q'!D4</f>
        <v>0</v>
      </c>
      <c r="F5" s="82">
        <f>'Alocação 3q'!E4</f>
        <v>0</v>
      </c>
      <c r="G5" s="82">
        <f t="shared" si="1"/>
        <v>3</v>
      </c>
      <c r="H5" s="82" t="str">
        <f>'Alocação 3q'!H4</f>
        <v>SA</v>
      </c>
      <c r="I5" s="82" t="str">
        <f>'Alocação 3q'!J4</f>
        <v>B1</v>
      </c>
      <c r="J5" s="82" t="str">
        <f>'Alocação 3q'!I4</f>
        <v>Matutino</v>
      </c>
      <c r="K5" s="82">
        <f>'Alocação 3q'!K4</f>
        <v>90</v>
      </c>
      <c r="L5" s="82" t="str">
        <f>'Alocação 3q'!L4</f>
        <v>Segundas</v>
      </c>
      <c r="M5" s="83">
        <f>'Alocação 3q'!M4</f>
        <v>0.33333333333333331</v>
      </c>
      <c r="N5" s="83">
        <f>'Alocação 3q'!N4</f>
        <v>0.41666666666666702</v>
      </c>
      <c r="O5" s="82" t="str">
        <f>'Alocação 3q'!O4</f>
        <v>Semanal</v>
      </c>
      <c r="P5" s="82"/>
      <c r="Q5" s="82" t="str">
        <f>'Alocação 3q'!P4</f>
        <v>Quartas</v>
      </c>
      <c r="R5" s="83">
        <f>'Alocação 3q'!Q4</f>
        <v>0.41666666666666702</v>
      </c>
      <c r="S5" s="83">
        <f>'Alocação 3q'!R4</f>
        <v>0.5</v>
      </c>
      <c r="T5" s="82" t="str">
        <f>'Alocação 3q'!S4</f>
        <v>Quinzenal II</v>
      </c>
      <c r="U5" s="82"/>
      <c r="V5" s="82">
        <f>'Alocação 3q'!T4</f>
        <v>0</v>
      </c>
      <c r="W5" s="83">
        <f>'Alocação 3q'!U4</f>
        <v>0</v>
      </c>
      <c r="X5" s="83">
        <f>'Alocação 3q'!V4</f>
        <v>0</v>
      </c>
      <c r="Y5" s="82">
        <f>'Alocação 3q'!W4</f>
        <v>0</v>
      </c>
      <c r="Z5" s="82"/>
      <c r="AA5" s="82" t="str">
        <f>'Alocação 3q'!Y4</f>
        <v>André Eterovic</v>
      </c>
      <c r="AB5" s="82">
        <f>'Alocação 3q'!Z4</f>
        <v>0</v>
      </c>
      <c r="AC5" s="83">
        <f>'Alocação 3q'!AA4</f>
        <v>0</v>
      </c>
      <c r="AD5" s="83">
        <f>'Alocação 3q'!AB4</f>
        <v>0</v>
      </c>
      <c r="AE5" s="82">
        <f>'Alocação 3q'!AC4</f>
        <v>0</v>
      </c>
      <c r="AF5" s="82"/>
      <c r="AG5" s="82"/>
      <c r="AH5" s="82">
        <f>'Alocação 3q'!Z4</f>
        <v>0</v>
      </c>
      <c r="AI5" s="83">
        <f>'Alocação 3q'!AA4</f>
        <v>0</v>
      </c>
      <c r="AJ5" s="83">
        <f>'Alocação 3q'!AB4</f>
        <v>0</v>
      </c>
      <c r="AK5" s="82">
        <f>'Alocação 3q'!AC4</f>
        <v>0</v>
      </c>
      <c r="AL5" s="82"/>
      <c r="AM5" s="82"/>
      <c r="AN5" s="82">
        <f>'Alocação 3q'!AJ4</f>
        <v>0</v>
      </c>
      <c r="AO5" s="86" t="str">
        <f>IF(AP5="0","",IF(AP5=AS5,"CORRETO",IF(AP5&gt;AS5,"HORAS A MENOS ALOCADAS","HORAS A MAIS ALOCADAS")))</f>
        <v>CORRETO</v>
      </c>
      <c r="AP5" s="86">
        <f t="shared" si="2"/>
        <v>0.125</v>
      </c>
      <c r="AQ5" s="86">
        <f t="shared" si="3"/>
        <v>0.12500000000000019</v>
      </c>
      <c r="AR5" s="86">
        <f t="shared" si="4"/>
        <v>0</v>
      </c>
      <c r="AS5" s="87">
        <f t="shared" si="5"/>
        <v>0.12500000000000019</v>
      </c>
    </row>
    <row r="6" spans="1:46" ht="15.75" thickBot="1">
      <c r="A6" s="81" t="s">
        <v>2569</v>
      </c>
      <c r="B6" s="82" t="str">
        <f>'Alocação 3q'!B5</f>
        <v>BCL0306-15</v>
      </c>
      <c r="C6" s="82" t="str">
        <f>'Alocação 3q'!A5</f>
        <v>Biodiversidade: Interações entre organismos e ambiente</v>
      </c>
      <c r="D6" s="82">
        <f>'Alocação 3q'!C5</f>
        <v>3</v>
      </c>
      <c r="E6" s="82">
        <f>'Alocação 3q'!D5</f>
        <v>0</v>
      </c>
      <c r="F6" s="82">
        <f>'Alocação 3q'!E5</f>
        <v>0</v>
      </c>
      <c r="G6" s="82">
        <f t="shared" si="1"/>
        <v>3</v>
      </c>
      <c r="H6" s="82" t="str">
        <f>'Alocação 3q'!H5</f>
        <v>SA</v>
      </c>
      <c r="I6" s="82" t="str">
        <f>'Alocação 3q'!J5</f>
        <v>A2</v>
      </c>
      <c r="J6" s="82" t="str">
        <f>'Alocação 3q'!I5</f>
        <v>Matutino</v>
      </c>
      <c r="K6" s="82">
        <f>'Alocação 3q'!K5</f>
        <v>90</v>
      </c>
      <c r="L6" s="82" t="str">
        <f>'Alocação 3q'!L5</f>
        <v>Segundas</v>
      </c>
      <c r="M6" s="83">
        <f>'Alocação 3q'!M5</f>
        <v>0.41666666666666702</v>
      </c>
      <c r="N6" s="83">
        <f>'Alocação 3q'!N5</f>
        <v>0.5</v>
      </c>
      <c r="O6" s="82" t="str">
        <f>'Alocação 3q'!O5</f>
        <v>Semanal</v>
      </c>
      <c r="P6" s="82"/>
      <c r="Q6" s="82" t="str">
        <f>'Alocação 3q'!P5</f>
        <v>Quartas</v>
      </c>
      <c r="R6" s="83">
        <f>'Alocação 3q'!Q5</f>
        <v>0.33333333333333331</v>
      </c>
      <c r="S6" s="83">
        <f>'Alocação 3q'!R5</f>
        <v>0.41666666666666702</v>
      </c>
      <c r="T6" s="82" t="str">
        <f>'Alocação 3q'!S5</f>
        <v>Quinzenal II</v>
      </c>
      <c r="U6" s="82"/>
      <c r="V6" s="82">
        <f>'Alocação 3q'!T5</f>
        <v>0</v>
      </c>
      <c r="W6" s="83">
        <f>'Alocação 3q'!U5</f>
        <v>0</v>
      </c>
      <c r="X6" s="83">
        <f>'Alocação 3q'!V5</f>
        <v>0</v>
      </c>
      <c r="Y6" s="82">
        <f>'Alocação 3q'!W5</f>
        <v>0</v>
      </c>
      <c r="Z6" s="82"/>
      <c r="AA6" s="82" t="str">
        <f>'Alocação 3q'!Y5</f>
        <v>Carlos  Suetoshi Miyasawa</v>
      </c>
      <c r="AB6" s="82">
        <f>'Alocação 3q'!Z5</f>
        <v>0</v>
      </c>
      <c r="AC6" s="83">
        <f>'Alocação 3q'!AA5</f>
        <v>0</v>
      </c>
      <c r="AD6" s="83">
        <f>'Alocação 3q'!AB5</f>
        <v>0</v>
      </c>
      <c r="AE6" s="82">
        <f>'Alocação 3q'!AC5</f>
        <v>0</v>
      </c>
      <c r="AF6" s="82"/>
      <c r="AG6" s="82"/>
      <c r="AH6" s="82">
        <f>'Alocação 3q'!Z5</f>
        <v>0</v>
      </c>
      <c r="AI6" s="83">
        <f>'Alocação 3q'!AA5</f>
        <v>0</v>
      </c>
      <c r="AJ6" s="83">
        <f>'Alocação 3q'!AB5</f>
        <v>0</v>
      </c>
      <c r="AK6" s="82">
        <f>'Alocação 3q'!AC5</f>
        <v>0</v>
      </c>
      <c r="AL6" s="82"/>
      <c r="AM6" s="82"/>
      <c r="AN6" s="82">
        <f>'Alocação 3q'!AJ5</f>
        <v>0</v>
      </c>
      <c r="AO6" s="86" t="str">
        <f t="shared" ref="AO6:AO69" si="6">IF(AP6="0","",IF(AP6=AS6,"CORRETO",IF(AP6&gt;AS6,"HORAS A MENOS ALOCADAS","HORAS A MAIS ALOCADAS")))</f>
        <v>CORRETO</v>
      </c>
      <c r="AP6" s="86">
        <f t="shared" si="2"/>
        <v>0.125</v>
      </c>
      <c r="AQ6" s="86">
        <f t="shared" si="3"/>
        <v>0.12499999999999983</v>
      </c>
      <c r="AR6" s="86">
        <f t="shared" si="4"/>
        <v>0</v>
      </c>
      <c r="AS6" s="87">
        <f t="shared" si="5"/>
        <v>0.12499999999999983</v>
      </c>
    </row>
    <row r="7" spans="1:46" ht="15.75" thickBot="1">
      <c r="A7" s="81" t="s">
        <v>2569</v>
      </c>
      <c r="B7" s="82" t="str">
        <f>'Alocação 3q'!B6</f>
        <v>BCL0306-15</v>
      </c>
      <c r="C7" s="82" t="str">
        <f>'Alocação 3q'!A6</f>
        <v>Biodiversidade: Interações entre organismos e ambiente</v>
      </c>
      <c r="D7" s="82">
        <f>'Alocação 3q'!C6</f>
        <v>3</v>
      </c>
      <c r="E7" s="82">
        <f>'Alocação 3q'!D6</f>
        <v>0</v>
      </c>
      <c r="F7" s="82">
        <f>'Alocação 3q'!E6</f>
        <v>0</v>
      </c>
      <c r="G7" s="82">
        <f t="shared" si="1"/>
        <v>3</v>
      </c>
      <c r="H7" s="82" t="str">
        <f>'Alocação 3q'!H6</f>
        <v>SA</v>
      </c>
      <c r="I7" s="82" t="str">
        <f>'Alocação 3q'!J6</f>
        <v>B2</v>
      </c>
      <c r="J7" s="82" t="str">
        <f>'Alocação 3q'!I6</f>
        <v>Matutino</v>
      </c>
      <c r="K7" s="82">
        <f>'Alocação 3q'!K6</f>
        <v>90</v>
      </c>
      <c r="L7" s="82" t="str">
        <f>'Alocação 3q'!L6</f>
        <v>Segundas</v>
      </c>
      <c r="M7" s="83">
        <f>'Alocação 3q'!M6</f>
        <v>0.33333333333333331</v>
      </c>
      <c r="N7" s="83">
        <f>'Alocação 3q'!N6</f>
        <v>0.41666666666666702</v>
      </c>
      <c r="O7" s="82" t="str">
        <f>'Alocação 3q'!O6</f>
        <v>Semanal</v>
      </c>
      <c r="P7" s="82"/>
      <c r="Q7" s="82" t="str">
        <f>'Alocação 3q'!P6</f>
        <v>Quartas</v>
      </c>
      <c r="R7" s="83">
        <f>'Alocação 3q'!Q6</f>
        <v>0.41666666666666702</v>
      </c>
      <c r="S7" s="83">
        <f>'Alocação 3q'!R6</f>
        <v>0.5</v>
      </c>
      <c r="T7" s="82" t="str">
        <f>'Alocação 3q'!S6</f>
        <v>Quinzenal II</v>
      </c>
      <c r="U7" s="82"/>
      <c r="V7" s="82">
        <f>'Alocação 3q'!T6</f>
        <v>0</v>
      </c>
      <c r="W7" s="83">
        <f>'Alocação 3q'!U6</f>
        <v>0</v>
      </c>
      <c r="X7" s="83">
        <f>'Alocação 3q'!V6</f>
        <v>0</v>
      </c>
      <c r="Y7" s="82">
        <f>'Alocação 3q'!W6</f>
        <v>0</v>
      </c>
      <c r="Z7" s="82"/>
      <c r="AA7" s="82" t="str">
        <f>'Alocação 3q'!Y6</f>
        <v>Carlos  Suetoshi Miyasawa</v>
      </c>
      <c r="AB7" s="82">
        <f>'Alocação 3q'!Z6</f>
        <v>0</v>
      </c>
      <c r="AC7" s="83">
        <f>'Alocação 3q'!AA6</f>
        <v>0</v>
      </c>
      <c r="AD7" s="83">
        <f>'Alocação 3q'!AB6</f>
        <v>0</v>
      </c>
      <c r="AE7" s="82">
        <f>'Alocação 3q'!AC6</f>
        <v>0</v>
      </c>
      <c r="AF7" s="82"/>
      <c r="AG7" s="82"/>
      <c r="AH7" s="82">
        <f>'Alocação 3q'!Z6</f>
        <v>0</v>
      </c>
      <c r="AI7" s="83">
        <f>'Alocação 3q'!AA6</f>
        <v>0</v>
      </c>
      <c r="AJ7" s="83">
        <f>'Alocação 3q'!AB6</f>
        <v>0</v>
      </c>
      <c r="AK7" s="82">
        <f>'Alocação 3q'!AC6</f>
        <v>0</v>
      </c>
      <c r="AL7" s="82"/>
      <c r="AM7" s="82"/>
      <c r="AN7" s="82">
        <f>'Alocação 3q'!AJ6</f>
        <v>0</v>
      </c>
      <c r="AO7" s="86" t="str">
        <f t="shared" si="6"/>
        <v>CORRETO</v>
      </c>
      <c r="AP7" s="86">
        <f t="shared" si="2"/>
        <v>0.125</v>
      </c>
      <c r="AQ7" s="86">
        <f t="shared" si="3"/>
        <v>0.12500000000000019</v>
      </c>
      <c r="AR7" s="86">
        <f t="shared" si="4"/>
        <v>0</v>
      </c>
      <c r="AS7" s="87">
        <f t="shared" si="5"/>
        <v>0.12500000000000019</v>
      </c>
    </row>
    <row r="8" spans="1:46" ht="15.75" thickBot="1">
      <c r="A8" s="81" t="s">
        <v>2569</v>
      </c>
      <c r="B8" s="82" t="str">
        <f>'Alocação 3q'!B7</f>
        <v>BCL0306-15</v>
      </c>
      <c r="C8" s="82" t="str">
        <f>'Alocação 3q'!A7</f>
        <v>Biodiversidade: Interações entre organismos e ambiente</v>
      </c>
      <c r="D8" s="82">
        <f>'Alocação 3q'!C7</f>
        <v>3</v>
      </c>
      <c r="E8" s="82">
        <f>'Alocação 3q'!D7</f>
        <v>0</v>
      </c>
      <c r="F8" s="82">
        <f>'Alocação 3q'!E7</f>
        <v>0</v>
      </c>
      <c r="G8" s="82">
        <f t="shared" si="1"/>
        <v>3</v>
      </c>
      <c r="H8" s="82" t="str">
        <f>'Alocação 3q'!H7</f>
        <v>SA</v>
      </c>
      <c r="I8" s="82" t="str">
        <f>'Alocação 3q'!J7</f>
        <v>A3</v>
      </c>
      <c r="J8" s="82" t="str">
        <f>'Alocação 3q'!I7</f>
        <v>Matutino</v>
      </c>
      <c r="K8" s="82">
        <f>'Alocação 3q'!K7</f>
        <v>90</v>
      </c>
      <c r="L8" s="82" t="str">
        <f>'Alocação 3q'!L7</f>
        <v>Segundas</v>
      </c>
      <c r="M8" s="83">
        <f>'Alocação 3q'!M7</f>
        <v>0.41666666666666702</v>
      </c>
      <c r="N8" s="83">
        <f>'Alocação 3q'!N7</f>
        <v>0.5</v>
      </c>
      <c r="O8" s="82" t="str">
        <f>'Alocação 3q'!O7</f>
        <v>Semanal</v>
      </c>
      <c r="P8" s="82"/>
      <c r="Q8" s="82" t="str">
        <f>'Alocação 3q'!P7</f>
        <v>Quartas</v>
      </c>
      <c r="R8" s="83">
        <f>'Alocação 3q'!Q7</f>
        <v>0.33333333333333331</v>
      </c>
      <c r="S8" s="83">
        <f>'Alocação 3q'!R7</f>
        <v>0.41666666666666702</v>
      </c>
      <c r="T8" s="82" t="str">
        <f>'Alocação 3q'!S7</f>
        <v>Quinzenal II</v>
      </c>
      <c r="U8" s="82"/>
      <c r="V8" s="82">
        <f>'Alocação 3q'!T7</f>
        <v>0</v>
      </c>
      <c r="W8" s="83">
        <f>'Alocação 3q'!U7</f>
        <v>0</v>
      </c>
      <c r="X8" s="83">
        <f>'Alocação 3q'!V7</f>
        <v>0</v>
      </c>
      <c r="Y8" s="82">
        <f>'Alocação 3q'!W7</f>
        <v>0</v>
      </c>
      <c r="Z8" s="82"/>
      <c r="AA8" s="82" t="str">
        <f>'Alocação 3q'!Y7</f>
        <v>Gustavo Muniz Dias</v>
      </c>
      <c r="AB8" s="82">
        <f>'Alocação 3q'!Z7</f>
        <v>0</v>
      </c>
      <c r="AC8" s="83">
        <f>'Alocação 3q'!AA7</f>
        <v>0</v>
      </c>
      <c r="AD8" s="83">
        <f>'Alocação 3q'!AB7</f>
        <v>0</v>
      </c>
      <c r="AE8" s="82">
        <f>'Alocação 3q'!AC7</f>
        <v>0</v>
      </c>
      <c r="AF8" s="82"/>
      <c r="AG8" s="82"/>
      <c r="AH8" s="82">
        <f>'Alocação 3q'!Z7</f>
        <v>0</v>
      </c>
      <c r="AI8" s="83">
        <f>'Alocação 3q'!AA7</f>
        <v>0</v>
      </c>
      <c r="AJ8" s="83">
        <f>'Alocação 3q'!AB7</f>
        <v>0</v>
      </c>
      <c r="AK8" s="82">
        <f>'Alocação 3q'!AC7</f>
        <v>0</v>
      </c>
      <c r="AL8" s="82"/>
      <c r="AM8" s="82"/>
      <c r="AN8" s="82">
        <f>'Alocação 3q'!AJ7</f>
        <v>0</v>
      </c>
      <c r="AO8" s="86" t="str">
        <f t="shared" si="6"/>
        <v>CORRETO</v>
      </c>
      <c r="AP8" s="86">
        <f t="shared" si="2"/>
        <v>0.125</v>
      </c>
      <c r="AQ8" s="86">
        <f t="shared" si="3"/>
        <v>0.12499999999999983</v>
      </c>
      <c r="AR8" s="86">
        <f t="shared" si="4"/>
        <v>0</v>
      </c>
      <c r="AS8" s="87">
        <f t="shared" si="5"/>
        <v>0.12499999999999983</v>
      </c>
    </row>
    <row r="9" spans="1:46" ht="15.75" thickBot="1">
      <c r="A9" s="81" t="s">
        <v>2569</v>
      </c>
      <c r="B9" s="82" t="str">
        <f>'Alocação 3q'!B8</f>
        <v>BCL0306-15</v>
      </c>
      <c r="C9" s="82" t="str">
        <f>'Alocação 3q'!A8</f>
        <v>Biodiversidade: Interações entre organismos e ambiente</v>
      </c>
      <c r="D9" s="82">
        <f>'Alocação 3q'!C8</f>
        <v>3</v>
      </c>
      <c r="E9" s="82">
        <f>'Alocação 3q'!D8</f>
        <v>0</v>
      </c>
      <c r="F9" s="82">
        <f>'Alocação 3q'!E8</f>
        <v>0</v>
      </c>
      <c r="G9" s="82">
        <f t="shared" si="1"/>
        <v>3</v>
      </c>
      <c r="H9" s="82" t="str">
        <f>'Alocação 3q'!H8</f>
        <v>SA</v>
      </c>
      <c r="I9" s="82" t="str">
        <f>'Alocação 3q'!J8</f>
        <v>B3</v>
      </c>
      <c r="J9" s="82" t="str">
        <f>'Alocação 3q'!I8</f>
        <v>Matutino</v>
      </c>
      <c r="K9" s="82">
        <f>'Alocação 3q'!K8</f>
        <v>90</v>
      </c>
      <c r="L9" s="82" t="str">
        <f>'Alocação 3q'!L8</f>
        <v>Segundas</v>
      </c>
      <c r="M9" s="83">
        <f>'Alocação 3q'!M8</f>
        <v>0.33333333333333331</v>
      </c>
      <c r="N9" s="83">
        <f>'Alocação 3q'!N8</f>
        <v>0.41666666666666702</v>
      </c>
      <c r="O9" s="82" t="str">
        <f>'Alocação 3q'!O8</f>
        <v>Semanal</v>
      </c>
      <c r="P9" s="82"/>
      <c r="Q9" s="82" t="str">
        <f>'Alocação 3q'!P8</f>
        <v>Quartas</v>
      </c>
      <c r="R9" s="83">
        <f>'Alocação 3q'!Q8</f>
        <v>0.41666666666666702</v>
      </c>
      <c r="S9" s="83">
        <f>'Alocação 3q'!R8</f>
        <v>0.5</v>
      </c>
      <c r="T9" s="82" t="str">
        <f>'Alocação 3q'!S8</f>
        <v>Quinzenal II</v>
      </c>
      <c r="U9" s="82"/>
      <c r="V9" s="82">
        <f>'Alocação 3q'!T8</f>
        <v>0</v>
      </c>
      <c r="W9" s="83">
        <f>'Alocação 3q'!U8</f>
        <v>0</v>
      </c>
      <c r="X9" s="83">
        <f>'Alocação 3q'!V8</f>
        <v>0</v>
      </c>
      <c r="Y9" s="82">
        <f>'Alocação 3q'!W8</f>
        <v>0</v>
      </c>
      <c r="Z9" s="82"/>
      <c r="AA9" s="82" t="str">
        <f>'Alocação 3q'!Y8</f>
        <v>Gustavo Muniz Dias</v>
      </c>
      <c r="AB9" s="82">
        <f>'Alocação 3q'!Z8</f>
        <v>0</v>
      </c>
      <c r="AC9" s="83">
        <f>'Alocação 3q'!AA8</f>
        <v>0</v>
      </c>
      <c r="AD9" s="83">
        <f>'Alocação 3q'!AB8</f>
        <v>0</v>
      </c>
      <c r="AE9" s="82">
        <f>'Alocação 3q'!AC8</f>
        <v>0</v>
      </c>
      <c r="AF9" s="82"/>
      <c r="AG9" s="82"/>
      <c r="AH9" s="82">
        <f>'Alocação 3q'!Z8</f>
        <v>0</v>
      </c>
      <c r="AI9" s="83">
        <f>'Alocação 3q'!AA8</f>
        <v>0</v>
      </c>
      <c r="AJ9" s="83">
        <f>'Alocação 3q'!AB8</f>
        <v>0</v>
      </c>
      <c r="AK9" s="82">
        <f>'Alocação 3q'!AC8</f>
        <v>0</v>
      </c>
      <c r="AL9" s="82"/>
      <c r="AM9" s="82"/>
      <c r="AN9" s="82">
        <f>'Alocação 3q'!AJ8</f>
        <v>0</v>
      </c>
      <c r="AO9" s="86" t="str">
        <f t="shared" si="6"/>
        <v>CORRETO</v>
      </c>
      <c r="AP9" s="86">
        <f t="shared" si="2"/>
        <v>0.125</v>
      </c>
      <c r="AQ9" s="86">
        <f t="shared" si="3"/>
        <v>0.12500000000000019</v>
      </c>
      <c r="AR9" s="86">
        <f t="shared" si="4"/>
        <v>0</v>
      </c>
      <c r="AS9" s="87">
        <f t="shared" si="5"/>
        <v>0.12500000000000019</v>
      </c>
    </row>
    <row r="10" spans="1:46" ht="15.75" thickBot="1">
      <c r="A10" s="81" t="s">
        <v>2569</v>
      </c>
      <c r="B10" s="82" t="str">
        <f>'Alocação 3q'!B9</f>
        <v>BCL0306-15</v>
      </c>
      <c r="C10" s="82" t="str">
        <f>'Alocação 3q'!A9</f>
        <v>Biodiversidade: Interações entre organismos e ambiente</v>
      </c>
      <c r="D10" s="82">
        <f>'Alocação 3q'!C9</f>
        <v>3</v>
      </c>
      <c r="E10" s="82">
        <f>'Alocação 3q'!D9</f>
        <v>0</v>
      </c>
      <c r="F10" s="82">
        <f>'Alocação 3q'!E9</f>
        <v>0</v>
      </c>
      <c r="G10" s="82">
        <f t="shared" si="1"/>
        <v>3</v>
      </c>
      <c r="H10" s="82" t="str">
        <f>'Alocação 3q'!H9</f>
        <v>SA</v>
      </c>
      <c r="I10" s="82" t="str">
        <f>'Alocação 3q'!J9</f>
        <v>B3</v>
      </c>
      <c r="J10" s="82" t="str">
        <f>'Alocação 3q'!I9</f>
        <v>Noturno</v>
      </c>
      <c r="K10" s="82">
        <f>'Alocação 3q'!K9</f>
        <v>90</v>
      </c>
      <c r="L10" s="82" t="str">
        <f>'Alocação 3q'!L9</f>
        <v>Segundas</v>
      </c>
      <c r="M10" s="83">
        <f>'Alocação 3q'!M9</f>
        <v>0.79166666666666596</v>
      </c>
      <c r="N10" s="83">
        <f>'Alocação 3q'!N9</f>
        <v>0.874999999999999</v>
      </c>
      <c r="O10" s="82" t="str">
        <f>'Alocação 3q'!O9</f>
        <v>Semanal</v>
      </c>
      <c r="P10" s="82"/>
      <c r="Q10" s="82" t="str">
        <f>'Alocação 3q'!P9</f>
        <v>Quartas</v>
      </c>
      <c r="R10" s="83">
        <f>'Alocação 3q'!Q9</f>
        <v>0.874999999999999</v>
      </c>
      <c r="S10" s="83">
        <f>'Alocação 3q'!R9</f>
        <v>0.95833333333333204</v>
      </c>
      <c r="T10" s="82" t="str">
        <f>'Alocação 3q'!S9</f>
        <v>Quinzenal II</v>
      </c>
      <c r="U10" s="82"/>
      <c r="V10" s="82">
        <f>'Alocação 3q'!T9</f>
        <v>0</v>
      </c>
      <c r="W10" s="83">
        <f>'Alocação 3q'!U9</f>
        <v>0</v>
      </c>
      <c r="X10" s="83">
        <f>'Alocação 3q'!V9</f>
        <v>0</v>
      </c>
      <c r="Y10" s="82">
        <f>'Alocação 3q'!W9</f>
        <v>0</v>
      </c>
      <c r="Z10" s="82"/>
      <c r="AA10" s="82" t="str">
        <f>'Alocação 3q'!Y9</f>
        <v>Fernando Zaniolo Gibran</v>
      </c>
      <c r="AB10" s="82">
        <f>'Alocação 3q'!Z9</f>
        <v>0</v>
      </c>
      <c r="AC10" s="83">
        <f>'Alocação 3q'!AA9</f>
        <v>0</v>
      </c>
      <c r="AD10" s="83">
        <f>'Alocação 3q'!AB9</f>
        <v>0</v>
      </c>
      <c r="AE10" s="82">
        <f>'Alocação 3q'!AC9</f>
        <v>0</v>
      </c>
      <c r="AF10" s="82"/>
      <c r="AG10" s="82"/>
      <c r="AH10" s="82">
        <f>'Alocação 3q'!Z9</f>
        <v>0</v>
      </c>
      <c r="AI10" s="83">
        <f>'Alocação 3q'!AA9</f>
        <v>0</v>
      </c>
      <c r="AJ10" s="83">
        <f>'Alocação 3q'!AB9</f>
        <v>0</v>
      </c>
      <c r="AK10" s="82">
        <f>'Alocação 3q'!AC9</f>
        <v>0</v>
      </c>
      <c r="AL10" s="82"/>
      <c r="AM10" s="82"/>
      <c r="AN10" s="82">
        <f>'Alocação 3q'!AJ9</f>
        <v>0</v>
      </c>
      <c r="AO10" s="86" t="str">
        <f t="shared" si="6"/>
        <v>CORRETO</v>
      </c>
      <c r="AP10" s="86">
        <f t="shared" si="2"/>
        <v>0.125</v>
      </c>
      <c r="AQ10" s="86">
        <f t="shared" si="3"/>
        <v>0.12499999999999956</v>
      </c>
      <c r="AR10" s="86">
        <f t="shared" si="4"/>
        <v>0</v>
      </c>
      <c r="AS10" s="87">
        <f t="shared" si="5"/>
        <v>0.12499999999999956</v>
      </c>
    </row>
    <row r="11" spans="1:46" ht="15.75" thickBot="1">
      <c r="A11" s="81" t="s">
        <v>2569</v>
      </c>
      <c r="B11" s="82" t="str">
        <f>'Alocação 3q'!B10</f>
        <v>BCL0306-15</v>
      </c>
      <c r="C11" s="82" t="str">
        <f>'Alocação 3q'!A10</f>
        <v>Biodiversidade: Interações entre organismos e ambiente</v>
      </c>
      <c r="D11" s="82">
        <f>'Alocação 3q'!C10</f>
        <v>3</v>
      </c>
      <c r="E11" s="82">
        <f>'Alocação 3q'!D10</f>
        <v>0</v>
      </c>
      <c r="F11" s="82">
        <f>'Alocação 3q'!E10</f>
        <v>0</v>
      </c>
      <c r="G11" s="82">
        <f t="shared" si="1"/>
        <v>3</v>
      </c>
      <c r="H11" s="82" t="str">
        <f>'Alocação 3q'!H10</f>
        <v>SA</v>
      </c>
      <c r="I11" s="82" t="str">
        <f>'Alocação 3q'!J10</f>
        <v>A1</v>
      </c>
      <c r="J11" s="82" t="str">
        <f>'Alocação 3q'!I10</f>
        <v>Noturno</v>
      </c>
      <c r="K11" s="82">
        <f>'Alocação 3q'!K10</f>
        <v>90</v>
      </c>
      <c r="L11" s="82" t="str">
        <f>'Alocação 3q'!L10</f>
        <v>Segundas</v>
      </c>
      <c r="M11" s="83">
        <f>'Alocação 3q'!M10</f>
        <v>0.874999999999999</v>
      </c>
      <c r="N11" s="83">
        <f>'Alocação 3q'!N10</f>
        <v>0.95833333333333204</v>
      </c>
      <c r="O11" s="82" t="str">
        <f>'Alocação 3q'!O10</f>
        <v>Semanal</v>
      </c>
      <c r="P11" s="82"/>
      <c r="Q11" s="82" t="str">
        <f>'Alocação 3q'!P10</f>
        <v>Quartas</v>
      </c>
      <c r="R11" s="83">
        <f>'Alocação 3q'!Q10</f>
        <v>0.79166666666666596</v>
      </c>
      <c r="S11" s="83">
        <f>'Alocação 3q'!R10</f>
        <v>0.874999999999999</v>
      </c>
      <c r="T11" s="82" t="str">
        <f>'Alocação 3q'!S10</f>
        <v>Quinzenal II</v>
      </c>
      <c r="U11" s="82"/>
      <c r="V11" s="82">
        <f>'Alocação 3q'!T10</f>
        <v>0</v>
      </c>
      <c r="W11" s="83">
        <f>'Alocação 3q'!U10</f>
        <v>0</v>
      </c>
      <c r="X11" s="83">
        <f>'Alocação 3q'!V10</f>
        <v>0</v>
      </c>
      <c r="Y11" s="82">
        <f>'Alocação 3q'!W10</f>
        <v>0</v>
      </c>
      <c r="Z11" s="82"/>
      <c r="AA11" s="82" t="str">
        <f>'Alocação 3q'!Y10</f>
        <v>Simone Rodrigues de Freitas</v>
      </c>
      <c r="AB11" s="82">
        <f>'Alocação 3q'!Z10</f>
        <v>0</v>
      </c>
      <c r="AC11" s="83">
        <f>'Alocação 3q'!AA10</f>
        <v>0</v>
      </c>
      <c r="AD11" s="83">
        <f>'Alocação 3q'!AB10</f>
        <v>0</v>
      </c>
      <c r="AE11" s="82">
        <f>'Alocação 3q'!AC10</f>
        <v>0</v>
      </c>
      <c r="AF11" s="82"/>
      <c r="AG11" s="82"/>
      <c r="AH11" s="82">
        <f>'Alocação 3q'!Z10</f>
        <v>0</v>
      </c>
      <c r="AI11" s="83">
        <f>'Alocação 3q'!AA10</f>
        <v>0</v>
      </c>
      <c r="AJ11" s="83">
        <f>'Alocação 3q'!AB10</f>
        <v>0</v>
      </c>
      <c r="AK11" s="82">
        <f>'Alocação 3q'!AC10</f>
        <v>0</v>
      </c>
      <c r="AL11" s="82"/>
      <c r="AM11" s="82"/>
      <c r="AN11" s="82">
        <f>'Alocação 3q'!AJ10</f>
        <v>0</v>
      </c>
      <c r="AO11" s="86" t="str">
        <f t="shared" si="6"/>
        <v>CORRETO</v>
      </c>
      <c r="AP11" s="86">
        <f t="shared" si="2"/>
        <v>0.125</v>
      </c>
      <c r="AQ11" s="86">
        <f t="shared" si="3"/>
        <v>0.12499999999999956</v>
      </c>
      <c r="AR11" s="86">
        <f t="shared" si="4"/>
        <v>0</v>
      </c>
      <c r="AS11" s="87">
        <f t="shared" si="5"/>
        <v>0.12499999999999956</v>
      </c>
    </row>
    <row r="12" spans="1:46" ht="15.75" thickBot="1">
      <c r="A12" s="81" t="s">
        <v>2569</v>
      </c>
      <c r="B12" s="82" t="str">
        <f>'Alocação 3q'!B11</f>
        <v>BCL0306-15</v>
      </c>
      <c r="C12" s="82" t="str">
        <f>'Alocação 3q'!A11</f>
        <v>Biodiversidade: Interações entre organismos e ambiente</v>
      </c>
      <c r="D12" s="82">
        <f>'Alocação 3q'!C11</f>
        <v>3</v>
      </c>
      <c r="E12" s="82">
        <f>'Alocação 3q'!D11</f>
        <v>0</v>
      </c>
      <c r="F12" s="82">
        <f>'Alocação 3q'!E11</f>
        <v>0</v>
      </c>
      <c r="G12" s="82">
        <f t="shared" si="1"/>
        <v>3</v>
      </c>
      <c r="H12" s="82" t="str">
        <f>'Alocação 3q'!H11</f>
        <v>SA</v>
      </c>
      <c r="I12" s="82" t="str">
        <f>'Alocação 3q'!J11</f>
        <v>B1</v>
      </c>
      <c r="J12" s="82" t="str">
        <f>'Alocação 3q'!I11</f>
        <v>Noturno</v>
      </c>
      <c r="K12" s="82">
        <f>'Alocação 3q'!K11</f>
        <v>90</v>
      </c>
      <c r="L12" s="82" t="str">
        <f>'Alocação 3q'!L11</f>
        <v>Segundas</v>
      </c>
      <c r="M12" s="83">
        <f>'Alocação 3q'!M11</f>
        <v>0.79166666666666596</v>
      </c>
      <c r="N12" s="83">
        <f>'Alocação 3q'!N11</f>
        <v>0.874999999999999</v>
      </c>
      <c r="O12" s="82" t="str">
        <f>'Alocação 3q'!O11</f>
        <v>Semanal</v>
      </c>
      <c r="P12" s="82"/>
      <c r="Q12" s="82" t="str">
        <f>'Alocação 3q'!P11</f>
        <v>Quartas</v>
      </c>
      <c r="R12" s="83">
        <f>'Alocação 3q'!Q11</f>
        <v>0.874999999999999</v>
      </c>
      <c r="S12" s="83">
        <f>'Alocação 3q'!R11</f>
        <v>0.95833333333333204</v>
      </c>
      <c r="T12" s="82" t="str">
        <f>'Alocação 3q'!S11</f>
        <v>Quinzenal II</v>
      </c>
      <c r="U12" s="82"/>
      <c r="V12" s="82">
        <f>'Alocação 3q'!T11</f>
        <v>0</v>
      </c>
      <c r="W12" s="83">
        <f>'Alocação 3q'!U11</f>
        <v>0</v>
      </c>
      <c r="X12" s="83">
        <f>'Alocação 3q'!V11</f>
        <v>0</v>
      </c>
      <c r="Y12" s="82">
        <f>'Alocação 3q'!W11</f>
        <v>0</v>
      </c>
      <c r="Z12" s="82"/>
      <c r="AA12" s="82" t="str">
        <f>'Alocação 3q'!Y11</f>
        <v>Simone Rodrigues de Freitas</v>
      </c>
      <c r="AB12" s="82">
        <f>'Alocação 3q'!Z11</f>
        <v>0</v>
      </c>
      <c r="AC12" s="83">
        <f>'Alocação 3q'!AA11</f>
        <v>0</v>
      </c>
      <c r="AD12" s="83">
        <f>'Alocação 3q'!AB11</f>
        <v>0</v>
      </c>
      <c r="AE12" s="82">
        <f>'Alocação 3q'!AC11</f>
        <v>0</v>
      </c>
      <c r="AF12" s="82"/>
      <c r="AG12" s="82"/>
      <c r="AH12" s="82">
        <f>'Alocação 3q'!Z11</f>
        <v>0</v>
      </c>
      <c r="AI12" s="83">
        <f>'Alocação 3q'!AA11</f>
        <v>0</v>
      </c>
      <c r="AJ12" s="83">
        <f>'Alocação 3q'!AB11</f>
        <v>0</v>
      </c>
      <c r="AK12" s="82">
        <f>'Alocação 3q'!AC11</f>
        <v>0</v>
      </c>
      <c r="AL12" s="82"/>
      <c r="AM12" s="82"/>
      <c r="AN12" s="82">
        <f>'Alocação 3q'!AJ11</f>
        <v>0</v>
      </c>
      <c r="AO12" s="86" t="str">
        <f t="shared" si="6"/>
        <v>CORRETO</v>
      </c>
      <c r="AP12" s="86">
        <f t="shared" si="2"/>
        <v>0.125</v>
      </c>
      <c r="AQ12" s="86">
        <f t="shared" si="3"/>
        <v>0.12499999999999956</v>
      </c>
      <c r="AR12" s="86">
        <f t="shared" si="4"/>
        <v>0</v>
      </c>
      <c r="AS12" s="87">
        <f t="shared" si="5"/>
        <v>0.12499999999999956</v>
      </c>
    </row>
    <row r="13" spans="1:46" ht="15.75" thickBot="1">
      <c r="A13" s="81" t="s">
        <v>2569</v>
      </c>
      <c r="B13" s="82" t="str">
        <f>'Alocação 3q'!B12</f>
        <v>BCL0306-15</v>
      </c>
      <c r="C13" s="82" t="str">
        <f>'Alocação 3q'!A12</f>
        <v>Biodiversidade: Interações entre organismos e ambiente</v>
      </c>
      <c r="D13" s="82">
        <f>'Alocação 3q'!C12</f>
        <v>3</v>
      </c>
      <c r="E13" s="82">
        <f>'Alocação 3q'!D12</f>
        <v>0</v>
      </c>
      <c r="F13" s="82">
        <f>'Alocação 3q'!E12</f>
        <v>0</v>
      </c>
      <c r="G13" s="82">
        <f t="shared" si="1"/>
        <v>3</v>
      </c>
      <c r="H13" s="82" t="str">
        <f>'Alocação 3q'!H12</f>
        <v>SA</v>
      </c>
      <c r="I13" s="82" t="str">
        <f>'Alocação 3q'!J12</f>
        <v>A2</v>
      </c>
      <c r="J13" s="82" t="str">
        <f>'Alocação 3q'!I12</f>
        <v>Noturno</v>
      </c>
      <c r="K13" s="82">
        <f>'Alocação 3q'!K12</f>
        <v>90</v>
      </c>
      <c r="L13" s="82" t="str">
        <f>'Alocação 3q'!L12</f>
        <v>Segundas</v>
      </c>
      <c r="M13" s="83">
        <f>'Alocação 3q'!M12</f>
        <v>0.874999999999999</v>
      </c>
      <c r="N13" s="83">
        <f>'Alocação 3q'!N12</f>
        <v>0.95833333333333204</v>
      </c>
      <c r="O13" s="82" t="str">
        <f>'Alocação 3q'!O12</f>
        <v>Semanal</v>
      </c>
      <c r="P13" s="82"/>
      <c r="Q13" s="82" t="str">
        <f>'Alocação 3q'!P12</f>
        <v>Quartas</v>
      </c>
      <c r="R13" s="83">
        <f>'Alocação 3q'!Q12</f>
        <v>0.79166666666666596</v>
      </c>
      <c r="S13" s="83">
        <f>'Alocação 3q'!R12</f>
        <v>0.874999999999999</v>
      </c>
      <c r="T13" s="82" t="str">
        <f>'Alocação 3q'!S12</f>
        <v>Quinzenal II</v>
      </c>
      <c r="U13" s="82"/>
      <c r="V13" s="82">
        <f>'Alocação 3q'!T12</f>
        <v>0</v>
      </c>
      <c r="W13" s="83">
        <f>'Alocação 3q'!U12</f>
        <v>0</v>
      </c>
      <c r="X13" s="83">
        <f>'Alocação 3q'!V12</f>
        <v>0</v>
      </c>
      <c r="Y13" s="82">
        <f>'Alocação 3q'!W12</f>
        <v>0</v>
      </c>
      <c r="Z13" s="82"/>
      <c r="AA13" s="82" t="str">
        <f>'Alocação 3q'!Y12</f>
        <v>Karina Lucas da Silva Brandão</v>
      </c>
      <c r="AB13" s="82">
        <f>'Alocação 3q'!Z12</f>
        <v>0</v>
      </c>
      <c r="AC13" s="83">
        <f>'Alocação 3q'!AA12</f>
        <v>0</v>
      </c>
      <c r="AD13" s="83">
        <f>'Alocação 3q'!AB12</f>
        <v>0</v>
      </c>
      <c r="AE13" s="82">
        <f>'Alocação 3q'!AC12</f>
        <v>0</v>
      </c>
      <c r="AF13" s="82"/>
      <c r="AG13" s="82"/>
      <c r="AH13" s="82">
        <f>'Alocação 3q'!Z12</f>
        <v>0</v>
      </c>
      <c r="AI13" s="83">
        <f>'Alocação 3q'!AA12</f>
        <v>0</v>
      </c>
      <c r="AJ13" s="83">
        <f>'Alocação 3q'!AB12</f>
        <v>0</v>
      </c>
      <c r="AK13" s="82">
        <f>'Alocação 3q'!AC12</f>
        <v>0</v>
      </c>
      <c r="AL13" s="82"/>
      <c r="AM13" s="82"/>
      <c r="AN13" s="82">
        <f>'Alocação 3q'!AJ12</f>
        <v>0</v>
      </c>
      <c r="AO13" s="86" t="str">
        <f t="shared" si="6"/>
        <v>CORRETO</v>
      </c>
      <c r="AP13" s="86">
        <f t="shared" si="2"/>
        <v>0.125</v>
      </c>
      <c r="AQ13" s="86">
        <f t="shared" si="3"/>
        <v>0.12499999999999956</v>
      </c>
      <c r="AR13" s="86">
        <f t="shared" si="4"/>
        <v>0</v>
      </c>
      <c r="AS13" s="87">
        <f t="shared" si="5"/>
        <v>0.12499999999999956</v>
      </c>
    </row>
    <row r="14" spans="1:46" ht="15.75" thickBot="1">
      <c r="A14" s="81" t="s">
        <v>2569</v>
      </c>
      <c r="B14" s="82" t="str">
        <f>'Alocação 3q'!B13</f>
        <v>BCL0306-15</v>
      </c>
      <c r="C14" s="82" t="str">
        <f>'Alocação 3q'!A13</f>
        <v>Biodiversidade: Interações entre organismos e ambiente</v>
      </c>
      <c r="D14" s="82">
        <f>'Alocação 3q'!C13</f>
        <v>3</v>
      </c>
      <c r="E14" s="82">
        <f>'Alocação 3q'!D13</f>
        <v>0</v>
      </c>
      <c r="F14" s="82">
        <f>'Alocação 3q'!E13</f>
        <v>0</v>
      </c>
      <c r="G14" s="82">
        <f t="shared" si="1"/>
        <v>3</v>
      </c>
      <c r="H14" s="82" t="str">
        <f>'Alocação 3q'!H13</f>
        <v>SA</v>
      </c>
      <c r="I14" s="82" t="str">
        <f>'Alocação 3q'!J13</f>
        <v>B2</v>
      </c>
      <c r="J14" s="82" t="str">
        <f>'Alocação 3q'!I13</f>
        <v>Noturno</v>
      </c>
      <c r="K14" s="82">
        <f>'Alocação 3q'!K13</f>
        <v>90</v>
      </c>
      <c r="L14" s="82" t="str">
        <f>'Alocação 3q'!L13</f>
        <v>Segundas</v>
      </c>
      <c r="M14" s="83">
        <f>'Alocação 3q'!M13</f>
        <v>0.79166666666666596</v>
      </c>
      <c r="N14" s="83">
        <f>'Alocação 3q'!N13</f>
        <v>0.874999999999999</v>
      </c>
      <c r="O14" s="82" t="str">
        <f>'Alocação 3q'!O13</f>
        <v>Semanal</v>
      </c>
      <c r="P14" s="82"/>
      <c r="Q14" s="82" t="str">
        <f>'Alocação 3q'!P13</f>
        <v>Quartas</v>
      </c>
      <c r="R14" s="83">
        <f>'Alocação 3q'!Q13</f>
        <v>0.874999999999999</v>
      </c>
      <c r="S14" s="83">
        <f>'Alocação 3q'!R13</f>
        <v>0.95833333333333204</v>
      </c>
      <c r="T14" s="82" t="str">
        <f>'Alocação 3q'!S13</f>
        <v>Quinzenal II</v>
      </c>
      <c r="U14" s="82"/>
      <c r="V14" s="82">
        <f>'Alocação 3q'!T13</f>
        <v>0</v>
      </c>
      <c r="W14" s="83">
        <f>'Alocação 3q'!U13</f>
        <v>0</v>
      </c>
      <c r="X14" s="83">
        <f>'Alocação 3q'!V13</f>
        <v>0</v>
      </c>
      <c r="Y14" s="82">
        <f>'Alocação 3q'!W13</f>
        <v>0</v>
      </c>
      <c r="Z14" s="82"/>
      <c r="AA14" s="82" t="str">
        <f>'Alocação 3q'!Y13</f>
        <v>Karina Lucas da Silva Brandão</v>
      </c>
      <c r="AB14" s="82">
        <f>'Alocação 3q'!Z13</f>
        <v>0</v>
      </c>
      <c r="AC14" s="83">
        <f>'Alocação 3q'!AA13</f>
        <v>0</v>
      </c>
      <c r="AD14" s="83">
        <f>'Alocação 3q'!AB13</f>
        <v>0</v>
      </c>
      <c r="AE14" s="82">
        <f>'Alocação 3q'!AC13</f>
        <v>0</v>
      </c>
      <c r="AF14" s="82"/>
      <c r="AG14" s="82"/>
      <c r="AH14" s="82">
        <f>'Alocação 3q'!Z13</f>
        <v>0</v>
      </c>
      <c r="AI14" s="83">
        <f>'Alocação 3q'!AA13</f>
        <v>0</v>
      </c>
      <c r="AJ14" s="83">
        <f>'Alocação 3q'!AB13</f>
        <v>0</v>
      </c>
      <c r="AK14" s="82">
        <f>'Alocação 3q'!AC13</f>
        <v>0</v>
      </c>
      <c r="AL14" s="82"/>
      <c r="AM14" s="82"/>
      <c r="AN14" s="82">
        <f>'Alocação 3q'!AJ13</f>
        <v>0</v>
      </c>
      <c r="AO14" s="86" t="str">
        <f t="shared" si="6"/>
        <v>CORRETO</v>
      </c>
      <c r="AP14" s="86">
        <f t="shared" si="2"/>
        <v>0.125</v>
      </c>
      <c r="AQ14" s="86">
        <f t="shared" si="3"/>
        <v>0.12499999999999956</v>
      </c>
      <c r="AR14" s="86">
        <f t="shared" si="4"/>
        <v>0</v>
      </c>
      <c r="AS14" s="87">
        <f t="shared" si="5"/>
        <v>0.12499999999999956</v>
      </c>
    </row>
    <row r="15" spans="1:46" ht="15.75" thickBot="1">
      <c r="A15" s="81" t="s">
        <v>2569</v>
      </c>
      <c r="B15" s="82" t="str">
        <f>'Alocação 3q'!B14</f>
        <v>BCL0306-15</v>
      </c>
      <c r="C15" s="82" t="str">
        <f>'Alocação 3q'!A14</f>
        <v>Biodiversidade: Interações entre organismos e ambiente</v>
      </c>
      <c r="D15" s="82">
        <f>'Alocação 3q'!C14</f>
        <v>3</v>
      </c>
      <c r="E15" s="82">
        <f>'Alocação 3q'!D14</f>
        <v>0</v>
      </c>
      <c r="F15" s="82">
        <f>'Alocação 3q'!E14</f>
        <v>0</v>
      </c>
      <c r="G15" s="82">
        <f t="shared" si="1"/>
        <v>3</v>
      </c>
      <c r="H15" s="82" t="str">
        <f>'Alocação 3q'!H14</f>
        <v>SA</v>
      </c>
      <c r="I15" s="82" t="str">
        <f>'Alocação 3q'!J14</f>
        <v>A3</v>
      </c>
      <c r="J15" s="82" t="str">
        <f>'Alocação 3q'!I14</f>
        <v>Noturno</v>
      </c>
      <c r="K15" s="82">
        <f>'Alocação 3q'!K14</f>
        <v>90</v>
      </c>
      <c r="L15" s="82" t="str">
        <f>'Alocação 3q'!L14</f>
        <v>Segundas</v>
      </c>
      <c r="M15" s="83">
        <f>'Alocação 3q'!M14</f>
        <v>0.874999999999999</v>
      </c>
      <c r="N15" s="83">
        <f>'Alocação 3q'!N14</f>
        <v>0.95833333333333204</v>
      </c>
      <c r="O15" s="82" t="str">
        <f>'Alocação 3q'!O14</f>
        <v>Semanal</v>
      </c>
      <c r="P15" s="82"/>
      <c r="Q15" s="82" t="str">
        <f>'Alocação 3q'!P14</f>
        <v>Quartas</v>
      </c>
      <c r="R15" s="83">
        <f>'Alocação 3q'!Q14</f>
        <v>0.79166666666666596</v>
      </c>
      <c r="S15" s="83">
        <f>'Alocação 3q'!R14</f>
        <v>0.874999999999999</v>
      </c>
      <c r="T15" s="82" t="str">
        <f>'Alocação 3q'!S14</f>
        <v>Quinzenal II</v>
      </c>
      <c r="U15" s="82"/>
      <c r="V15" s="82">
        <f>'Alocação 3q'!T14</f>
        <v>0</v>
      </c>
      <c r="W15" s="83">
        <f>'Alocação 3q'!U14</f>
        <v>0</v>
      </c>
      <c r="X15" s="83">
        <f>'Alocação 3q'!V14</f>
        <v>0</v>
      </c>
      <c r="Y15" s="82">
        <f>'Alocação 3q'!W14</f>
        <v>0</v>
      </c>
      <c r="Z15" s="82"/>
      <c r="AA15" s="82" t="str">
        <f>'Alocação 3q'!Y14</f>
        <v>André Eterovic</v>
      </c>
      <c r="AB15" s="82">
        <f>'Alocação 3q'!Z14</f>
        <v>0</v>
      </c>
      <c r="AC15" s="83">
        <f>'Alocação 3q'!AA14</f>
        <v>0</v>
      </c>
      <c r="AD15" s="83">
        <f>'Alocação 3q'!AB14</f>
        <v>0</v>
      </c>
      <c r="AE15" s="82">
        <f>'Alocação 3q'!AC14</f>
        <v>0</v>
      </c>
      <c r="AF15" s="82"/>
      <c r="AG15" s="82"/>
      <c r="AH15" s="82">
        <f>'Alocação 3q'!Z14</f>
        <v>0</v>
      </c>
      <c r="AI15" s="83">
        <f>'Alocação 3q'!AA14</f>
        <v>0</v>
      </c>
      <c r="AJ15" s="83">
        <f>'Alocação 3q'!AB14</f>
        <v>0</v>
      </c>
      <c r="AK15" s="82">
        <f>'Alocação 3q'!AC14</f>
        <v>0</v>
      </c>
      <c r="AL15" s="82"/>
      <c r="AM15" s="82"/>
      <c r="AN15" s="82">
        <f>'Alocação 3q'!AJ14</f>
        <v>0</v>
      </c>
      <c r="AO15" s="86" t="str">
        <f t="shared" si="6"/>
        <v>CORRETO</v>
      </c>
      <c r="AP15" s="86">
        <f t="shared" si="2"/>
        <v>0.125</v>
      </c>
      <c r="AQ15" s="86">
        <f t="shared" si="3"/>
        <v>0.12499999999999956</v>
      </c>
      <c r="AR15" s="86">
        <f t="shared" si="4"/>
        <v>0</v>
      </c>
      <c r="AS15" s="87">
        <f t="shared" si="5"/>
        <v>0.12499999999999956</v>
      </c>
    </row>
    <row r="16" spans="1:46" ht="15.75" thickBot="1">
      <c r="A16" s="81" t="s">
        <v>2569</v>
      </c>
      <c r="B16" s="82" t="str">
        <f>'Alocação 3q'!B15</f>
        <v>BCL0306-15</v>
      </c>
      <c r="C16" s="82" t="str">
        <f>'Alocação 3q'!A15</f>
        <v>Biodiversidade: Interações entre organismos e ambiente</v>
      </c>
      <c r="D16" s="82">
        <f>'Alocação 3q'!C15</f>
        <v>3</v>
      </c>
      <c r="E16" s="82">
        <f>'Alocação 3q'!D15</f>
        <v>0</v>
      </c>
      <c r="F16" s="82">
        <f>'Alocação 3q'!E15</f>
        <v>0</v>
      </c>
      <c r="G16" s="82">
        <f t="shared" si="1"/>
        <v>3</v>
      </c>
      <c r="H16" s="82" t="str">
        <f>'Alocação 3q'!H15</f>
        <v>SBC</v>
      </c>
      <c r="I16" s="82" t="str">
        <f>'Alocação 3q'!J15</f>
        <v>A2</v>
      </c>
      <c r="J16" s="82" t="str">
        <f>'Alocação 3q'!I15</f>
        <v>Matutino</v>
      </c>
      <c r="K16" s="82">
        <f>'Alocação 3q'!K15</f>
        <v>90</v>
      </c>
      <c r="L16" s="82" t="str">
        <f>'Alocação 3q'!L15</f>
        <v>Segundas</v>
      </c>
      <c r="M16" s="83">
        <f>'Alocação 3q'!M15</f>
        <v>0.41666666666666702</v>
      </c>
      <c r="N16" s="83">
        <f>'Alocação 3q'!N15</f>
        <v>0.5</v>
      </c>
      <c r="O16" s="82" t="str">
        <f>'Alocação 3q'!O15</f>
        <v>Semanal</v>
      </c>
      <c r="P16" s="82"/>
      <c r="Q16" s="82" t="str">
        <f>'Alocação 3q'!P15</f>
        <v>Quartas</v>
      </c>
      <c r="R16" s="83">
        <f>'Alocação 3q'!Q15</f>
        <v>0.33333333333333331</v>
      </c>
      <c r="S16" s="83">
        <f>'Alocação 3q'!R15</f>
        <v>0.41666666666666702</v>
      </c>
      <c r="T16" s="82" t="str">
        <f>'Alocação 3q'!S15</f>
        <v>Quinzenal II</v>
      </c>
      <c r="U16" s="82"/>
      <c r="V16" s="82">
        <f>'Alocação 3q'!T15</f>
        <v>0</v>
      </c>
      <c r="W16" s="83">
        <f>'Alocação 3q'!U15</f>
        <v>0</v>
      </c>
      <c r="X16" s="83">
        <f>'Alocação 3q'!V15</f>
        <v>0</v>
      </c>
      <c r="Y16" s="82">
        <f>'Alocação 3q'!W15</f>
        <v>0</v>
      </c>
      <c r="Z16" s="82"/>
      <c r="AA16" s="82" t="str">
        <f>'Alocação 3q'!Y15</f>
        <v>Natália Pirani Ghilardi-Lopes</v>
      </c>
      <c r="AB16" s="82" t="e">
        <f>'Alocação 3q'!#REF!</f>
        <v>#REF!</v>
      </c>
      <c r="AC16" s="83">
        <f>'Alocação 3q'!AA15</f>
        <v>0</v>
      </c>
      <c r="AD16" s="83">
        <f>'Alocação 3q'!AB15</f>
        <v>0</v>
      </c>
      <c r="AE16" s="82">
        <f>'Alocação 3q'!AC15</f>
        <v>0</v>
      </c>
      <c r="AF16" s="82"/>
      <c r="AG16" s="82"/>
      <c r="AH16" s="82" t="e">
        <f>'Alocação 3q'!#REF!</f>
        <v>#REF!</v>
      </c>
      <c r="AI16" s="83">
        <f>'Alocação 3q'!AA15</f>
        <v>0</v>
      </c>
      <c r="AJ16" s="83">
        <f>'Alocação 3q'!AB15</f>
        <v>0</v>
      </c>
      <c r="AK16" s="82">
        <f>'Alocação 3q'!AC15</f>
        <v>0</v>
      </c>
      <c r="AL16" s="82"/>
      <c r="AM16" s="82"/>
      <c r="AN16" s="82">
        <f>'Alocação 3q'!AJ15</f>
        <v>0</v>
      </c>
      <c r="AO16" s="86" t="str">
        <f t="shared" si="6"/>
        <v>CORRETO</v>
      </c>
      <c r="AP16" s="86">
        <f t="shared" si="2"/>
        <v>0.125</v>
      </c>
      <c r="AQ16" s="86">
        <f t="shared" si="3"/>
        <v>0.12499999999999983</v>
      </c>
      <c r="AR16" s="86">
        <f t="shared" si="4"/>
        <v>0</v>
      </c>
      <c r="AS16" s="87">
        <f t="shared" si="5"/>
        <v>0.12499999999999983</v>
      </c>
    </row>
    <row r="17" spans="1:45" ht="15.75" thickBot="1">
      <c r="A17" s="81" t="s">
        <v>2569</v>
      </c>
      <c r="B17" s="82" t="str">
        <f>'Alocação 3q'!B16</f>
        <v>BCL0306-15</v>
      </c>
      <c r="C17" s="82" t="str">
        <f>'Alocação 3q'!A16</f>
        <v>Biodiversidade: Interações entre organismos e ambiente</v>
      </c>
      <c r="D17" s="82">
        <f>'Alocação 3q'!C16</f>
        <v>3</v>
      </c>
      <c r="E17" s="82">
        <f>'Alocação 3q'!D16</f>
        <v>0</v>
      </c>
      <c r="F17" s="82">
        <f>'Alocação 3q'!E16</f>
        <v>0</v>
      </c>
      <c r="G17" s="82">
        <f t="shared" si="1"/>
        <v>3</v>
      </c>
      <c r="H17" s="82" t="str">
        <f>'Alocação 3q'!H16</f>
        <v>SBC</v>
      </c>
      <c r="I17" s="82" t="str">
        <f>'Alocação 3q'!J16</f>
        <v>B</v>
      </c>
      <c r="J17" s="82" t="str">
        <f>'Alocação 3q'!I16</f>
        <v>Matutino</v>
      </c>
      <c r="K17" s="82">
        <f>'Alocação 3q'!K16</f>
        <v>90</v>
      </c>
      <c r="L17" s="82" t="str">
        <f>'Alocação 3q'!L16</f>
        <v>Segundas</v>
      </c>
      <c r="M17" s="83">
        <f>'Alocação 3q'!M16</f>
        <v>0.33333333333333331</v>
      </c>
      <c r="N17" s="83">
        <f>'Alocação 3q'!N16</f>
        <v>0.41666666666666702</v>
      </c>
      <c r="O17" s="82" t="str">
        <f>'Alocação 3q'!O16</f>
        <v>Semanal</v>
      </c>
      <c r="P17" s="82"/>
      <c r="Q17" s="82" t="str">
        <f>'Alocação 3q'!P16</f>
        <v>Quartas</v>
      </c>
      <c r="R17" s="83">
        <f>'Alocação 3q'!Q16</f>
        <v>0.41666666666666702</v>
      </c>
      <c r="S17" s="83">
        <f>'Alocação 3q'!R16</f>
        <v>0.5</v>
      </c>
      <c r="T17" s="82" t="str">
        <f>'Alocação 3q'!S16</f>
        <v>Quinzenal II</v>
      </c>
      <c r="U17" s="82"/>
      <c r="V17" s="82">
        <f>'Alocação 3q'!T16</f>
        <v>0</v>
      </c>
      <c r="W17" s="83">
        <f>'Alocação 3q'!U16</f>
        <v>0</v>
      </c>
      <c r="X17" s="83">
        <f>'Alocação 3q'!V16</f>
        <v>0</v>
      </c>
      <c r="Y17" s="82">
        <f>'Alocação 3q'!W16</f>
        <v>0</v>
      </c>
      <c r="Z17" s="82"/>
      <c r="AA17" s="82" t="str">
        <f>'Alocação 3q'!Y16</f>
        <v>Natália Pirani Ghilardi-Lopes</v>
      </c>
      <c r="AB17" s="82" t="str">
        <f>'Alocação 3q'!AK16</f>
        <v>02/08: Era pra ser semi segundo conversa 2018.1, mas BCT não avisou prograd. Ficou presencial mesmo</v>
      </c>
      <c r="AC17" s="83">
        <f>'Alocação 3q'!AA16</f>
        <v>0</v>
      </c>
      <c r="AD17" s="83">
        <f>'Alocação 3q'!AB16</f>
        <v>0</v>
      </c>
      <c r="AE17" s="82">
        <f>'Alocação 3q'!AC16</f>
        <v>0</v>
      </c>
      <c r="AF17" s="82"/>
      <c r="AG17" s="82"/>
      <c r="AH17" s="82" t="str">
        <f>'Alocação 3q'!AK16</f>
        <v>02/08: Era pra ser semi segundo conversa 2018.1, mas BCT não avisou prograd. Ficou presencial mesmo</v>
      </c>
      <c r="AI17" s="83">
        <f>'Alocação 3q'!AA16</f>
        <v>0</v>
      </c>
      <c r="AJ17" s="83">
        <f>'Alocação 3q'!AB16</f>
        <v>0</v>
      </c>
      <c r="AK17" s="82">
        <f>'Alocação 3q'!AC16</f>
        <v>0</v>
      </c>
      <c r="AL17" s="82"/>
      <c r="AM17" s="82"/>
      <c r="AN17" s="82">
        <f>'Alocação 3q'!AJ16</f>
        <v>0</v>
      </c>
      <c r="AO17" s="86" t="str">
        <f t="shared" si="6"/>
        <v>CORRETO</v>
      </c>
      <c r="AP17" s="86">
        <f t="shared" si="2"/>
        <v>0.125</v>
      </c>
      <c r="AQ17" s="86">
        <f t="shared" si="3"/>
        <v>0.12500000000000019</v>
      </c>
      <c r="AR17" s="86">
        <f t="shared" si="4"/>
        <v>0</v>
      </c>
      <c r="AS17" s="87">
        <f t="shared" si="5"/>
        <v>0.12500000000000019</v>
      </c>
    </row>
    <row r="18" spans="1:45" ht="15.75" thickBot="1">
      <c r="A18" s="81" t="s">
        <v>2569</v>
      </c>
      <c r="B18" s="82" t="str">
        <f>'Alocação 3q'!B17</f>
        <v>BCL0306-15</v>
      </c>
      <c r="C18" s="82" t="str">
        <f>'Alocação 3q'!A17</f>
        <v>Biodiversidade: Interações entre organismos e ambiente</v>
      </c>
      <c r="D18" s="82">
        <f>'Alocação 3q'!C17</f>
        <v>3</v>
      </c>
      <c r="E18" s="82">
        <f>'Alocação 3q'!D17</f>
        <v>0</v>
      </c>
      <c r="F18" s="82">
        <f>'Alocação 3q'!E17</f>
        <v>0</v>
      </c>
      <c r="G18" s="82">
        <f t="shared" si="1"/>
        <v>3</v>
      </c>
      <c r="H18" s="82" t="str">
        <f>'Alocação 3q'!H17</f>
        <v>SBC</v>
      </c>
      <c r="I18" s="82" t="str">
        <f>'Alocação 3q'!J17</f>
        <v>A1</v>
      </c>
      <c r="J18" s="82" t="str">
        <f>'Alocação 3q'!I17</f>
        <v>Matutino</v>
      </c>
      <c r="K18" s="82">
        <f>'Alocação 3q'!K17</f>
        <v>90</v>
      </c>
      <c r="L18" s="82" t="str">
        <f>'Alocação 3q'!L17</f>
        <v>Segundas</v>
      </c>
      <c r="M18" s="83">
        <f>'Alocação 3q'!M17</f>
        <v>0.41666666666666702</v>
      </c>
      <c r="N18" s="83">
        <f>'Alocação 3q'!N17</f>
        <v>0.5</v>
      </c>
      <c r="O18" s="82" t="str">
        <f>'Alocação 3q'!O17</f>
        <v>Semanal</v>
      </c>
      <c r="P18" s="82"/>
      <c r="Q18" s="82" t="str">
        <f>'Alocação 3q'!P17</f>
        <v>Quartas</v>
      </c>
      <c r="R18" s="83">
        <f>'Alocação 3q'!Q17</f>
        <v>0.33333333333333331</v>
      </c>
      <c r="S18" s="83">
        <f>'Alocação 3q'!R17</f>
        <v>0.41666666666666702</v>
      </c>
      <c r="T18" s="82" t="str">
        <f>'Alocação 3q'!S17</f>
        <v>Quinzenal II</v>
      </c>
      <c r="U18" s="82"/>
      <c r="V18" s="82">
        <f>'Alocação 3q'!T17</f>
        <v>0</v>
      </c>
      <c r="W18" s="83">
        <f>'Alocação 3q'!U17</f>
        <v>0</v>
      </c>
      <c r="X18" s="83">
        <f>'Alocação 3q'!V17</f>
        <v>0</v>
      </c>
      <c r="Y18" s="82">
        <f>'Alocação 3q'!W17</f>
        <v>0</v>
      </c>
      <c r="Z18" s="82"/>
      <c r="AA18" s="82" t="str">
        <f>'Alocação 3q'!Y17</f>
        <v>Anselmo Nogueira</v>
      </c>
      <c r="AB18" s="82">
        <f>'Alocação 3q'!Z17</f>
        <v>0</v>
      </c>
      <c r="AC18" s="83">
        <f>'Alocação 3q'!AA17</f>
        <v>0</v>
      </c>
      <c r="AD18" s="83">
        <f>'Alocação 3q'!AB17</f>
        <v>0</v>
      </c>
      <c r="AE18" s="82">
        <f>'Alocação 3q'!AC17</f>
        <v>0</v>
      </c>
      <c r="AF18" s="82"/>
      <c r="AG18" s="82"/>
      <c r="AH18" s="82">
        <f>'Alocação 3q'!Z17</f>
        <v>0</v>
      </c>
      <c r="AI18" s="83">
        <f>'Alocação 3q'!AA17</f>
        <v>0</v>
      </c>
      <c r="AJ18" s="83">
        <f>'Alocação 3q'!AB17</f>
        <v>0</v>
      </c>
      <c r="AK18" s="82">
        <f>'Alocação 3q'!AC17</f>
        <v>0</v>
      </c>
      <c r="AL18" s="82"/>
      <c r="AM18" s="82"/>
      <c r="AN18" s="82">
        <f>'Alocação 3q'!AJ17</f>
        <v>0</v>
      </c>
      <c r="AO18" s="86" t="str">
        <f t="shared" si="6"/>
        <v>CORRETO</v>
      </c>
      <c r="AP18" s="86">
        <f t="shared" si="2"/>
        <v>0.125</v>
      </c>
      <c r="AQ18" s="86">
        <f t="shared" si="3"/>
        <v>0.12499999999999983</v>
      </c>
      <c r="AR18" s="86">
        <f t="shared" si="4"/>
        <v>0</v>
      </c>
      <c r="AS18" s="87">
        <f t="shared" si="5"/>
        <v>0.12499999999999983</v>
      </c>
    </row>
    <row r="19" spans="1:45" ht="15.75" thickBot="1">
      <c r="A19" s="81" t="s">
        <v>2569</v>
      </c>
      <c r="B19" s="82" t="str">
        <f>'Alocação 3q'!B18</f>
        <v>BCL0306-15</v>
      </c>
      <c r="C19" s="82" t="str">
        <f>'Alocação 3q'!A18</f>
        <v>Biodiversidade: Interações entre organismos e ambiente</v>
      </c>
      <c r="D19" s="82">
        <f>'Alocação 3q'!C18</f>
        <v>3</v>
      </c>
      <c r="E19" s="82">
        <f>'Alocação 3q'!D18</f>
        <v>0</v>
      </c>
      <c r="F19" s="82">
        <f>'Alocação 3q'!E18</f>
        <v>0</v>
      </c>
      <c r="G19" s="82">
        <f t="shared" si="1"/>
        <v>3</v>
      </c>
      <c r="H19" s="82" t="str">
        <f>'Alocação 3q'!H18</f>
        <v>SBC</v>
      </c>
      <c r="I19" s="82" t="str">
        <f>'Alocação 3q'!J18</f>
        <v>A1</v>
      </c>
      <c r="J19" s="82" t="str">
        <f>'Alocação 3q'!I18</f>
        <v>Noturno</v>
      </c>
      <c r="K19" s="82">
        <f>'Alocação 3q'!K18</f>
        <v>90</v>
      </c>
      <c r="L19" s="82" t="str">
        <f>'Alocação 3q'!L18</f>
        <v>Segundas</v>
      </c>
      <c r="M19" s="83">
        <f>'Alocação 3q'!M18</f>
        <v>0.874999999999999</v>
      </c>
      <c r="N19" s="83">
        <f>'Alocação 3q'!N18</f>
        <v>0.95833333333333204</v>
      </c>
      <c r="O19" s="82" t="str">
        <f>'Alocação 3q'!O18</f>
        <v>Semanal</v>
      </c>
      <c r="P19" s="82"/>
      <c r="Q19" s="82" t="str">
        <f>'Alocação 3q'!P18</f>
        <v>Quartas</v>
      </c>
      <c r="R19" s="83">
        <f>'Alocação 3q'!Q18</f>
        <v>0.79166666666666596</v>
      </c>
      <c r="S19" s="83">
        <f>'Alocação 3q'!R18</f>
        <v>0.874999999999999</v>
      </c>
      <c r="T19" s="82" t="str">
        <f>'Alocação 3q'!S18</f>
        <v>Quinzenal II</v>
      </c>
      <c r="U19" s="82"/>
      <c r="V19" s="82">
        <f>'Alocação 3q'!T18</f>
        <v>0</v>
      </c>
      <c r="W19" s="83">
        <f>'Alocação 3q'!U18</f>
        <v>0</v>
      </c>
      <c r="X19" s="83">
        <f>'Alocação 3q'!V18</f>
        <v>0</v>
      </c>
      <c r="Y19" s="82">
        <f>'Alocação 3q'!W18</f>
        <v>0</v>
      </c>
      <c r="Z19" s="82"/>
      <c r="AA19" s="82" t="str">
        <f>'Alocação 3q'!Y18</f>
        <v>Cibele Biondo</v>
      </c>
      <c r="AB19" s="82">
        <f>'Alocação 3q'!Z18</f>
        <v>0</v>
      </c>
      <c r="AC19" s="83">
        <f>'Alocação 3q'!AA18</f>
        <v>0</v>
      </c>
      <c r="AD19" s="83">
        <f>'Alocação 3q'!AB18</f>
        <v>0</v>
      </c>
      <c r="AE19" s="82">
        <f>'Alocação 3q'!AC18</f>
        <v>0</v>
      </c>
      <c r="AF19" s="82"/>
      <c r="AG19" s="82"/>
      <c r="AH19" s="82">
        <f>'Alocação 3q'!Z18</f>
        <v>0</v>
      </c>
      <c r="AI19" s="83">
        <f>'Alocação 3q'!AA18</f>
        <v>0</v>
      </c>
      <c r="AJ19" s="83">
        <f>'Alocação 3q'!AB18</f>
        <v>0</v>
      </c>
      <c r="AK19" s="82">
        <f>'Alocação 3q'!AC18</f>
        <v>0</v>
      </c>
      <c r="AL19" s="82"/>
      <c r="AM19" s="82"/>
      <c r="AN19" s="82">
        <f>'Alocação 3q'!AJ18</f>
        <v>0</v>
      </c>
      <c r="AO19" s="86" t="str">
        <f t="shared" si="6"/>
        <v>CORRETO</v>
      </c>
      <c r="AP19" s="86">
        <f t="shared" si="2"/>
        <v>0.125</v>
      </c>
      <c r="AQ19" s="86">
        <f t="shared" si="3"/>
        <v>0.12499999999999956</v>
      </c>
      <c r="AR19" s="86">
        <f t="shared" si="4"/>
        <v>0</v>
      </c>
      <c r="AS19" s="87">
        <f t="shared" si="5"/>
        <v>0.12499999999999956</v>
      </c>
    </row>
    <row r="20" spans="1:45" ht="15.75" thickBot="1">
      <c r="A20" s="81" t="s">
        <v>2569</v>
      </c>
      <c r="B20" s="82" t="str">
        <f>'Alocação 3q'!B19</f>
        <v>BCL0306-15</v>
      </c>
      <c r="C20" s="82" t="str">
        <f>'Alocação 3q'!A19</f>
        <v>Biodiversidade: Interações entre organismos e ambiente</v>
      </c>
      <c r="D20" s="82">
        <f>'Alocação 3q'!C19</f>
        <v>3</v>
      </c>
      <c r="E20" s="82">
        <f>'Alocação 3q'!D19</f>
        <v>0</v>
      </c>
      <c r="F20" s="82">
        <f>'Alocação 3q'!E19</f>
        <v>0</v>
      </c>
      <c r="G20" s="82">
        <f t="shared" si="1"/>
        <v>3</v>
      </c>
      <c r="H20" s="82" t="str">
        <f>'Alocação 3q'!H19</f>
        <v>SBC</v>
      </c>
      <c r="I20" s="82" t="str">
        <f>'Alocação 3q'!J19</f>
        <v>B</v>
      </c>
      <c r="J20" s="82" t="str">
        <f>'Alocação 3q'!I19</f>
        <v>Noturno</v>
      </c>
      <c r="K20" s="82">
        <f>'Alocação 3q'!K19</f>
        <v>90</v>
      </c>
      <c r="L20" s="82" t="str">
        <f>'Alocação 3q'!L19</f>
        <v>Segundas</v>
      </c>
      <c r="M20" s="83">
        <f>'Alocação 3q'!M19</f>
        <v>0.79166666666666596</v>
      </c>
      <c r="N20" s="83">
        <f>'Alocação 3q'!N19</f>
        <v>0.874999999999999</v>
      </c>
      <c r="O20" s="82" t="str">
        <f>'Alocação 3q'!O19</f>
        <v>Semanal</v>
      </c>
      <c r="P20" s="82"/>
      <c r="Q20" s="82" t="str">
        <f>'Alocação 3q'!P19</f>
        <v>Quartas</v>
      </c>
      <c r="R20" s="83">
        <f>'Alocação 3q'!Q19</f>
        <v>0.874999999999999</v>
      </c>
      <c r="S20" s="83">
        <f>'Alocação 3q'!R19</f>
        <v>0.95833333333333204</v>
      </c>
      <c r="T20" s="82" t="str">
        <f>'Alocação 3q'!S19</f>
        <v>Quinzenal II</v>
      </c>
      <c r="U20" s="82"/>
      <c r="V20" s="82">
        <f>'Alocação 3q'!T19</f>
        <v>0</v>
      </c>
      <c r="W20" s="83">
        <f>'Alocação 3q'!U19</f>
        <v>0</v>
      </c>
      <c r="X20" s="83">
        <f>'Alocação 3q'!V19</f>
        <v>0</v>
      </c>
      <c r="Y20" s="82">
        <f>'Alocação 3q'!W19</f>
        <v>0</v>
      </c>
      <c r="Z20" s="82"/>
      <c r="AA20" s="82" t="str">
        <f>'Alocação 3q'!Y19</f>
        <v>Cibele Biondo</v>
      </c>
      <c r="AB20" s="82">
        <f>'Alocação 3q'!Z19</f>
        <v>0</v>
      </c>
      <c r="AC20" s="83">
        <f>'Alocação 3q'!AA19</f>
        <v>0</v>
      </c>
      <c r="AD20" s="83">
        <f>'Alocação 3q'!AB19</f>
        <v>0</v>
      </c>
      <c r="AE20" s="82">
        <f>'Alocação 3q'!AC19</f>
        <v>0</v>
      </c>
      <c r="AF20" s="82"/>
      <c r="AG20" s="82"/>
      <c r="AH20" s="82">
        <f>'Alocação 3q'!Z19</f>
        <v>0</v>
      </c>
      <c r="AI20" s="83">
        <f>'Alocação 3q'!AA19</f>
        <v>0</v>
      </c>
      <c r="AJ20" s="83">
        <f>'Alocação 3q'!AB19</f>
        <v>0</v>
      </c>
      <c r="AK20" s="82">
        <f>'Alocação 3q'!AC19</f>
        <v>0</v>
      </c>
      <c r="AL20" s="82"/>
      <c r="AM20" s="82"/>
      <c r="AN20" s="82">
        <f>'Alocação 3q'!AJ19</f>
        <v>0</v>
      </c>
      <c r="AO20" s="86" t="str">
        <f t="shared" si="6"/>
        <v>CORRETO</v>
      </c>
      <c r="AP20" s="86">
        <f t="shared" si="2"/>
        <v>0.125</v>
      </c>
      <c r="AQ20" s="86">
        <f t="shared" si="3"/>
        <v>0.12499999999999956</v>
      </c>
      <c r="AR20" s="86">
        <f t="shared" si="4"/>
        <v>0</v>
      </c>
      <c r="AS20" s="87">
        <f t="shared" si="5"/>
        <v>0.12499999999999956</v>
      </c>
    </row>
    <row r="21" spans="1:45" ht="15.75" thickBot="1">
      <c r="A21" s="81" t="s">
        <v>2569</v>
      </c>
      <c r="B21" s="82" t="str">
        <f>'Alocação 3q'!B20</f>
        <v>BCL0306-15</v>
      </c>
      <c r="C21" s="82" t="str">
        <f>'Alocação 3q'!A20</f>
        <v>Biodiversidade: Interações entre organismos e ambiente</v>
      </c>
      <c r="D21" s="82">
        <f>'Alocação 3q'!C20</f>
        <v>3</v>
      </c>
      <c r="E21" s="82">
        <f>'Alocação 3q'!D20</f>
        <v>0</v>
      </c>
      <c r="F21" s="82">
        <f>'Alocação 3q'!E20</f>
        <v>0</v>
      </c>
      <c r="G21" s="82">
        <f t="shared" si="1"/>
        <v>3</v>
      </c>
      <c r="H21" s="82" t="str">
        <f>'Alocação 3q'!H20</f>
        <v>SBC</v>
      </c>
      <c r="I21" s="82" t="str">
        <f>'Alocação 3q'!J20</f>
        <v>A2</v>
      </c>
      <c r="J21" s="82" t="str">
        <f>'Alocação 3q'!I20</f>
        <v>Noturno</v>
      </c>
      <c r="K21" s="82">
        <f>'Alocação 3q'!K20</f>
        <v>90</v>
      </c>
      <c r="L21" s="82" t="str">
        <f>'Alocação 3q'!L20</f>
        <v>Segundas</v>
      </c>
      <c r="M21" s="83">
        <f>'Alocação 3q'!M20</f>
        <v>0.874999999999999</v>
      </c>
      <c r="N21" s="83">
        <f>'Alocação 3q'!N20</f>
        <v>0.95833333333333204</v>
      </c>
      <c r="O21" s="82" t="str">
        <f>'Alocação 3q'!O20</f>
        <v>Semanal</v>
      </c>
      <c r="P21" s="82"/>
      <c r="Q21" s="82" t="str">
        <f>'Alocação 3q'!P20</f>
        <v>Quartas</v>
      </c>
      <c r="R21" s="83">
        <f>'Alocação 3q'!Q20</f>
        <v>0.79166666666666596</v>
      </c>
      <c r="S21" s="83">
        <f>'Alocação 3q'!R20</f>
        <v>0.874999999999999</v>
      </c>
      <c r="T21" s="82" t="str">
        <f>'Alocação 3q'!S20</f>
        <v>Quinzenal II</v>
      </c>
      <c r="U21" s="82"/>
      <c r="V21" s="82">
        <f>'Alocação 3q'!T20</f>
        <v>0</v>
      </c>
      <c r="W21" s="83">
        <f>'Alocação 3q'!U20</f>
        <v>0</v>
      </c>
      <c r="X21" s="83">
        <f>'Alocação 3q'!V20</f>
        <v>0</v>
      </c>
      <c r="Y21" s="82">
        <f>'Alocação 3q'!W20</f>
        <v>0</v>
      </c>
      <c r="Z21" s="82"/>
      <c r="AA21" s="82" t="str">
        <f>'Alocação 3q'!Y20</f>
        <v>Anselmo Nogueira</v>
      </c>
      <c r="AB21" s="82">
        <f>'Alocação 3q'!Z20</f>
        <v>0</v>
      </c>
      <c r="AC21" s="83">
        <f>'Alocação 3q'!AA20</f>
        <v>0</v>
      </c>
      <c r="AD21" s="83">
        <f>'Alocação 3q'!AB20</f>
        <v>0</v>
      </c>
      <c r="AE21" s="82">
        <f>'Alocação 3q'!AC20</f>
        <v>0</v>
      </c>
      <c r="AF21" s="82"/>
      <c r="AG21" s="82"/>
      <c r="AH21" s="82">
        <f>'Alocação 3q'!Z20</f>
        <v>0</v>
      </c>
      <c r="AI21" s="83">
        <f>'Alocação 3q'!AA20</f>
        <v>0</v>
      </c>
      <c r="AJ21" s="83">
        <f>'Alocação 3q'!AB20</f>
        <v>0</v>
      </c>
      <c r="AK21" s="82">
        <f>'Alocação 3q'!AC20</f>
        <v>0</v>
      </c>
      <c r="AL21" s="82"/>
      <c r="AM21" s="82"/>
      <c r="AN21" s="82">
        <f>'Alocação 3q'!AJ20</f>
        <v>0</v>
      </c>
      <c r="AO21" s="86" t="str">
        <f t="shared" si="6"/>
        <v>CORRETO</v>
      </c>
      <c r="AP21" s="86">
        <f t="shared" si="2"/>
        <v>0.125</v>
      </c>
      <c r="AQ21" s="86">
        <f t="shared" si="3"/>
        <v>0.12499999999999956</v>
      </c>
      <c r="AR21" s="86">
        <f t="shared" si="4"/>
        <v>0</v>
      </c>
      <c r="AS21" s="87">
        <f t="shared" si="5"/>
        <v>0.12499999999999956</v>
      </c>
    </row>
    <row r="22" spans="1:45" ht="15.75" thickBot="1">
      <c r="A22" s="81" t="s">
        <v>2569</v>
      </c>
      <c r="B22" s="82" t="str">
        <f>'Alocação 3q'!B21</f>
        <v>NHT1053-15</v>
      </c>
      <c r="C22" s="82" t="str">
        <f>'Alocação 3q'!A21</f>
        <v>Biologia Celular</v>
      </c>
      <c r="D22" s="82">
        <f>'Alocação 3q'!C21</f>
        <v>4</v>
      </c>
      <c r="E22" s="82">
        <f>'Alocação 3q'!D21</f>
        <v>2</v>
      </c>
      <c r="F22" s="82">
        <f>'Alocação 3q'!E21</f>
        <v>2</v>
      </c>
      <c r="G22" s="82">
        <f t="shared" si="1"/>
        <v>6</v>
      </c>
      <c r="H22" s="82" t="str">
        <f>'Alocação 3q'!H21</f>
        <v>SA</v>
      </c>
      <c r="I22" s="82" t="str">
        <f>'Alocação 3q'!J21</f>
        <v>A</v>
      </c>
      <c r="J22" s="82" t="str">
        <f>'Alocação 3q'!I21</f>
        <v>Matutino</v>
      </c>
      <c r="K22" s="82">
        <f>'Alocação 3q'!K21</f>
        <v>30</v>
      </c>
      <c r="L22" s="82" t="str">
        <f>'Alocação 3q'!L21</f>
        <v>Segundas</v>
      </c>
      <c r="M22" s="83">
        <f>'Alocação 3q'!M21</f>
        <v>0.33333333333333331</v>
      </c>
      <c r="N22" s="83">
        <f>'Alocação 3q'!N21</f>
        <v>0.41666666666666702</v>
      </c>
      <c r="O22" s="82" t="str">
        <f>'Alocação 3q'!O21</f>
        <v>Semanal</v>
      </c>
      <c r="P22" s="82"/>
      <c r="Q22" s="82" t="str">
        <f>'Alocação 3q'!P21</f>
        <v>Quintas</v>
      </c>
      <c r="R22" s="83">
        <f>'Alocação 3q'!Q21</f>
        <v>0.33333333333333331</v>
      </c>
      <c r="S22" s="83">
        <f>'Alocação 3q'!R21</f>
        <v>0.41666666666666702</v>
      </c>
      <c r="T22" s="82" t="str">
        <f>'Alocação 3q'!S21</f>
        <v>Semanal</v>
      </c>
      <c r="U22" s="82"/>
      <c r="V22" s="82">
        <f>'Alocação 3q'!T21</f>
        <v>0</v>
      </c>
      <c r="W22" s="83">
        <f>'Alocação 3q'!U21</f>
        <v>0</v>
      </c>
      <c r="X22" s="83">
        <f>'Alocação 3q'!V21</f>
        <v>0</v>
      </c>
      <c r="Y22" s="82">
        <f>'Alocação 3q'!W21</f>
        <v>0</v>
      </c>
      <c r="Z22" s="82"/>
      <c r="AA22" s="82" t="str">
        <f>'Alocação 3q'!Y21</f>
        <v>Marcella Pecora Milazzotto</v>
      </c>
      <c r="AB22" s="82" t="str">
        <f>'Alocação 3q'!Z21</f>
        <v>Quintas</v>
      </c>
      <c r="AC22" s="83">
        <f>'Alocação 3q'!AA21</f>
        <v>0.41666666666666702</v>
      </c>
      <c r="AD22" s="83">
        <f>'Alocação 3q'!AB21</f>
        <v>0.5</v>
      </c>
      <c r="AE22" s="82" t="str">
        <f>'Alocação 3q'!AC21</f>
        <v>Semanal</v>
      </c>
      <c r="AF22" s="82"/>
      <c r="AG22" s="82"/>
      <c r="AH22" s="82" t="str">
        <f>'Alocação 3q'!Z21</f>
        <v>Quintas</v>
      </c>
      <c r="AI22" s="83">
        <f>'Alocação 3q'!AA21</f>
        <v>0.41666666666666702</v>
      </c>
      <c r="AJ22" s="83">
        <f>'Alocação 3q'!AB21</f>
        <v>0.5</v>
      </c>
      <c r="AK22" s="82" t="str">
        <f>'Alocação 3q'!AC21</f>
        <v>Semanal</v>
      </c>
      <c r="AL22" s="82"/>
      <c r="AM22" s="82"/>
      <c r="AN22" s="82" t="str">
        <f>'Alocação 3q'!AJ21</f>
        <v>Marcella Pecora Milazzotto</v>
      </c>
      <c r="AO22" s="86" t="str">
        <f t="shared" si="6"/>
        <v>HORAS A MAIS ALOCADAS</v>
      </c>
      <c r="AP22" s="86">
        <f t="shared" si="2"/>
        <v>0.25</v>
      </c>
      <c r="AQ22" s="86">
        <f t="shared" si="3"/>
        <v>0.16666666666666741</v>
      </c>
      <c r="AR22" s="86">
        <f t="shared" si="4"/>
        <v>0.16666666666666596</v>
      </c>
      <c r="AS22" s="87">
        <f t="shared" si="5"/>
        <v>0.33333333333333337</v>
      </c>
    </row>
    <row r="23" spans="1:45" ht="15.75" thickBot="1">
      <c r="A23" s="81" t="s">
        <v>2569</v>
      </c>
      <c r="B23" s="82" t="str">
        <f>'Alocação 3q'!B22</f>
        <v>NHT1053-15</v>
      </c>
      <c r="C23" s="82" t="str">
        <f>'Alocação 3q'!A22</f>
        <v>Biologia Celular</v>
      </c>
      <c r="D23" s="82">
        <f>'Alocação 3q'!C22</f>
        <v>4</v>
      </c>
      <c r="E23" s="82">
        <f>'Alocação 3q'!D22</f>
        <v>2</v>
      </c>
      <c r="F23" s="82">
        <f>'Alocação 3q'!E22</f>
        <v>2</v>
      </c>
      <c r="G23" s="82">
        <f t="shared" si="1"/>
        <v>6</v>
      </c>
      <c r="H23" s="82" t="str">
        <f>'Alocação 3q'!H22</f>
        <v>SA</v>
      </c>
      <c r="I23" s="82" t="str">
        <f>'Alocação 3q'!J22</f>
        <v>A</v>
      </c>
      <c r="J23" s="82" t="str">
        <f>'Alocação 3q'!I22</f>
        <v>Noturno</v>
      </c>
      <c r="K23" s="82">
        <f>'Alocação 3q'!K22</f>
        <v>30</v>
      </c>
      <c r="L23" s="82" t="str">
        <f>'Alocação 3q'!L22</f>
        <v>Segundas</v>
      </c>
      <c r="M23" s="83">
        <f>'Alocação 3q'!M22</f>
        <v>0.79166666666666696</v>
      </c>
      <c r="N23" s="83">
        <f>'Alocação 3q'!N22</f>
        <v>0.875000000000001</v>
      </c>
      <c r="O23" s="82" t="str">
        <f>'Alocação 3q'!O22</f>
        <v>Semanal</v>
      </c>
      <c r="P23" s="82"/>
      <c r="Q23" s="82" t="str">
        <f>'Alocação 3q'!P22</f>
        <v>Quintas</v>
      </c>
      <c r="R23" s="83">
        <f>'Alocação 3q'!Q22</f>
        <v>0.79166666666666696</v>
      </c>
      <c r="S23" s="83">
        <f>'Alocação 3q'!R22</f>
        <v>0.875000000000001</v>
      </c>
      <c r="T23" s="82" t="str">
        <f>'Alocação 3q'!S22</f>
        <v>Semanal</v>
      </c>
      <c r="U23" s="82"/>
      <c r="V23" s="82">
        <f>'Alocação 3q'!T22</f>
        <v>0</v>
      </c>
      <c r="W23" s="83">
        <f>'Alocação 3q'!U22</f>
        <v>0</v>
      </c>
      <c r="X23" s="83">
        <f>'Alocação 3q'!V22</f>
        <v>0</v>
      </c>
      <c r="Y23" s="82">
        <f>'Alocação 3q'!W22</f>
        <v>0</v>
      </c>
      <c r="Z23" s="82"/>
      <c r="AA23" s="82" t="str">
        <f>'Alocação 3q'!Y22</f>
        <v>Renata Simões</v>
      </c>
      <c r="AB23" s="82" t="str">
        <f>'Alocação 3q'!Z22</f>
        <v>Quintas</v>
      </c>
      <c r="AC23" s="83">
        <f>'Alocação 3q'!AA22</f>
        <v>0.875000000000001</v>
      </c>
      <c r="AD23" s="83">
        <f>'Alocação 3q'!AB22</f>
        <v>0.95833333333333404</v>
      </c>
      <c r="AE23" s="82" t="str">
        <f>'Alocação 3q'!AC22</f>
        <v>Semanal</v>
      </c>
      <c r="AF23" s="82"/>
      <c r="AG23" s="82"/>
      <c r="AH23" s="82" t="str">
        <f>'Alocação 3q'!Z22</f>
        <v>Quintas</v>
      </c>
      <c r="AI23" s="83">
        <f>'Alocação 3q'!AA22</f>
        <v>0.875000000000001</v>
      </c>
      <c r="AJ23" s="83">
        <f>'Alocação 3q'!AB22</f>
        <v>0.95833333333333404</v>
      </c>
      <c r="AK23" s="82" t="str">
        <f>'Alocação 3q'!AC22</f>
        <v>Semanal</v>
      </c>
      <c r="AL23" s="82"/>
      <c r="AM23" s="82"/>
      <c r="AN23" s="82" t="str">
        <f>'Alocação 3q'!AJ22</f>
        <v>Renata Simões</v>
      </c>
      <c r="AO23" s="86" t="str">
        <f t="shared" si="6"/>
        <v>HORAS A MAIS ALOCADAS</v>
      </c>
      <c r="AP23" s="86">
        <f t="shared" si="2"/>
        <v>0.25</v>
      </c>
      <c r="AQ23" s="86">
        <f t="shared" si="3"/>
        <v>0.16666666666666807</v>
      </c>
      <c r="AR23" s="86">
        <f t="shared" si="4"/>
        <v>0.16666666666666607</v>
      </c>
      <c r="AS23" s="87">
        <f t="shared" si="5"/>
        <v>0.33333333333333415</v>
      </c>
    </row>
    <row r="24" spans="1:45" ht="15.75" thickBot="1">
      <c r="A24" s="81" t="s">
        <v>2569</v>
      </c>
      <c r="B24" s="82" t="str">
        <f>'Alocação 3q'!B23</f>
        <v>NHT4002-13</v>
      </c>
      <c r="C24" s="82" t="str">
        <f>'Alocação 3q'!A23</f>
        <v>Bioquímica Experimental</v>
      </c>
      <c r="D24" s="82">
        <f>'Alocação 3q'!C23</f>
        <v>2</v>
      </c>
      <c r="E24" s="82">
        <f>'Alocação 3q'!D23</f>
        <v>4</v>
      </c>
      <c r="F24" s="82">
        <f>'Alocação 3q'!E23</f>
        <v>4</v>
      </c>
      <c r="G24" s="82">
        <f t="shared" si="1"/>
        <v>6</v>
      </c>
      <c r="H24" s="82" t="str">
        <f>'Alocação 3q'!H23</f>
        <v>SA</v>
      </c>
      <c r="I24" s="82">
        <f>'Alocação 3q'!J23</f>
        <v>0</v>
      </c>
      <c r="J24" s="82" t="str">
        <f>'Alocação 3q'!I23</f>
        <v>Matutino</v>
      </c>
      <c r="K24" s="82">
        <f>'Alocação 3q'!K23</f>
        <v>30</v>
      </c>
      <c r="L24" s="82" t="str">
        <f>'Alocação 3q'!L23</f>
        <v>Sextas</v>
      </c>
      <c r="M24" s="83">
        <f>'Alocação 3q'!M23</f>
        <v>0.58333333333333337</v>
      </c>
      <c r="N24" s="83">
        <f>'Alocação 3q'!N23</f>
        <v>0.66666666666666663</v>
      </c>
      <c r="O24" s="82" t="str">
        <f>'Alocação 3q'!O23</f>
        <v>Semanal</v>
      </c>
      <c r="P24" s="82"/>
      <c r="Q24" s="82">
        <f>'Alocação 3q'!P23</f>
        <v>0</v>
      </c>
      <c r="R24" s="83">
        <f>'Alocação 3q'!Q23</f>
        <v>0</v>
      </c>
      <c r="S24" s="83">
        <f>'Alocação 3q'!R23</f>
        <v>0</v>
      </c>
      <c r="T24" s="82">
        <f>'Alocação 3q'!S23</f>
        <v>0</v>
      </c>
      <c r="U24" s="82"/>
      <c r="V24" s="82">
        <f>'Alocação 3q'!T23</f>
        <v>0</v>
      </c>
      <c r="W24" s="83">
        <f>'Alocação 3q'!U23</f>
        <v>0</v>
      </c>
      <c r="X24" s="83">
        <f>'Alocação 3q'!V23</f>
        <v>0</v>
      </c>
      <c r="Y24" s="82">
        <f>'Alocação 3q'!W23</f>
        <v>0</v>
      </c>
      <c r="Z24" s="82"/>
      <c r="AA24" s="82" t="str">
        <f>'Alocação 3q'!Y23</f>
        <v>Sérgio Daishi Sasaki</v>
      </c>
      <c r="AB24" s="82" t="str">
        <f>'Alocação 3q'!Z23</f>
        <v>Terças</v>
      </c>
      <c r="AC24" s="83">
        <f>'Alocação 3q'!AA23</f>
        <v>0.58333333333333304</v>
      </c>
      <c r="AD24" s="83">
        <f>'Alocação 3q'!AB23</f>
        <v>0.75</v>
      </c>
      <c r="AE24" s="82" t="str">
        <f>'Alocação 3q'!AC23</f>
        <v>Semanal</v>
      </c>
      <c r="AF24" s="82"/>
      <c r="AG24" s="82"/>
      <c r="AH24" s="82" t="str">
        <f>'Alocação 3q'!Z23</f>
        <v>Terças</v>
      </c>
      <c r="AI24" s="83">
        <f>'Alocação 3q'!AA23</f>
        <v>0.58333333333333304</v>
      </c>
      <c r="AJ24" s="83">
        <f>'Alocação 3q'!AB23</f>
        <v>0.75</v>
      </c>
      <c r="AK24" s="82" t="str">
        <f>'Alocação 3q'!AC23</f>
        <v>Semanal</v>
      </c>
      <c r="AL24" s="82"/>
      <c r="AM24" s="82"/>
      <c r="AN24" s="82" t="str">
        <f>'Alocação 3q'!AJ23</f>
        <v>Sérgio Daishi Sasaki</v>
      </c>
      <c r="AO24" s="86" t="str">
        <f t="shared" si="6"/>
        <v>HORAS A MAIS ALOCADAS</v>
      </c>
      <c r="AP24" s="86">
        <f t="shared" si="2"/>
        <v>0.25</v>
      </c>
      <c r="AQ24" s="86">
        <f t="shared" si="3"/>
        <v>8.3333333333333259E-2</v>
      </c>
      <c r="AR24" s="86">
        <f t="shared" si="4"/>
        <v>0.33333333333333393</v>
      </c>
      <c r="AS24" s="87">
        <f t="shared" si="5"/>
        <v>0.41666666666666718</v>
      </c>
    </row>
    <row r="25" spans="1:45" ht="15.75" thickBot="1">
      <c r="A25" s="81" t="s">
        <v>2569</v>
      </c>
      <c r="B25" s="82" t="str">
        <f>'Alocação 3q'!B24</f>
        <v>BCL0308-15b</v>
      </c>
      <c r="C25" s="82" t="str">
        <f>'Alocação 3q'!A24</f>
        <v>Bioquímica P: estrutura, propriedade e funções de biomoléculas</v>
      </c>
      <c r="D25" s="82">
        <f>'Alocação 3q'!C24</f>
        <v>0</v>
      </c>
      <c r="E25" s="82">
        <f>'Alocação 3q'!D24</f>
        <v>2</v>
      </c>
      <c r="F25" s="82">
        <f>'Alocação 3q'!E24</f>
        <v>2</v>
      </c>
      <c r="G25" s="82">
        <f t="shared" si="1"/>
        <v>2</v>
      </c>
      <c r="H25" s="82" t="str">
        <f>'Alocação 3q'!H24</f>
        <v>SA</v>
      </c>
      <c r="I25" s="82" t="str">
        <f>'Alocação 3q'!J24</f>
        <v>Lab A</v>
      </c>
      <c r="J25" s="82" t="str">
        <f>'Alocação 3q'!I24</f>
        <v>Matutino</v>
      </c>
      <c r="K25" s="82">
        <f>'Alocação 3q'!K24</f>
        <v>30</v>
      </c>
      <c r="L25" s="82">
        <f>'Alocação 3q'!L24</f>
        <v>0</v>
      </c>
      <c r="M25" s="83">
        <f>'Alocação 3q'!M24</f>
        <v>0</v>
      </c>
      <c r="N25" s="83">
        <f>'Alocação 3q'!N24</f>
        <v>0</v>
      </c>
      <c r="O25" s="82">
        <f>'Alocação 3q'!O24</f>
        <v>0</v>
      </c>
      <c r="P25" s="82"/>
      <c r="Q25" s="82">
        <f>'Alocação 3q'!P24</f>
        <v>0</v>
      </c>
      <c r="R25" s="83">
        <f>'Alocação 3q'!Q24</f>
        <v>0</v>
      </c>
      <c r="S25" s="83">
        <f>'Alocação 3q'!R24</f>
        <v>0</v>
      </c>
      <c r="T25" s="82">
        <f>'Alocação 3q'!S24</f>
        <v>0</v>
      </c>
      <c r="U25" s="82"/>
      <c r="V25" s="82">
        <f>'Alocação 3q'!T24</f>
        <v>0</v>
      </c>
      <c r="W25" s="83">
        <f>'Alocação 3q'!U24</f>
        <v>0</v>
      </c>
      <c r="X25" s="83">
        <f>'Alocação 3q'!V24</f>
        <v>0</v>
      </c>
      <c r="Y25" s="82">
        <f>'Alocação 3q'!W24</f>
        <v>0</v>
      </c>
      <c r="Z25" s="82"/>
      <c r="AA25" s="82">
        <f>'Alocação 3q'!Y24</f>
        <v>0</v>
      </c>
      <c r="AB25" s="82" t="str">
        <f>'Alocação 3q'!Z24</f>
        <v>Sextas</v>
      </c>
      <c r="AC25" s="83">
        <f>'Alocação 3q'!AA24</f>
        <v>0.41666666666666702</v>
      </c>
      <c r="AD25" s="83">
        <f>'Alocação 3q'!AB24</f>
        <v>0.5</v>
      </c>
      <c r="AE25" s="82" t="str">
        <f>'Alocação 3q'!AC24</f>
        <v>Semanal</v>
      </c>
      <c r="AF25" s="82"/>
      <c r="AG25" s="82"/>
      <c r="AH25" s="82" t="str">
        <f>'Alocação 3q'!Z24</f>
        <v>Sextas</v>
      </c>
      <c r="AI25" s="83">
        <f>'Alocação 3q'!AA24</f>
        <v>0.41666666666666702</v>
      </c>
      <c r="AJ25" s="83">
        <f>'Alocação 3q'!AB24</f>
        <v>0.5</v>
      </c>
      <c r="AK25" s="82" t="str">
        <f>'Alocação 3q'!AC24</f>
        <v>Semanal</v>
      </c>
      <c r="AL25" s="82"/>
      <c r="AM25" s="82"/>
      <c r="AN25" s="82" t="str">
        <f>'Alocação 3q'!AJ24</f>
        <v>Ana Carolina Santos de Souza Galvão</v>
      </c>
      <c r="AO25" s="86" t="str">
        <f t="shared" si="6"/>
        <v>HORAS A MAIS ALOCADAS</v>
      </c>
      <c r="AP25" s="86">
        <f t="shared" si="2"/>
        <v>8.3333333333333329E-2</v>
      </c>
      <c r="AQ25" s="86">
        <f t="shared" si="3"/>
        <v>0</v>
      </c>
      <c r="AR25" s="86">
        <f t="shared" si="4"/>
        <v>0.16666666666666596</v>
      </c>
      <c r="AS25" s="87">
        <f t="shared" si="5"/>
        <v>0.16666666666666596</v>
      </c>
    </row>
    <row r="26" spans="1:45" ht="15.75" thickBot="1">
      <c r="A26" s="81" t="s">
        <v>2569</v>
      </c>
      <c r="B26" s="82" t="str">
        <f>'Alocação 3q'!B25</f>
        <v>BCL0308-15b</v>
      </c>
      <c r="C26" s="82" t="str">
        <f>'Alocação 3q'!A25</f>
        <v>Bioquímica P: estrutura, propriedade e funções de biomoléculas</v>
      </c>
      <c r="D26" s="82">
        <f>'Alocação 3q'!C25</f>
        <v>0</v>
      </c>
      <c r="E26" s="82">
        <f>'Alocação 3q'!D25</f>
        <v>2</v>
      </c>
      <c r="F26" s="82">
        <f>'Alocação 3q'!E25</f>
        <v>2</v>
      </c>
      <c r="G26" s="82">
        <f t="shared" si="1"/>
        <v>2</v>
      </c>
      <c r="H26" s="82" t="str">
        <f>'Alocação 3q'!H25</f>
        <v>SA</v>
      </c>
      <c r="I26" s="82" t="str">
        <f>'Alocação 3q'!J25</f>
        <v>Lab B</v>
      </c>
      <c r="J26" s="82" t="str">
        <f>'Alocação 3q'!I25</f>
        <v>Matutino</v>
      </c>
      <c r="K26" s="82">
        <f>'Alocação 3q'!K25</f>
        <v>30</v>
      </c>
      <c r="L26" s="82">
        <f>'Alocação 3q'!L25</f>
        <v>0</v>
      </c>
      <c r="M26" s="83">
        <f>'Alocação 3q'!M25</f>
        <v>0</v>
      </c>
      <c r="N26" s="83">
        <f>'Alocação 3q'!N25</f>
        <v>0</v>
      </c>
      <c r="O26" s="82">
        <f>'Alocação 3q'!O25</f>
        <v>0</v>
      </c>
      <c r="P26" s="82"/>
      <c r="Q26" s="82">
        <f>'Alocação 3q'!P25</f>
        <v>0</v>
      </c>
      <c r="R26" s="83">
        <f>'Alocação 3q'!Q25</f>
        <v>0</v>
      </c>
      <c r="S26" s="83">
        <f>'Alocação 3q'!R25</f>
        <v>0</v>
      </c>
      <c r="T26" s="82">
        <f>'Alocação 3q'!S25</f>
        <v>0</v>
      </c>
      <c r="U26" s="82"/>
      <c r="V26" s="82">
        <f>'Alocação 3q'!T25</f>
        <v>0</v>
      </c>
      <c r="W26" s="83">
        <f>'Alocação 3q'!U25</f>
        <v>0</v>
      </c>
      <c r="X26" s="83">
        <f>'Alocação 3q'!V25</f>
        <v>0</v>
      </c>
      <c r="Y26" s="82">
        <f>'Alocação 3q'!W25</f>
        <v>0</v>
      </c>
      <c r="Z26" s="82"/>
      <c r="AA26" s="82">
        <f>'Alocação 3q'!Y25</f>
        <v>0</v>
      </c>
      <c r="AB26" s="82" t="str">
        <f>'Alocação 3q'!Z25</f>
        <v>Sextas</v>
      </c>
      <c r="AC26" s="83">
        <f>'Alocação 3q'!AA25</f>
        <v>0.33333333333333331</v>
      </c>
      <c r="AD26" s="83">
        <f>'Alocação 3q'!AB25</f>
        <v>0.41666666666666702</v>
      </c>
      <c r="AE26" s="82" t="str">
        <f>'Alocação 3q'!AC25</f>
        <v>Semanal</v>
      </c>
      <c r="AF26" s="82"/>
      <c r="AG26" s="82"/>
      <c r="AH26" s="82" t="str">
        <f>'Alocação 3q'!Z25</f>
        <v>Sextas</v>
      </c>
      <c r="AI26" s="83">
        <f>'Alocação 3q'!AA25</f>
        <v>0.33333333333333331</v>
      </c>
      <c r="AJ26" s="83">
        <f>'Alocação 3q'!AB25</f>
        <v>0.41666666666666702</v>
      </c>
      <c r="AK26" s="82" t="str">
        <f>'Alocação 3q'!AC25</f>
        <v>Semanal</v>
      </c>
      <c r="AL26" s="82"/>
      <c r="AM26" s="82"/>
      <c r="AN26" s="82" t="str">
        <f>'Alocação 3q'!AJ25</f>
        <v>Daniele Ribeiro de Araújo</v>
      </c>
      <c r="AO26" s="86" t="str">
        <f t="shared" si="6"/>
        <v>HORAS A MAIS ALOCADAS</v>
      </c>
      <c r="AP26" s="86">
        <f t="shared" si="2"/>
        <v>8.3333333333333329E-2</v>
      </c>
      <c r="AQ26" s="86">
        <f t="shared" si="3"/>
        <v>0</v>
      </c>
      <c r="AR26" s="86">
        <f t="shared" si="4"/>
        <v>0.16666666666666741</v>
      </c>
      <c r="AS26" s="87">
        <f t="shared" si="5"/>
        <v>0.16666666666666741</v>
      </c>
    </row>
    <row r="27" spans="1:45" ht="15.75" thickBot="1">
      <c r="A27" s="81" t="s">
        <v>2569</v>
      </c>
      <c r="B27" s="82" t="str">
        <f>'Alocação 3q'!B26</f>
        <v>BCL0308-15b</v>
      </c>
      <c r="C27" s="82" t="str">
        <f>'Alocação 3q'!A26</f>
        <v>Bioquímica P: estrutura, propriedade e funções de biomoléculas</v>
      </c>
      <c r="D27" s="82">
        <f>'Alocação 3q'!C26</f>
        <v>0</v>
      </c>
      <c r="E27" s="82">
        <f>'Alocação 3q'!D26</f>
        <v>2</v>
      </c>
      <c r="F27" s="82">
        <f>'Alocação 3q'!E26</f>
        <v>2</v>
      </c>
      <c r="G27" s="82">
        <f t="shared" si="1"/>
        <v>2</v>
      </c>
      <c r="H27" s="82" t="str">
        <f>'Alocação 3q'!H26</f>
        <v>SA</v>
      </c>
      <c r="I27" s="82" t="str">
        <f>'Alocação 3q'!J26</f>
        <v>Lab B3</v>
      </c>
      <c r="J27" s="82" t="str">
        <f>'Alocação 3q'!I26</f>
        <v>Matutino</v>
      </c>
      <c r="K27" s="82">
        <f>'Alocação 3q'!K26</f>
        <v>30</v>
      </c>
      <c r="L27" s="82">
        <f>'Alocação 3q'!L26</f>
        <v>0</v>
      </c>
      <c r="M27" s="83">
        <f>'Alocação 3q'!M26</f>
        <v>0</v>
      </c>
      <c r="N27" s="83">
        <f>'Alocação 3q'!N26</f>
        <v>0</v>
      </c>
      <c r="O27" s="82">
        <f>'Alocação 3q'!O26</f>
        <v>0</v>
      </c>
      <c r="P27" s="82"/>
      <c r="Q27" s="82">
        <f>'Alocação 3q'!P26</f>
        <v>0</v>
      </c>
      <c r="R27" s="83">
        <f>'Alocação 3q'!Q26</f>
        <v>0</v>
      </c>
      <c r="S27" s="83">
        <f>'Alocação 3q'!R26</f>
        <v>0</v>
      </c>
      <c r="T27" s="82">
        <f>'Alocação 3q'!S26</f>
        <v>0</v>
      </c>
      <c r="U27" s="82"/>
      <c r="V27" s="82">
        <f>'Alocação 3q'!T26</f>
        <v>0</v>
      </c>
      <c r="W27" s="83">
        <f>'Alocação 3q'!U26</f>
        <v>0</v>
      </c>
      <c r="X27" s="83">
        <f>'Alocação 3q'!V26</f>
        <v>0</v>
      </c>
      <c r="Y27" s="82">
        <f>'Alocação 3q'!W26</f>
        <v>0</v>
      </c>
      <c r="Z27" s="82"/>
      <c r="AA27" s="82">
        <f>'Alocação 3q'!Y26</f>
        <v>0</v>
      </c>
      <c r="AB27" s="82" t="str">
        <f>'Alocação 3q'!Z26</f>
        <v>Sextas</v>
      </c>
      <c r="AC27" s="83">
        <f>'Alocação 3q'!AA26</f>
        <v>0.33333333333333331</v>
      </c>
      <c r="AD27" s="83">
        <f>'Alocação 3q'!AB26</f>
        <v>0.41666666666666702</v>
      </c>
      <c r="AE27" s="82" t="str">
        <f>'Alocação 3q'!AC26</f>
        <v>Semanal</v>
      </c>
      <c r="AF27" s="82"/>
      <c r="AG27" s="82"/>
      <c r="AH27" s="82" t="str">
        <f>'Alocação 3q'!Z26</f>
        <v>Sextas</v>
      </c>
      <c r="AI27" s="83">
        <f>'Alocação 3q'!AA26</f>
        <v>0.33333333333333331</v>
      </c>
      <c r="AJ27" s="83">
        <f>'Alocação 3q'!AB26</f>
        <v>0.41666666666666702</v>
      </c>
      <c r="AK27" s="82" t="str">
        <f>'Alocação 3q'!AC26</f>
        <v>Semanal</v>
      </c>
      <c r="AL27" s="82"/>
      <c r="AM27" s="82"/>
      <c r="AN27" s="82" t="str">
        <f>'Alocação 3q'!AJ26</f>
        <v>Tiago Rodrigues</v>
      </c>
      <c r="AO27" s="86" t="str">
        <f t="shared" si="6"/>
        <v>HORAS A MAIS ALOCADAS</v>
      </c>
      <c r="AP27" s="86">
        <f t="shared" si="2"/>
        <v>8.3333333333333329E-2</v>
      </c>
      <c r="AQ27" s="86">
        <f t="shared" si="3"/>
        <v>0</v>
      </c>
      <c r="AR27" s="86">
        <f t="shared" si="4"/>
        <v>0.16666666666666741</v>
      </c>
      <c r="AS27" s="87">
        <f t="shared" si="5"/>
        <v>0.16666666666666741</v>
      </c>
    </row>
    <row r="28" spans="1:45" ht="15.75" thickBot="1">
      <c r="A28" s="81" t="s">
        <v>2569</v>
      </c>
      <c r="B28" s="82" t="str">
        <f>'Alocação 3q'!B27</f>
        <v>BCL0308-15b</v>
      </c>
      <c r="C28" s="82" t="str">
        <f>'Alocação 3q'!A27</f>
        <v>Bioquímica P: estrutura, propriedade e funções de biomoléculas</v>
      </c>
      <c r="D28" s="82">
        <f>'Alocação 3q'!C27</f>
        <v>0</v>
      </c>
      <c r="E28" s="82">
        <f>'Alocação 3q'!D27</f>
        <v>2</v>
      </c>
      <c r="F28" s="82">
        <f>'Alocação 3q'!E27</f>
        <v>2</v>
      </c>
      <c r="G28" s="82">
        <f t="shared" si="1"/>
        <v>2</v>
      </c>
      <c r="H28" s="82" t="str">
        <f>'Alocação 3q'!H27</f>
        <v>SA</v>
      </c>
      <c r="I28" s="82" t="str">
        <f>'Alocação 3q'!J27</f>
        <v>Lab C2</v>
      </c>
      <c r="J28" s="82" t="str">
        <f>'Alocação 3q'!I27</f>
        <v>Matutino</v>
      </c>
      <c r="K28" s="82">
        <f>'Alocação 3q'!K27</f>
        <v>30</v>
      </c>
      <c r="L28" s="82">
        <f>'Alocação 3q'!L27</f>
        <v>0</v>
      </c>
      <c r="M28" s="83">
        <f>'Alocação 3q'!M27</f>
        <v>0</v>
      </c>
      <c r="N28" s="83">
        <f>'Alocação 3q'!N27</f>
        <v>0</v>
      </c>
      <c r="O28" s="82">
        <f>'Alocação 3q'!O27</f>
        <v>0</v>
      </c>
      <c r="P28" s="82"/>
      <c r="Q28" s="82">
        <f>'Alocação 3q'!P27</f>
        <v>0</v>
      </c>
      <c r="R28" s="83">
        <f>'Alocação 3q'!Q27</f>
        <v>0</v>
      </c>
      <c r="S28" s="83">
        <f>'Alocação 3q'!R27</f>
        <v>0</v>
      </c>
      <c r="T28" s="82">
        <f>'Alocação 3q'!S27</f>
        <v>0</v>
      </c>
      <c r="U28" s="82"/>
      <c r="V28" s="82">
        <f>'Alocação 3q'!T27</f>
        <v>0</v>
      </c>
      <c r="W28" s="83">
        <f>'Alocação 3q'!U27</f>
        <v>0</v>
      </c>
      <c r="X28" s="83">
        <f>'Alocação 3q'!V27</f>
        <v>0</v>
      </c>
      <c r="Y28" s="82">
        <f>'Alocação 3q'!W27</f>
        <v>0</v>
      </c>
      <c r="Z28" s="82"/>
      <c r="AA28" s="82">
        <f>'Alocação 3q'!Y27</f>
        <v>0</v>
      </c>
      <c r="AB28" s="82" t="str">
        <f>'Alocação 3q'!Z27</f>
        <v>Terças</v>
      </c>
      <c r="AC28" s="83">
        <f>'Alocação 3q'!AA27</f>
        <v>0.33333333333333331</v>
      </c>
      <c r="AD28" s="83">
        <f>'Alocação 3q'!AB27</f>
        <v>0.41666666666666702</v>
      </c>
      <c r="AE28" s="82" t="str">
        <f>'Alocação 3q'!AC27</f>
        <v>Semanal</v>
      </c>
      <c r="AF28" s="82"/>
      <c r="AG28" s="82"/>
      <c r="AH28" s="82" t="str">
        <f>'Alocação 3q'!Z27</f>
        <v>Terças</v>
      </c>
      <c r="AI28" s="83">
        <f>'Alocação 3q'!AA27</f>
        <v>0.33333333333333331</v>
      </c>
      <c r="AJ28" s="83">
        <f>'Alocação 3q'!AB27</f>
        <v>0.41666666666666702</v>
      </c>
      <c r="AK28" s="82" t="str">
        <f>'Alocação 3q'!AC27</f>
        <v>Semanal</v>
      </c>
      <c r="AL28" s="82"/>
      <c r="AM28" s="82"/>
      <c r="AN28" s="82" t="str">
        <f>'Alocação 3q'!AJ27</f>
        <v>Tiago Rodrigues</v>
      </c>
      <c r="AO28" s="86" t="str">
        <f t="shared" si="6"/>
        <v>HORAS A MAIS ALOCADAS</v>
      </c>
      <c r="AP28" s="86">
        <f t="shared" si="2"/>
        <v>8.3333333333333329E-2</v>
      </c>
      <c r="AQ28" s="86">
        <f t="shared" si="3"/>
        <v>0</v>
      </c>
      <c r="AR28" s="86">
        <f t="shared" si="4"/>
        <v>0.16666666666666741</v>
      </c>
      <c r="AS28" s="87">
        <f t="shared" si="5"/>
        <v>0.16666666666666741</v>
      </c>
    </row>
    <row r="29" spans="1:45" ht="15.75" thickBot="1">
      <c r="A29" s="81" t="s">
        <v>2569</v>
      </c>
      <c r="B29" s="82" t="str">
        <f>'Alocação 3q'!B28</f>
        <v>BCL0308-15b</v>
      </c>
      <c r="C29" s="82" t="str">
        <f>'Alocação 3q'!A28</f>
        <v>Bioquímica P: estrutura, propriedade e funções de biomoléculas</v>
      </c>
      <c r="D29" s="82">
        <f>'Alocação 3q'!C28</f>
        <v>0</v>
      </c>
      <c r="E29" s="82">
        <f>'Alocação 3q'!D28</f>
        <v>2</v>
      </c>
      <c r="F29" s="82">
        <f>'Alocação 3q'!E28</f>
        <v>2</v>
      </c>
      <c r="G29" s="82">
        <f t="shared" si="1"/>
        <v>2</v>
      </c>
      <c r="H29" s="82" t="str">
        <f>'Alocação 3q'!H28</f>
        <v>SA</v>
      </c>
      <c r="I29" s="82" t="str">
        <f>'Alocação 3q'!J28</f>
        <v>Lab D5</v>
      </c>
      <c r="J29" s="82" t="str">
        <f>'Alocação 3q'!I28</f>
        <v>Noturno</v>
      </c>
      <c r="K29" s="82">
        <f>'Alocação 3q'!K28</f>
        <v>30</v>
      </c>
      <c r="L29" s="82">
        <f>'Alocação 3q'!L28</f>
        <v>0</v>
      </c>
      <c r="M29" s="83">
        <f>'Alocação 3q'!M28</f>
        <v>0</v>
      </c>
      <c r="N29" s="83">
        <f>'Alocação 3q'!N28</f>
        <v>0</v>
      </c>
      <c r="O29" s="82">
        <f>'Alocação 3q'!O28</f>
        <v>0</v>
      </c>
      <c r="P29" s="82"/>
      <c r="Q29" s="82">
        <f>'Alocação 3q'!P28</f>
        <v>0</v>
      </c>
      <c r="R29" s="83">
        <f>'Alocação 3q'!Q28</f>
        <v>0</v>
      </c>
      <c r="S29" s="83">
        <f>'Alocação 3q'!R28</f>
        <v>0</v>
      </c>
      <c r="T29" s="82">
        <f>'Alocação 3q'!S28</f>
        <v>0</v>
      </c>
      <c r="U29" s="82"/>
      <c r="V29" s="82">
        <f>'Alocação 3q'!T28</f>
        <v>0</v>
      </c>
      <c r="W29" s="83">
        <f>'Alocação 3q'!U28</f>
        <v>0</v>
      </c>
      <c r="X29" s="83">
        <f>'Alocação 3q'!V28</f>
        <v>0</v>
      </c>
      <c r="Y29" s="82">
        <f>'Alocação 3q'!W28</f>
        <v>0</v>
      </c>
      <c r="Z29" s="82"/>
      <c r="AA29" s="82">
        <f>'Alocação 3q'!Y28</f>
        <v>0</v>
      </c>
      <c r="AB29" s="82" t="str">
        <f>'Alocação 3q'!Z28</f>
        <v>Terças</v>
      </c>
      <c r="AC29" s="83">
        <f>'Alocação 3q'!AA28</f>
        <v>0.874999999999999</v>
      </c>
      <c r="AD29" s="83">
        <f>'Alocação 3q'!AB28</f>
        <v>0.95833333333333204</v>
      </c>
      <c r="AE29" s="82" t="str">
        <f>'Alocação 3q'!AC28</f>
        <v>Semanal</v>
      </c>
      <c r="AF29" s="82"/>
      <c r="AG29" s="82"/>
      <c r="AH29" s="82" t="str">
        <f>'Alocação 3q'!Z28</f>
        <v>Terças</v>
      </c>
      <c r="AI29" s="83">
        <f>'Alocação 3q'!AA28</f>
        <v>0.874999999999999</v>
      </c>
      <c r="AJ29" s="83">
        <f>'Alocação 3q'!AB28</f>
        <v>0.95833333333333204</v>
      </c>
      <c r="AK29" s="82" t="str">
        <f>'Alocação 3q'!AC28</f>
        <v>Semanal</v>
      </c>
      <c r="AL29" s="82"/>
      <c r="AM29" s="82"/>
      <c r="AN29" s="82" t="str">
        <f>'Alocação 3q'!AJ28</f>
        <v>Sérgio Daishi Sasaki</v>
      </c>
      <c r="AO29" s="86" t="str">
        <f t="shared" si="6"/>
        <v>HORAS A MAIS ALOCADAS</v>
      </c>
      <c r="AP29" s="86">
        <f t="shared" si="2"/>
        <v>8.3333333333333329E-2</v>
      </c>
      <c r="AQ29" s="86">
        <f t="shared" si="3"/>
        <v>0</v>
      </c>
      <c r="AR29" s="86">
        <f t="shared" si="4"/>
        <v>0.16666666666666607</v>
      </c>
      <c r="AS29" s="87">
        <f t="shared" si="5"/>
        <v>0.16666666666666607</v>
      </c>
    </row>
    <row r="30" spans="1:45" ht="15.75" thickBot="1">
      <c r="A30" s="81" t="s">
        <v>2569</v>
      </c>
      <c r="B30" s="82" t="str">
        <f>'Alocação 3q'!B29</f>
        <v>BCL0308-15b</v>
      </c>
      <c r="C30" s="82" t="str">
        <f>'Alocação 3q'!A29</f>
        <v>Bioquímica P: estrutura, propriedade e funções de biomoléculas</v>
      </c>
      <c r="D30" s="82">
        <f>'Alocação 3q'!C29</f>
        <v>0</v>
      </c>
      <c r="E30" s="82">
        <f>'Alocação 3q'!D29</f>
        <v>2</v>
      </c>
      <c r="F30" s="82">
        <f>'Alocação 3q'!E29</f>
        <v>2</v>
      </c>
      <c r="G30" s="82">
        <f t="shared" si="1"/>
        <v>2</v>
      </c>
      <c r="H30" s="82" t="str">
        <f>'Alocação 3q'!H29</f>
        <v>SA</v>
      </c>
      <c r="I30" s="82" t="str">
        <f>'Alocação 3q'!J29</f>
        <v>Lab B5</v>
      </c>
      <c r="J30" s="82" t="str">
        <f>'Alocação 3q'!I29</f>
        <v>Matutino</v>
      </c>
      <c r="K30" s="82">
        <f>'Alocação 3q'!K29</f>
        <v>30</v>
      </c>
      <c r="L30" s="82">
        <f>'Alocação 3q'!L29</f>
        <v>0</v>
      </c>
      <c r="M30" s="83">
        <f>'Alocação 3q'!M29</f>
        <v>0</v>
      </c>
      <c r="N30" s="83">
        <f>'Alocação 3q'!N29</f>
        <v>0</v>
      </c>
      <c r="O30" s="82">
        <f>'Alocação 3q'!O29</f>
        <v>0</v>
      </c>
      <c r="P30" s="82"/>
      <c r="Q30" s="82">
        <f>'Alocação 3q'!P29</f>
        <v>0</v>
      </c>
      <c r="R30" s="83">
        <f>'Alocação 3q'!Q29</f>
        <v>0</v>
      </c>
      <c r="S30" s="83">
        <f>'Alocação 3q'!R29</f>
        <v>0</v>
      </c>
      <c r="T30" s="82">
        <f>'Alocação 3q'!S29</f>
        <v>0</v>
      </c>
      <c r="U30" s="82"/>
      <c r="V30" s="82">
        <f>'Alocação 3q'!T29</f>
        <v>0</v>
      </c>
      <c r="W30" s="83">
        <f>'Alocação 3q'!U29</f>
        <v>0</v>
      </c>
      <c r="X30" s="83">
        <f>'Alocação 3q'!V29</f>
        <v>0</v>
      </c>
      <c r="Y30" s="82">
        <f>'Alocação 3q'!W29</f>
        <v>0</v>
      </c>
      <c r="Z30" s="82"/>
      <c r="AA30" s="82">
        <f>'Alocação 3q'!Y29</f>
        <v>0</v>
      </c>
      <c r="AB30" s="82" t="str">
        <f>'Alocação 3q'!Z29</f>
        <v>Sextas</v>
      </c>
      <c r="AC30" s="83">
        <f>'Alocação 3q'!AA29</f>
        <v>0.874999999999999</v>
      </c>
      <c r="AD30" s="83">
        <f>'Alocação 3q'!AB29</f>
        <v>0.95833333333333204</v>
      </c>
      <c r="AE30" s="82" t="str">
        <f>'Alocação 3q'!AC29</f>
        <v>Semanal</v>
      </c>
      <c r="AF30" s="82"/>
      <c r="AG30" s="82"/>
      <c r="AH30" s="82" t="str">
        <f>'Alocação 3q'!Z29</f>
        <v>Sextas</v>
      </c>
      <c r="AI30" s="83">
        <f>'Alocação 3q'!AA29</f>
        <v>0.874999999999999</v>
      </c>
      <c r="AJ30" s="83">
        <f>'Alocação 3q'!AB29</f>
        <v>0.95833333333333204</v>
      </c>
      <c r="AK30" s="82" t="str">
        <f>'Alocação 3q'!AC29</f>
        <v>Semanal</v>
      </c>
      <c r="AL30" s="82"/>
      <c r="AM30" s="82"/>
      <c r="AN30" s="82" t="str">
        <f>'Alocação 3q'!AJ29</f>
        <v>Sérgio Daishi Sasaki</v>
      </c>
      <c r="AO30" s="86" t="str">
        <f t="shared" si="6"/>
        <v>HORAS A MAIS ALOCADAS</v>
      </c>
      <c r="AP30" s="86">
        <f t="shared" si="2"/>
        <v>8.3333333333333329E-2</v>
      </c>
      <c r="AQ30" s="86">
        <f t="shared" si="3"/>
        <v>0</v>
      </c>
      <c r="AR30" s="86">
        <f t="shared" si="4"/>
        <v>0.16666666666666607</v>
      </c>
      <c r="AS30" s="87">
        <f t="shared" si="5"/>
        <v>0.16666666666666607</v>
      </c>
    </row>
    <row r="31" spans="1:45" ht="15.75" thickBot="1">
      <c r="A31" s="81" t="s">
        <v>2569</v>
      </c>
      <c r="B31" s="82" t="str">
        <f>'Alocação 3q'!B30</f>
        <v>BCL0308-15b</v>
      </c>
      <c r="C31" s="82" t="str">
        <f>'Alocação 3q'!A30</f>
        <v>Bioquímica P: estrutura, propriedade e funções de biomoléculas</v>
      </c>
      <c r="D31" s="82">
        <f>'Alocação 3q'!C30</f>
        <v>0</v>
      </c>
      <c r="E31" s="82">
        <f>'Alocação 3q'!D30</f>
        <v>2</v>
      </c>
      <c r="F31" s="82">
        <f>'Alocação 3q'!E30</f>
        <v>2</v>
      </c>
      <c r="G31" s="82">
        <f t="shared" si="1"/>
        <v>2</v>
      </c>
      <c r="H31" s="82" t="str">
        <f>'Alocação 3q'!H30</f>
        <v>SA</v>
      </c>
      <c r="I31" s="82" t="str">
        <f>'Alocação 3q'!J30</f>
        <v>Lab A2</v>
      </c>
      <c r="J31" s="82" t="str">
        <f>'Alocação 3q'!I30</f>
        <v>Noturno</v>
      </c>
      <c r="K31" s="82">
        <f>'Alocação 3q'!K30</f>
        <v>30</v>
      </c>
      <c r="L31" s="82">
        <f>'Alocação 3q'!L30</f>
        <v>0</v>
      </c>
      <c r="M31" s="83">
        <f>'Alocação 3q'!M30</f>
        <v>0</v>
      </c>
      <c r="N31" s="83">
        <f>'Alocação 3q'!N30</f>
        <v>0</v>
      </c>
      <c r="O31" s="82">
        <f>'Alocação 3q'!O30</f>
        <v>0</v>
      </c>
      <c r="P31" s="82"/>
      <c r="Q31" s="82">
        <f>'Alocação 3q'!P30</f>
        <v>0</v>
      </c>
      <c r="R31" s="83">
        <f>'Alocação 3q'!Q30</f>
        <v>0</v>
      </c>
      <c r="S31" s="83">
        <f>'Alocação 3q'!R30</f>
        <v>0</v>
      </c>
      <c r="T31" s="82">
        <f>'Alocação 3q'!S30</f>
        <v>0</v>
      </c>
      <c r="U31" s="82"/>
      <c r="V31" s="82">
        <f>'Alocação 3q'!T30</f>
        <v>0</v>
      </c>
      <c r="W31" s="83">
        <f>'Alocação 3q'!U30</f>
        <v>0</v>
      </c>
      <c r="X31" s="83">
        <f>'Alocação 3q'!V30</f>
        <v>0</v>
      </c>
      <c r="Y31" s="82">
        <f>'Alocação 3q'!W30</f>
        <v>0</v>
      </c>
      <c r="Z31" s="82"/>
      <c r="AA31" s="82">
        <f>'Alocação 3q'!Y30</f>
        <v>0</v>
      </c>
      <c r="AB31" s="82" t="str">
        <f>'Alocação 3q'!Z30</f>
        <v>Sextas</v>
      </c>
      <c r="AC31" s="83">
        <f>'Alocação 3q'!AA30</f>
        <v>0.874999999999999</v>
      </c>
      <c r="AD31" s="83">
        <f>'Alocação 3q'!AB30</f>
        <v>0.95833333333333204</v>
      </c>
      <c r="AE31" s="82" t="str">
        <f>'Alocação 3q'!AC30</f>
        <v>Semanal</v>
      </c>
      <c r="AF31" s="82"/>
      <c r="AG31" s="82"/>
      <c r="AH31" s="82" t="str">
        <f>'Alocação 3q'!Z30</f>
        <v>Sextas</v>
      </c>
      <c r="AI31" s="83">
        <f>'Alocação 3q'!AA30</f>
        <v>0.874999999999999</v>
      </c>
      <c r="AJ31" s="83">
        <f>'Alocação 3q'!AB30</f>
        <v>0.95833333333333204</v>
      </c>
      <c r="AK31" s="82" t="str">
        <f>'Alocação 3q'!AC30</f>
        <v>Semanal</v>
      </c>
      <c r="AL31" s="82"/>
      <c r="AM31" s="82"/>
      <c r="AN31" s="82" t="str">
        <f>'Alocação 3q'!AJ30</f>
        <v>Aderson Zottis</v>
      </c>
      <c r="AO31" s="86" t="str">
        <f t="shared" si="6"/>
        <v>HORAS A MAIS ALOCADAS</v>
      </c>
      <c r="AP31" s="86">
        <f t="shared" si="2"/>
        <v>8.3333333333333329E-2</v>
      </c>
      <c r="AQ31" s="86">
        <f t="shared" si="3"/>
        <v>0</v>
      </c>
      <c r="AR31" s="86">
        <f t="shared" si="4"/>
        <v>0.16666666666666607</v>
      </c>
      <c r="AS31" s="87">
        <f t="shared" si="5"/>
        <v>0.16666666666666607</v>
      </c>
    </row>
    <row r="32" spans="1:45" ht="15.75" thickBot="1">
      <c r="A32" s="81" t="s">
        <v>2569</v>
      </c>
      <c r="B32" s="82" t="str">
        <f>'Alocação 3q'!B31</f>
        <v>BCL0308-15b</v>
      </c>
      <c r="C32" s="82" t="str">
        <f>'Alocação 3q'!A31</f>
        <v>Bioquímica P: estrutura, propriedade e funções de biomoléculas</v>
      </c>
      <c r="D32" s="82">
        <f>'Alocação 3q'!C31</f>
        <v>0</v>
      </c>
      <c r="E32" s="82">
        <f>'Alocação 3q'!D31</f>
        <v>2</v>
      </c>
      <c r="F32" s="82">
        <f>'Alocação 3q'!E31</f>
        <v>2</v>
      </c>
      <c r="G32" s="82">
        <f t="shared" si="1"/>
        <v>2</v>
      </c>
      <c r="H32" s="82" t="str">
        <f>'Alocação 3q'!H31</f>
        <v>SA</v>
      </c>
      <c r="I32" s="82" t="str">
        <f>'Alocação 3q'!J31</f>
        <v>Lab B3</v>
      </c>
      <c r="J32" s="82" t="str">
        <f>'Alocação 3q'!I31</f>
        <v>Noturno</v>
      </c>
      <c r="K32" s="82">
        <f>'Alocação 3q'!K31</f>
        <v>30</v>
      </c>
      <c r="L32" s="82">
        <f>'Alocação 3q'!L31</f>
        <v>0</v>
      </c>
      <c r="M32" s="83">
        <f>'Alocação 3q'!M31</f>
        <v>0</v>
      </c>
      <c r="N32" s="83">
        <f>'Alocação 3q'!N31</f>
        <v>0</v>
      </c>
      <c r="O32" s="82">
        <f>'Alocação 3q'!O31</f>
        <v>0</v>
      </c>
      <c r="P32" s="82"/>
      <c r="Q32" s="82">
        <f>'Alocação 3q'!P31</f>
        <v>0</v>
      </c>
      <c r="R32" s="83">
        <f>'Alocação 3q'!Q31</f>
        <v>0</v>
      </c>
      <c r="S32" s="83">
        <f>'Alocação 3q'!R31</f>
        <v>0</v>
      </c>
      <c r="T32" s="82">
        <f>'Alocação 3q'!S31</f>
        <v>0</v>
      </c>
      <c r="U32" s="82"/>
      <c r="V32" s="82">
        <f>'Alocação 3q'!T31</f>
        <v>0</v>
      </c>
      <c r="W32" s="83">
        <f>'Alocação 3q'!U31</f>
        <v>0</v>
      </c>
      <c r="X32" s="83">
        <f>'Alocação 3q'!V31</f>
        <v>0</v>
      </c>
      <c r="Y32" s="82">
        <f>'Alocação 3q'!W31</f>
        <v>0</v>
      </c>
      <c r="Z32" s="82"/>
      <c r="AA32" s="82">
        <f>'Alocação 3q'!Y31</f>
        <v>0</v>
      </c>
      <c r="AB32" s="82" t="str">
        <f>'Alocação 3q'!Z31</f>
        <v>Sextas</v>
      </c>
      <c r="AC32" s="83">
        <f>'Alocação 3q'!AA31</f>
        <v>0.79166666666666596</v>
      </c>
      <c r="AD32" s="83">
        <f>'Alocação 3q'!AB31</f>
        <v>0.874999999999999</v>
      </c>
      <c r="AE32" s="82" t="str">
        <f>'Alocação 3q'!AC31</f>
        <v>Semanal</v>
      </c>
      <c r="AF32" s="82"/>
      <c r="AG32" s="82"/>
      <c r="AH32" s="82" t="str">
        <f>'Alocação 3q'!Z31</f>
        <v>Sextas</v>
      </c>
      <c r="AI32" s="83">
        <f>'Alocação 3q'!AA31</f>
        <v>0.79166666666666596</v>
      </c>
      <c r="AJ32" s="83">
        <f>'Alocação 3q'!AB31</f>
        <v>0.874999999999999</v>
      </c>
      <c r="AK32" s="82" t="str">
        <f>'Alocação 3q'!AC31</f>
        <v>Semanal</v>
      </c>
      <c r="AL32" s="82"/>
      <c r="AM32" s="82"/>
      <c r="AN32" s="82" t="str">
        <f>'Alocação 3q'!AJ31</f>
        <v>Aderson Zottis</v>
      </c>
      <c r="AO32" s="86" t="str">
        <f t="shared" si="6"/>
        <v>HORAS A MAIS ALOCADAS</v>
      </c>
      <c r="AP32" s="86">
        <f t="shared" si="2"/>
        <v>8.3333333333333329E-2</v>
      </c>
      <c r="AQ32" s="86">
        <f t="shared" si="3"/>
        <v>0</v>
      </c>
      <c r="AR32" s="86">
        <f t="shared" si="4"/>
        <v>0.16666666666666607</v>
      </c>
      <c r="AS32" s="87">
        <f t="shared" si="5"/>
        <v>0.16666666666666607</v>
      </c>
    </row>
    <row r="33" spans="1:45" ht="15.75" thickBot="1">
      <c r="A33" s="81" t="s">
        <v>2569</v>
      </c>
      <c r="B33" s="82" t="str">
        <f>'Alocação 3q'!B32</f>
        <v>BCL0308-15b</v>
      </c>
      <c r="C33" s="82" t="str">
        <f>'Alocação 3q'!A32</f>
        <v>Bioquímica P: estrutura, propriedade e funções de biomoléculas</v>
      </c>
      <c r="D33" s="82">
        <f>'Alocação 3q'!C32</f>
        <v>0</v>
      </c>
      <c r="E33" s="82">
        <f>'Alocação 3q'!D32</f>
        <v>2</v>
      </c>
      <c r="F33" s="82">
        <f>'Alocação 3q'!E32</f>
        <v>2</v>
      </c>
      <c r="G33" s="82">
        <f t="shared" si="1"/>
        <v>2</v>
      </c>
      <c r="H33" s="82" t="str">
        <f>'Alocação 3q'!H32</f>
        <v>SA</v>
      </c>
      <c r="I33" s="82" t="str">
        <f>'Alocação 3q'!J32</f>
        <v>Lab C3</v>
      </c>
      <c r="J33" s="82" t="str">
        <f>'Alocação 3q'!I32</f>
        <v>Noturno</v>
      </c>
      <c r="K33" s="82">
        <f>'Alocação 3q'!K32</f>
        <v>30</v>
      </c>
      <c r="L33" s="82">
        <f>'Alocação 3q'!L32</f>
        <v>0</v>
      </c>
      <c r="M33" s="83">
        <f>'Alocação 3q'!M32</f>
        <v>0</v>
      </c>
      <c r="N33" s="83">
        <f>'Alocação 3q'!N32</f>
        <v>0</v>
      </c>
      <c r="O33" s="82">
        <f>'Alocação 3q'!O32</f>
        <v>0</v>
      </c>
      <c r="P33" s="82"/>
      <c r="Q33" s="82">
        <f>'Alocação 3q'!P32</f>
        <v>0</v>
      </c>
      <c r="R33" s="83">
        <f>'Alocação 3q'!Q32</f>
        <v>0</v>
      </c>
      <c r="S33" s="83">
        <f>'Alocação 3q'!R32</f>
        <v>0</v>
      </c>
      <c r="T33" s="82">
        <f>'Alocação 3q'!S32</f>
        <v>0</v>
      </c>
      <c r="U33" s="82"/>
      <c r="V33" s="82">
        <f>'Alocação 3q'!T32</f>
        <v>0</v>
      </c>
      <c r="W33" s="83">
        <f>'Alocação 3q'!U32</f>
        <v>0</v>
      </c>
      <c r="X33" s="83">
        <f>'Alocação 3q'!V32</f>
        <v>0</v>
      </c>
      <c r="Y33" s="82">
        <f>'Alocação 3q'!W32</f>
        <v>0</v>
      </c>
      <c r="Z33" s="82"/>
      <c r="AA33" s="82">
        <f>'Alocação 3q'!Y32</f>
        <v>0</v>
      </c>
      <c r="AB33" s="82" t="str">
        <f>'Alocação 3q'!Z32</f>
        <v>Terças</v>
      </c>
      <c r="AC33" s="83">
        <f>'Alocação 3q'!AA32</f>
        <v>0.79166666666666596</v>
      </c>
      <c r="AD33" s="83">
        <f>'Alocação 3q'!AB32</f>
        <v>0.874999999999999</v>
      </c>
      <c r="AE33" s="82" t="str">
        <f>'Alocação 3q'!AC32</f>
        <v>Semanal</v>
      </c>
      <c r="AF33" s="82"/>
      <c r="AG33" s="82"/>
      <c r="AH33" s="82" t="str">
        <f>'Alocação 3q'!Z32</f>
        <v>Terças</v>
      </c>
      <c r="AI33" s="83">
        <f>'Alocação 3q'!AA32</f>
        <v>0.79166666666666596</v>
      </c>
      <c r="AJ33" s="83">
        <f>'Alocação 3q'!AB32</f>
        <v>0.874999999999999</v>
      </c>
      <c r="AK33" s="82" t="str">
        <f>'Alocação 3q'!AC32</f>
        <v>Semanal</v>
      </c>
      <c r="AL33" s="82"/>
      <c r="AM33" s="82"/>
      <c r="AN33" s="82" t="str">
        <f>'Alocação 3q'!AJ32</f>
        <v>Ana Carolina Santos de Souza Galvão</v>
      </c>
      <c r="AO33" s="86" t="str">
        <f t="shared" si="6"/>
        <v>HORAS A MAIS ALOCADAS</v>
      </c>
      <c r="AP33" s="86">
        <f t="shared" si="2"/>
        <v>8.3333333333333329E-2</v>
      </c>
      <c r="AQ33" s="86">
        <f t="shared" si="3"/>
        <v>0</v>
      </c>
      <c r="AR33" s="86">
        <f t="shared" si="4"/>
        <v>0.16666666666666607</v>
      </c>
      <c r="AS33" s="87">
        <f t="shared" si="5"/>
        <v>0.16666666666666607</v>
      </c>
    </row>
    <row r="34" spans="1:45" ht="15.75" thickBot="1">
      <c r="A34" s="81" t="s">
        <v>2569</v>
      </c>
      <c r="B34" s="82" t="str">
        <f>'Alocação 3q'!B33</f>
        <v>BCL0308-15b</v>
      </c>
      <c r="C34" s="82" t="str">
        <f>'Alocação 3q'!A33</f>
        <v>Bioquímica P: estrutura, propriedade e funções de biomoléculas</v>
      </c>
      <c r="D34" s="82">
        <f>'Alocação 3q'!C33</f>
        <v>0</v>
      </c>
      <c r="E34" s="82">
        <f>'Alocação 3q'!D33</f>
        <v>2</v>
      </c>
      <c r="F34" s="82">
        <f>'Alocação 3q'!E33</f>
        <v>2</v>
      </c>
      <c r="G34" s="82">
        <f t="shared" si="1"/>
        <v>2</v>
      </c>
      <c r="H34" s="82" t="str">
        <f>'Alocação 3q'!H33</f>
        <v>SA</v>
      </c>
      <c r="I34" s="82" t="str">
        <f>'Alocação 3q'!J33</f>
        <v>Lab D2</v>
      </c>
      <c r="J34" s="82" t="str">
        <f>'Alocação 3q'!I33</f>
        <v>Noturno</v>
      </c>
      <c r="K34" s="82">
        <f>'Alocação 3q'!K33</f>
        <v>30</v>
      </c>
      <c r="L34" s="82">
        <f>'Alocação 3q'!L33</f>
        <v>0</v>
      </c>
      <c r="M34" s="83">
        <f>'Alocação 3q'!M33</f>
        <v>0</v>
      </c>
      <c r="N34" s="83">
        <f>'Alocação 3q'!N33</f>
        <v>0</v>
      </c>
      <c r="O34" s="82">
        <f>'Alocação 3q'!O33</f>
        <v>0</v>
      </c>
      <c r="P34" s="82"/>
      <c r="Q34" s="82">
        <f>'Alocação 3q'!P33</f>
        <v>0</v>
      </c>
      <c r="R34" s="83">
        <f>'Alocação 3q'!Q33</f>
        <v>0</v>
      </c>
      <c r="S34" s="83">
        <f>'Alocação 3q'!R33</f>
        <v>0</v>
      </c>
      <c r="T34" s="82">
        <f>'Alocação 3q'!S33</f>
        <v>0</v>
      </c>
      <c r="U34" s="82"/>
      <c r="V34" s="82">
        <f>'Alocação 3q'!T33</f>
        <v>0</v>
      </c>
      <c r="W34" s="83">
        <f>'Alocação 3q'!U33</f>
        <v>0</v>
      </c>
      <c r="X34" s="83">
        <f>'Alocação 3q'!V33</f>
        <v>0</v>
      </c>
      <c r="Y34" s="82">
        <f>'Alocação 3q'!W33</f>
        <v>0</v>
      </c>
      <c r="Z34" s="82"/>
      <c r="AA34" s="82">
        <f>'Alocação 3q'!Y33</f>
        <v>0</v>
      </c>
      <c r="AB34" s="82" t="str">
        <f>'Alocação 3q'!Z33</f>
        <v>Terças</v>
      </c>
      <c r="AC34" s="83">
        <f>'Alocação 3q'!AA33</f>
        <v>0.874999999999999</v>
      </c>
      <c r="AD34" s="83">
        <f>'Alocação 3q'!AB33</f>
        <v>0.95833333333333204</v>
      </c>
      <c r="AE34" s="82" t="str">
        <f>'Alocação 3q'!AC33</f>
        <v>Semanal</v>
      </c>
      <c r="AF34" s="82"/>
      <c r="AG34" s="82"/>
      <c r="AH34" s="82" t="str">
        <f>'Alocação 3q'!Z33</f>
        <v>Terças</v>
      </c>
      <c r="AI34" s="83">
        <f>'Alocação 3q'!AA33</f>
        <v>0.874999999999999</v>
      </c>
      <c r="AJ34" s="83">
        <f>'Alocação 3q'!AB33</f>
        <v>0.95833333333333204</v>
      </c>
      <c r="AK34" s="82" t="str">
        <f>'Alocação 3q'!AC33</f>
        <v>Semanal</v>
      </c>
      <c r="AL34" s="82"/>
      <c r="AM34" s="82"/>
      <c r="AN34" s="82" t="str">
        <f>'Alocação 3q'!AJ33</f>
        <v>Ana Carolina Santos de Souza Galvão</v>
      </c>
      <c r="AO34" s="86" t="str">
        <f t="shared" si="6"/>
        <v>HORAS A MAIS ALOCADAS</v>
      </c>
      <c r="AP34" s="86">
        <f t="shared" si="2"/>
        <v>8.3333333333333329E-2</v>
      </c>
      <c r="AQ34" s="86">
        <f t="shared" si="3"/>
        <v>0</v>
      </c>
      <c r="AR34" s="86">
        <f t="shared" si="4"/>
        <v>0.16666666666666607</v>
      </c>
      <c r="AS34" s="87">
        <f t="shared" si="5"/>
        <v>0.16666666666666607</v>
      </c>
    </row>
    <row r="35" spans="1:45" ht="15.75" thickBot="1">
      <c r="A35" s="81" t="s">
        <v>2569</v>
      </c>
      <c r="B35" s="82" t="str">
        <f>'Alocação 3q'!B34</f>
        <v>BCL0308-15b</v>
      </c>
      <c r="C35" s="82" t="str">
        <f>'Alocação 3q'!A34</f>
        <v>Bioquímica P: estrutura, propriedade e funções de biomoléculas</v>
      </c>
      <c r="D35" s="82">
        <f>'Alocação 3q'!C34</f>
        <v>0</v>
      </c>
      <c r="E35" s="82">
        <f>'Alocação 3q'!D34</f>
        <v>2</v>
      </c>
      <c r="F35" s="82">
        <f>'Alocação 3q'!E34</f>
        <v>2</v>
      </c>
      <c r="G35" s="82">
        <f t="shared" si="1"/>
        <v>2</v>
      </c>
      <c r="H35" s="82" t="str">
        <f>'Alocação 3q'!H34</f>
        <v>SA</v>
      </c>
      <c r="I35" s="82" t="str">
        <f>'Alocação 3q'!J34</f>
        <v>Lab D2</v>
      </c>
      <c r="J35" s="82" t="str">
        <f>'Alocação 3q'!I34</f>
        <v>Matutino</v>
      </c>
      <c r="K35" s="82">
        <f>'Alocação 3q'!K34</f>
        <v>30</v>
      </c>
      <c r="L35" s="82">
        <f>'Alocação 3q'!L34</f>
        <v>0</v>
      </c>
      <c r="M35" s="83">
        <f>'Alocação 3q'!M34</f>
        <v>0</v>
      </c>
      <c r="N35" s="83">
        <f>'Alocação 3q'!N34</f>
        <v>0</v>
      </c>
      <c r="O35" s="82">
        <f>'Alocação 3q'!O34</f>
        <v>0</v>
      </c>
      <c r="P35" s="82"/>
      <c r="Q35" s="82">
        <f>'Alocação 3q'!P34</f>
        <v>0</v>
      </c>
      <c r="R35" s="83">
        <f>'Alocação 3q'!Q34</f>
        <v>0</v>
      </c>
      <c r="S35" s="83">
        <f>'Alocação 3q'!R34</f>
        <v>0</v>
      </c>
      <c r="T35" s="82">
        <f>'Alocação 3q'!S34</f>
        <v>0</v>
      </c>
      <c r="U35" s="82"/>
      <c r="V35" s="82">
        <f>'Alocação 3q'!T34</f>
        <v>0</v>
      </c>
      <c r="W35" s="83">
        <f>'Alocação 3q'!U34</f>
        <v>0</v>
      </c>
      <c r="X35" s="83">
        <f>'Alocação 3q'!V34</f>
        <v>0</v>
      </c>
      <c r="Y35" s="82">
        <f>'Alocação 3q'!W34</f>
        <v>0</v>
      </c>
      <c r="Z35" s="82"/>
      <c r="AA35" s="82">
        <f>'Alocação 3q'!Y34</f>
        <v>0</v>
      </c>
      <c r="AB35" s="82" t="str">
        <f>'Alocação 3q'!Z34</f>
        <v>Terças</v>
      </c>
      <c r="AC35" s="83">
        <f>'Alocação 3q'!AA34</f>
        <v>0.41666666666666702</v>
      </c>
      <c r="AD35" s="83">
        <f>'Alocação 3q'!AB34</f>
        <v>0.5</v>
      </c>
      <c r="AE35" s="82" t="str">
        <f>'Alocação 3q'!AC34</f>
        <v>Semanal</v>
      </c>
      <c r="AF35" s="82"/>
      <c r="AG35" s="82"/>
      <c r="AH35" s="82" t="str">
        <f>'Alocação 3q'!Z34</f>
        <v>Terças</v>
      </c>
      <c r="AI35" s="83">
        <f>'Alocação 3q'!AA34</f>
        <v>0.41666666666666702</v>
      </c>
      <c r="AJ35" s="83">
        <f>'Alocação 3q'!AB34</f>
        <v>0.5</v>
      </c>
      <c r="AK35" s="82" t="str">
        <f>'Alocação 3q'!AC34</f>
        <v>Semanal</v>
      </c>
      <c r="AL35" s="82"/>
      <c r="AM35" s="82"/>
      <c r="AN35" s="82" t="str">
        <f>'Alocação 3q'!AJ34</f>
        <v>Tiago Rodrigues</v>
      </c>
      <c r="AO35" s="86" t="str">
        <f t="shared" si="6"/>
        <v>HORAS A MAIS ALOCADAS</v>
      </c>
      <c r="AP35" s="86">
        <f t="shared" si="2"/>
        <v>8.3333333333333329E-2</v>
      </c>
      <c r="AQ35" s="86">
        <f t="shared" si="3"/>
        <v>0</v>
      </c>
      <c r="AR35" s="86">
        <f t="shared" si="4"/>
        <v>0.16666666666666596</v>
      </c>
      <c r="AS35" s="87">
        <f t="shared" si="5"/>
        <v>0.16666666666666596</v>
      </c>
    </row>
    <row r="36" spans="1:45" ht="15.75" thickBot="1">
      <c r="A36" s="81" t="s">
        <v>2569</v>
      </c>
      <c r="B36" s="82" t="str">
        <f>'Alocação 3q'!B35</f>
        <v>BCL0308-15b</v>
      </c>
      <c r="C36" s="82" t="str">
        <f>'Alocação 3q'!A35</f>
        <v>Bioquímica P: estrutura, propriedade e funções de biomoléculas</v>
      </c>
      <c r="D36" s="82">
        <f>'Alocação 3q'!C35</f>
        <v>0</v>
      </c>
      <c r="E36" s="82">
        <f>'Alocação 3q'!D35</f>
        <v>2</v>
      </c>
      <c r="F36" s="82">
        <f>'Alocação 3q'!E35</f>
        <v>2</v>
      </c>
      <c r="G36" s="82">
        <f t="shared" si="1"/>
        <v>2</v>
      </c>
      <c r="H36" s="82" t="str">
        <f>'Alocação 3q'!H35</f>
        <v>SA</v>
      </c>
      <c r="I36" s="82" t="str">
        <f>'Alocação 3q'!J35</f>
        <v>Lab D3</v>
      </c>
      <c r="J36" s="82" t="str">
        <f>'Alocação 3q'!I35</f>
        <v>Noturno</v>
      </c>
      <c r="K36" s="82">
        <f>'Alocação 3q'!K35</f>
        <v>30</v>
      </c>
      <c r="L36" s="82">
        <f>'Alocação 3q'!L35</f>
        <v>0</v>
      </c>
      <c r="M36" s="83">
        <f>'Alocação 3q'!M35</f>
        <v>0</v>
      </c>
      <c r="N36" s="83">
        <f>'Alocação 3q'!N35</f>
        <v>0</v>
      </c>
      <c r="O36" s="82">
        <f>'Alocação 3q'!O35</f>
        <v>0</v>
      </c>
      <c r="P36" s="82"/>
      <c r="Q36" s="82">
        <f>'Alocação 3q'!P35</f>
        <v>0</v>
      </c>
      <c r="R36" s="83">
        <f>'Alocação 3q'!Q35</f>
        <v>0</v>
      </c>
      <c r="S36" s="83">
        <f>'Alocação 3q'!R35</f>
        <v>0</v>
      </c>
      <c r="T36" s="82">
        <f>'Alocação 3q'!S35</f>
        <v>0</v>
      </c>
      <c r="U36" s="82"/>
      <c r="V36" s="82">
        <f>'Alocação 3q'!T35</f>
        <v>0</v>
      </c>
      <c r="W36" s="83">
        <f>'Alocação 3q'!U35</f>
        <v>0</v>
      </c>
      <c r="X36" s="83">
        <f>'Alocação 3q'!V35</f>
        <v>0</v>
      </c>
      <c r="Y36" s="82">
        <f>'Alocação 3q'!W35</f>
        <v>0</v>
      </c>
      <c r="Z36" s="82"/>
      <c r="AA36" s="82">
        <f>'Alocação 3q'!Y35</f>
        <v>0</v>
      </c>
      <c r="AB36" s="82" t="str">
        <f>'Alocação 3q'!Z35</f>
        <v>Terças</v>
      </c>
      <c r="AC36" s="83">
        <f>'Alocação 3q'!AA35</f>
        <v>0.874999999999999</v>
      </c>
      <c r="AD36" s="83">
        <f>'Alocação 3q'!AB35</f>
        <v>0.95833333333333204</v>
      </c>
      <c r="AE36" s="82" t="str">
        <f>'Alocação 3q'!AC35</f>
        <v>Semanal</v>
      </c>
      <c r="AF36" s="82"/>
      <c r="AG36" s="82"/>
      <c r="AH36" s="82" t="str">
        <f>'Alocação 3q'!Z35</f>
        <v>Terças</v>
      </c>
      <c r="AI36" s="83">
        <f>'Alocação 3q'!AA35</f>
        <v>0.874999999999999</v>
      </c>
      <c r="AJ36" s="83">
        <f>'Alocação 3q'!AB35</f>
        <v>0.95833333333333204</v>
      </c>
      <c r="AK36" s="82" t="str">
        <f>'Alocação 3q'!AC35</f>
        <v>Semanal</v>
      </c>
      <c r="AL36" s="82"/>
      <c r="AM36" s="82"/>
      <c r="AN36" s="82" t="str">
        <f>'Alocação 3q'!AJ35</f>
        <v>Jiri Borecky</v>
      </c>
      <c r="AO36" s="86" t="str">
        <f t="shared" si="6"/>
        <v>HORAS A MAIS ALOCADAS</v>
      </c>
      <c r="AP36" s="86">
        <f t="shared" si="2"/>
        <v>8.3333333333333329E-2</v>
      </c>
      <c r="AQ36" s="86">
        <f t="shared" si="3"/>
        <v>0</v>
      </c>
      <c r="AR36" s="86">
        <f t="shared" si="4"/>
        <v>0.16666666666666607</v>
      </c>
      <c r="AS36" s="87">
        <f t="shared" si="5"/>
        <v>0.16666666666666607</v>
      </c>
    </row>
    <row r="37" spans="1:45" ht="15.75" thickBot="1">
      <c r="A37" s="81" t="s">
        <v>2569</v>
      </c>
      <c r="B37" s="82" t="str">
        <f>'Alocação 3q'!B36</f>
        <v>BCL0308-15b</v>
      </c>
      <c r="C37" s="82" t="str">
        <f>'Alocação 3q'!A36</f>
        <v>Bioquímica P: estrutura, propriedade e funções de biomoléculas</v>
      </c>
      <c r="D37" s="82">
        <f>'Alocação 3q'!C36</f>
        <v>0</v>
      </c>
      <c r="E37" s="82">
        <f>'Alocação 3q'!D36</f>
        <v>2</v>
      </c>
      <c r="F37" s="82">
        <f>'Alocação 3q'!E36</f>
        <v>2</v>
      </c>
      <c r="G37" s="82">
        <f t="shared" si="1"/>
        <v>2</v>
      </c>
      <c r="H37" s="82" t="str">
        <f>'Alocação 3q'!H36</f>
        <v>SBC</v>
      </c>
      <c r="I37" s="82" t="str">
        <f>'Alocação 3q'!J36</f>
        <v>Lab A1</v>
      </c>
      <c r="J37" s="82" t="str">
        <f>'Alocação 3q'!I36</f>
        <v>Matutino</v>
      </c>
      <c r="K37" s="82">
        <f>'Alocação 3q'!K36</f>
        <v>30</v>
      </c>
      <c r="L37" s="82">
        <f>'Alocação 3q'!L36</f>
        <v>0</v>
      </c>
      <c r="M37" s="83">
        <f>'Alocação 3q'!M36</f>
        <v>0</v>
      </c>
      <c r="N37" s="83">
        <f>'Alocação 3q'!N36</f>
        <v>0</v>
      </c>
      <c r="O37" s="82">
        <f>'Alocação 3q'!O36</f>
        <v>0</v>
      </c>
      <c r="P37" s="82"/>
      <c r="Q37" s="82">
        <f>'Alocação 3q'!P36</f>
        <v>0</v>
      </c>
      <c r="R37" s="83">
        <f>'Alocação 3q'!Q36</f>
        <v>0</v>
      </c>
      <c r="S37" s="83">
        <f>'Alocação 3q'!R36</f>
        <v>0</v>
      </c>
      <c r="T37" s="82">
        <f>'Alocação 3q'!S36</f>
        <v>0</v>
      </c>
      <c r="U37" s="82"/>
      <c r="V37" s="82">
        <f>'Alocação 3q'!T36</f>
        <v>0</v>
      </c>
      <c r="W37" s="83">
        <f>'Alocação 3q'!U36</f>
        <v>0</v>
      </c>
      <c r="X37" s="83">
        <f>'Alocação 3q'!V36</f>
        <v>0</v>
      </c>
      <c r="Y37" s="82">
        <f>'Alocação 3q'!W36</f>
        <v>0</v>
      </c>
      <c r="Z37" s="82"/>
      <c r="AA37" s="82">
        <f>'Alocação 3q'!Y36</f>
        <v>0</v>
      </c>
      <c r="AB37" s="82" t="str">
        <f>'Alocação 3q'!Z36</f>
        <v>Sextas</v>
      </c>
      <c r="AC37" s="83">
        <f>'Alocação 3q'!AA36</f>
        <v>0.41666666666666702</v>
      </c>
      <c r="AD37" s="83">
        <f>'Alocação 3q'!AB36</f>
        <v>0.5</v>
      </c>
      <c r="AE37" s="82" t="str">
        <f>'Alocação 3q'!AC36</f>
        <v>Semanal</v>
      </c>
      <c r="AF37" s="82"/>
      <c r="AG37" s="82"/>
      <c r="AH37" s="82" t="str">
        <f>'Alocação 3q'!Z36</f>
        <v>Sextas</v>
      </c>
      <c r="AI37" s="83">
        <f>'Alocação 3q'!AA36</f>
        <v>0.41666666666666702</v>
      </c>
      <c r="AJ37" s="83">
        <f>'Alocação 3q'!AB36</f>
        <v>0.5</v>
      </c>
      <c r="AK37" s="82" t="str">
        <f>'Alocação 3q'!AC36</f>
        <v>Semanal</v>
      </c>
      <c r="AL37" s="82"/>
      <c r="AM37" s="82"/>
      <c r="AN37" s="82" t="str">
        <f>'Alocação 3q'!AJ36</f>
        <v>Aderson Zottis</v>
      </c>
      <c r="AO37" s="86" t="str">
        <f t="shared" si="6"/>
        <v>HORAS A MAIS ALOCADAS</v>
      </c>
      <c r="AP37" s="86">
        <f t="shared" si="2"/>
        <v>8.3333333333333329E-2</v>
      </c>
      <c r="AQ37" s="86">
        <f t="shared" si="3"/>
        <v>0</v>
      </c>
      <c r="AR37" s="86">
        <f t="shared" si="4"/>
        <v>0.16666666666666596</v>
      </c>
      <c r="AS37" s="87">
        <f t="shared" si="5"/>
        <v>0.16666666666666596</v>
      </c>
    </row>
    <row r="38" spans="1:45" ht="15.75" thickBot="1">
      <c r="A38" s="81" t="s">
        <v>2569</v>
      </c>
      <c r="B38" s="82" t="str">
        <f>'Alocação 3q'!B37</f>
        <v>BCL0308-15b</v>
      </c>
      <c r="C38" s="82" t="str">
        <f>'Alocação 3q'!A37</f>
        <v>Bioquímica P: estrutura, propriedade e funções de biomoléculas</v>
      </c>
      <c r="D38" s="82">
        <f>'Alocação 3q'!C37</f>
        <v>0</v>
      </c>
      <c r="E38" s="82">
        <f>'Alocação 3q'!D37</f>
        <v>2</v>
      </c>
      <c r="F38" s="82">
        <f>'Alocação 3q'!E37</f>
        <v>2</v>
      </c>
      <c r="G38" s="82">
        <f t="shared" si="1"/>
        <v>2</v>
      </c>
      <c r="H38" s="82" t="str">
        <f>'Alocação 3q'!H37</f>
        <v>SBC</v>
      </c>
      <c r="I38" s="82" t="str">
        <f>'Alocação 3q'!J37</f>
        <v>Lab B3</v>
      </c>
      <c r="J38" s="82" t="str">
        <f>'Alocação 3q'!I37</f>
        <v>Matutino</v>
      </c>
      <c r="K38" s="82">
        <f>'Alocação 3q'!K37</f>
        <v>30</v>
      </c>
      <c r="L38" s="82">
        <f>'Alocação 3q'!L37</f>
        <v>0</v>
      </c>
      <c r="M38" s="83">
        <f>'Alocação 3q'!M37</f>
        <v>0</v>
      </c>
      <c r="N38" s="83">
        <f>'Alocação 3q'!N37</f>
        <v>0</v>
      </c>
      <c r="O38" s="82">
        <f>'Alocação 3q'!O37</f>
        <v>0</v>
      </c>
      <c r="P38" s="82"/>
      <c r="Q38" s="82">
        <f>'Alocação 3q'!P37</f>
        <v>0</v>
      </c>
      <c r="R38" s="83">
        <f>'Alocação 3q'!Q37</f>
        <v>0</v>
      </c>
      <c r="S38" s="83">
        <f>'Alocação 3q'!R37</f>
        <v>0</v>
      </c>
      <c r="T38" s="82">
        <f>'Alocação 3q'!S37</f>
        <v>0</v>
      </c>
      <c r="U38" s="82"/>
      <c r="V38" s="82">
        <f>'Alocação 3q'!T37</f>
        <v>0</v>
      </c>
      <c r="W38" s="83">
        <f>'Alocação 3q'!U37</f>
        <v>0</v>
      </c>
      <c r="X38" s="83">
        <f>'Alocação 3q'!V37</f>
        <v>0</v>
      </c>
      <c r="Y38" s="82">
        <f>'Alocação 3q'!W37</f>
        <v>0</v>
      </c>
      <c r="Z38" s="82"/>
      <c r="AA38" s="82">
        <f>'Alocação 3q'!Y37</f>
        <v>0</v>
      </c>
      <c r="AB38" s="82" t="str">
        <f>'Alocação 3q'!Z37</f>
        <v>Sextas</v>
      </c>
      <c r="AC38" s="83">
        <f>'Alocação 3q'!AA37</f>
        <v>0.33333333333333331</v>
      </c>
      <c r="AD38" s="83">
        <f>'Alocação 3q'!AB37</f>
        <v>0.41666666666666702</v>
      </c>
      <c r="AE38" s="82" t="str">
        <f>'Alocação 3q'!AC37</f>
        <v>Semanal</v>
      </c>
      <c r="AF38" s="82"/>
      <c r="AG38" s="82"/>
      <c r="AH38" s="82" t="str">
        <f>'Alocação 3q'!Z37</f>
        <v>Sextas</v>
      </c>
      <c r="AI38" s="83">
        <f>'Alocação 3q'!AA37</f>
        <v>0.33333333333333331</v>
      </c>
      <c r="AJ38" s="83">
        <f>'Alocação 3q'!AB37</f>
        <v>0.41666666666666702</v>
      </c>
      <c r="AK38" s="82" t="str">
        <f>'Alocação 3q'!AC37</f>
        <v>Semanal</v>
      </c>
      <c r="AL38" s="82"/>
      <c r="AM38" s="82"/>
      <c r="AN38" s="82" t="str">
        <f>'Alocação 3q'!AJ37</f>
        <v>Luiz Roberto Nunes</v>
      </c>
      <c r="AO38" s="86" t="str">
        <f t="shared" si="6"/>
        <v>HORAS A MAIS ALOCADAS</v>
      </c>
      <c r="AP38" s="86">
        <f t="shared" si="2"/>
        <v>8.3333333333333329E-2</v>
      </c>
      <c r="AQ38" s="86">
        <f t="shared" si="3"/>
        <v>0</v>
      </c>
      <c r="AR38" s="86">
        <f t="shared" si="4"/>
        <v>0.16666666666666741</v>
      </c>
      <c r="AS38" s="87">
        <f t="shared" si="5"/>
        <v>0.16666666666666741</v>
      </c>
    </row>
    <row r="39" spans="1:45" ht="15.75" thickBot="1">
      <c r="A39" s="81" t="s">
        <v>2569</v>
      </c>
      <c r="B39" s="82" t="str">
        <f>'Alocação 3q'!B38</f>
        <v>BCL0308-15b</v>
      </c>
      <c r="C39" s="82" t="str">
        <f>'Alocação 3q'!A38</f>
        <v>Bioquímica P: estrutura, propriedade e funções de biomoléculas</v>
      </c>
      <c r="D39" s="82">
        <f>'Alocação 3q'!C38</f>
        <v>0</v>
      </c>
      <c r="E39" s="82">
        <f>'Alocação 3q'!D38</f>
        <v>2</v>
      </c>
      <c r="F39" s="82">
        <f>'Alocação 3q'!E38</f>
        <v>2</v>
      </c>
      <c r="G39" s="82">
        <f t="shared" si="1"/>
        <v>2</v>
      </c>
      <c r="H39" s="82" t="str">
        <f>'Alocação 3q'!H38</f>
        <v>SBC</v>
      </c>
      <c r="I39" s="82" t="str">
        <f>'Alocação 3q'!J38</f>
        <v>Lab B3</v>
      </c>
      <c r="J39" s="82" t="str">
        <f>'Alocação 3q'!I38</f>
        <v>Noturno</v>
      </c>
      <c r="K39" s="82">
        <f>'Alocação 3q'!K38</f>
        <v>30</v>
      </c>
      <c r="L39" s="82">
        <f>'Alocação 3q'!L38</f>
        <v>0</v>
      </c>
      <c r="M39" s="83">
        <f>'Alocação 3q'!M38</f>
        <v>0</v>
      </c>
      <c r="N39" s="83">
        <f>'Alocação 3q'!N38</f>
        <v>0</v>
      </c>
      <c r="O39" s="82">
        <f>'Alocação 3q'!O38</f>
        <v>0</v>
      </c>
      <c r="P39" s="82"/>
      <c r="Q39" s="82">
        <f>'Alocação 3q'!P38</f>
        <v>0</v>
      </c>
      <c r="R39" s="83">
        <f>'Alocação 3q'!Q38</f>
        <v>0</v>
      </c>
      <c r="S39" s="83">
        <f>'Alocação 3q'!R38</f>
        <v>0</v>
      </c>
      <c r="T39" s="82">
        <f>'Alocação 3q'!S38</f>
        <v>0</v>
      </c>
      <c r="U39" s="82"/>
      <c r="V39" s="82">
        <f>'Alocação 3q'!T38</f>
        <v>0</v>
      </c>
      <c r="W39" s="83">
        <f>'Alocação 3q'!U38</f>
        <v>0</v>
      </c>
      <c r="X39" s="83">
        <f>'Alocação 3q'!V38</f>
        <v>0</v>
      </c>
      <c r="Y39" s="82">
        <f>'Alocação 3q'!W38</f>
        <v>0</v>
      </c>
      <c r="Z39" s="82"/>
      <c r="AA39" s="82">
        <f>'Alocação 3q'!Y38</f>
        <v>0</v>
      </c>
      <c r="AB39" s="82" t="str">
        <f>'Alocação 3q'!Z38</f>
        <v>Sextas</v>
      </c>
      <c r="AC39" s="83">
        <f>'Alocação 3q'!AA38</f>
        <v>0.79166666666666596</v>
      </c>
      <c r="AD39" s="83">
        <f>'Alocação 3q'!AB38</f>
        <v>0.874999999999999</v>
      </c>
      <c r="AE39" s="82" t="str">
        <f>'Alocação 3q'!AC38</f>
        <v>Semanal</v>
      </c>
      <c r="AF39" s="82"/>
      <c r="AG39" s="82"/>
      <c r="AH39" s="82" t="str">
        <f>'Alocação 3q'!Z38</f>
        <v>Sextas</v>
      </c>
      <c r="AI39" s="83">
        <f>'Alocação 3q'!AA38</f>
        <v>0.79166666666666596</v>
      </c>
      <c r="AJ39" s="83">
        <f>'Alocação 3q'!AB38</f>
        <v>0.874999999999999</v>
      </c>
      <c r="AK39" s="82" t="str">
        <f>'Alocação 3q'!AC38</f>
        <v>Semanal</v>
      </c>
      <c r="AL39" s="82"/>
      <c r="AM39" s="82"/>
      <c r="AN39" s="82" t="str">
        <f>'Alocação 3q'!AJ38</f>
        <v>Wagner Rodrigo de Souza</v>
      </c>
      <c r="AO39" s="86" t="str">
        <f t="shared" si="6"/>
        <v>HORAS A MAIS ALOCADAS</v>
      </c>
      <c r="AP39" s="86">
        <f t="shared" si="2"/>
        <v>8.3333333333333329E-2</v>
      </c>
      <c r="AQ39" s="86">
        <f t="shared" si="3"/>
        <v>0</v>
      </c>
      <c r="AR39" s="86">
        <f t="shared" si="4"/>
        <v>0.16666666666666607</v>
      </c>
      <c r="AS39" s="87">
        <f t="shared" si="5"/>
        <v>0.16666666666666607</v>
      </c>
    </row>
    <row r="40" spans="1:45" ht="15.75" thickBot="1">
      <c r="A40" s="81" t="s">
        <v>2569</v>
      </c>
      <c r="B40" s="82" t="str">
        <f>'Alocação 3q'!B39</f>
        <v>BCL0308-15b</v>
      </c>
      <c r="C40" s="82" t="str">
        <f>'Alocação 3q'!A39</f>
        <v>Bioquímica P: estrutura, propriedade e funções de biomoléculas</v>
      </c>
      <c r="D40" s="82">
        <f>'Alocação 3q'!C39</f>
        <v>0</v>
      </c>
      <c r="E40" s="82">
        <f>'Alocação 3q'!D39</f>
        <v>2</v>
      </c>
      <c r="F40" s="82">
        <f>'Alocação 3q'!E39</f>
        <v>2</v>
      </c>
      <c r="G40" s="82">
        <f t="shared" si="1"/>
        <v>2</v>
      </c>
      <c r="H40" s="82" t="str">
        <f>'Alocação 3q'!H39</f>
        <v>SBC</v>
      </c>
      <c r="I40" s="82" t="str">
        <f>'Alocação 3q'!J39</f>
        <v>Lab A2</v>
      </c>
      <c r="J40" s="82" t="str">
        <f>'Alocação 3q'!I39</f>
        <v>Noturno</v>
      </c>
      <c r="K40" s="82">
        <f>'Alocação 3q'!K39</f>
        <v>30</v>
      </c>
      <c r="L40" s="82">
        <f>'Alocação 3q'!L39</f>
        <v>0</v>
      </c>
      <c r="M40" s="83">
        <f>'Alocação 3q'!M39</f>
        <v>0</v>
      </c>
      <c r="N40" s="83">
        <f>'Alocação 3q'!N39</f>
        <v>0</v>
      </c>
      <c r="O40" s="82">
        <f>'Alocação 3q'!O39</f>
        <v>0</v>
      </c>
      <c r="P40" s="82"/>
      <c r="Q40" s="82">
        <f>'Alocação 3q'!P39</f>
        <v>0</v>
      </c>
      <c r="R40" s="83">
        <f>'Alocação 3q'!Q39</f>
        <v>0</v>
      </c>
      <c r="S40" s="83">
        <f>'Alocação 3q'!R39</f>
        <v>0</v>
      </c>
      <c r="T40" s="82">
        <f>'Alocação 3q'!S39</f>
        <v>0</v>
      </c>
      <c r="U40" s="82"/>
      <c r="V40" s="82">
        <f>'Alocação 3q'!T39</f>
        <v>0</v>
      </c>
      <c r="W40" s="83">
        <f>'Alocação 3q'!U39</f>
        <v>0</v>
      </c>
      <c r="X40" s="83">
        <f>'Alocação 3q'!V39</f>
        <v>0</v>
      </c>
      <c r="Y40" s="82">
        <f>'Alocação 3q'!W39</f>
        <v>0</v>
      </c>
      <c r="Z40" s="82"/>
      <c r="AA40" s="82">
        <f>'Alocação 3q'!Y39</f>
        <v>0</v>
      </c>
      <c r="AB40" s="82" t="str">
        <f>'Alocação 3q'!Z39</f>
        <v>Sextas</v>
      </c>
      <c r="AC40" s="83">
        <f>'Alocação 3q'!AA39</f>
        <v>0.874999999999999</v>
      </c>
      <c r="AD40" s="83">
        <f>'Alocação 3q'!AB39</f>
        <v>0.95833333333333204</v>
      </c>
      <c r="AE40" s="82" t="str">
        <f>'Alocação 3q'!AC39</f>
        <v>Semanal</v>
      </c>
      <c r="AF40" s="82"/>
      <c r="AG40" s="82"/>
      <c r="AH40" s="82" t="str">
        <f>'Alocação 3q'!Z39</f>
        <v>Sextas</v>
      </c>
      <c r="AI40" s="83">
        <f>'Alocação 3q'!AA39</f>
        <v>0.874999999999999</v>
      </c>
      <c r="AJ40" s="83">
        <f>'Alocação 3q'!AB39</f>
        <v>0.95833333333333204</v>
      </c>
      <c r="AK40" s="82" t="str">
        <f>'Alocação 3q'!AC39</f>
        <v>Semanal</v>
      </c>
      <c r="AL40" s="82"/>
      <c r="AM40" s="82"/>
      <c r="AN40" s="82" t="str">
        <f>'Alocação 3q'!AJ39</f>
        <v>Wagner Rodrigo de Souza</v>
      </c>
      <c r="AO40" s="86" t="str">
        <f t="shared" si="6"/>
        <v>HORAS A MAIS ALOCADAS</v>
      </c>
      <c r="AP40" s="86">
        <f t="shared" si="2"/>
        <v>8.3333333333333329E-2</v>
      </c>
      <c r="AQ40" s="86">
        <f t="shared" si="3"/>
        <v>0</v>
      </c>
      <c r="AR40" s="86">
        <f t="shared" si="4"/>
        <v>0.16666666666666607</v>
      </c>
      <c r="AS40" s="87">
        <f t="shared" si="5"/>
        <v>0.16666666666666607</v>
      </c>
    </row>
    <row r="41" spans="1:45" ht="15.75" thickBot="1">
      <c r="A41" s="81" t="s">
        <v>2569</v>
      </c>
      <c r="B41" s="82" t="str">
        <f>'Alocação 3q'!B40</f>
        <v>BCL0308-15b</v>
      </c>
      <c r="C41" s="82" t="str">
        <f>'Alocação 3q'!A40</f>
        <v>Bioquímica P: estrutura, propriedade e funções de biomoléculas</v>
      </c>
      <c r="D41" s="82">
        <f>'Alocação 3q'!C40</f>
        <v>0</v>
      </c>
      <c r="E41" s="82">
        <f>'Alocação 3q'!D40</f>
        <v>2</v>
      </c>
      <c r="F41" s="82">
        <f>'Alocação 3q'!E40</f>
        <v>2</v>
      </c>
      <c r="G41" s="82">
        <f t="shared" si="1"/>
        <v>2</v>
      </c>
      <c r="H41" s="82" t="str">
        <f>'Alocação 3q'!H40</f>
        <v>SBC</v>
      </c>
      <c r="I41" s="82" t="str">
        <f>'Alocação 3q'!J40</f>
        <v>Lab A3</v>
      </c>
      <c r="J41" s="82" t="str">
        <f>'Alocação 3q'!I40</f>
        <v>Noturno</v>
      </c>
      <c r="K41" s="82">
        <f>'Alocação 3q'!K40</f>
        <v>30</v>
      </c>
      <c r="L41" s="82">
        <f>'Alocação 3q'!L40</f>
        <v>0</v>
      </c>
      <c r="M41" s="83">
        <f>'Alocação 3q'!M40</f>
        <v>0</v>
      </c>
      <c r="N41" s="83">
        <f>'Alocação 3q'!N40</f>
        <v>0</v>
      </c>
      <c r="O41" s="82">
        <f>'Alocação 3q'!O40</f>
        <v>0</v>
      </c>
      <c r="P41" s="82"/>
      <c r="Q41" s="82">
        <f>'Alocação 3q'!P40</f>
        <v>0</v>
      </c>
      <c r="R41" s="83">
        <f>'Alocação 3q'!Q40</f>
        <v>0</v>
      </c>
      <c r="S41" s="83">
        <f>'Alocação 3q'!R40</f>
        <v>0</v>
      </c>
      <c r="T41" s="82">
        <f>'Alocação 3q'!S40</f>
        <v>0</v>
      </c>
      <c r="U41" s="82"/>
      <c r="V41" s="82">
        <f>'Alocação 3q'!T40</f>
        <v>0</v>
      </c>
      <c r="W41" s="83">
        <f>'Alocação 3q'!U40</f>
        <v>0</v>
      </c>
      <c r="X41" s="83">
        <f>'Alocação 3q'!V40</f>
        <v>0</v>
      </c>
      <c r="Y41" s="82">
        <f>'Alocação 3q'!W40</f>
        <v>0</v>
      </c>
      <c r="Z41" s="82"/>
      <c r="AA41" s="82">
        <f>'Alocação 3q'!Y40</f>
        <v>0</v>
      </c>
      <c r="AB41" s="82" t="str">
        <f>'Alocação 3q'!Z40</f>
        <v>Sextas</v>
      </c>
      <c r="AC41" s="83">
        <f>'Alocação 3q'!AA40</f>
        <v>0.874999999999999</v>
      </c>
      <c r="AD41" s="83">
        <f>'Alocação 3q'!AB40</f>
        <v>0.95833333333333204</v>
      </c>
      <c r="AE41" s="82" t="str">
        <f>'Alocação 3q'!AC40</f>
        <v>Semanal</v>
      </c>
      <c r="AF41" s="82"/>
      <c r="AG41" s="82"/>
      <c r="AH41" s="82" t="str">
        <f>'Alocação 3q'!Z40</f>
        <v>Sextas</v>
      </c>
      <c r="AI41" s="83">
        <f>'Alocação 3q'!AA40</f>
        <v>0.874999999999999</v>
      </c>
      <c r="AJ41" s="83">
        <f>'Alocação 3q'!AB40</f>
        <v>0.95833333333333204</v>
      </c>
      <c r="AK41" s="82" t="str">
        <f>'Alocação 3q'!AC40</f>
        <v>Semanal</v>
      </c>
      <c r="AL41" s="82"/>
      <c r="AM41" s="82"/>
      <c r="AN41" s="82" t="str">
        <f>'Alocação 3q'!AJ40</f>
        <v>Danilo da Cruz Centeno</v>
      </c>
      <c r="AO41" s="86" t="str">
        <f t="shared" si="6"/>
        <v>HORAS A MAIS ALOCADAS</v>
      </c>
      <c r="AP41" s="86">
        <f t="shared" si="2"/>
        <v>8.3333333333333329E-2</v>
      </c>
      <c r="AQ41" s="86">
        <f t="shared" si="3"/>
        <v>0</v>
      </c>
      <c r="AR41" s="86">
        <f t="shared" si="4"/>
        <v>0.16666666666666607</v>
      </c>
      <c r="AS41" s="87">
        <f t="shared" si="5"/>
        <v>0.16666666666666607</v>
      </c>
    </row>
    <row r="42" spans="1:45" ht="15.75" thickBot="1">
      <c r="A42" s="81" t="s">
        <v>2569</v>
      </c>
      <c r="B42" s="82" t="str">
        <f>'Alocação 3q'!B41</f>
        <v>BCL0308-15b</v>
      </c>
      <c r="C42" s="82" t="str">
        <f>'Alocação 3q'!A41</f>
        <v>Bioquímica P: estrutura, propriedade e funções de biomoléculas</v>
      </c>
      <c r="D42" s="82">
        <f>'Alocação 3q'!C41</f>
        <v>0</v>
      </c>
      <c r="E42" s="82">
        <f>'Alocação 3q'!D41</f>
        <v>2</v>
      </c>
      <c r="F42" s="82">
        <f>'Alocação 3q'!E41</f>
        <v>2</v>
      </c>
      <c r="G42" s="82">
        <f t="shared" si="1"/>
        <v>2</v>
      </c>
      <c r="H42" s="82" t="str">
        <f>'Alocação 3q'!H41</f>
        <v>SBC</v>
      </c>
      <c r="I42" s="82" t="str">
        <f>'Alocação 3q'!J41</f>
        <v>Lab B2</v>
      </c>
      <c r="J42" s="82" t="str">
        <f>'Alocação 3q'!I41</f>
        <v>Noturno</v>
      </c>
      <c r="K42" s="82">
        <f>'Alocação 3q'!K41</f>
        <v>30</v>
      </c>
      <c r="L42" s="82">
        <f>'Alocação 3q'!L41</f>
        <v>0</v>
      </c>
      <c r="M42" s="83">
        <f>'Alocação 3q'!M41</f>
        <v>0</v>
      </c>
      <c r="N42" s="83">
        <f>'Alocação 3q'!N41</f>
        <v>0</v>
      </c>
      <c r="O42" s="82">
        <f>'Alocação 3q'!O41</f>
        <v>0</v>
      </c>
      <c r="P42" s="82"/>
      <c r="Q42" s="82">
        <f>'Alocação 3q'!P41</f>
        <v>0</v>
      </c>
      <c r="R42" s="83">
        <f>'Alocação 3q'!Q41</f>
        <v>0</v>
      </c>
      <c r="S42" s="83">
        <f>'Alocação 3q'!R41</f>
        <v>0</v>
      </c>
      <c r="T42" s="82">
        <f>'Alocação 3q'!S41</f>
        <v>0</v>
      </c>
      <c r="U42" s="82"/>
      <c r="V42" s="82">
        <f>'Alocação 3q'!T41</f>
        <v>0</v>
      </c>
      <c r="W42" s="83">
        <f>'Alocação 3q'!U41</f>
        <v>0</v>
      </c>
      <c r="X42" s="83">
        <f>'Alocação 3q'!V41</f>
        <v>0</v>
      </c>
      <c r="Y42" s="82">
        <f>'Alocação 3q'!W41</f>
        <v>0</v>
      </c>
      <c r="Z42" s="82"/>
      <c r="AA42" s="82">
        <f>'Alocação 3q'!Y41</f>
        <v>0</v>
      </c>
      <c r="AB42" s="82" t="str">
        <f>'Alocação 3q'!Z41</f>
        <v>Sextas</v>
      </c>
      <c r="AC42" s="83">
        <f>'Alocação 3q'!AA41</f>
        <v>0.79166666666666596</v>
      </c>
      <c r="AD42" s="83">
        <f>'Alocação 3q'!AB41</f>
        <v>0.874999999999999</v>
      </c>
      <c r="AE42" s="82" t="str">
        <f>'Alocação 3q'!AC41</f>
        <v>Semanal</v>
      </c>
      <c r="AF42" s="82"/>
      <c r="AG42" s="82"/>
      <c r="AH42" s="82" t="str">
        <f>'Alocação 3q'!Z41</f>
        <v>Sextas</v>
      </c>
      <c r="AI42" s="83">
        <f>'Alocação 3q'!AA41</f>
        <v>0.79166666666666596</v>
      </c>
      <c r="AJ42" s="83">
        <f>'Alocação 3q'!AB41</f>
        <v>0.874999999999999</v>
      </c>
      <c r="AK42" s="82" t="str">
        <f>'Alocação 3q'!AC41</f>
        <v>Semanal</v>
      </c>
      <c r="AL42" s="82"/>
      <c r="AM42" s="82"/>
      <c r="AN42" s="82" t="str">
        <f>'Alocação 3q'!AJ41</f>
        <v>César Augusto João Ribeiro</v>
      </c>
      <c r="AO42" s="86" t="str">
        <f t="shared" si="6"/>
        <v>HORAS A MAIS ALOCADAS</v>
      </c>
      <c r="AP42" s="86">
        <f t="shared" si="2"/>
        <v>8.3333333333333329E-2</v>
      </c>
      <c r="AQ42" s="86">
        <f t="shared" si="3"/>
        <v>0</v>
      </c>
      <c r="AR42" s="86">
        <f t="shared" si="4"/>
        <v>0.16666666666666607</v>
      </c>
      <c r="AS42" s="87">
        <f t="shared" si="5"/>
        <v>0.16666666666666607</v>
      </c>
    </row>
    <row r="43" spans="1:45" ht="15.75" thickBot="1">
      <c r="A43" s="81" t="s">
        <v>2569</v>
      </c>
      <c r="B43" s="82" t="str">
        <f>'Alocação 3q'!B42</f>
        <v>BCL0308-15a</v>
      </c>
      <c r="C43" s="82" t="str">
        <f>'Alocação 3q'!A42</f>
        <v>Bioquímica T: estrutura, propriedade e funções de biomoléculas</v>
      </c>
      <c r="D43" s="82">
        <f>'Alocação 3q'!C42</f>
        <v>3</v>
      </c>
      <c r="E43" s="82">
        <f>'Alocação 3q'!D42</f>
        <v>0</v>
      </c>
      <c r="F43" s="82">
        <f>'Alocação 3q'!E42</f>
        <v>0</v>
      </c>
      <c r="G43" s="82">
        <f t="shared" si="1"/>
        <v>3</v>
      </c>
      <c r="H43" s="82" t="str">
        <f>'Alocação 3q'!H42</f>
        <v>SA</v>
      </c>
      <c r="I43" s="82" t="str">
        <f>'Alocação 3q'!J42</f>
        <v>D</v>
      </c>
      <c r="J43" s="82" t="str">
        <f>'Alocação 3q'!I42</f>
        <v>Matutino</v>
      </c>
      <c r="K43" s="82">
        <f>'Alocação 3q'!K42</f>
        <v>90</v>
      </c>
      <c r="L43" s="82" t="str">
        <f>'Alocação 3q'!L42</f>
        <v>Terças</v>
      </c>
      <c r="M43" s="83">
        <f>'Alocação 3q'!M42</f>
        <v>0.33333333333333331</v>
      </c>
      <c r="N43" s="83">
        <f>'Alocação 3q'!N42</f>
        <v>0.41666666666666702</v>
      </c>
      <c r="O43" s="82" t="str">
        <f>'Alocação 3q'!O42</f>
        <v>Semanal</v>
      </c>
      <c r="P43" s="82"/>
      <c r="Q43" s="82" t="str">
        <f>'Alocação 3q'!P42</f>
        <v>Sextas</v>
      </c>
      <c r="R43" s="83">
        <f>'Alocação 3q'!Q42</f>
        <v>0.33333333333333331</v>
      </c>
      <c r="S43" s="83">
        <f>'Alocação 3q'!R42</f>
        <v>0.41666666666666702</v>
      </c>
      <c r="T43" s="82" t="str">
        <f>'Alocação 3q'!S42</f>
        <v>Quinzenal II</v>
      </c>
      <c r="U43" s="82"/>
      <c r="V43" s="82">
        <f>'Alocação 3q'!T42</f>
        <v>0</v>
      </c>
      <c r="W43" s="83">
        <f>'Alocação 3q'!U42</f>
        <v>0</v>
      </c>
      <c r="X43" s="83">
        <f>'Alocação 3q'!V42</f>
        <v>0</v>
      </c>
      <c r="Y43" s="82">
        <f>'Alocação 3q'!W42</f>
        <v>0</v>
      </c>
      <c r="Z43" s="82"/>
      <c r="AA43" s="82" t="str">
        <f>'Alocação 3q'!Y42</f>
        <v>Ana Paula de Mattos Arêas Dau</v>
      </c>
      <c r="AB43" s="82" t="str">
        <f>'Alocação 3q'!Z42</f>
        <v>Sextas</v>
      </c>
      <c r="AC43" s="83">
        <f>'Alocação 3q'!AA42</f>
        <v>0.33333333333333331</v>
      </c>
      <c r="AD43" s="83">
        <f>'Alocação 3q'!AB42</f>
        <v>0.41666666666666702</v>
      </c>
      <c r="AE43" s="82" t="str">
        <f>'Alocação 3q'!AC42</f>
        <v>Semanal</v>
      </c>
      <c r="AF43" s="82"/>
      <c r="AG43" s="82"/>
      <c r="AH43" s="82" t="str">
        <f>'Alocação 3q'!Z42</f>
        <v>Sextas</v>
      </c>
      <c r="AI43" s="83">
        <f>'Alocação 3q'!AA42</f>
        <v>0.33333333333333331</v>
      </c>
      <c r="AJ43" s="83">
        <f>'Alocação 3q'!AB42</f>
        <v>0.41666666666666702</v>
      </c>
      <c r="AK43" s="82" t="str">
        <f>'Alocação 3q'!AC42</f>
        <v>Semanal</v>
      </c>
      <c r="AL43" s="82"/>
      <c r="AM43" s="82"/>
      <c r="AN43" s="82" t="str">
        <f>'Alocação 3q'!AJ42</f>
        <v>Fúlvio Rieli Mendes</v>
      </c>
      <c r="AO43" s="86" t="str">
        <f t="shared" si="6"/>
        <v>HORAS A MAIS ALOCADAS</v>
      </c>
      <c r="AP43" s="86">
        <f t="shared" si="2"/>
        <v>0.125</v>
      </c>
      <c r="AQ43" s="86">
        <f t="shared" si="3"/>
        <v>0.12500000000000056</v>
      </c>
      <c r="AR43" s="86">
        <f t="shared" si="4"/>
        <v>0.16666666666666741</v>
      </c>
      <c r="AS43" s="87">
        <f t="shared" si="5"/>
        <v>0.29166666666666796</v>
      </c>
    </row>
    <row r="44" spans="1:45" ht="15.75" thickBot="1">
      <c r="A44" s="81" t="s">
        <v>2569</v>
      </c>
      <c r="B44" s="82" t="str">
        <f>'Alocação 3q'!B43</f>
        <v>BCL0308-15a</v>
      </c>
      <c r="C44" s="82" t="str">
        <f>'Alocação 3q'!A43</f>
        <v>Bioquímica T: estrutura, propriedade e funções de biomoléculas</v>
      </c>
      <c r="D44" s="82">
        <f>'Alocação 3q'!C43</f>
        <v>3</v>
      </c>
      <c r="E44" s="82">
        <f>'Alocação 3q'!D43</f>
        <v>0</v>
      </c>
      <c r="F44" s="82">
        <f>'Alocação 3q'!E43</f>
        <v>0</v>
      </c>
      <c r="G44" s="82">
        <f t="shared" si="1"/>
        <v>3</v>
      </c>
      <c r="H44" s="82" t="str">
        <f>'Alocação 3q'!H43</f>
        <v>SA</v>
      </c>
      <c r="I44" s="82" t="str">
        <f>'Alocação 3q'!J43</f>
        <v>C</v>
      </c>
      <c r="J44" s="82" t="str">
        <f>'Alocação 3q'!I43</f>
        <v>Matutino</v>
      </c>
      <c r="K44" s="82">
        <f>'Alocação 3q'!K43</f>
        <v>90</v>
      </c>
      <c r="L44" s="82" t="str">
        <f>'Alocação 3q'!L43</f>
        <v>Terças</v>
      </c>
      <c r="M44" s="83">
        <f>'Alocação 3q'!M43</f>
        <v>0.41666666666666702</v>
      </c>
      <c r="N44" s="83">
        <f>'Alocação 3q'!N43</f>
        <v>0.5</v>
      </c>
      <c r="O44" s="82" t="str">
        <f>'Alocação 3q'!O43</f>
        <v>Quinzenal II</v>
      </c>
      <c r="P44" s="82"/>
      <c r="Q44" s="82" t="str">
        <f>'Alocação 3q'!P43</f>
        <v>Sextas</v>
      </c>
      <c r="R44" s="83">
        <f>'Alocação 3q'!Q43</f>
        <v>0.41666666666666702</v>
      </c>
      <c r="S44" s="83">
        <f>'Alocação 3q'!R43</f>
        <v>0.5</v>
      </c>
      <c r="T44" s="82" t="str">
        <f>'Alocação 3q'!S43</f>
        <v>Semanal</v>
      </c>
      <c r="U44" s="82"/>
      <c r="V44" s="82">
        <f>'Alocação 3q'!T43</f>
        <v>0</v>
      </c>
      <c r="W44" s="83">
        <f>'Alocação 3q'!U43</f>
        <v>0</v>
      </c>
      <c r="X44" s="83">
        <f>'Alocação 3q'!V43</f>
        <v>0</v>
      </c>
      <c r="Y44" s="82">
        <f>'Alocação 3q'!W43</f>
        <v>0</v>
      </c>
      <c r="Z44" s="82"/>
      <c r="AA44" s="82" t="str">
        <f>'Alocação 3q'!Y43</f>
        <v>Ana Paula de Mattos Arêas Dau</v>
      </c>
      <c r="AB44" s="82">
        <f>'Alocação 3q'!Z43</f>
        <v>0</v>
      </c>
      <c r="AC44" s="83">
        <f>'Alocação 3q'!AA43</f>
        <v>0</v>
      </c>
      <c r="AD44" s="83">
        <f>'Alocação 3q'!AB43</f>
        <v>0</v>
      </c>
      <c r="AE44" s="82">
        <f>'Alocação 3q'!AC43</f>
        <v>0</v>
      </c>
      <c r="AF44" s="82"/>
      <c r="AG44" s="82"/>
      <c r="AH44" s="82">
        <f>'Alocação 3q'!Z43</f>
        <v>0</v>
      </c>
      <c r="AI44" s="83">
        <f>'Alocação 3q'!AA43</f>
        <v>0</v>
      </c>
      <c r="AJ44" s="83">
        <f>'Alocação 3q'!AB43</f>
        <v>0</v>
      </c>
      <c r="AK44" s="82">
        <f>'Alocação 3q'!AC43</f>
        <v>0</v>
      </c>
      <c r="AL44" s="82"/>
      <c r="AM44" s="82"/>
      <c r="AN44" s="82">
        <f>'Alocação 3q'!AJ43</f>
        <v>0</v>
      </c>
      <c r="AO44" s="86" t="str">
        <f t="shared" si="6"/>
        <v>HORAS A MENOS ALOCADAS</v>
      </c>
      <c r="AP44" s="86">
        <f t="shared" si="2"/>
        <v>0.125</v>
      </c>
      <c r="AQ44" s="86">
        <f t="shared" si="3"/>
        <v>0.12499999999999947</v>
      </c>
      <c r="AR44" s="86">
        <f t="shared" si="4"/>
        <v>0</v>
      </c>
      <c r="AS44" s="87">
        <f t="shared" si="5"/>
        <v>0.12499999999999947</v>
      </c>
    </row>
    <row r="45" spans="1:45" ht="15.75" thickBot="1">
      <c r="A45" s="81" t="s">
        <v>2569</v>
      </c>
      <c r="B45" s="82" t="str">
        <f>'Alocação 3q'!B44</f>
        <v>BCL0308-15a</v>
      </c>
      <c r="C45" s="82" t="str">
        <f>'Alocação 3q'!A44</f>
        <v>Bioquímica T: estrutura, propriedade e funções de biomoléculas</v>
      </c>
      <c r="D45" s="82">
        <f>'Alocação 3q'!C44</f>
        <v>3</v>
      </c>
      <c r="E45" s="82">
        <f>'Alocação 3q'!D44</f>
        <v>0</v>
      </c>
      <c r="F45" s="82">
        <f>'Alocação 3q'!E44</f>
        <v>0</v>
      </c>
      <c r="G45" s="82">
        <f t="shared" si="1"/>
        <v>3</v>
      </c>
      <c r="H45" s="82" t="str">
        <f>'Alocação 3q'!H44</f>
        <v>SA</v>
      </c>
      <c r="I45" s="82" t="str">
        <f>'Alocação 3q'!J44</f>
        <v>B</v>
      </c>
      <c r="J45" s="82" t="str">
        <f>'Alocação 3q'!I44</f>
        <v>Noturno</v>
      </c>
      <c r="K45" s="82">
        <f>'Alocação 3q'!K44</f>
        <v>90</v>
      </c>
      <c r="L45" s="82" t="str">
        <f>'Alocação 3q'!L44</f>
        <v>Terças</v>
      </c>
      <c r="M45" s="83">
        <f>'Alocação 3q'!M44</f>
        <v>0.79166666666666596</v>
      </c>
      <c r="N45" s="83">
        <f>'Alocação 3q'!N44</f>
        <v>0.874999999999999</v>
      </c>
      <c r="O45" s="82" t="str">
        <f>'Alocação 3q'!O44</f>
        <v>Semanal</v>
      </c>
      <c r="P45" s="82"/>
      <c r="Q45" s="82" t="str">
        <f>'Alocação 3q'!P44</f>
        <v>Sextas</v>
      </c>
      <c r="R45" s="83">
        <f>'Alocação 3q'!Q44</f>
        <v>0.79166666666666596</v>
      </c>
      <c r="S45" s="83">
        <f>'Alocação 3q'!R44</f>
        <v>0.874999999999999</v>
      </c>
      <c r="T45" s="82" t="str">
        <f>'Alocação 3q'!S44</f>
        <v>Quinzenal II</v>
      </c>
      <c r="U45" s="82"/>
      <c r="V45" s="82">
        <f>'Alocação 3q'!T44</f>
        <v>0</v>
      </c>
      <c r="W45" s="83">
        <f>'Alocação 3q'!U44</f>
        <v>0</v>
      </c>
      <c r="X45" s="83">
        <f>'Alocação 3q'!V44</f>
        <v>0</v>
      </c>
      <c r="Y45" s="82">
        <f>'Alocação 3q'!W44</f>
        <v>0</v>
      </c>
      <c r="Z45" s="82"/>
      <c r="AA45" s="82" t="str">
        <f>'Alocação 3q'!Y44</f>
        <v>Jiri Borecky</v>
      </c>
      <c r="AB45" s="82">
        <f>'Alocação 3q'!Z44</f>
        <v>0</v>
      </c>
      <c r="AC45" s="83">
        <f>'Alocação 3q'!AA44</f>
        <v>0</v>
      </c>
      <c r="AD45" s="83">
        <f>'Alocação 3q'!AB44</f>
        <v>0</v>
      </c>
      <c r="AE45" s="82">
        <f>'Alocação 3q'!AC44</f>
        <v>0</v>
      </c>
      <c r="AF45" s="82"/>
      <c r="AG45" s="82"/>
      <c r="AH45" s="82">
        <f>'Alocação 3q'!Z44</f>
        <v>0</v>
      </c>
      <c r="AI45" s="83">
        <f>'Alocação 3q'!AA44</f>
        <v>0</v>
      </c>
      <c r="AJ45" s="83">
        <f>'Alocação 3q'!AB44</f>
        <v>0</v>
      </c>
      <c r="AK45" s="82">
        <f>'Alocação 3q'!AC44</f>
        <v>0</v>
      </c>
      <c r="AL45" s="82"/>
      <c r="AM45" s="82"/>
      <c r="AN45" s="82">
        <f>'Alocação 3q'!AJ44</f>
        <v>0</v>
      </c>
      <c r="AO45" s="86" t="str">
        <f t="shared" si="6"/>
        <v>CORRETO</v>
      </c>
      <c r="AP45" s="86">
        <f t="shared" si="2"/>
        <v>0.125</v>
      </c>
      <c r="AQ45" s="86">
        <f t="shared" si="3"/>
        <v>0.12499999999999956</v>
      </c>
      <c r="AR45" s="86">
        <f t="shared" si="4"/>
        <v>0</v>
      </c>
      <c r="AS45" s="87">
        <f t="shared" si="5"/>
        <v>0.12499999999999956</v>
      </c>
    </row>
    <row r="46" spans="1:45" ht="15.75" thickBot="1">
      <c r="A46" s="81" t="s">
        <v>2569</v>
      </c>
      <c r="B46" s="82" t="str">
        <f>'Alocação 3q'!B45</f>
        <v>BCL0308-15a</v>
      </c>
      <c r="C46" s="82" t="str">
        <f>'Alocação 3q'!A45</f>
        <v>Bioquímica T: estrutura, propriedade e funções de biomoléculas</v>
      </c>
      <c r="D46" s="82">
        <f>'Alocação 3q'!C45</f>
        <v>3</v>
      </c>
      <c r="E46" s="82">
        <f>'Alocação 3q'!D45</f>
        <v>0</v>
      </c>
      <c r="F46" s="82">
        <f>'Alocação 3q'!E45</f>
        <v>0</v>
      </c>
      <c r="G46" s="82">
        <f t="shared" si="1"/>
        <v>3</v>
      </c>
      <c r="H46" s="82" t="str">
        <f>'Alocação 3q'!H45</f>
        <v>SA</v>
      </c>
      <c r="I46" s="82" t="str">
        <f>'Alocação 3q'!J45</f>
        <v>B</v>
      </c>
      <c r="J46" s="82" t="str">
        <f>'Alocação 3q'!I45</f>
        <v>Noturno</v>
      </c>
      <c r="K46" s="82">
        <f>'Alocação 3q'!K45</f>
        <v>90</v>
      </c>
      <c r="L46" s="82" t="str">
        <f>'Alocação 3q'!L45</f>
        <v>Terças</v>
      </c>
      <c r="M46" s="83">
        <f>'Alocação 3q'!M45</f>
        <v>0.874999999999999</v>
      </c>
      <c r="N46" s="83">
        <f>'Alocação 3q'!N45</f>
        <v>0.95833333333333204</v>
      </c>
      <c r="O46" s="82" t="str">
        <f>'Alocação 3q'!O45</f>
        <v>Quinzenal II</v>
      </c>
      <c r="P46" s="82"/>
      <c r="Q46" s="82" t="str">
        <f>'Alocação 3q'!P45</f>
        <v>Sextas</v>
      </c>
      <c r="R46" s="83">
        <f>'Alocação 3q'!Q45</f>
        <v>0.874999999999999</v>
      </c>
      <c r="S46" s="83">
        <f>'Alocação 3q'!R45</f>
        <v>0.95833333333333204</v>
      </c>
      <c r="T46" s="82" t="str">
        <f>'Alocação 3q'!S45</f>
        <v>Semanal</v>
      </c>
      <c r="U46" s="82"/>
      <c r="V46" s="82">
        <f>'Alocação 3q'!T45</f>
        <v>0</v>
      </c>
      <c r="W46" s="83">
        <f>'Alocação 3q'!U45</f>
        <v>0</v>
      </c>
      <c r="X46" s="83">
        <f>'Alocação 3q'!V45</f>
        <v>0</v>
      </c>
      <c r="Y46" s="82">
        <f>'Alocação 3q'!W45</f>
        <v>0</v>
      </c>
      <c r="Z46" s="82"/>
      <c r="AA46" s="82" t="str">
        <f>'Alocação 3q'!Y45</f>
        <v>Iseli Lourenço Nantes</v>
      </c>
      <c r="AB46" s="82">
        <f>'Alocação 3q'!Z45</f>
        <v>0</v>
      </c>
      <c r="AC46" s="83">
        <f>'Alocação 3q'!AA45</f>
        <v>0</v>
      </c>
      <c r="AD46" s="83">
        <f>'Alocação 3q'!AB45</f>
        <v>0</v>
      </c>
      <c r="AE46" s="82">
        <f>'Alocação 3q'!AC45</f>
        <v>0</v>
      </c>
      <c r="AF46" s="82"/>
      <c r="AG46" s="82"/>
      <c r="AH46" s="82">
        <f>'Alocação 3q'!Z45</f>
        <v>0</v>
      </c>
      <c r="AI46" s="83">
        <f>'Alocação 3q'!AA45</f>
        <v>0</v>
      </c>
      <c r="AJ46" s="83">
        <f>'Alocação 3q'!AB45</f>
        <v>0</v>
      </c>
      <c r="AK46" s="82">
        <f>'Alocação 3q'!AC45</f>
        <v>0</v>
      </c>
      <c r="AL46" s="82"/>
      <c r="AM46" s="82"/>
      <c r="AN46" s="82">
        <f>'Alocação 3q'!AJ45</f>
        <v>0</v>
      </c>
      <c r="AO46" s="86" t="str">
        <f t="shared" si="6"/>
        <v>CORRETO</v>
      </c>
      <c r="AP46" s="86">
        <f t="shared" si="2"/>
        <v>0.125</v>
      </c>
      <c r="AQ46" s="86">
        <f t="shared" si="3"/>
        <v>0.12499999999999956</v>
      </c>
      <c r="AR46" s="86">
        <f t="shared" si="4"/>
        <v>0</v>
      </c>
      <c r="AS46" s="87">
        <f t="shared" si="5"/>
        <v>0.12499999999999956</v>
      </c>
    </row>
    <row r="47" spans="1:45" ht="15.75" thickBot="1">
      <c r="A47" s="81" t="s">
        <v>2569</v>
      </c>
      <c r="B47" s="82" t="str">
        <f>'Alocação 3q'!B46</f>
        <v>BCL0308-15a</v>
      </c>
      <c r="C47" s="82" t="str">
        <f>'Alocação 3q'!A46</f>
        <v>Bioquímica T: estrutura, propriedade e funções de biomoléculas</v>
      </c>
      <c r="D47" s="82">
        <f>'Alocação 3q'!C46</f>
        <v>3</v>
      </c>
      <c r="E47" s="82">
        <f>'Alocação 3q'!D46</f>
        <v>0</v>
      </c>
      <c r="F47" s="82">
        <f>'Alocação 3q'!E46</f>
        <v>0</v>
      </c>
      <c r="G47" s="82">
        <f t="shared" si="1"/>
        <v>3</v>
      </c>
      <c r="H47" s="82" t="str">
        <f>'Alocação 3q'!H46</f>
        <v>SBC</v>
      </c>
      <c r="I47" s="82" t="str">
        <f>'Alocação 3q'!J46</f>
        <v>B</v>
      </c>
      <c r="J47" s="82" t="str">
        <f>'Alocação 3q'!I46</f>
        <v>Matutino</v>
      </c>
      <c r="K47" s="82">
        <f>'Alocação 3q'!K46</f>
        <v>90</v>
      </c>
      <c r="L47" s="82" t="str">
        <f>'Alocação 3q'!L46</f>
        <v>Terças</v>
      </c>
      <c r="M47" s="83">
        <f>'Alocação 3q'!M46</f>
        <v>0.41666666666666702</v>
      </c>
      <c r="N47" s="83">
        <f>'Alocação 3q'!N46</f>
        <v>0.5</v>
      </c>
      <c r="O47" s="82" t="str">
        <f>'Alocação 3q'!O46</f>
        <v>Semanal</v>
      </c>
      <c r="P47" s="82"/>
      <c r="Q47" s="82" t="str">
        <f>'Alocação 3q'!P46</f>
        <v>Sextas</v>
      </c>
      <c r="R47" s="83">
        <f>'Alocação 3q'!Q46</f>
        <v>0.41666666666666702</v>
      </c>
      <c r="S47" s="83">
        <f>'Alocação 3q'!R46</f>
        <v>0.5</v>
      </c>
      <c r="T47" s="82" t="str">
        <f>'Alocação 3q'!S46</f>
        <v>Quinzenal II</v>
      </c>
      <c r="U47" s="82"/>
      <c r="V47" s="82">
        <f>'Alocação 3q'!T46</f>
        <v>0</v>
      </c>
      <c r="W47" s="83">
        <f>'Alocação 3q'!U46</f>
        <v>0</v>
      </c>
      <c r="X47" s="83">
        <f>'Alocação 3q'!V46</f>
        <v>0</v>
      </c>
      <c r="Y47" s="82">
        <f>'Alocação 3q'!W46</f>
        <v>0</v>
      </c>
      <c r="Z47" s="82"/>
      <c r="AA47" s="82" t="str">
        <f>'Alocação 3q'!Y46</f>
        <v>Luiz Roberto Nunes</v>
      </c>
      <c r="AB47" s="82">
        <f>'Alocação 3q'!Z46</f>
        <v>0</v>
      </c>
      <c r="AC47" s="83">
        <f>'Alocação 3q'!AA46</f>
        <v>0</v>
      </c>
      <c r="AD47" s="83">
        <f>'Alocação 3q'!AB46</f>
        <v>0</v>
      </c>
      <c r="AE47" s="82">
        <f>'Alocação 3q'!AC46</f>
        <v>0</v>
      </c>
      <c r="AF47" s="82"/>
      <c r="AG47" s="82"/>
      <c r="AH47" s="82">
        <f>'Alocação 3q'!Z46</f>
        <v>0</v>
      </c>
      <c r="AI47" s="83">
        <f>'Alocação 3q'!AA46</f>
        <v>0</v>
      </c>
      <c r="AJ47" s="83">
        <f>'Alocação 3q'!AB46</f>
        <v>0</v>
      </c>
      <c r="AK47" s="82">
        <f>'Alocação 3q'!AC46</f>
        <v>0</v>
      </c>
      <c r="AL47" s="82"/>
      <c r="AM47" s="82"/>
      <c r="AN47" s="82">
        <f>'Alocação 3q'!AJ46</f>
        <v>0</v>
      </c>
      <c r="AO47" s="86" t="str">
        <f t="shared" si="6"/>
        <v>HORAS A MENOS ALOCADAS</v>
      </c>
      <c r="AP47" s="86">
        <f t="shared" si="2"/>
        <v>0.125</v>
      </c>
      <c r="AQ47" s="86">
        <f t="shared" si="3"/>
        <v>0.12499999999999947</v>
      </c>
      <c r="AR47" s="86">
        <f t="shared" si="4"/>
        <v>0</v>
      </c>
      <c r="AS47" s="87">
        <f t="shared" si="5"/>
        <v>0.12499999999999947</v>
      </c>
    </row>
    <row r="48" spans="1:45" ht="15.75" thickBot="1">
      <c r="A48" s="81" t="s">
        <v>2569</v>
      </c>
      <c r="B48" s="82" t="str">
        <f>'Alocação 3q'!B47</f>
        <v>BCL0308-15a</v>
      </c>
      <c r="C48" s="82" t="str">
        <f>'Alocação 3q'!A47</f>
        <v>Bioquímica T: estrutura, propriedade e funções de biomoléculas</v>
      </c>
      <c r="D48" s="82">
        <f>'Alocação 3q'!C47</f>
        <v>3</v>
      </c>
      <c r="E48" s="82">
        <f>'Alocação 3q'!D47</f>
        <v>0</v>
      </c>
      <c r="F48" s="82">
        <f>'Alocação 3q'!E47</f>
        <v>0</v>
      </c>
      <c r="G48" s="82">
        <f t="shared" si="1"/>
        <v>3</v>
      </c>
      <c r="H48" s="82" t="str">
        <f>'Alocação 3q'!H47</f>
        <v>SBC</v>
      </c>
      <c r="I48" s="82" t="str">
        <f>'Alocação 3q'!J47</f>
        <v>A2</v>
      </c>
      <c r="J48" s="82" t="str">
        <f>'Alocação 3q'!I47</f>
        <v>Noturno</v>
      </c>
      <c r="K48" s="82">
        <f>'Alocação 3q'!K47</f>
        <v>90</v>
      </c>
      <c r="L48" s="82" t="str">
        <f>'Alocação 3q'!L47</f>
        <v>Terças</v>
      </c>
      <c r="M48" s="83">
        <f>'Alocação 3q'!M47</f>
        <v>0.874999999999999</v>
      </c>
      <c r="N48" s="83">
        <f>'Alocação 3q'!N47</f>
        <v>0.95833333333333204</v>
      </c>
      <c r="O48" s="82" t="str">
        <f>'Alocação 3q'!O47</f>
        <v>Semanal</v>
      </c>
      <c r="P48" s="82"/>
      <c r="Q48" s="82" t="str">
        <f>'Alocação 3q'!P47</f>
        <v>Sextas</v>
      </c>
      <c r="R48" s="83">
        <f>'Alocação 3q'!Q47</f>
        <v>0.79166666666666596</v>
      </c>
      <c r="S48" s="83">
        <f>'Alocação 3q'!R47</f>
        <v>0.874999999999999</v>
      </c>
      <c r="T48" s="82" t="str">
        <f>'Alocação 3q'!S47</f>
        <v>Quinzenal II</v>
      </c>
      <c r="U48" s="82"/>
      <c r="V48" s="82">
        <f>'Alocação 3q'!T47</f>
        <v>0</v>
      </c>
      <c r="W48" s="83">
        <f>'Alocação 3q'!U47</f>
        <v>0</v>
      </c>
      <c r="X48" s="83">
        <f>'Alocação 3q'!V47</f>
        <v>0</v>
      </c>
      <c r="Y48" s="82">
        <f>'Alocação 3q'!W47</f>
        <v>0</v>
      </c>
      <c r="Z48" s="82"/>
      <c r="AA48" s="82" t="str">
        <f>'Alocação 3q'!Y47</f>
        <v>César Augusto João Ribeiro</v>
      </c>
      <c r="AB48" s="82">
        <f>'Alocação 3q'!Z47</f>
        <v>0</v>
      </c>
      <c r="AC48" s="83">
        <f>'Alocação 3q'!AA47</f>
        <v>0</v>
      </c>
      <c r="AD48" s="83">
        <f>'Alocação 3q'!AB47</f>
        <v>0</v>
      </c>
      <c r="AE48" s="82">
        <f>'Alocação 3q'!AC47</f>
        <v>0</v>
      </c>
      <c r="AF48" s="82"/>
      <c r="AG48" s="82"/>
      <c r="AH48" s="82">
        <f>'Alocação 3q'!Z47</f>
        <v>0</v>
      </c>
      <c r="AI48" s="83">
        <f>'Alocação 3q'!AA47</f>
        <v>0</v>
      </c>
      <c r="AJ48" s="83">
        <f>'Alocação 3q'!AB47</f>
        <v>0</v>
      </c>
      <c r="AK48" s="82">
        <f>'Alocação 3q'!AC47</f>
        <v>0</v>
      </c>
      <c r="AL48" s="82"/>
      <c r="AM48" s="82"/>
      <c r="AN48" s="82">
        <f>'Alocação 3q'!AJ47</f>
        <v>0</v>
      </c>
      <c r="AO48" s="86" t="str">
        <f t="shared" si="6"/>
        <v>CORRETO</v>
      </c>
      <c r="AP48" s="86">
        <f t="shared" si="2"/>
        <v>0.125</v>
      </c>
      <c r="AQ48" s="86">
        <f t="shared" si="3"/>
        <v>0.12499999999999956</v>
      </c>
      <c r="AR48" s="86">
        <f t="shared" si="4"/>
        <v>0</v>
      </c>
      <c r="AS48" s="87">
        <f t="shared" si="5"/>
        <v>0.12499999999999956</v>
      </c>
    </row>
    <row r="49" spans="1:45" ht="15.75" thickBot="1">
      <c r="A49" s="81" t="s">
        <v>2569</v>
      </c>
      <c r="B49" s="82" t="str">
        <f>'Alocação 3q'!B48</f>
        <v>NHZ1015-13</v>
      </c>
      <c r="C49" s="82" t="str">
        <f>'Alocação 3q'!A48</f>
        <v>Citogenética Básica</v>
      </c>
      <c r="D49" s="82">
        <f>'Alocação 3q'!C48</f>
        <v>3</v>
      </c>
      <c r="E49" s="82">
        <f>'Alocação 3q'!D48</f>
        <v>2</v>
      </c>
      <c r="F49" s="82">
        <f>'Alocação 3q'!E48</f>
        <v>2</v>
      </c>
      <c r="G49" s="82">
        <f t="shared" si="1"/>
        <v>5</v>
      </c>
      <c r="H49" s="82" t="str">
        <f>'Alocação 3q'!H48</f>
        <v>SA</v>
      </c>
      <c r="I49" s="82" t="str">
        <f>'Alocação 3q'!J48</f>
        <v>A</v>
      </c>
      <c r="J49" s="82" t="str">
        <f>'Alocação 3q'!I48</f>
        <v>Matutino</v>
      </c>
      <c r="K49" s="82">
        <f>'Alocação 3q'!K48</f>
        <v>30</v>
      </c>
      <c r="L49" s="82" t="str">
        <f>'Alocação 3q'!L48</f>
        <v>Segundas</v>
      </c>
      <c r="M49" s="83">
        <f>'Alocação 3q'!M48</f>
        <v>0.58333333333333304</v>
      </c>
      <c r="N49" s="83">
        <f>'Alocação 3q'!N48</f>
        <v>0.70833333333333304</v>
      </c>
      <c r="O49" s="82" t="str">
        <f>'Alocação 3q'!O48</f>
        <v>Semanal</v>
      </c>
      <c r="P49" s="82"/>
      <c r="Q49" s="82">
        <f>'Alocação 3q'!P48</f>
        <v>0</v>
      </c>
      <c r="R49" s="83">
        <f>'Alocação 3q'!Q48</f>
        <v>0</v>
      </c>
      <c r="S49" s="83">
        <f>'Alocação 3q'!R48</f>
        <v>0</v>
      </c>
      <c r="T49" s="82">
        <f>'Alocação 3q'!S48</f>
        <v>0</v>
      </c>
      <c r="U49" s="82"/>
      <c r="V49" s="82">
        <f>'Alocação 3q'!T48</f>
        <v>0</v>
      </c>
      <c r="W49" s="83">
        <f>'Alocação 3q'!U48</f>
        <v>0</v>
      </c>
      <c r="X49" s="83">
        <f>'Alocação 3q'!V48</f>
        <v>0</v>
      </c>
      <c r="Y49" s="82">
        <f>'Alocação 3q'!W48</f>
        <v>0</v>
      </c>
      <c r="Z49" s="82"/>
      <c r="AA49" s="82" t="str">
        <f>'Alocação 3q'!Y48</f>
        <v>Carlos  Suetoshi Miyasawa</v>
      </c>
      <c r="AB49" s="82" t="str">
        <f>'Alocação 3q'!Z48</f>
        <v>Quartas</v>
      </c>
      <c r="AC49" s="83">
        <f>'Alocação 3q'!AA48</f>
        <v>0.66666666666666596</v>
      </c>
      <c r="AD49" s="83">
        <f>'Alocação 3q'!AB48</f>
        <v>0.749999999999999</v>
      </c>
      <c r="AE49" s="82" t="str">
        <f>'Alocação 3q'!AC48</f>
        <v>Semanal</v>
      </c>
      <c r="AF49" s="82"/>
      <c r="AG49" s="82"/>
      <c r="AH49" s="82" t="str">
        <f>'Alocação 3q'!Z48</f>
        <v>Quartas</v>
      </c>
      <c r="AI49" s="83">
        <f>'Alocação 3q'!AA48</f>
        <v>0.66666666666666596</v>
      </c>
      <c r="AJ49" s="83">
        <f>'Alocação 3q'!AB48</f>
        <v>0.749999999999999</v>
      </c>
      <c r="AK49" s="82" t="str">
        <f>'Alocação 3q'!AC48</f>
        <v>Semanal</v>
      </c>
      <c r="AL49" s="82"/>
      <c r="AM49" s="82"/>
      <c r="AN49" s="82" t="str">
        <f>'Alocação 3q'!AJ48</f>
        <v>Ricardo Augusto Lombello</v>
      </c>
      <c r="AO49" s="86" t="str">
        <f t="shared" si="6"/>
        <v>HORAS A MAIS ALOCADAS</v>
      </c>
      <c r="AP49" s="86">
        <f t="shared" si="2"/>
        <v>0.20833333333333334</v>
      </c>
      <c r="AQ49" s="86">
        <f t="shared" si="3"/>
        <v>0.125</v>
      </c>
      <c r="AR49" s="86">
        <f t="shared" si="4"/>
        <v>0.16666666666666607</v>
      </c>
      <c r="AS49" s="87">
        <f t="shared" si="5"/>
        <v>0.29166666666666607</v>
      </c>
    </row>
    <row r="50" spans="1:45" ht="15.75" thickBot="1">
      <c r="A50" s="81" t="s">
        <v>2569</v>
      </c>
      <c r="B50" s="82" t="str">
        <f>'Alocação 3q'!B49</f>
        <v>NHZ1015-13</v>
      </c>
      <c r="C50" s="82" t="str">
        <f>'Alocação 3q'!A49</f>
        <v>Citogenética Básica</v>
      </c>
      <c r="D50" s="82">
        <f>'Alocação 3q'!C49</f>
        <v>3</v>
      </c>
      <c r="E50" s="82">
        <f>'Alocação 3q'!D49</f>
        <v>2</v>
      </c>
      <c r="F50" s="82">
        <f>'Alocação 3q'!E49</f>
        <v>2</v>
      </c>
      <c r="G50" s="82">
        <f t="shared" si="1"/>
        <v>5</v>
      </c>
      <c r="H50" s="82" t="str">
        <f>'Alocação 3q'!H49</f>
        <v>SA</v>
      </c>
      <c r="I50" s="82" t="str">
        <f>'Alocação 3q'!J49</f>
        <v>A</v>
      </c>
      <c r="J50" s="82" t="str">
        <f>'Alocação 3q'!I49</f>
        <v>Matutino</v>
      </c>
      <c r="K50" s="82">
        <f>'Alocação 3q'!K49</f>
        <v>30</v>
      </c>
      <c r="L50" s="82" t="str">
        <f>'Alocação 3q'!L49</f>
        <v>Segundas</v>
      </c>
      <c r="M50" s="83">
        <f>'Alocação 3q'!M49</f>
        <v>0.58333333333333304</v>
      </c>
      <c r="N50" s="83">
        <f>'Alocação 3q'!N49</f>
        <v>0.70833333333333304</v>
      </c>
      <c r="O50" s="82" t="str">
        <f>'Alocação 3q'!O49</f>
        <v>Semanal</v>
      </c>
      <c r="P50" s="82"/>
      <c r="Q50" s="82">
        <f>'Alocação 3q'!P49</f>
        <v>0</v>
      </c>
      <c r="R50" s="83">
        <f>'Alocação 3q'!Q49</f>
        <v>0</v>
      </c>
      <c r="S50" s="83">
        <f>'Alocação 3q'!R49</f>
        <v>0</v>
      </c>
      <c r="T50" s="82">
        <f>'Alocação 3q'!S49</f>
        <v>0</v>
      </c>
      <c r="U50" s="82"/>
      <c r="V50" s="82">
        <f>'Alocação 3q'!T49</f>
        <v>0</v>
      </c>
      <c r="W50" s="83">
        <f>'Alocação 3q'!U49</f>
        <v>0</v>
      </c>
      <c r="X50" s="83">
        <f>'Alocação 3q'!V49</f>
        <v>0</v>
      </c>
      <c r="Y50" s="82">
        <f>'Alocação 3q'!W49</f>
        <v>0</v>
      </c>
      <c r="Z50" s="82"/>
      <c r="AA50" s="82" t="str">
        <f>'Alocação 3q'!Y49</f>
        <v>Marcella Pecora Milazzotto</v>
      </c>
      <c r="AB50" s="82" t="str">
        <f>'Alocação 3q'!Z49</f>
        <v>Quartas</v>
      </c>
      <c r="AC50" s="83">
        <f>'Alocação 3q'!AA49</f>
        <v>0.66666666666666596</v>
      </c>
      <c r="AD50" s="83">
        <f>'Alocação 3q'!AB49</f>
        <v>0.749999999999999</v>
      </c>
      <c r="AE50" s="82" t="str">
        <f>'Alocação 3q'!AC49</f>
        <v>Semanal</v>
      </c>
      <c r="AF50" s="82"/>
      <c r="AG50" s="82"/>
      <c r="AH50" s="82" t="str">
        <f>'Alocação 3q'!Z49</f>
        <v>Quartas</v>
      </c>
      <c r="AI50" s="83">
        <f>'Alocação 3q'!AA49</f>
        <v>0.66666666666666596</v>
      </c>
      <c r="AJ50" s="83">
        <f>'Alocação 3q'!AB49</f>
        <v>0.749999999999999</v>
      </c>
      <c r="AK50" s="82" t="str">
        <f>'Alocação 3q'!AC49</f>
        <v>Semanal</v>
      </c>
      <c r="AL50" s="82"/>
      <c r="AM50" s="82"/>
      <c r="AN50" s="82">
        <f>'Alocação 3q'!AJ49</f>
        <v>0</v>
      </c>
      <c r="AO50" s="86" t="str">
        <f t="shared" si="6"/>
        <v>HORAS A MAIS ALOCADAS</v>
      </c>
      <c r="AP50" s="86">
        <f t="shared" si="2"/>
        <v>0.20833333333333334</v>
      </c>
      <c r="AQ50" s="86">
        <f t="shared" si="3"/>
        <v>0.125</v>
      </c>
      <c r="AR50" s="86">
        <f t="shared" si="4"/>
        <v>0.16666666666666607</v>
      </c>
      <c r="AS50" s="87">
        <f t="shared" si="5"/>
        <v>0.29166666666666607</v>
      </c>
    </row>
    <row r="51" spans="1:45" ht="15.75" thickBot="1">
      <c r="A51" s="81" t="s">
        <v>2569</v>
      </c>
      <c r="B51" s="82" t="str">
        <f>'Alocação 3q'!B50</f>
        <v>NHZ1016-15</v>
      </c>
      <c r="C51" s="82" t="str">
        <f>'Alocação 3q'!A50</f>
        <v>Conservação da Biodiversidade</v>
      </c>
      <c r="D51" s="82">
        <f>'Alocação 3q'!C50</f>
        <v>4</v>
      </c>
      <c r="E51" s="82">
        <f>'Alocação 3q'!D50</f>
        <v>0</v>
      </c>
      <c r="F51" s="82">
        <f>'Alocação 3q'!E50</f>
        <v>0</v>
      </c>
      <c r="G51" s="82">
        <f t="shared" si="1"/>
        <v>4</v>
      </c>
      <c r="H51" s="82" t="str">
        <f>'Alocação 3q'!H50</f>
        <v>SA</v>
      </c>
      <c r="I51" s="82">
        <f>'Alocação 3q'!J50</f>
        <v>0</v>
      </c>
      <c r="J51" s="82" t="str">
        <f>'Alocação 3q'!I50</f>
        <v>Matutino</v>
      </c>
      <c r="K51" s="82">
        <f>'Alocação 3q'!K50</f>
        <v>30</v>
      </c>
      <c r="L51" s="82" t="str">
        <f>'Alocação 3q'!L50</f>
        <v>Segundas</v>
      </c>
      <c r="M51" s="83">
        <f>'Alocação 3q'!M50</f>
        <v>0.58333333333333304</v>
      </c>
      <c r="N51" s="83">
        <f>'Alocação 3q'!N50</f>
        <v>0.66666666666666596</v>
      </c>
      <c r="O51" s="82" t="str">
        <f>'Alocação 3q'!O50</f>
        <v>Semanal</v>
      </c>
      <c r="P51" s="82"/>
      <c r="Q51" s="82" t="str">
        <f>'Alocação 3q'!P50</f>
        <v>Quartas</v>
      </c>
      <c r="R51" s="83">
        <f>'Alocação 3q'!Q50</f>
        <v>0.58333333333333304</v>
      </c>
      <c r="S51" s="83">
        <f>'Alocação 3q'!R50</f>
        <v>0.66666666666666596</v>
      </c>
      <c r="T51" s="82" t="str">
        <f>'Alocação 3q'!S50</f>
        <v>Semanal</v>
      </c>
      <c r="U51" s="82"/>
      <c r="V51" s="82">
        <f>'Alocação 3q'!T50</f>
        <v>0</v>
      </c>
      <c r="W51" s="83">
        <f>'Alocação 3q'!U50</f>
        <v>0</v>
      </c>
      <c r="X51" s="83">
        <f>'Alocação 3q'!V50</f>
        <v>0</v>
      </c>
      <c r="Y51" s="82">
        <f>'Alocação 3q'!W50</f>
        <v>0</v>
      </c>
      <c r="Z51" s="82"/>
      <c r="AA51" s="82" t="str">
        <f>'Alocação 3q'!Y50</f>
        <v>Simone Rodrigues de Freitas</v>
      </c>
      <c r="AB51" s="82">
        <f>'Alocação 3q'!Z50</f>
        <v>0</v>
      </c>
      <c r="AC51" s="83">
        <f>'Alocação 3q'!AA50</f>
        <v>0</v>
      </c>
      <c r="AD51" s="83">
        <f>'Alocação 3q'!AB50</f>
        <v>0</v>
      </c>
      <c r="AE51" s="82">
        <f>'Alocação 3q'!AC50</f>
        <v>0</v>
      </c>
      <c r="AF51" s="82"/>
      <c r="AG51" s="82"/>
      <c r="AH51" s="82">
        <f>'Alocação 3q'!Z50</f>
        <v>0</v>
      </c>
      <c r="AI51" s="83">
        <f>'Alocação 3q'!AA50</f>
        <v>0</v>
      </c>
      <c r="AJ51" s="83">
        <f>'Alocação 3q'!AB50</f>
        <v>0</v>
      </c>
      <c r="AK51" s="82">
        <f>'Alocação 3q'!AC50</f>
        <v>0</v>
      </c>
      <c r="AL51" s="82"/>
      <c r="AM51" s="82"/>
      <c r="AN51" s="82">
        <f>'Alocação 3q'!AJ50</f>
        <v>0</v>
      </c>
      <c r="AO51" s="86" t="str">
        <f t="shared" si="6"/>
        <v>HORAS A MENOS ALOCADAS</v>
      </c>
      <c r="AP51" s="86">
        <f t="shared" si="2"/>
        <v>0.16666666666666666</v>
      </c>
      <c r="AQ51" s="86">
        <f t="shared" si="3"/>
        <v>0.16666666666666585</v>
      </c>
      <c r="AR51" s="86">
        <f t="shared" si="4"/>
        <v>0</v>
      </c>
      <c r="AS51" s="87">
        <f t="shared" si="5"/>
        <v>0.16666666666666585</v>
      </c>
    </row>
    <row r="52" spans="1:45" ht="15.75" thickBot="1">
      <c r="A52" s="81" t="s">
        <v>2569</v>
      </c>
      <c r="B52" s="82" t="str">
        <f>'Alocação 3q'!B51</f>
        <v>EVD101</v>
      </c>
      <c r="C52" s="82" t="str">
        <f>'Alocação 3q'!A51</f>
        <v>Curso de campo</v>
      </c>
      <c r="D52" s="82">
        <f>'Alocação 3q'!C51</f>
        <v>4</v>
      </c>
      <c r="E52" s="82">
        <f>'Alocação 3q'!D51</f>
        <v>4</v>
      </c>
      <c r="F52" s="82">
        <f>'Alocação 3q'!E51</f>
        <v>4</v>
      </c>
      <c r="G52" s="82">
        <f t="shared" si="1"/>
        <v>8</v>
      </c>
      <c r="H52" s="82" t="str">
        <f>'Alocação 3q'!H51</f>
        <v>SA</v>
      </c>
      <c r="I52" s="82">
        <f>'Alocação 3q'!J51</f>
        <v>0</v>
      </c>
      <c r="J52" s="82" t="str">
        <f>'Alocação 3q'!I51</f>
        <v>Matutino</v>
      </c>
      <c r="K52" s="82">
        <f>'Alocação 3q'!K51</f>
        <v>0</v>
      </c>
      <c r="L52" s="82">
        <f>'Alocação 3q'!L51</f>
        <v>0</v>
      </c>
      <c r="M52" s="83">
        <f>'Alocação 3q'!M51</f>
        <v>0</v>
      </c>
      <c r="N52" s="83">
        <f>'Alocação 3q'!N51</f>
        <v>0</v>
      </c>
      <c r="O52" s="82" t="str">
        <f>'Alocação 3q'!O51</f>
        <v>Semanal</v>
      </c>
      <c r="P52" s="82"/>
      <c r="Q52" s="82">
        <f>'Alocação 3q'!P51</f>
        <v>0</v>
      </c>
      <c r="R52" s="83">
        <f>'Alocação 3q'!Q51</f>
        <v>0</v>
      </c>
      <c r="S52" s="83">
        <f>'Alocação 3q'!R51</f>
        <v>0</v>
      </c>
      <c r="T52" s="82">
        <f>'Alocação 3q'!S51</f>
        <v>0</v>
      </c>
      <c r="U52" s="82"/>
      <c r="V52" s="82">
        <f>'Alocação 3q'!T51</f>
        <v>0</v>
      </c>
      <c r="W52" s="83">
        <f>'Alocação 3q'!U51</f>
        <v>0</v>
      </c>
      <c r="X52" s="83">
        <f>'Alocação 3q'!V51</f>
        <v>0</v>
      </c>
      <c r="Y52" s="82">
        <f>'Alocação 3q'!W51</f>
        <v>0</v>
      </c>
      <c r="Z52" s="82"/>
      <c r="AA52" s="82" t="str">
        <f>'Alocação 3q'!Y51</f>
        <v>Fernando Zaniolo Gibran</v>
      </c>
      <c r="AB52" s="82">
        <f>'Alocação 3q'!Z51</f>
        <v>0</v>
      </c>
      <c r="AC52" s="83">
        <f>'Alocação 3q'!AA51</f>
        <v>0</v>
      </c>
      <c r="AD52" s="83">
        <f>'Alocação 3q'!AB51</f>
        <v>0</v>
      </c>
      <c r="AE52" s="82">
        <f>'Alocação 3q'!AC51</f>
        <v>0</v>
      </c>
      <c r="AF52" s="82"/>
      <c r="AG52" s="82"/>
      <c r="AH52" s="82">
        <f>'Alocação 3q'!Z51</f>
        <v>0</v>
      </c>
      <c r="AI52" s="83">
        <f>'Alocação 3q'!AA51</f>
        <v>0</v>
      </c>
      <c r="AJ52" s="83">
        <f>'Alocação 3q'!AB51</f>
        <v>0</v>
      </c>
      <c r="AK52" s="82">
        <f>'Alocação 3q'!AC51</f>
        <v>0</v>
      </c>
      <c r="AL52" s="82"/>
      <c r="AM52" s="82"/>
      <c r="AN52" s="82" t="str">
        <f>'Alocação 3q'!AJ51</f>
        <v>Fernando Zaniolo Gibran</v>
      </c>
      <c r="AO52" s="86" t="str">
        <f t="shared" si="6"/>
        <v>HORAS A MENOS ALOCADAS</v>
      </c>
      <c r="AP52" s="86">
        <f t="shared" si="2"/>
        <v>0.33333333333333331</v>
      </c>
      <c r="AQ52" s="86">
        <f t="shared" si="3"/>
        <v>0</v>
      </c>
      <c r="AR52" s="86">
        <f t="shared" si="4"/>
        <v>0</v>
      </c>
      <c r="AS52" s="87">
        <f t="shared" si="5"/>
        <v>0</v>
      </c>
    </row>
    <row r="53" spans="1:45" ht="15.75" thickBot="1">
      <c r="A53" s="81" t="s">
        <v>2569</v>
      </c>
      <c r="B53" s="82" t="str">
        <f>'Alocação 3q'!B52</f>
        <v>EVD101</v>
      </c>
      <c r="C53" s="82" t="str">
        <f>'Alocação 3q'!A52</f>
        <v>Curso de campo</v>
      </c>
      <c r="D53" s="82">
        <f>'Alocação 3q'!C52</f>
        <v>4</v>
      </c>
      <c r="E53" s="82">
        <f>'Alocação 3q'!D52</f>
        <v>4</v>
      </c>
      <c r="F53" s="82">
        <f>'Alocação 3q'!E52</f>
        <v>4</v>
      </c>
      <c r="G53" s="82">
        <f t="shared" si="1"/>
        <v>8</v>
      </c>
      <c r="H53" s="82" t="str">
        <f>'Alocação 3q'!H52</f>
        <v>SA</v>
      </c>
      <c r="I53" s="82">
        <f>'Alocação 3q'!J52</f>
        <v>0</v>
      </c>
      <c r="J53" s="82" t="str">
        <f>'Alocação 3q'!I52</f>
        <v>Matutino</v>
      </c>
      <c r="K53" s="82">
        <f>'Alocação 3q'!K52</f>
        <v>0</v>
      </c>
      <c r="L53" s="82">
        <f>'Alocação 3q'!L52</f>
        <v>0</v>
      </c>
      <c r="M53" s="83">
        <f>'Alocação 3q'!M52</f>
        <v>0</v>
      </c>
      <c r="N53" s="83">
        <f>'Alocação 3q'!N52</f>
        <v>0</v>
      </c>
      <c r="O53" s="82">
        <f>'Alocação 3q'!O52</f>
        <v>0</v>
      </c>
      <c r="P53" s="82"/>
      <c r="Q53" s="82">
        <f>'Alocação 3q'!P52</f>
        <v>0</v>
      </c>
      <c r="R53" s="83">
        <f>'Alocação 3q'!Q52</f>
        <v>0</v>
      </c>
      <c r="S53" s="83">
        <f>'Alocação 3q'!R52</f>
        <v>0</v>
      </c>
      <c r="T53" s="82">
        <f>'Alocação 3q'!S52</f>
        <v>0</v>
      </c>
      <c r="U53" s="82"/>
      <c r="V53" s="82">
        <f>'Alocação 3q'!T52</f>
        <v>0</v>
      </c>
      <c r="W53" s="83">
        <f>'Alocação 3q'!U52</f>
        <v>0</v>
      </c>
      <c r="X53" s="83">
        <f>'Alocação 3q'!V52</f>
        <v>0</v>
      </c>
      <c r="Y53" s="82">
        <f>'Alocação 3q'!W52</f>
        <v>0</v>
      </c>
      <c r="Z53" s="82"/>
      <c r="AA53" s="82" t="str">
        <f>'Alocação 3q'!Y52</f>
        <v>Ricardo Jannini Sawaya</v>
      </c>
      <c r="AB53" s="82">
        <f>'Alocação 3q'!Z52</f>
        <v>0</v>
      </c>
      <c r="AC53" s="83">
        <f>'Alocação 3q'!AA52</f>
        <v>0</v>
      </c>
      <c r="AD53" s="83">
        <f>'Alocação 3q'!AB52</f>
        <v>0</v>
      </c>
      <c r="AE53" s="82">
        <f>'Alocação 3q'!AC52</f>
        <v>0</v>
      </c>
      <c r="AF53" s="82"/>
      <c r="AG53" s="82"/>
      <c r="AH53" s="82">
        <f>'Alocação 3q'!Z52</f>
        <v>0</v>
      </c>
      <c r="AI53" s="83">
        <f>'Alocação 3q'!AA52</f>
        <v>0</v>
      </c>
      <c r="AJ53" s="83">
        <f>'Alocação 3q'!AB52</f>
        <v>0</v>
      </c>
      <c r="AK53" s="82">
        <f>'Alocação 3q'!AC52</f>
        <v>0</v>
      </c>
      <c r="AL53" s="82"/>
      <c r="AM53" s="82"/>
      <c r="AN53" s="82" t="str">
        <f>'Alocação 3q'!AJ52</f>
        <v>Alberto José Arab Olavarrieta</v>
      </c>
      <c r="AO53" s="86" t="str">
        <f t="shared" si="6"/>
        <v>HORAS A MENOS ALOCADAS</v>
      </c>
      <c r="AP53" s="86">
        <f t="shared" si="2"/>
        <v>0.33333333333333331</v>
      </c>
      <c r="AQ53" s="86">
        <f t="shared" si="3"/>
        <v>0</v>
      </c>
      <c r="AR53" s="86">
        <f t="shared" si="4"/>
        <v>0</v>
      </c>
      <c r="AS53" s="87">
        <f t="shared" si="5"/>
        <v>0</v>
      </c>
    </row>
    <row r="54" spans="1:45" ht="15.75" thickBot="1">
      <c r="A54" s="81" t="s">
        <v>2569</v>
      </c>
      <c r="B54" s="82" t="str">
        <f>'Alocação 3q'!B53</f>
        <v>BIS004</v>
      </c>
      <c r="C54" s="82" t="str">
        <f>'Alocação 3q'!A53</f>
        <v>Estágio em docência</v>
      </c>
      <c r="D54" s="82">
        <f>'Alocação 3q'!C53</f>
        <v>2</v>
      </c>
      <c r="E54" s="82">
        <f>'Alocação 3q'!D53</f>
        <v>0</v>
      </c>
      <c r="F54" s="82">
        <f>'Alocação 3q'!E53</f>
        <v>0</v>
      </c>
      <c r="G54" s="82">
        <f t="shared" si="1"/>
        <v>2</v>
      </c>
      <c r="H54" s="82" t="str">
        <f>'Alocação 3q'!H53</f>
        <v>SA</v>
      </c>
      <c r="I54" s="82">
        <f>'Alocação 3q'!J53</f>
        <v>0</v>
      </c>
      <c r="J54" s="82" t="str">
        <f>'Alocação 3q'!I53</f>
        <v>Matutino</v>
      </c>
      <c r="K54" s="82">
        <f>'Alocação 3q'!K53</f>
        <v>0</v>
      </c>
      <c r="L54" s="82" t="str">
        <f>'Alocação 3q'!L53</f>
        <v>Quartas</v>
      </c>
      <c r="M54" s="83">
        <f>'Alocação 3q'!M53</f>
        <v>0.41666666666666702</v>
      </c>
      <c r="N54" s="83">
        <f>'Alocação 3q'!N53</f>
        <v>0.5</v>
      </c>
      <c r="O54" s="82" t="str">
        <f>'Alocação 3q'!O53</f>
        <v>Semanal</v>
      </c>
      <c r="P54" s="82"/>
      <c r="Q54" s="82">
        <f>'Alocação 3q'!P53</f>
        <v>0</v>
      </c>
      <c r="R54" s="83">
        <f>'Alocação 3q'!Q53</f>
        <v>0</v>
      </c>
      <c r="S54" s="83">
        <f>'Alocação 3q'!R53</f>
        <v>0</v>
      </c>
      <c r="T54" s="82">
        <f>'Alocação 3q'!S53</f>
        <v>0</v>
      </c>
      <c r="U54" s="82"/>
      <c r="V54" s="82">
        <f>'Alocação 3q'!T53</f>
        <v>0</v>
      </c>
      <c r="W54" s="83">
        <f>'Alocação 3q'!U53</f>
        <v>0</v>
      </c>
      <c r="X54" s="83">
        <f>'Alocação 3q'!V53</f>
        <v>0</v>
      </c>
      <c r="Y54" s="82">
        <f>'Alocação 3q'!W53</f>
        <v>0</v>
      </c>
      <c r="Z54" s="82"/>
      <c r="AA54" s="82" t="str">
        <f>'Alocação 3q'!Y53</f>
        <v>Luiz Roberto Nunes</v>
      </c>
      <c r="AB54" s="82">
        <f>'Alocação 3q'!Z53</f>
        <v>0</v>
      </c>
      <c r="AC54" s="83">
        <f>'Alocação 3q'!AA53</f>
        <v>0</v>
      </c>
      <c r="AD54" s="83">
        <f>'Alocação 3q'!AB53</f>
        <v>0</v>
      </c>
      <c r="AE54" s="82">
        <f>'Alocação 3q'!AC53</f>
        <v>0</v>
      </c>
      <c r="AF54" s="82"/>
      <c r="AG54" s="82"/>
      <c r="AH54" s="82">
        <f>'Alocação 3q'!Z53</f>
        <v>0</v>
      </c>
      <c r="AI54" s="83">
        <f>'Alocação 3q'!AA53</f>
        <v>0</v>
      </c>
      <c r="AJ54" s="83">
        <f>'Alocação 3q'!AB53</f>
        <v>0</v>
      </c>
      <c r="AK54" s="82">
        <f>'Alocação 3q'!AC53</f>
        <v>0</v>
      </c>
      <c r="AL54" s="82"/>
      <c r="AM54" s="82"/>
      <c r="AN54" s="82">
        <f>'Alocação 3q'!AJ53</f>
        <v>0</v>
      </c>
      <c r="AO54" s="86" t="str">
        <f t="shared" si="6"/>
        <v>HORAS A MENOS ALOCADAS</v>
      </c>
      <c r="AP54" s="86">
        <f t="shared" si="2"/>
        <v>8.3333333333333329E-2</v>
      </c>
      <c r="AQ54" s="86">
        <f t="shared" si="3"/>
        <v>8.3333333333332982E-2</v>
      </c>
      <c r="AR54" s="86">
        <f t="shared" si="4"/>
        <v>0</v>
      </c>
      <c r="AS54" s="87">
        <f t="shared" si="5"/>
        <v>8.3333333333332982E-2</v>
      </c>
    </row>
    <row r="55" spans="1:45" ht="15.75" thickBot="1">
      <c r="A55" s="81" t="s">
        <v>2569</v>
      </c>
      <c r="B55" s="82" t="str">
        <f>'Alocação 3q'!B54</f>
        <v>EVD005</v>
      </c>
      <c r="C55" s="82" t="str">
        <f>'Alocação 3q'!A54</f>
        <v>Estágio em Docência - Doutorado</v>
      </c>
      <c r="D55" s="82">
        <f>'Alocação 3q'!C54</f>
        <v>2</v>
      </c>
      <c r="E55" s="82">
        <f>'Alocação 3q'!D54</f>
        <v>0</v>
      </c>
      <c r="F55" s="82">
        <f>'Alocação 3q'!E54</f>
        <v>0</v>
      </c>
      <c r="G55" s="82">
        <f t="shared" si="1"/>
        <v>2</v>
      </c>
      <c r="H55" s="82" t="str">
        <f>'Alocação 3q'!H54</f>
        <v>SA</v>
      </c>
      <c r="I55" s="82">
        <f>'Alocação 3q'!J54</f>
        <v>0</v>
      </c>
      <c r="J55" s="82" t="str">
        <f>'Alocação 3q'!I54</f>
        <v>Matutino</v>
      </c>
      <c r="K55" s="82">
        <f>'Alocação 3q'!K54</f>
        <v>0</v>
      </c>
      <c r="L55" s="82">
        <f>'Alocação 3q'!L54</f>
        <v>0</v>
      </c>
      <c r="M55" s="83">
        <f>'Alocação 3q'!M54</f>
        <v>0</v>
      </c>
      <c r="N55" s="83">
        <f>'Alocação 3q'!N54</f>
        <v>0</v>
      </c>
      <c r="O55" s="82">
        <f>'Alocação 3q'!O54</f>
        <v>0</v>
      </c>
      <c r="P55" s="82"/>
      <c r="Q55" s="82">
        <f>'Alocação 3q'!P54</f>
        <v>0</v>
      </c>
      <c r="R55" s="83">
        <f>'Alocação 3q'!Q54</f>
        <v>0</v>
      </c>
      <c r="S55" s="83">
        <f>'Alocação 3q'!R54</f>
        <v>0</v>
      </c>
      <c r="T55" s="82">
        <f>'Alocação 3q'!S54</f>
        <v>0</v>
      </c>
      <c r="U55" s="82"/>
      <c r="V55" s="82">
        <f>'Alocação 3q'!T54</f>
        <v>0</v>
      </c>
      <c r="W55" s="83">
        <f>'Alocação 3q'!U54</f>
        <v>0</v>
      </c>
      <c r="X55" s="83">
        <f>'Alocação 3q'!V54</f>
        <v>0</v>
      </c>
      <c r="Y55" s="82">
        <f>'Alocação 3q'!W54</f>
        <v>0</v>
      </c>
      <c r="Z55" s="82"/>
      <c r="AA55" s="82" t="str">
        <f>'Alocação 3q'!Y54</f>
        <v>Gustavo Muniz Dias</v>
      </c>
      <c r="AB55" s="82">
        <f>'Alocação 3q'!Z54</f>
        <v>0</v>
      </c>
      <c r="AC55" s="83">
        <f>'Alocação 3q'!AA54</f>
        <v>0</v>
      </c>
      <c r="AD55" s="83">
        <f>'Alocação 3q'!AB54</f>
        <v>0</v>
      </c>
      <c r="AE55" s="82">
        <f>'Alocação 3q'!AC54</f>
        <v>0</v>
      </c>
      <c r="AF55" s="82"/>
      <c r="AG55" s="82"/>
      <c r="AH55" s="82">
        <f>'Alocação 3q'!Z54</f>
        <v>0</v>
      </c>
      <c r="AI55" s="83">
        <f>'Alocação 3q'!AA54</f>
        <v>0</v>
      </c>
      <c r="AJ55" s="83">
        <f>'Alocação 3q'!AB54</f>
        <v>0</v>
      </c>
      <c r="AK55" s="82">
        <f>'Alocação 3q'!AC54</f>
        <v>0</v>
      </c>
      <c r="AL55" s="82"/>
      <c r="AM55" s="82"/>
      <c r="AN55" s="82">
        <f>'Alocação 3q'!AJ54</f>
        <v>0</v>
      </c>
      <c r="AO55" s="86" t="str">
        <f t="shared" si="6"/>
        <v>HORAS A MENOS ALOCADAS</v>
      </c>
      <c r="AP55" s="86">
        <f t="shared" si="2"/>
        <v>8.3333333333333329E-2</v>
      </c>
      <c r="AQ55" s="86">
        <f t="shared" si="3"/>
        <v>0</v>
      </c>
      <c r="AR55" s="86">
        <f t="shared" si="4"/>
        <v>0</v>
      </c>
      <c r="AS55" s="87">
        <f t="shared" si="5"/>
        <v>0</v>
      </c>
    </row>
    <row r="56" spans="1:45" ht="15.75" thickBot="1">
      <c r="A56" s="81" t="s">
        <v>2569</v>
      </c>
      <c r="B56" s="82" t="str">
        <f>'Alocação 3q'!B55</f>
        <v>EVD004</v>
      </c>
      <c r="C56" s="82" t="str">
        <f>'Alocação 3q'!A55</f>
        <v>Estágio em docência - Mestrado</v>
      </c>
      <c r="D56" s="82">
        <f>'Alocação 3q'!C55</f>
        <v>2</v>
      </c>
      <c r="E56" s="82">
        <f>'Alocação 3q'!D55</f>
        <v>0</v>
      </c>
      <c r="F56" s="82">
        <f>'Alocação 3q'!E55</f>
        <v>0</v>
      </c>
      <c r="G56" s="82">
        <f t="shared" si="1"/>
        <v>2</v>
      </c>
      <c r="H56" s="82" t="str">
        <f>'Alocação 3q'!H55</f>
        <v>SA</v>
      </c>
      <c r="I56" s="82">
        <f>'Alocação 3q'!J55</f>
        <v>0</v>
      </c>
      <c r="J56" s="82" t="str">
        <f>'Alocação 3q'!I55</f>
        <v>Matutino</v>
      </c>
      <c r="K56" s="82">
        <f>'Alocação 3q'!K55</f>
        <v>0</v>
      </c>
      <c r="L56" s="82">
        <f>'Alocação 3q'!L55</f>
        <v>0</v>
      </c>
      <c r="M56" s="83">
        <f>'Alocação 3q'!M55</f>
        <v>0</v>
      </c>
      <c r="N56" s="83">
        <f>'Alocação 3q'!N55</f>
        <v>0</v>
      </c>
      <c r="O56" s="82">
        <f>'Alocação 3q'!O55</f>
        <v>0</v>
      </c>
      <c r="P56" s="82"/>
      <c r="Q56" s="82">
        <f>'Alocação 3q'!P55</f>
        <v>0</v>
      </c>
      <c r="R56" s="83">
        <f>'Alocação 3q'!Q55</f>
        <v>0</v>
      </c>
      <c r="S56" s="83">
        <f>'Alocação 3q'!R55</f>
        <v>0</v>
      </c>
      <c r="T56" s="82">
        <f>'Alocação 3q'!S55</f>
        <v>0</v>
      </c>
      <c r="U56" s="82"/>
      <c r="V56" s="82">
        <f>'Alocação 3q'!T55</f>
        <v>0</v>
      </c>
      <c r="W56" s="83">
        <f>'Alocação 3q'!U55</f>
        <v>0</v>
      </c>
      <c r="X56" s="83">
        <f>'Alocação 3q'!V55</f>
        <v>0</v>
      </c>
      <c r="Y56" s="82">
        <f>'Alocação 3q'!W55</f>
        <v>0</v>
      </c>
      <c r="Z56" s="82"/>
      <c r="AA56" s="82" t="str">
        <f>'Alocação 3q'!Y55</f>
        <v>Gustavo Muniz Dias</v>
      </c>
      <c r="AB56" s="82">
        <f>'Alocação 3q'!Z55</f>
        <v>0</v>
      </c>
      <c r="AC56" s="83">
        <f>'Alocação 3q'!AA55</f>
        <v>0</v>
      </c>
      <c r="AD56" s="83">
        <f>'Alocação 3q'!AB55</f>
        <v>0</v>
      </c>
      <c r="AE56" s="82">
        <f>'Alocação 3q'!AC55</f>
        <v>0</v>
      </c>
      <c r="AF56" s="82"/>
      <c r="AG56" s="82"/>
      <c r="AH56" s="82">
        <f>'Alocação 3q'!Z55</f>
        <v>0</v>
      </c>
      <c r="AI56" s="83">
        <f>'Alocação 3q'!AA55</f>
        <v>0</v>
      </c>
      <c r="AJ56" s="83">
        <f>'Alocação 3q'!AB55</f>
        <v>0</v>
      </c>
      <c r="AK56" s="82">
        <f>'Alocação 3q'!AC55</f>
        <v>0</v>
      </c>
      <c r="AL56" s="82"/>
      <c r="AM56" s="82"/>
      <c r="AN56" s="82">
        <f>'Alocação 3q'!AJ55</f>
        <v>0</v>
      </c>
      <c r="AO56" s="86" t="str">
        <f t="shared" si="6"/>
        <v>HORAS A MENOS ALOCADAS</v>
      </c>
      <c r="AP56" s="86">
        <f t="shared" si="2"/>
        <v>8.3333333333333329E-2</v>
      </c>
      <c r="AQ56" s="86">
        <f t="shared" si="3"/>
        <v>0</v>
      </c>
      <c r="AR56" s="86">
        <f t="shared" si="4"/>
        <v>0</v>
      </c>
      <c r="AS56" s="87">
        <f t="shared" si="5"/>
        <v>0</v>
      </c>
    </row>
    <row r="57" spans="1:45" ht="15.75" thickBot="1">
      <c r="A57" s="81" t="s">
        <v>2569</v>
      </c>
      <c r="B57" s="82" t="str">
        <f>'Alocação 3q'!B56</f>
        <v>BIS011</v>
      </c>
      <c r="C57" s="82" t="str">
        <f>'Alocação 3q'!A56</f>
        <v>Estágio em docência I</v>
      </c>
      <c r="D57" s="82">
        <f>'Alocação 3q'!C56</f>
        <v>2</v>
      </c>
      <c r="E57" s="82">
        <f>'Alocação 3q'!D56</f>
        <v>0</v>
      </c>
      <c r="F57" s="82">
        <f>'Alocação 3q'!E56</f>
        <v>0</v>
      </c>
      <c r="G57" s="82">
        <f t="shared" si="1"/>
        <v>2</v>
      </c>
      <c r="H57" s="82" t="str">
        <f>'Alocação 3q'!H56</f>
        <v>SA</v>
      </c>
      <c r="I57" s="82">
        <f>'Alocação 3q'!J56</f>
        <v>0</v>
      </c>
      <c r="J57" s="82" t="str">
        <f>'Alocação 3q'!I56</f>
        <v>Matutino</v>
      </c>
      <c r="K57" s="82">
        <f>'Alocação 3q'!K56</f>
        <v>0</v>
      </c>
      <c r="L57" s="82" t="str">
        <f>'Alocação 3q'!L56</f>
        <v>Quartas</v>
      </c>
      <c r="M57" s="83">
        <f>'Alocação 3q'!M56</f>
        <v>0.41666666666666702</v>
      </c>
      <c r="N57" s="83">
        <f>'Alocação 3q'!N56</f>
        <v>0.5</v>
      </c>
      <c r="O57" s="82" t="str">
        <f>'Alocação 3q'!O56</f>
        <v>Semanal</v>
      </c>
      <c r="P57" s="82"/>
      <c r="Q57" s="82">
        <f>'Alocação 3q'!P56</f>
        <v>0</v>
      </c>
      <c r="R57" s="83">
        <f>'Alocação 3q'!Q56</f>
        <v>0</v>
      </c>
      <c r="S57" s="83">
        <f>'Alocação 3q'!R56</f>
        <v>0</v>
      </c>
      <c r="T57" s="82">
        <f>'Alocação 3q'!S56</f>
        <v>0</v>
      </c>
      <c r="U57" s="82"/>
      <c r="V57" s="82">
        <f>'Alocação 3q'!T56</f>
        <v>0</v>
      </c>
      <c r="W57" s="83">
        <f>'Alocação 3q'!U56</f>
        <v>0</v>
      </c>
      <c r="X57" s="83">
        <f>'Alocação 3q'!V56</f>
        <v>0</v>
      </c>
      <c r="Y57" s="82">
        <f>'Alocação 3q'!W56</f>
        <v>0</v>
      </c>
      <c r="Z57" s="82"/>
      <c r="AA57" s="82" t="str">
        <f>'Alocação 3q'!Y56</f>
        <v>Luiz Roberto Nunes</v>
      </c>
      <c r="AB57" s="82">
        <f>'Alocação 3q'!Z56</f>
        <v>0</v>
      </c>
      <c r="AC57" s="83">
        <f>'Alocação 3q'!AA56</f>
        <v>0</v>
      </c>
      <c r="AD57" s="83">
        <f>'Alocação 3q'!AB56</f>
        <v>0</v>
      </c>
      <c r="AE57" s="82">
        <f>'Alocação 3q'!AC56</f>
        <v>0</v>
      </c>
      <c r="AF57" s="82"/>
      <c r="AG57" s="82"/>
      <c r="AH57" s="82">
        <f>'Alocação 3q'!Z56</f>
        <v>0</v>
      </c>
      <c r="AI57" s="83">
        <f>'Alocação 3q'!AA56</f>
        <v>0</v>
      </c>
      <c r="AJ57" s="83">
        <f>'Alocação 3q'!AB56</f>
        <v>0</v>
      </c>
      <c r="AK57" s="82">
        <f>'Alocação 3q'!AC56</f>
        <v>0</v>
      </c>
      <c r="AL57" s="82"/>
      <c r="AM57" s="82"/>
      <c r="AN57" s="82">
        <f>'Alocação 3q'!AJ56</f>
        <v>0</v>
      </c>
      <c r="AO57" s="86" t="str">
        <f t="shared" si="6"/>
        <v>HORAS A MENOS ALOCADAS</v>
      </c>
      <c r="AP57" s="86">
        <f t="shared" si="2"/>
        <v>8.3333333333333329E-2</v>
      </c>
      <c r="AQ57" s="86">
        <f t="shared" si="3"/>
        <v>8.3333333333332982E-2</v>
      </c>
      <c r="AR57" s="86">
        <f t="shared" si="4"/>
        <v>0</v>
      </c>
      <c r="AS57" s="87">
        <f t="shared" si="5"/>
        <v>8.3333333333332982E-2</v>
      </c>
    </row>
    <row r="58" spans="1:45" ht="15.75" thickBot="1">
      <c r="A58" s="81" t="s">
        <v>2569</v>
      </c>
      <c r="B58" s="82" t="str">
        <f>'Alocação 3q'!B57</f>
        <v>BIS012</v>
      </c>
      <c r="C58" s="82" t="str">
        <f>'Alocação 3q'!A57</f>
        <v>Estágio em docência II</v>
      </c>
      <c r="D58" s="82">
        <f>'Alocação 3q'!C57</f>
        <v>2</v>
      </c>
      <c r="E58" s="82">
        <f>'Alocação 3q'!D57</f>
        <v>0</v>
      </c>
      <c r="F58" s="82">
        <f>'Alocação 3q'!E57</f>
        <v>0</v>
      </c>
      <c r="G58" s="82">
        <f t="shared" si="1"/>
        <v>2</v>
      </c>
      <c r="H58" s="82" t="str">
        <f>'Alocação 3q'!H57</f>
        <v>SA</v>
      </c>
      <c r="I58" s="82">
        <f>'Alocação 3q'!J57</f>
        <v>0</v>
      </c>
      <c r="J58" s="82" t="str">
        <f>'Alocação 3q'!I57</f>
        <v>Matutino</v>
      </c>
      <c r="K58" s="82">
        <f>'Alocação 3q'!K57</f>
        <v>0</v>
      </c>
      <c r="L58" s="82" t="str">
        <f>'Alocação 3q'!L57</f>
        <v>Quartas</v>
      </c>
      <c r="M58" s="83">
        <f>'Alocação 3q'!M57</f>
        <v>0.41666666666666702</v>
      </c>
      <c r="N58" s="83">
        <f>'Alocação 3q'!N57</f>
        <v>0.5</v>
      </c>
      <c r="O58" s="82" t="str">
        <f>'Alocação 3q'!O57</f>
        <v>Semanal</v>
      </c>
      <c r="P58" s="82"/>
      <c r="Q58" s="82">
        <f>'Alocação 3q'!P57</f>
        <v>0</v>
      </c>
      <c r="R58" s="83">
        <f>'Alocação 3q'!Q57</f>
        <v>0</v>
      </c>
      <c r="S58" s="83">
        <f>'Alocação 3q'!R57</f>
        <v>0</v>
      </c>
      <c r="T58" s="82">
        <f>'Alocação 3q'!S57</f>
        <v>0</v>
      </c>
      <c r="U58" s="82"/>
      <c r="V58" s="82">
        <f>'Alocação 3q'!T57</f>
        <v>0</v>
      </c>
      <c r="W58" s="83">
        <f>'Alocação 3q'!U57</f>
        <v>0</v>
      </c>
      <c r="X58" s="83">
        <f>'Alocação 3q'!V57</f>
        <v>0</v>
      </c>
      <c r="Y58" s="82">
        <f>'Alocação 3q'!W57</f>
        <v>0</v>
      </c>
      <c r="Z58" s="82"/>
      <c r="AA58" s="82" t="str">
        <f>'Alocação 3q'!Y57</f>
        <v>Luiz Roberto Nunes</v>
      </c>
      <c r="AB58" s="82">
        <f>'Alocação 3q'!Z57</f>
        <v>0</v>
      </c>
      <c r="AC58" s="83">
        <f>'Alocação 3q'!AA57</f>
        <v>0</v>
      </c>
      <c r="AD58" s="83">
        <f>'Alocação 3q'!AB57</f>
        <v>0</v>
      </c>
      <c r="AE58" s="82">
        <f>'Alocação 3q'!AC57</f>
        <v>0</v>
      </c>
      <c r="AF58" s="82"/>
      <c r="AG58" s="82"/>
      <c r="AH58" s="82">
        <f>'Alocação 3q'!Z57</f>
        <v>0</v>
      </c>
      <c r="AI58" s="83">
        <f>'Alocação 3q'!AA57</f>
        <v>0</v>
      </c>
      <c r="AJ58" s="83">
        <f>'Alocação 3q'!AB57</f>
        <v>0</v>
      </c>
      <c r="AK58" s="82">
        <f>'Alocação 3q'!AC57</f>
        <v>0</v>
      </c>
      <c r="AL58" s="82"/>
      <c r="AM58" s="82"/>
      <c r="AN58" s="82">
        <f>'Alocação 3q'!AJ57</f>
        <v>0</v>
      </c>
      <c r="AO58" s="86" t="str">
        <f t="shared" si="6"/>
        <v>HORAS A MENOS ALOCADAS</v>
      </c>
      <c r="AP58" s="86">
        <f t="shared" si="2"/>
        <v>8.3333333333333329E-2</v>
      </c>
      <c r="AQ58" s="86">
        <f t="shared" si="3"/>
        <v>8.3333333333332982E-2</v>
      </c>
      <c r="AR58" s="86">
        <f t="shared" si="4"/>
        <v>0</v>
      </c>
      <c r="AS58" s="87">
        <f t="shared" si="5"/>
        <v>8.3333333333332982E-2</v>
      </c>
    </row>
    <row r="59" spans="1:45" ht="15.75" thickBot="1">
      <c r="A59" s="81" t="s">
        <v>2569</v>
      </c>
      <c r="B59" s="82" t="str">
        <f>'Alocação 3q'!B58</f>
        <v>NHT1068-15</v>
      </c>
      <c r="C59" s="82" t="str">
        <f>'Alocação 3q'!A58</f>
        <v>Evolução e Diversidade de Plantas II</v>
      </c>
      <c r="D59" s="82">
        <f>'Alocação 3q'!C58</f>
        <v>2</v>
      </c>
      <c r="E59" s="82">
        <f>'Alocação 3q'!D58</f>
        <v>4</v>
      </c>
      <c r="F59" s="82">
        <f>'Alocação 3q'!E58</f>
        <v>4</v>
      </c>
      <c r="G59" s="82">
        <f t="shared" si="1"/>
        <v>6</v>
      </c>
      <c r="H59" s="82" t="str">
        <f>'Alocação 3q'!H58</f>
        <v>SA</v>
      </c>
      <c r="I59" s="82">
        <f>'Alocação 3q'!J58</f>
        <v>0</v>
      </c>
      <c r="J59" s="82" t="str">
        <f>'Alocação 3q'!I58</f>
        <v>Matutino</v>
      </c>
      <c r="K59" s="82">
        <f>'Alocação 3q'!K58</f>
        <v>30</v>
      </c>
      <c r="L59" s="82" t="str">
        <f>'Alocação 3q'!L58</f>
        <v>Quartas</v>
      </c>
      <c r="M59" s="83">
        <f>'Alocação 3q'!M58</f>
        <v>0.33333333333333331</v>
      </c>
      <c r="N59" s="83">
        <f>'Alocação 3q'!N58</f>
        <v>0.41666666666666669</v>
      </c>
      <c r="O59" s="82" t="str">
        <f>'Alocação 3q'!O58</f>
        <v>Semanal</v>
      </c>
      <c r="P59" s="82"/>
      <c r="Q59" s="82">
        <f>'Alocação 3q'!P58</f>
        <v>0</v>
      </c>
      <c r="R59" s="83">
        <f>'Alocação 3q'!Q58</f>
        <v>0</v>
      </c>
      <c r="S59" s="83">
        <f>'Alocação 3q'!R58</f>
        <v>0</v>
      </c>
      <c r="T59" s="82">
        <f>'Alocação 3q'!S58</f>
        <v>0</v>
      </c>
      <c r="U59" s="82"/>
      <c r="V59" s="82">
        <f>'Alocação 3q'!T58</f>
        <v>0</v>
      </c>
      <c r="W59" s="83">
        <f>'Alocação 3q'!U58</f>
        <v>0</v>
      </c>
      <c r="X59" s="83">
        <f>'Alocação 3q'!V58</f>
        <v>0</v>
      </c>
      <c r="Y59" s="82">
        <f>'Alocação 3q'!W58</f>
        <v>0</v>
      </c>
      <c r="Z59" s="82"/>
      <c r="AA59" s="82" t="str">
        <f>'Alocação 3q'!Y58</f>
        <v>Juliana El Ottra</v>
      </c>
      <c r="AB59" s="82" t="str">
        <f>'Alocação 3q'!Z58</f>
        <v>Sextas</v>
      </c>
      <c r="AC59" s="83">
        <f>'Alocação 3q'!AA58</f>
        <v>0.33333333333333331</v>
      </c>
      <c r="AD59" s="83">
        <f>'Alocação 3q'!AB58</f>
        <v>0.5</v>
      </c>
      <c r="AE59" s="82" t="str">
        <f>'Alocação 3q'!AC58</f>
        <v>Semanal</v>
      </c>
      <c r="AF59" s="82"/>
      <c r="AG59" s="82"/>
      <c r="AH59" s="82" t="str">
        <f>'Alocação 3q'!Z58</f>
        <v>Sextas</v>
      </c>
      <c r="AI59" s="83">
        <f>'Alocação 3q'!AA58</f>
        <v>0.33333333333333331</v>
      </c>
      <c r="AJ59" s="83">
        <f>'Alocação 3q'!AB58</f>
        <v>0.5</v>
      </c>
      <c r="AK59" s="82" t="str">
        <f>'Alocação 3q'!AC58</f>
        <v>Semanal</v>
      </c>
      <c r="AL59" s="82"/>
      <c r="AM59" s="82"/>
      <c r="AN59" s="82" t="str">
        <f>'Alocação 3q'!AJ58</f>
        <v>Juliana El Ottra</v>
      </c>
      <c r="AO59" s="86" t="str">
        <f t="shared" si="6"/>
        <v>HORAS A MAIS ALOCADAS</v>
      </c>
      <c r="AP59" s="86">
        <f t="shared" si="2"/>
        <v>0.25</v>
      </c>
      <c r="AQ59" s="86">
        <f t="shared" si="3"/>
        <v>8.333333333333337E-2</v>
      </c>
      <c r="AR59" s="86">
        <f t="shared" si="4"/>
        <v>0.33333333333333337</v>
      </c>
      <c r="AS59" s="87">
        <f t="shared" si="5"/>
        <v>0.41666666666666674</v>
      </c>
    </row>
    <row r="60" spans="1:45" ht="15.75" thickBot="1">
      <c r="A60" s="81" t="s">
        <v>2569</v>
      </c>
      <c r="B60" s="82" t="str">
        <f>'Alocação 3q'!B59</f>
        <v>NHT1068-15</v>
      </c>
      <c r="C60" s="82" t="str">
        <f>'Alocação 3q'!A59</f>
        <v>Evolução e Diversidade de Plantas II</v>
      </c>
      <c r="D60" s="82">
        <f>'Alocação 3q'!C59</f>
        <v>2</v>
      </c>
      <c r="E60" s="82">
        <f>'Alocação 3q'!D59</f>
        <v>4</v>
      </c>
      <c r="F60" s="82">
        <f>'Alocação 3q'!E59</f>
        <v>4</v>
      </c>
      <c r="G60" s="82">
        <f t="shared" si="1"/>
        <v>6</v>
      </c>
      <c r="H60" s="82" t="str">
        <f>'Alocação 3q'!H59</f>
        <v>SA</v>
      </c>
      <c r="I60" s="82">
        <f>'Alocação 3q'!J59</f>
        <v>0</v>
      </c>
      <c r="J60" s="82" t="str">
        <f>'Alocação 3q'!I59</f>
        <v>Noturno</v>
      </c>
      <c r="K60" s="82">
        <f>'Alocação 3q'!K59</f>
        <v>30</v>
      </c>
      <c r="L60" s="82" t="str">
        <f>'Alocação 3q'!L59</f>
        <v>Quartas</v>
      </c>
      <c r="M60" s="83">
        <f>'Alocação 3q'!M59</f>
        <v>0.79166666666666696</v>
      </c>
      <c r="N60" s="83">
        <f>'Alocação 3q'!N59</f>
        <v>0.875000000000001</v>
      </c>
      <c r="O60" s="82" t="str">
        <f>'Alocação 3q'!O59</f>
        <v>Semanal</v>
      </c>
      <c r="P60" s="82"/>
      <c r="Q60" s="82">
        <f>'Alocação 3q'!P59</f>
        <v>0</v>
      </c>
      <c r="R60" s="83">
        <f>'Alocação 3q'!Q59</f>
        <v>0</v>
      </c>
      <c r="S60" s="83">
        <f>'Alocação 3q'!R59</f>
        <v>0</v>
      </c>
      <c r="T60" s="82">
        <f>'Alocação 3q'!S59</f>
        <v>0</v>
      </c>
      <c r="U60" s="82"/>
      <c r="V60" s="82">
        <f>'Alocação 3q'!T59</f>
        <v>0</v>
      </c>
      <c r="W60" s="83">
        <f>'Alocação 3q'!U59</f>
        <v>0</v>
      </c>
      <c r="X60" s="83">
        <f>'Alocação 3q'!V59</f>
        <v>0</v>
      </c>
      <c r="Y60" s="82">
        <f>'Alocação 3q'!W59</f>
        <v>0</v>
      </c>
      <c r="Z60" s="82"/>
      <c r="AA60" s="82" t="str">
        <f>'Alocação 3q'!Y59</f>
        <v>Juliana El Ottra</v>
      </c>
      <c r="AB60" s="82" t="str">
        <f>'Alocação 3q'!Z59</f>
        <v>Sextas</v>
      </c>
      <c r="AC60" s="83">
        <f>'Alocação 3q'!AA59</f>
        <v>0.79166666666666696</v>
      </c>
      <c r="AD60" s="83">
        <f>'Alocação 3q'!AB59</f>
        <v>0.95833333333333404</v>
      </c>
      <c r="AE60" s="82" t="str">
        <f>'Alocação 3q'!AC59</f>
        <v>Semanal</v>
      </c>
      <c r="AF60" s="82"/>
      <c r="AG60" s="82"/>
      <c r="AH60" s="82" t="str">
        <f>'Alocação 3q'!Z59</f>
        <v>Sextas</v>
      </c>
      <c r="AI60" s="83">
        <f>'Alocação 3q'!AA59</f>
        <v>0.79166666666666696</v>
      </c>
      <c r="AJ60" s="83">
        <f>'Alocação 3q'!AB59</f>
        <v>0.95833333333333404</v>
      </c>
      <c r="AK60" s="82" t="str">
        <f>'Alocação 3q'!AC59</f>
        <v>Semanal</v>
      </c>
      <c r="AL60" s="82"/>
      <c r="AM60" s="82"/>
      <c r="AN60" s="82" t="str">
        <f>'Alocação 3q'!AJ59</f>
        <v>Juliana El Ottra</v>
      </c>
      <c r="AO60" s="86" t="str">
        <f t="shared" si="6"/>
        <v>HORAS A MAIS ALOCADAS</v>
      </c>
      <c r="AP60" s="86">
        <f t="shared" si="2"/>
        <v>0.25</v>
      </c>
      <c r="AQ60" s="86">
        <f t="shared" si="3"/>
        <v>8.3333333333334036E-2</v>
      </c>
      <c r="AR60" s="86">
        <f t="shared" si="4"/>
        <v>0.33333333333333415</v>
      </c>
      <c r="AS60" s="87">
        <f t="shared" si="5"/>
        <v>0.41666666666666818</v>
      </c>
    </row>
    <row r="61" spans="1:45" ht="15.75" thickBot="1">
      <c r="A61" s="81" t="s">
        <v>2569</v>
      </c>
      <c r="B61" s="82" t="str">
        <f>'Alocação 3q'!B60</f>
        <v>BIL0304-15</v>
      </c>
      <c r="C61" s="82" t="str">
        <f>'Alocação 3q'!A60</f>
        <v>Evolução e Diversificação da Vida na Terra</v>
      </c>
      <c r="D61" s="82">
        <f>'Alocação 3q'!C60</f>
        <v>3</v>
      </c>
      <c r="E61" s="82">
        <f>'Alocação 3q'!D60</f>
        <v>0</v>
      </c>
      <c r="F61" s="82">
        <f>'Alocação 3q'!E60</f>
        <v>0</v>
      </c>
      <c r="G61" s="82">
        <f t="shared" si="1"/>
        <v>3</v>
      </c>
      <c r="H61" s="82" t="str">
        <f>'Alocação 3q'!H60</f>
        <v>SA</v>
      </c>
      <c r="I61" s="82" t="str">
        <f>'Alocação 3q'!J60</f>
        <v>A</v>
      </c>
      <c r="J61" s="82" t="str">
        <f>'Alocação 3q'!I60</f>
        <v>Matutino</v>
      </c>
      <c r="K61" s="82">
        <f>'Alocação 3q'!K60</f>
        <v>90</v>
      </c>
      <c r="L61" s="82" t="str">
        <f>'Alocação 3q'!L60</f>
        <v>Quartas</v>
      </c>
      <c r="M61" s="83">
        <f>'Alocação 3q'!M60</f>
        <v>0.58333333333333304</v>
      </c>
      <c r="N61" s="83">
        <f>'Alocação 3q'!N60</f>
        <v>0.66666666666666596</v>
      </c>
      <c r="O61" s="82" t="str">
        <f>'Alocação 3q'!O60</f>
        <v>Quinzenal II</v>
      </c>
      <c r="P61" s="82"/>
      <c r="Q61" s="82" t="str">
        <f>'Alocação 3q'!P60</f>
        <v>Sextas</v>
      </c>
      <c r="R61" s="83">
        <f>'Alocação 3q'!Q60</f>
        <v>0.58333333333333304</v>
      </c>
      <c r="S61" s="83">
        <f>'Alocação 3q'!R60</f>
        <v>0.66666666666666596</v>
      </c>
      <c r="T61" s="82" t="str">
        <f>'Alocação 3q'!S60</f>
        <v>Semanal</v>
      </c>
      <c r="U61" s="82"/>
      <c r="V61" s="82">
        <f>'Alocação 3q'!T60</f>
        <v>0</v>
      </c>
      <c r="W61" s="83">
        <f>'Alocação 3q'!U60</f>
        <v>0</v>
      </c>
      <c r="X61" s="83">
        <f>'Alocação 3q'!V60</f>
        <v>0</v>
      </c>
      <c r="Y61" s="82">
        <f>'Alocação 3q'!W60</f>
        <v>0</v>
      </c>
      <c r="Z61" s="82"/>
      <c r="AA61" s="82" t="str">
        <f>'Alocação 3q'!Y60</f>
        <v>Ives Haifig</v>
      </c>
      <c r="AB61" s="82">
        <f>'Alocação 3q'!Z60</f>
        <v>0</v>
      </c>
      <c r="AC61" s="83">
        <f>'Alocação 3q'!AA60</f>
        <v>0</v>
      </c>
      <c r="AD61" s="83">
        <f>'Alocação 3q'!AB60</f>
        <v>0</v>
      </c>
      <c r="AE61" s="82">
        <f>'Alocação 3q'!AC60</f>
        <v>0</v>
      </c>
      <c r="AF61" s="82"/>
      <c r="AG61" s="82"/>
      <c r="AH61" s="82">
        <f>'Alocação 3q'!Z60</f>
        <v>0</v>
      </c>
      <c r="AI61" s="83">
        <f>'Alocação 3q'!AA60</f>
        <v>0</v>
      </c>
      <c r="AJ61" s="83">
        <f>'Alocação 3q'!AB60</f>
        <v>0</v>
      </c>
      <c r="AK61" s="82">
        <f>'Alocação 3q'!AC60</f>
        <v>0</v>
      </c>
      <c r="AL61" s="82"/>
      <c r="AM61" s="82"/>
      <c r="AN61" s="82">
        <f>'Alocação 3q'!AJ60</f>
        <v>0</v>
      </c>
      <c r="AO61" s="86" t="str">
        <f t="shared" si="6"/>
        <v>HORAS A MENOS ALOCADAS</v>
      </c>
      <c r="AP61" s="86">
        <f t="shared" si="2"/>
        <v>0.125</v>
      </c>
      <c r="AQ61" s="86">
        <f t="shared" si="3"/>
        <v>0.12499999999999939</v>
      </c>
      <c r="AR61" s="86">
        <f t="shared" si="4"/>
        <v>0</v>
      </c>
      <c r="AS61" s="87">
        <f t="shared" si="5"/>
        <v>0.12499999999999939</v>
      </c>
    </row>
    <row r="62" spans="1:45" ht="15.75" thickBot="1">
      <c r="A62" s="81" t="s">
        <v>2569</v>
      </c>
      <c r="B62" s="82" t="str">
        <f>'Alocação 3q'!B61</f>
        <v>BIL0304-15</v>
      </c>
      <c r="C62" s="82" t="str">
        <f>'Alocação 3q'!A61</f>
        <v>Evolução e Diversificação da Vida na Terra</v>
      </c>
      <c r="D62" s="82">
        <f>'Alocação 3q'!C61</f>
        <v>3</v>
      </c>
      <c r="E62" s="82">
        <f>'Alocação 3q'!D61</f>
        <v>0</v>
      </c>
      <c r="F62" s="82">
        <f>'Alocação 3q'!E61</f>
        <v>0</v>
      </c>
      <c r="G62" s="82">
        <f t="shared" si="1"/>
        <v>3</v>
      </c>
      <c r="H62" s="82" t="str">
        <f>'Alocação 3q'!H61</f>
        <v>SA</v>
      </c>
      <c r="I62" s="82" t="str">
        <f>'Alocação 3q'!J61</f>
        <v>A</v>
      </c>
      <c r="J62" s="82" t="str">
        <f>'Alocação 3q'!I61</f>
        <v>Noturno</v>
      </c>
      <c r="K62" s="82">
        <f>'Alocação 3q'!K61</f>
        <v>90</v>
      </c>
      <c r="L62" s="82" t="str">
        <f>'Alocação 3q'!L61</f>
        <v>Quartas</v>
      </c>
      <c r="M62" s="83">
        <f>'Alocação 3q'!M61</f>
        <v>0.79166666666666596</v>
      </c>
      <c r="N62" s="83">
        <f>'Alocação 3q'!N61</f>
        <v>0.874999999999999</v>
      </c>
      <c r="O62" s="82" t="str">
        <f>'Alocação 3q'!O61</f>
        <v>Quinzenal II</v>
      </c>
      <c r="P62" s="82"/>
      <c r="Q62" s="82" t="str">
        <f>'Alocação 3q'!P61</f>
        <v>Sextas</v>
      </c>
      <c r="R62" s="83">
        <f>'Alocação 3q'!Q61</f>
        <v>0.79166666666666596</v>
      </c>
      <c r="S62" s="83">
        <f>'Alocação 3q'!R61</f>
        <v>0.874999999999999</v>
      </c>
      <c r="T62" s="82" t="str">
        <f>'Alocação 3q'!S61</f>
        <v>Semanal</v>
      </c>
      <c r="U62" s="82"/>
      <c r="V62" s="82">
        <f>'Alocação 3q'!T61</f>
        <v>0</v>
      </c>
      <c r="W62" s="83">
        <f>'Alocação 3q'!U61</f>
        <v>0</v>
      </c>
      <c r="X62" s="83">
        <f>'Alocação 3q'!V61</f>
        <v>0</v>
      </c>
      <c r="Y62" s="82">
        <f>'Alocação 3q'!W61</f>
        <v>0</v>
      </c>
      <c r="Z62" s="82"/>
      <c r="AA62" s="82" t="str">
        <f>'Alocação 3q'!Y61</f>
        <v>Ives Haifig</v>
      </c>
      <c r="AB62" s="82">
        <f>'Alocação 3q'!Z61</f>
        <v>0</v>
      </c>
      <c r="AC62" s="83">
        <f>'Alocação 3q'!AA61</f>
        <v>0</v>
      </c>
      <c r="AD62" s="83">
        <f>'Alocação 3q'!AB61</f>
        <v>0</v>
      </c>
      <c r="AE62" s="82">
        <f>'Alocação 3q'!AC61</f>
        <v>0</v>
      </c>
      <c r="AF62" s="82"/>
      <c r="AG62" s="82"/>
      <c r="AH62" s="82">
        <f>'Alocação 3q'!Z61</f>
        <v>0</v>
      </c>
      <c r="AI62" s="83">
        <f>'Alocação 3q'!AA61</f>
        <v>0</v>
      </c>
      <c r="AJ62" s="83">
        <f>'Alocação 3q'!AB61</f>
        <v>0</v>
      </c>
      <c r="AK62" s="82">
        <f>'Alocação 3q'!AC61</f>
        <v>0</v>
      </c>
      <c r="AL62" s="82"/>
      <c r="AM62" s="82"/>
      <c r="AN62" s="82">
        <f>'Alocação 3q'!AJ61</f>
        <v>0</v>
      </c>
      <c r="AO62" s="86" t="str">
        <f t="shared" si="6"/>
        <v>CORRETO</v>
      </c>
      <c r="AP62" s="86">
        <f t="shared" si="2"/>
        <v>0.125</v>
      </c>
      <c r="AQ62" s="86">
        <f t="shared" si="3"/>
        <v>0.12499999999999956</v>
      </c>
      <c r="AR62" s="86">
        <f t="shared" si="4"/>
        <v>0</v>
      </c>
      <c r="AS62" s="87">
        <f t="shared" si="5"/>
        <v>0.12499999999999956</v>
      </c>
    </row>
    <row r="63" spans="1:45" ht="15.75" thickBot="1">
      <c r="A63" s="81" t="s">
        <v>2569</v>
      </c>
      <c r="B63" s="82" t="str">
        <f>'Alocação 3q'!B62</f>
        <v>NHZ1026-15</v>
      </c>
      <c r="C63" s="82" t="str">
        <f>'Alocação 3q'!A62</f>
        <v>Evolução Molecular</v>
      </c>
      <c r="D63" s="82">
        <f>'Alocação 3q'!C62</f>
        <v>3</v>
      </c>
      <c r="E63" s="82">
        <f>'Alocação 3q'!D62</f>
        <v>0</v>
      </c>
      <c r="F63" s="82">
        <f>'Alocação 3q'!E62</f>
        <v>0</v>
      </c>
      <c r="G63" s="82">
        <f t="shared" si="1"/>
        <v>3</v>
      </c>
      <c r="H63" s="82" t="str">
        <f>'Alocação 3q'!H62</f>
        <v>SA</v>
      </c>
      <c r="I63" s="82">
        <f>'Alocação 3q'!J62</f>
        <v>0</v>
      </c>
      <c r="J63" s="82" t="str">
        <f>'Alocação 3q'!I62</f>
        <v>Noturno</v>
      </c>
      <c r="K63" s="82">
        <f>'Alocação 3q'!K62</f>
        <v>30</v>
      </c>
      <c r="L63" s="82" t="str">
        <f>'Alocação 3q'!L62</f>
        <v>Segundas</v>
      </c>
      <c r="M63" s="83">
        <f>'Alocação 3q'!M62</f>
        <v>0.79166666666666696</v>
      </c>
      <c r="N63" s="83">
        <f>'Alocação 3q'!N62</f>
        <v>0.91666666666666696</v>
      </c>
      <c r="O63" s="82" t="str">
        <f>'Alocação 3q'!O62</f>
        <v>Semanal</v>
      </c>
      <c r="P63" s="82"/>
      <c r="Q63" s="82">
        <f>'Alocação 3q'!P62</f>
        <v>0</v>
      </c>
      <c r="R63" s="83">
        <f>'Alocação 3q'!Q62</f>
        <v>0</v>
      </c>
      <c r="S63" s="83">
        <f>'Alocação 3q'!R62</f>
        <v>0</v>
      </c>
      <c r="T63" s="82">
        <f>'Alocação 3q'!S62</f>
        <v>0</v>
      </c>
      <c r="U63" s="82"/>
      <c r="V63" s="82">
        <f>'Alocação 3q'!T62</f>
        <v>0</v>
      </c>
      <c r="W63" s="83">
        <f>'Alocação 3q'!U62</f>
        <v>0</v>
      </c>
      <c r="X63" s="83">
        <f>'Alocação 3q'!V62</f>
        <v>0</v>
      </c>
      <c r="Y63" s="82">
        <f>'Alocação 3q'!W62</f>
        <v>0</v>
      </c>
      <c r="Z63" s="82"/>
      <c r="AA63" s="82" t="str">
        <f>'Alocação 3q'!Y62</f>
        <v>Luciana Campos Paulino</v>
      </c>
      <c r="AB63" s="82">
        <f>'Alocação 3q'!Z62</f>
        <v>0</v>
      </c>
      <c r="AC63" s="83">
        <f>'Alocação 3q'!AA62</f>
        <v>0</v>
      </c>
      <c r="AD63" s="83">
        <f>'Alocação 3q'!AB62</f>
        <v>0</v>
      </c>
      <c r="AE63" s="82">
        <f>'Alocação 3q'!AC62</f>
        <v>0</v>
      </c>
      <c r="AF63" s="82"/>
      <c r="AG63" s="82"/>
      <c r="AH63" s="82">
        <f>'Alocação 3q'!Z62</f>
        <v>0</v>
      </c>
      <c r="AI63" s="83">
        <f>'Alocação 3q'!AA62</f>
        <v>0</v>
      </c>
      <c r="AJ63" s="83">
        <f>'Alocação 3q'!AB62</f>
        <v>0</v>
      </c>
      <c r="AK63" s="82">
        <f>'Alocação 3q'!AC62</f>
        <v>0</v>
      </c>
      <c r="AL63" s="82"/>
      <c r="AM63" s="82"/>
      <c r="AN63" s="82">
        <f>'Alocação 3q'!AJ62</f>
        <v>0</v>
      </c>
      <c r="AO63" s="86" t="str">
        <f t="shared" si="6"/>
        <v>CORRETO</v>
      </c>
      <c r="AP63" s="86">
        <f t="shared" si="2"/>
        <v>0.125</v>
      </c>
      <c r="AQ63" s="86">
        <f t="shared" si="3"/>
        <v>0.125</v>
      </c>
      <c r="AR63" s="86">
        <f t="shared" si="4"/>
        <v>0</v>
      </c>
      <c r="AS63" s="87">
        <f t="shared" si="5"/>
        <v>0.125</v>
      </c>
    </row>
    <row r="64" spans="1:45" ht="15.75" thickBot="1">
      <c r="A64" s="81" t="s">
        <v>2569</v>
      </c>
      <c r="B64" s="82" t="str">
        <f>'Alocação 3q'!B63</f>
        <v>BIS120</v>
      </c>
      <c r="C64" s="82" t="str">
        <f>'Alocação 3q'!A63</f>
        <v>Farmacologia Biossistemas</v>
      </c>
      <c r="D64" s="82">
        <f>'Alocação 3q'!C63</f>
        <v>4</v>
      </c>
      <c r="E64" s="82">
        <f>'Alocação 3q'!D63</f>
        <v>0</v>
      </c>
      <c r="F64" s="82">
        <f>'Alocação 3q'!E63</f>
        <v>0</v>
      </c>
      <c r="G64" s="82">
        <f t="shared" si="1"/>
        <v>4</v>
      </c>
      <c r="H64" s="82" t="str">
        <f>'Alocação 3q'!H63</f>
        <v>SA</v>
      </c>
      <c r="I64" s="82">
        <f>'Alocação 3q'!J63</f>
        <v>0</v>
      </c>
      <c r="J64" s="82">
        <f>'Alocação 3q'!I63</f>
        <v>0</v>
      </c>
      <c r="K64" s="82">
        <f>'Alocação 3q'!K63</f>
        <v>0</v>
      </c>
      <c r="L64" s="82">
        <f>'Alocação 3q'!L63</f>
        <v>0</v>
      </c>
      <c r="M64" s="83">
        <f>'Alocação 3q'!M63</f>
        <v>0</v>
      </c>
      <c r="N64" s="83">
        <f>'Alocação 3q'!N63</f>
        <v>0</v>
      </c>
      <c r="O64" s="82">
        <f>'Alocação 3q'!O63</f>
        <v>0</v>
      </c>
      <c r="P64" s="82"/>
      <c r="Q64" s="82">
        <f>'Alocação 3q'!P63</f>
        <v>0</v>
      </c>
      <c r="R64" s="83">
        <f>'Alocação 3q'!Q63</f>
        <v>0</v>
      </c>
      <c r="S64" s="83">
        <f>'Alocação 3q'!R63</f>
        <v>0</v>
      </c>
      <c r="T64" s="82">
        <f>'Alocação 3q'!S63</f>
        <v>0</v>
      </c>
      <c r="U64" s="82"/>
      <c r="V64" s="82">
        <f>'Alocação 3q'!T63</f>
        <v>0</v>
      </c>
      <c r="W64" s="83">
        <f>'Alocação 3q'!U63</f>
        <v>0</v>
      </c>
      <c r="X64" s="83">
        <f>'Alocação 3q'!V63</f>
        <v>0</v>
      </c>
      <c r="Y64" s="82">
        <f>'Alocação 3q'!W63</f>
        <v>0</v>
      </c>
      <c r="Z64" s="82"/>
      <c r="AA64" s="82" t="str">
        <f>'Alocação 3q'!Y63</f>
        <v>Daniele Ribeiro de Araújo</v>
      </c>
      <c r="AB64" s="82">
        <f>'Alocação 3q'!Z63</f>
        <v>0</v>
      </c>
      <c r="AC64" s="83">
        <f>'Alocação 3q'!AA63</f>
        <v>0</v>
      </c>
      <c r="AD64" s="83">
        <f>'Alocação 3q'!AB63</f>
        <v>0</v>
      </c>
      <c r="AE64" s="82">
        <f>'Alocação 3q'!AC63</f>
        <v>0</v>
      </c>
      <c r="AF64" s="82"/>
      <c r="AG64" s="82"/>
      <c r="AH64" s="82">
        <f>'Alocação 3q'!Z63</f>
        <v>0</v>
      </c>
      <c r="AI64" s="83">
        <f>'Alocação 3q'!AA63</f>
        <v>0</v>
      </c>
      <c r="AJ64" s="83">
        <f>'Alocação 3q'!AB63</f>
        <v>0</v>
      </c>
      <c r="AK64" s="82">
        <f>'Alocação 3q'!AC63</f>
        <v>0</v>
      </c>
      <c r="AL64" s="82"/>
      <c r="AM64" s="82"/>
      <c r="AN64" s="82">
        <f>'Alocação 3q'!AJ63</f>
        <v>0</v>
      </c>
      <c r="AO64" s="86" t="str">
        <f t="shared" si="6"/>
        <v>HORAS A MENOS ALOCADAS</v>
      </c>
      <c r="AP64" s="86">
        <f t="shared" si="2"/>
        <v>0.16666666666666666</v>
      </c>
      <c r="AQ64" s="86">
        <f t="shared" si="3"/>
        <v>0</v>
      </c>
      <c r="AR64" s="86">
        <f t="shared" si="4"/>
        <v>0</v>
      </c>
      <c r="AS64" s="87">
        <f t="shared" si="5"/>
        <v>0</v>
      </c>
    </row>
    <row r="65" spans="1:45" ht="15.75" thickBot="1">
      <c r="A65" s="81" t="s">
        <v>2569</v>
      </c>
      <c r="B65" s="82" t="str">
        <f>'Alocação 3q'!B64</f>
        <v>NHT1070-15</v>
      </c>
      <c r="C65" s="82" t="str">
        <f>'Alocação 3q'!A64</f>
        <v>Fisiologia Vegetal II</v>
      </c>
      <c r="D65" s="82">
        <f>'Alocação 3q'!C64</f>
        <v>2</v>
      </c>
      <c r="E65" s="82">
        <f>'Alocação 3q'!D64</f>
        <v>2</v>
      </c>
      <c r="F65" s="82">
        <f>'Alocação 3q'!E64</f>
        <v>2</v>
      </c>
      <c r="G65" s="82">
        <f t="shared" si="1"/>
        <v>4</v>
      </c>
      <c r="H65" s="82" t="str">
        <f>'Alocação 3q'!H64</f>
        <v>SA</v>
      </c>
      <c r="I65" s="82">
        <f>'Alocação 3q'!J64</f>
        <v>0</v>
      </c>
      <c r="J65" s="82" t="str">
        <f>'Alocação 3q'!I64</f>
        <v>Matutino</v>
      </c>
      <c r="K65" s="82">
        <f>'Alocação 3q'!K64</f>
        <v>30</v>
      </c>
      <c r="L65" s="82" t="str">
        <f>'Alocação 3q'!L64</f>
        <v>Quintas</v>
      </c>
      <c r="M65" s="83">
        <f>'Alocação 3q'!M64</f>
        <v>0.41666666666666702</v>
      </c>
      <c r="N65" s="83">
        <f>'Alocação 3q'!N64</f>
        <v>0.5</v>
      </c>
      <c r="O65" s="82" t="str">
        <f>'Alocação 3q'!O64</f>
        <v>Semanal</v>
      </c>
      <c r="P65" s="82"/>
      <c r="Q65" s="82">
        <f>'Alocação 3q'!P64</f>
        <v>0</v>
      </c>
      <c r="R65" s="83">
        <f>'Alocação 3q'!Q64</f>
        <v>0</v>
      </c>
      <c r="S65" s="83">
        <f>'Alocação 3q'!R64</f>
        <v>0</v>
      </c>
      <c r="T65" s="82">
        <f>'Alocação 3q'!S64</f>
        <v>0</v>
      </c>
      <c r="U65" s="82"/>
      <c r="V65" s="82">
        <f>'Alocação 3q'!T64</f>
        <v>0</v>
      </c>
      <c r="W65" s="83">
        <f>'Alocação 3q'!U64</f>
        <v>0</v>
      </c>
      <c r="X65" s="83">
        <f>'Alocação 3q'!V64</f>
        <v>0</v>
      </c>
      <c r="Y65" s="82">
        <f>'Alocação 3q'!W64</f>
        <v>0</v>
      </c>
      <c r="Z65" s="82"/>
      <c r="AA65" s="82" t="str">
        <f>'Alocação 3q'!Y64</f>
        <v>Hana Paula Masuda</v>
      </c>
      <c r="AB65" s="82" t="str">
        <f>'Alocação 3q'!Z64</f>
        <v>Quintas</v>
      </c>
      <c r="AC65" s="83">
        <f>'Alocação 3q'!AA64</f>
        <v>0.33333333333333331</v>
      </c>
      <c r="AD65" s="83">
        <f>'Alocação 3q'!AB64</f>
        <v>0.41666666666666702</v>
      </c>
      <c r="AE65" s="82" t="str">
        <f>'Alocação 3q'!AC64</f>
        <v>Semanal</v>
      </c>
      <c r="AF65" s="82"/>
      <c r="AG65" s="82"/>
      <c r="AH65" s="82" t="str">
        <f>'Alocação 3q'!Z64</f>
        <v>Quintas</v>
      </c>
      <c r="AI65" s="83">
        <f>'Alocação 3q'!AA64</f>
        <v>0.33333333333333331</v>
      </c>
      <c r="AJ65" s="83">
        <f>'Alocação 3q'!AB64</f>
        <v>0.41666666666666702</v>
      </c>
      <c r="AK65" s="82" t="str">
        <f>'Alocação 3q'!AC64</f>
        <v>Semanal</v>
      </c>
      <c r="AL65" s="82"/>
      <c r="AM65" s="82"/>
      <c r="AN65" s="82" t="str">
        <f>'Alocação 3q'!AJ64</f>
        <v>Hana Paula Masuda</v>
      </c>
      <c r="AO65" s="86" t="str">
        <f t="shared" si="6"/>
        <v>HORAS A MAIS ALOCADAS</v>
      </c>
      <c r="AP65" s="86">
        <f t="shared" si="2"/>
        <v>0.16666666666666666</v>
      </c>
      <c r="AQ65" s="86">
        <f t="shared" si="3"/>
        <v>8.3333333333332982E-2</v>
      </c>
      <c r="AR65" s="86">
        <f t="shared" si="4"/>
        <v>0.16666666666666741</v>
      </c>
      <c r="AS65" s="87">
        <f t="shared" si="5"/>
        <v>0.25000000000000039</v>
      </c>
    </row>
    <row r="66" spans="1:45" ht="15.75" thickBot="1">
      <c r="A66" s="81" t="s">
        <v>2569</v>
      </c>
      <c r="B66" s="82" t="str">
        <f>'Alocação 3q'!B65</f>
        <v>NHT1070-15</v>
      </c>
      <c r="C66" s="82" t="str">
        <f>'Alocação 3q'!A65</f>
        <v>Fisiologia Vegetal II</v>
      </c>
      <c r="D66" s="82">
        <f>'Alocação 3q'!C65</f>
        <v>2</v>
      </c>
      <c r="E66" s="82">
        <f>'Alocação 3q'!D65</f>
        <v>2</v>
      </c>
      <c r="F66" s="82">
        <f>'Alocação 3q'!E65</f>
        <v>2</v>
      </c>
      <c r="G66" s="82">
        <f t="shared" si="1"/>
        <v>4</v>
      </c>
      <c r="H66" s="82" t="str">
        <f>'Alocação 3q'!H65</f>
        <v>SA</v>
      </c>
      <c r="I66" s="82">
        <f>'Alocação 3q'!J65</f>
        <v>0</v>
      </c>
      <c r="J66" s="82" t="str">
        <f>'Alocação 3q'!I65</f>
        <v>Noturno</v>
      </c>
      <c r="K66" s="82">
        <f>'Alocação 3q'!K65</f>
        <v>30</v>
      </c>
      <c r="L66" s="82" t="str">
        <f>'Alocação 3q'!L65</f>
        <v>Quintas</v>
      </c>
      <c r="M66" s="83">
        <f>'Alocação 3q'!M65</f>
        <v>0.874999999999999</v>
      </c>
      <c r="N66" s="83">
        <f>'Alocação 3q'!N65</f>
        <v>0.95833333333333204</v>
      </c>
      <c r="O66" s="82" t="str">
        <f>'Alocação 3q'!O65</f>
        <v>Semanal</v>
      </c>
      <c r="P66" s="82"/>
      <c r="Q66" s="82">
        <f>'Alocação 3q'!P65</f>
        <v>0</v>
      </c>
      <c r="R66" s="83">
        <f>'Alocação 3q'!Q65</f>
        <v>0</v>
      </c>
      <c r="S66" s="83">
        <f>'Alocação 3q'!R65</f>
        <v>0</v>
      </c>
      <c r="T66" s="82">
        <f>'Alocação 3q'!S65</f>
        <v>0</v>
      </c>
      <c r="U66" s="82"/>
      <c r="V66" s="82">
        <f>'Alocação 3q'!T65</f>
        <v>0</v>
      </c>
      <c r="W66" s="83">
        <f>'Alocação 3q'!U65</f>
        <v>0</v>
      </c>
      <c r="X66" s="83">
        <f>'Alocação 3q'!V65</f>
        <v>0</v>
      </c>
      <c r="Y66" s="82">
        <f>'Alocação 3q'!W65</f>
        <v>0</v>
      </c>
      <c r="Z66" s="82"/>
      <c r="AA66" s="82" t="str">
        <f>'Alocação 3q'!Y65</f>
        <v>Ricardo Augusto Lombello</v>
      </c>
      <c r="AB66" s="82" t="str">
        <f>'Alocação 3q'!Z65</f>
        <v>Quintas</v>
      </c>
      <c r="AC66" s="83">
        <f>'Alocação 3q'!AA65</f>
        <v>0.79166666666666596</v>
      </c>
      <c r="AD66" s="83">
        <f>'Alocação 3q'!AB65</f>
        <v>0.874999999999999</v>
      </c>
      <c r="AE66" s="82" t="str">
        <f>'Alocação 3q'!AC65</f>
        <v>Semanal</v>
      </c>
      <c r="AF66" s="82"/>
      <c r="AG66" s="82"/>
      <c r="AH66" s="82" t="str">
        <f>'Alocação 3q'!Z65</f>
        <v>Quintas</v>
      </c>
      <c r="AI66" s="83">
        <f>'Alocação 3q'!AA65</f>
        <v>0.79166666666666596</v>
      </c>
      <c r="AJ66" s="83">
        <f>'Alocação 3q'!AB65</f>
        <v>0.874999999999999</v>
      </c>
      <c r="AK66" s="82" t="str">
        <f>'Alocação 3q'!AC65</f>
        <v>Semanal</v>
      </c>
      <c r="AL66" s="82"/>
      <c r="AM66" s="82"/>
      <c r="AN66" s="82" t="str">
        <f>'Alocação 3q'!AJ65</f>
        <v>Ricardo Augusto Lombello</v>
      </c>
      <c r="AO66" s="86" t="str">
        <f t="shared" si="6"/>
        <v>HORAS A MAIS ALOCADAS</v>
      </c>
      <c r="AP66" s="86">
        <f t="shared" si="2"/>
        <v>0.16666666666666666</v>
      </c>
      <c r="AQ66" s="86">
        <f t="shared" si="3"/>
        <v>8.3333333333333037E-2</v>
      </c>
      <c r="AR66" s="86">
        <f t="shared" si="4"/>
        <v>0.16666666666666607</v>
      </c>
      <c r="AS66" s="87">
        <f t="shared" si="5"/>
        <v>0.24999999999999911</v>
      </c>
    </row>
    <row r="67" spans="1:45" ht="15.75" thickBot="1">
      <c r="A67" s="81" t="s">
        <v>2569</v>
      </c>
      <c r="B67" s="82" t="str">
        <f>'Alocação 3q'!B66</f>
        <v>NHT1093-16</v>
      </c>
      <c r="C67" s="82" t="str">
        <f>'Alocação 3q'!A66</f>
        <v>Fundamentos de Zoologia de Invertebrados</v>
      </c>
      <c r="D67" s="82">
        <f>'Alocação 3q'!C66</f>
        <v>4</v>
      </c>
      <c r="E67" s="82">
        <f>'Alocação 3q'!D66</f>
        <v>2</v>
      </c>
      <c r="F67" s="82">
        <f>'Alocação 3q'!E66</f>
        <v>2</v>
      </c>
      <c r="G67" s="82">
        <f t="shared" si="1"/>
        <v>6</v>
      </c>
      <c r="H67" s="82" t="str">
        <f>'Alocação 3q'!H66</f>
        <v>SA</v>
      </c>
      <c r="I67" s="82" t="str">
        <f>'Alocação 3q'!J66</f>
        <v>A</v>
      </c>
      <c r="J67" s="82" t="str">
        <f>'Alocação 3q'!I66</f>
        <v>Matutino</v>
      </c>
      <c r="K67" s="82">
        <f>'Alocação 3q'!K66</f>
        <v>30</v>
      </c>
      <c r="L67" s="82" t="str">
        <f>'Alocação 3q'!L66</f>
        <v>Terças</v>
      </c>
      <c r="M67" s="83">
        <f>'Alocação 3q'!M66</f>
        <v>0.41666666666666702</v>
      </c>
      <c r="N67" s="83">
        <f>'Alocação 3q'!N66</f>
        <v>0.5</v>
      </c>
      <c r="O67" s="82" t="str">
        <f>'Alocação 3q'!O66</f>
        <v>Semanal</v>
      </c>
      <c r="P67" s="82"/>
      <c r="Q67" s="82" t="str">
        <f>'Alocação 3q'!P66</f>
        <v>Sextas</v>
      </c>
      <c r="R67" s="83">
        <f>'Alocação 3q'!Q66</f>
        <v>0.33333333333333331</v>
      </c>
      <c r="S67" s="83">
        <f>'Alocação 3q'!R66</f>
        <v>0.41666666666666669</v>
      </c>
      <c r="T67" s="82" t="str">
        <f>'Alocação 3q'!S66</f>
        <v>Semanal</v>
      </c>
      <c r="U67" s="82"/>
      <c r="V67" s="82">
        <f>'Alocação 3q'!T66</f>
        <v>0</v>
      </c>
      <c r="W67" s="83">
        <f>'Alocação 3q'!U66</f>
        <v>0</v>
      </c>
      <c r="X67" s="83">
        <f>'Alocação 3q'!V66</f>
        <v>0</v>
      </c>
      <c r="Y67" s="82">
        <f>'Alocação 3q'!W66</f>
        <v>0</v>
      </c>
      <c r="Z67" s="82"/>
      <c r="AA67" s="82" t="str">
        <f>'Alocação 3q'!Y66</f>
        <v>Otto Müller Patrão de Oliveira</v>
      </c>
      <c r="AB67" s="82" t="str">
        <f>'Alocação 3q'!Z66</f>
        <v>Terças</v>
      </c>
      <c r="AC67" s="83">
        <f>'Alocação 3q'!AA66</f>
        <v>0.33333333333333331</v>
      </c>
      <c r="AD67" s="83">
        <f>'Alocação 3q'!AB66</f>
        <v>0.41666666666666702</v>
      </c>
      <c r="AE67" s="82" t="str">
        <f>'Alocação 3q'!AC66</f>
        <v>Semanal</v>
      </c>
      <c r="AF67" s="82"/>
      <c r="AG67" s="82"/>
      <c r="AH67" s="82" t="str">
        <f>'Alocação 3q'!Z66</f>
        <v>Terças</v>
      </c>
      <c r="AI67" s="83">
        <f>'Alocação 3q'!AA66</f>
        <v>0.33333333333333331</v>
      </c>
      <c r="AJ67" s="83">
        <f>'Alocação 3q'!AB66</f>
        <v>0.41666666666666702</v>
      </c>
      <c r="AK67" s="82" t="str">
        <f>'Alocação 3q'!AC66</f>
        <v>Semanal</v>
      </c>
      <c r="AL67" s="82"/>
      <c r="AM67" s="82"/>
      <c r="AN67" s="82" t="str">
        <f>'Alocação 3q'!AJ66</f>
        <v>Otto Müller Patrão de Oliveira</v>
      </c>
      <c r="AO67" s="86" t="str">
        <f t="shared" si="6"/>
        <v>HORAS A MAIS ALOCADAS</v>
      </c>
      <c r="AP67" s="86">
        <f t="shared" si="2"/>
        <v>0.25</v>
      </c>
      <c r="AQ67" s="86">
        <f t="shared" si="3"/>
        <v>0.16666666666666635</v>
      </c>
      <c r="AR67" s="86">
        <f t="shared" si="4"/>
        <v>0.16666666666666741</v>
      </c>
      <c r="AS67" s="87">
        <f t="shared" si="5"/>
        <v>0.33333333333333376</v>
      </c>
    </row>
    <row r="68" spans="1:45" ht="15.75" thickBot="1">
      <c r="A68" s="81" t="s">
        <v>2569</v>
      </c>
      <c r="B68" s="82" t="str">
        <f>'Alocação 3q'!B67</f>
        <v>NHT1093-16</v>
      </c>
      <c r="C68" s="82" t="str">
        <f>'Alocação 3q'!A67</f>
        <v>Fundamentos de Zoologia de Invertebrados</v>
      </c>
      <c r="D68" s="82">
        <f>'Alocação 3q'!C67</f>
        <v>4</v>
      </c>
      <c r="E68" s="82">
        <f>'Alocação 3q'!D67</f>
        <v>2</v>
      </c>
      <c r="F68" s="82">
        <f>'Alocação 3q'!E67</f>
        <v>2</v>
      </c>
      <c r="G68" s="82">
        <f t="shared" ref="G68:G83" si="7">D68+E68</f>
        <v>6</v>
      </c>
      <c r="H68" s="82">
        <f>'Alocação 3q'!H67</f>
        <v>0</v>
      </c>
      <c r="I68" s="82">
        <f>'Alocação 3q'!J67</f>
        <v>0</v>
      </c>
      <c r="J68" s="82">
        <f>'Alocação 3q'!I67</f>
        <v>0</v>
      </c>
      <c r="K68" s="82">
        <f>'Alocação 3q'!K67</f>
        <v>0</v>
      </c>
      <c r="L68" s="82">
        <f>'Alocação 3q'!L67</f>
        <v>0</v>
      </c>
      <c r="M68" s="83">
        <f>'Alocação 3q'!M67</f>
        <v>0</v>
      </c>
      <c r="N68" s="83">
        <f>'Alocação 3q'!N67</f>
        <v>0</v>
      </c>
      <c r="O68" s="82">
        <f>'Alocação 3q'!O67</f>
        <v>0</v>
      </c>
      <c r="P68" s="82"/>
      <c r="Q68" s="82">
        <f>'Alocação 3q'!P67</f>
        <v>0</v>
      </c>
      <c r="R68" s="83">
        <f>'Alocação 3q'!Q67</f>
        <v>0</v>
      </c>
      <c r="S68" s="83">
        <f>'Alocação 3q'!R67</f>
        <v>0</v>
      </c>
      <c r="T68" s="82">
        <f>'Alocação 3q'!S67</f>
        <v>0</v>
      </c>
      <c r="U68" s="82"/>
      <c r="V68" s="82">
        <f>'Alocação 3q'!T67</f>
        <v>0</v>
      </c>
      <c r="W68" s="83">
        <f>'Alocação 3q'!U67</f>
        <v>0</v>
      </c>
      <c r="X68" s="83">
        <f>'Alocação 3q'!V67</f>
        <v>0</v>
      </c>
      <c r="Y68" s="82">
        <f>'Alocação 3q'!W67</f>
        <v>0</v>
      </c>
      <c r="Z68" s="82"/>
      <c r="AA68" s="82">
        <f>'Alocação 3q'!Y67</f>
        <v>0</v>
      </c>
      <c r="AB68" s="82">
        <f>'Alocação 3q'!Z67</f>
        <v>0</v>
      </c>
      <c r="AC68" s="83">
        <f>'Alocação 3q'!AA67</f>
        <v>0</v>
      </c>
      <c r="AD68" s="83">
        <f>'Alocação 3q'!AB67</f>
        <v>0</v>
      </c>
      <c r="AE68" s="82">
        <f>'Alocação 3q'!AC67</f>
        <v>0</v>
      </c>
      <c r="AF68" s="82"/>
      <c r="AG68" s="82"/>
      <c r="AH68" s="82">
        <f>'Alocação 3q'!Z67</f>
        <v>0</v>
      </c>
      <c r="AI68" s="83">
        <f>'Alocação 3q'!AA67</f>
        <v>0</v>
      </c>
      <c r="AJ68" s="83">
        <f>'Alocação 3q'!AB67</f>
        <v>0</v>
      </c>
      <c r="AK68" s="82">
        <f>'Alocação 3q'!AC67</f>
        <v>0</v>
      </c>
      <c r="AL68" s="82"/>
      <c r="AM68" s="82"/>
      <c r="AN68" s="82">
        <f>'Alocação 3q'!AJ67</f>
        <v>0</v>
      </c>
      <c r="AO68" s="86" t="str">
        <f t="shared" si="6"/>
        <v>HORAS A MENOS ALOCADAS</v>
      </c>
      <c r="AP68" s="86">
        <f t="shared" ref="AP68:AP83" si="8">IF(G68="","0",G68/24)</f>
        <v>0.25</v>
      </c>
      <c r="AQ68" s="86">
        <f t="shared" ref="AQ68:AQ83" si="9">(IF(M68="",0,IF(O68="SEMANAL",N68-M68,(N68-M68)/2)))+(IF(R68="",0,IF(T68="SEMANAL",S68-R68,(S68-R68)/2)))+(IF(W68="",0,IF(Y68="SEMANAL",X68-W68,(X68-W68)/2)))</f>
        <v>0</v>
      </c>
      <c r="AR68" s="86">
        <f t="shared" ref="AR68:AR83" si="10">(IF(AD68="",0,IF(AE68="SEMANAL",AD68-AC68,(AD68-AC68)/2)))+(IF(AJ68="",0,IF(AK68="SEMANAL",AJ68-AI68,(AJ68-AI68)/2)))</f>
        <v>0</v>
      </c>
      <c r="AS68" s="87">
        <f t="shared" ref="AS68:AS83" si="11">AQ68+AR68</f>
        <v>0</v>
      </c>
    </row>
    <row r="69" spans="1:45" ht="15.75" thickBot="1">
      <c r="A69" s="81" t="s">
        <v>2569</v>
      </c>
      <c r="B69" s="82" t="str">
        <f>'Alocação 3q'!B68</f>
        <v>NHT1057-15</v>
      </c>
      <c r="C69" s="82" t="str">
        <f>'Alocação 3q'!A68</f>
        <v>Genética II</v>
      </c>
      <c r="D69" s="82">
        <f>'Alocação 3q'!C68</f>
        <v>2</v>
      </c>
      <c r="E69" s="82">
        <f>'Alocação 3q'!D68</f>
        <v>2</v>
      </c>
      <c r="F69" s="82">
        <f>'Alocação 3q'!E68</f>
        <v>2</v>
      </c>
      <c r="G69" s="82">
        <f t="shared" si="7"/>
        <v>4</v>
      </c>
      <c r="H69" s="82" t="str">
        <f>'Alocação 3q'!H68</f>
        <v>SA</v>
      </c>
      <c r="I69" s="82">
        <f>'Alocação 3q'!J68</f>
        <v>0</v>
      </c>
      <c r="J69" s="82" t="str">
        <f>'Alocação 3q'!I68</f>
        <v>Matutino</v>
      </c>
      <c r="K69" s="82">
        <f>'Alocação 3q'!K68</f>
        <v>30</v>
      </c>
      <c r="L69" s="82" t="str">
        <f>'Alocação 3q'!L68</f>
        <v>Segundas</v>
      </c>
      <c r="M69" s="83">
        <f>'Alocação 3q'!M68</f>
        <v>0.33333333333333331</v>
      </c>
      <c r="N69" s="83">
        <f>'Alocação 3q'!N68</f>
        <v>0.41666666666666669</v>
      </c>
      <c r="O69" s="82" t="str">
        <f>'Alocação 3q'!O68</f>
        <v>Semanal</v>
      </c>
      <c r="P69" s="82"/>
      <c r="Q69" s="82">
        <f>'Alocação 3q'!P68</f>
        <v>0</v>
      </c>
      <c r="R69" s="83">
        <f>'Alocação 3q'!Q68</f>
        <v>0</v>
      </c>
      <c r="S69" s="83">
        <f>'Alocação 3q'!R68</f>
        <v>0</v>
      </c>
      <c r="T69" s="82">
        <f>'Alocação 3q'!S68</f>
        <v>0</v>
      </c>
      <c r="U69" s="82"/>
      <c r="V69" s="82">
        <f>'Alocação 3q'!T68</f>
        <v>0</v>
      </c>
      <c r="W69" s="83">
        <f>'Alocação 3q'!U68</f>
        <v>0</v>
      </c>
      <c r="X69" s="83">
        <f>'Alocação 3q'!V68</f>
        <v>0</v>
      </c>
      <c r="Y69" s="82">
        <f>'Alocação 3q'!W68</f>
        <v>0</v>
      </c>
      <c r="Z69" s="82"/>
      <c r="AA69" s="82" t="str">
        <f>'Alocação 3q'!Y68</f>
        <v>Márcia Aparecida Sperança</v>
      </c>
      <c r="AB69" s="82" t="str">
        <f>'Alocação 3q'!Z68</f>
        <v>Segundas</v>
      </c>
      <c r="AC69" s="83">
        <f>'Alocação 3q'!AA68</f>
        <v>0.41666666666666702</v>
      </c>
      <c r="AD69" s="83">
        <f>'Alocação 3q'!AB68</f>
        <v>0.5</v>
      </c>
      <c r="AE69" s="82" t="str">
        <f>'Alocação 3q'!AC68</f>
        <v>Semanal</v>
      </c>
      <c r="AF69" s="82"/>
      <c r="AG69" s="82"/>
      <c r="AH69" s="82" t="str">
        <f>'Alocação 3q'!Z68</f>
        <v>Segundas</v>
      </c>
      <c r="AI69" s="83">
        <f>'Alocação 3q'!AA68</f>
        <v>0.41666666666666702</v>
      </c>
      <c r="AJ69" s="83">
        <f>'Alocação 3q'!AB68</f>
        <v>0.5</v>
      </c>
      <c r="AK69" s="82" t="str">
        <f>'Alocação 3q'!AC68</f>
        <v>Semanal</v>
      </c>
      <c r="AL69" s="82"/>
      <c r="AM69" s="82"/>
      <c r="AN69" s="82" t="str">
        <f>'Alocação 3q'!AJ68</f>
        <v>Márcia Aparecida Sperança</v>
      </c>
      <c r="AO69" s="86" t="str">
        <f t="shared" si="6"/>
        <v>HORAS A MAIS ALOCADAS</v>
      </c>
      <c r="AP69" s="86">
        <f t="shared" si="8"/>
        <v>0.16666666666666666</v>
      </c>
      <c r="AQ69" s="86">
        <f t="shared" si="9"/>
        <v>8.333333333333337E-2</v>
      </c>
      <c r="AR69" s="86">
        <f t="shared" si="10"/>
        <v>0.16666666666666596</v>
      </c>
      <c r="AS69" s="87">
        <f t="shared" si="11"/>
        <v>0.24999999999999933</v>
      </c>
    </row>
    <row r="70" spans="1:45" ht="15.75" thickBot="1">
      <c r="A70" s="81" t="s">
        <v>2569</v>
      </c>
      <c r="B70" s="82" t="str">
        <f>'Alocação 3q'!B69</f>
        <v>NHT1057-15</v>
      </c>
      <c r="C70" s="82" t="str">
        <f>'Alocação 3q'!A69</f>
        <v>Genética II</v>
      </c>
      <c r="D70" s="82">
        <f>'Alocação 3q'!C69</f>
        <v>2</v>
      </c>
      <c r="E70" s="82">
        <f>'Alocação 3q'!D69</f>
        <v>2</v>
      </c>
      <c r="F70" s="82">
        <f>'Alocação 3q'!E69</f>
        <v>2</v>
      </c>
      <c r="G70" s="82">
        <f t="shared" si="7"/>
        <v>4</v>
      </c>
      <c r="H70" s="82" t="str">
        <f>'Alocação 3q'!H69</f>
        <v>SA</v>
      </c>
      <c r="I70" s="82">
        <f>'Alocação 3q'!J69</f>
        <v>0</v>
      </c>
      <c r="J70" s="82" t="str">
        <f>'Alocação 3q'!I69</f>
        <v>Noturno</v>
      </c>
      <c r="K70" s="82">
        <f>'Alocação 3q'!K69</f>
        <v>30</v>
      </c>
      <c r="L70" s="82" t="str">
        <f>'Alocação 3q'!L69</f>
        <v>Segundas</v>
      </c>
      <c r="M70" s="83">
        <f>'Alocação 3q'!M69</f>
        <v>0.79166666666666696</v>
      </c>
      <c r="N70" s="83">
        <f>'Alocação 3q'!N69</f>
        <v>0.875000000000001</v>
      </c>
      <c r="O70" s="82" t="str">
        <f>'Alocação 3q'!O69</f>
        <v>Semanal</v>
      </c>
      <c r="P70" s="82"/>
      <c r="Q70" s="82">
        <f>'Alocação 3q'!P69</f>
        <v>0</v>
      </c>
      <c r="R70" s="83">
        <f>'Alocação 3q'!Q69</f>
        <v>0</v>
      </c>
      <c r="S70" s="83">
        <f>'Alocação 3q'!R69</f>
        <v>0</v>
      </c>
      <c r="T70" s="82">
        <f>'Alocação 3q'!S69</f>
        <v>0</v>
      </c>
      <c r="U70" s="82"/>
      <c r="V70" s="82">
        <f>'Alocação 3q'!T69</f>
        <v>0</v>
      </c>
      <c r="W70" s="83">
        <f>'Alocação 3q'!U69</f>
        <v>0</v>
      </c>
      <c r="X70" s="83">
        <f>'Alocação 3q'!V69</f>
        <v>0</v>
      </c>
      <c r="Y70" s="82">
        <f>'Alocação 3q'!W69</f>
        <v>0</v>
      </c>
      <c r="Z70" s="82"/>
      <c r="AA70" s="82" t="str">
        <f>'Alocação 3q'!Y69</f>
        <v>Maria Cristina Carlan da Silva</v>
      </c>
      <c r="AB70" s="82" t="str">
        <f>'Alocação 3q'!Z69</f>
        <v>Segundas</v>
      </c>
      <c r="AC70" s="83">
        <f>'Alocação 3q'!AA69</f>
        <v>0.875</v>
      </c>
      <c r="AD70" s="83">
        <f>'Alocação 3q'!AB69</f>
        <v>0.95833333333333337</v>
      </c>
      <c r="AE70" s="82" t="str">
        <f>'Alocação 3q'!AC69</f>
        <v>Semanal</v>
      </c>
      <c r="AF70" s="82"/>
      <c r="AG70" s="82"/>
      <c r="AH70" s="82" t="str">
        <f>'Alocação 3q'!Z69</f>
        <v>Segundas</v>
      </c>
      <c r="AI70" s="83">
        <f>'Alocação 3q'!AA69</f>
        <v>0.875</v>
      </c>
      <c r="AJ70" s="83">
        <f>'Alocação 3q'!AB69</f>
        <v>0.95833333333333337</v>
      </c>
      <c r="AK70" s="82" t="str">
        <f>'Alocação 3q'!AC69</f>
        <v>Semanal</v>
      </c>
      <c r="AL70" s="82"/>
      <c r="AM70" s="82"/>
      <c r="AN70" s="82" t="str">
        <f>'Alocação 3q'!AJ69</f>
        <v>Maria Cristina Carlan da Silva</v>
      </c>
      <c r="AO70" s="86" t="str">
        <f t="shared" ref="AO70:AO83" si="12">IF(AP70="0","",IF(AP70=AS70,"CORRETO",IF(AP70&gt;AS70,"HORAS A MENOS ALOCADAS","HORAS A MAIS ALOCADAS")))</f>
        <v>HORAS A MAIS ALOCADAS</v>
      </c>
      <c r="AP70" s="86">
        <f t="shared" si="8"/>
        <v>0.16666666666666666</v>
      </c>
      <c r="AQ70" s="86">
        <f t="shared" si="9"/>
        <v>8.3333333333334036E-2</v>
      </c>
      <c r="AR70" s="86">
        <f t="shared" si="10"/>
        <v>0.16666666666666674</v>
      </c>
      <c r="AS70" s="87">
        <f t="shared" si="11"/>
        <v>0.25000000000000078</v>
      </c>
    </row>
    <row r="71" spans="1:45" ht="15.75" thickBot="1">
      <c r="A71" s="81" t="s">
        <v>2569</v>
      </c>
      <c r="B71" s="82" t="str">
        <f>'Alocação 3q'!B70</f>
        <v>NHT1030-15</v>
      </c>
      <c r="C71" s="82" t="str">
        <f>'Alocação 3q'!A70</f>
        <v>Geologia e Paleontologia</v>
      </c>
      <c r="D71" s="82">
        <f>'Alocação 3q'!C70</f>
        <v>2</v>
      </c>
      <c r="E71" s="82">
        <f>'Alocação 3q'!D70</f>
        <v>2</v>
      </c>
      <c r="F71" s="82">
        <f>'Alocação 3q'!E70</f>
        <v>2</v>
      </c>
      <c r="G71" s="82">
        <f t="shared" si="7"/>
        <v>4</v>
      </c>
      <c r="H71" s="82" t="str">
        <f>'Alocação 3q'!H70</f>
        <v>SA</v>
      </c>
      <c r="I71" s="82">
        <f>'Alocação 3q'!J70</f>
        <v>0</v>
      </c>
      <c r="J71" s="82" t="str">
        <f>'Alocação 3q'!I70</f>
        <v>Matutino</v>
      </c>
      <c r="K71" s="82">
        <f>'Alocação 3q'!K70</f>
        <v>30</v>
      </c>
      <c r="L71" s="82" t="str">
        <f>'Alocação 3q'!L70</f>
        <v>Terças</v>
      </c>
      <c r="M71" s="83">
        <f>'Alocação 3q'!M70</f>
        <v>0.33333333333333331</v>
      </c>
      <c r="N71" s="83">
        <f>'Alocação 3q'!N70</f>
        <v>0.41666666666666669</v>
      </c>
      <c r="O71" s="82" t="str">
        <f>'Alocação 3q'!O70</f>
        <v>Semanal</v>
      </c>
      <c r="P71" s="82"/>
      <c r="Q71" s="82">
        <f>'Alocação 3q'!P70</f>
        <v>0</v>
      </c>
      <c r="R71" s="83">
        <f>'Alocação 3q'!Q70</f>
        <v>0</v>
      </c>
      <c r="S71" s="83">
        <f>'Alocação 3q'!R70</f>
        <v>0</v>
      </c>
      <c r="T71" s="82">
        <f>'Alocação 3q'!S70</f>
        <v>0</v>
      </c>
      <c r="U71" s="82"/>
      <c r="V71" s="82">
        <f>'Alocação 3q'!T70</f>
        <v>0</v>
      </c>
      <c r="W71" s="83">
        <f>'Alocação 3q'!U70</f>
        <v>0</v>
      </c>
      <c r="X71" s="83">
        <f>'Alocação 3q'!V70</f>
        <v>0</v>
      </c>
      <c r="Y71" s="82">
        <f>'Alocação 3q'!W70</f>
        <v>0</v>
      </c>
      <c r="Z71" s="82"/>
      <c r="AA71" s="82" t="str">
        <f>'Alocação 3q'!Y70</f>
        <v>Guilherme Cunha Ribeiro</v>
      </c>
      <c r="AB71" s="82" t="str">
        <f>'Alocação 3q'!Z70</f>
        <v>Terças</v>
      </c>
      <c r="AC71" s="83">
        <f>'Alocação 3q'!AA70</f>
        <v>0.41666666666666702</v>
      </c>
      <c r="AD71" s="83">
        <f>'Alocação 3q'!AB70</f>
        <v>0.5</v>
      </c>
      <c r="AE71" s="82" t="str">
        <f>'Alocação 3q'!AC70</f>
        <v>Semanal</v>
      </c>
      <c r="AF71" s="82"/>
      <c r="AG71" s="82"/>
      <c r="AH71" s="82" t="str">
        <f>'Alocação 3q'!Z70</f>
        <v>Terças</v>
      </c>
      <c r="AI71" s="83">
        <f>'Alocação 3q'!AA70</f>
        <v>0.41666666666666702</v>
      </c>
      <c r="AJ71" s="83">
        <f>'Alocação 3q'!AB70</f>
        <v>0.5</v>
      </c>
      <c r="AK71" s="82" t="str">
        <f>'Alocação 3q'!AC70</f>
        <v>Semanal</v>
      </c>
      <c r="AL71" s="82"/>
      <c r="AM71" s="82"/>
      <c r="AN71" s="82" t="str">
        <f>'Alocação 3q'!AJ70</f>
        <v>Guilherme Cunha Ribeiro</v>
      </c>
      <c r="AO71" s="86" t="str">
        <f t="shared" si="12"/>
        <v>HORAS A MAIS ALOCADAS</v>
      </c>
      <c r="AP71" s="86">
        <f t="shared" si="8"/>
        <v>0.16666666666666666</v>
      </c>
      <c r="AQ71" s="86">
        <f t="shared" si="9"/>
        <v>8.333333333333337E-2</v>
      </c>
      <c r="AR71" s="86">
        <f t="shared" si="10"/>
        <v>0.16666666666666596</v>
      </c>
      <c r="AS71" s="87">
        <f t="shared" si="11"/>
        <v>0.24999999999999933</v>
      </c>
    </row>
    <row r="72" spans="1:45" ht="15.75" thickBot="1">
      <c r="A72" s="81" t="s">
        <v>2569</v>
      </c>
      <c r="B72" s="82" t="str">
        <f>'Alocação 3q'!B71</f>
        <v>NHT1030-15</v>
      </c>
      <c r="C72" s="82" t="str">
        <f>'Alocação 3q'!A71</f>
        <v>Geologia e Paleontologia</v>
      </c>
      <c r="D72" s="82">
        <f>'Alocação 3q'!C71</f>
        <v>2</v>
      </c>
      <c r="E72" s="82">
        <f>'Alocação 3q'!D71</f>
        <v>2</v>
      </c>
      <c r="F72" s="82">
        <f>'Alocação 3q'!E71</f>
        <v>2</v>
      </c>
      <c r="G72" s="82">
        <f t="shared" si="7"/>
        <v>4</v>
      </c>
      <c r="H72" s="82" t="str">
        <f>'Alocação 3q'!H71</f>
        <v>SA</v>
      </c>
      <c r="I72" s="82">
        <f>'Alocação 3q'!J71</f>
        <v>0</v>
      </c>
      <c r="J72" s="82" t="str">
        <f>'Alocação 3q'!I71</f>
        <v>Noturno</v>
      </c>
      <c r="K72" s="82">
        <f>'Alocação 3q'!K71</f>
        <v>30</v>
      </c>
      <c r="L72" s="82" t="str">
        <f>'Alocação 3q'!L71</f>
        <v>Terças</v>
      </c>
      <c r="M72" s="83">
        <f>'Alocação 3q'!M71</f>
        <v>0.79166666666666696</v>
      </c>
      <c r="N72" s="83">
        <f>'Alocação 3q'!N71</f>
        <v>0.875000000000001</v>
      </c>
      <c r="O72" s="82" t="str">
        <f>'Alocação 3q'!O71</f>
        <v>Semanal</v>
      </c>
      <c r="P72" s="82"/>
      <c r="Q72" s="82">
        <f>'Alocação 3q'!P71</f>
        <v>0</v>
      </c>
      <c r="R72" s="83">
        <f>'Alocação 3q'!Q71</f>
        <v>0</v>
      </c>
      <c r="S72" s="83">
        <f>'Alocação 3q'!R71</f>
        <v>0</v>
      </c>
      <c r="T72" s="82">
        <f>'Alocação 3q'!S71</f>
        <v>0</v>
      </c>
      <c r="U72" s="82"/>
      <c r="V72" s="82">
        <f>'Alocação 3q'!T71</f>
        <v>0</v>
      </c>
      <c r="W72" s="83">
        <f>'Alocação 3q'!U71</f>
        <v>0</v>
      </c>
      <c r="X72" s="83">
        <f>'Alocação 3q'!V71</f>
        <v>0</v>
      </c>
      <c r="Y72" s="82">
        <f>'Alocação 3q'!W71</f>
        <v>0</v>
      </c>
      <c r="Z72" s="82"/>
      <c r="AA72" s="82" t="str">
        <f>'Alocação 3q'!Y71</f>
        <v>Fabiana Rodrigues Costa Nunes</v>
      </c>
      <c r="AB72" s="82" t="str">
        <f>'Alocação 3q'!Z71</f>
        <v>Terças</v>
      </c>
      <c r="AC72" s="83">
        <f>'Alocação 3q'!AA71</f>
        <v>0.875</v>
      </c>
      <c r="AD72" s="83">
        <f>'Alocação 3q'!AB71</f>
        <v>0.95833333333333337</v>
      </c>
      <c r="AE72" s="82" t="str">
        <f>'Alocação 3q'!AC71</f>
        <v>Semanal</v>
      </c>
      <c r="AF72" s="82"/>
      <c r="AG72" s="82"/>
      <c r="AH72" s="82" t="str">
        <f>'Alocação 3q'!Z71</f>
        <v>Terças</v>
      </c>
      <c r="AI72" s="83">
        <f>'Alocação 3q'!AA71</f>
        <v>0.875</v>
      </c>
      <c r="AJ72" s="83">
        <f>'Alocação 3q'!AB71</f>
        <v>0.95833333333333337</v>
      </c>
      <c r="AK72" s="82" t="str">
        <f>'Alocação 3q'!AC71</f>
        <v>Semanal</v>
      </c>
      <c r="AL72" s="82"/>
      <c r="AM72" s="82"/>
      <c r="AN72" s="82" t="str">
        <f>'Alocação 3q'!AJ71</f>
        <v>Fabiana Rodrigues Costa Nunes</v>
      </c>
      <c r="AO72" s="86" t="str">
        <f t="shared" si="12"/>
        <v>HORAS A MAIS ALOCADAS</v>
      </c>
      <c r="AP72" s="86">
        <f t="shared" si="8"/>
        <v>0.16666666666666666</v>
      </c>
      <c r="AQ72" s="86">
        <f t="shared" si="9"/>
        <v>8.3333333333334036E-2</v>
      </c>
      <c r="AR72" s="86">
        <f t="shared" si="10"/>
        <v>0.16666666666666674</v>
      </c>
      <c r="AS72" s="87">
        <f t="shared" si="11"/>
        <v>0.25000000000000078</v>
      </c>
    </row>
    <row r="73" spans="1:45" ht="15.75" thickBot="1">
      <c r="A73" s="81" t="s">
        <v>2569</v>
      </c>
      <c r="B73" s="82" t="str">
        <f>'Alocação 3q'!B72</f>
        <v>BIS110</v>
      </c>
      <c r="C73" s="82" t="str">
        <f>'Alocação 3q'!A72</f>
        <v>Métodos analíticos de investigação em sistemas biológicos</v>
      </c>
      <c r="D73" s="82">
        <f>'Alocação 3q'!C72</f>
        <v>2</v>
      </c>
      <c r="E73" s="82">
        <f>'Alocação 3q'!D72</f>
        <v>4</v>
      </c>
      <c r="F73" s="82">
        <f>'Alocação 3q'!E72</f>
        <v>4</v>
      </c>
      <c r="G73" s="82">
        <f t="shared" si="7"/>
        <v>6</v>
      </c>
      <c r="H73" s="82" t="str">
        <f>'Alocação 3q'!H72</f>
        <v>SA</v>
      </c>
      <c r="I73" s="82">
        <f>'Alocação 3q'!J72</f>
        <v>0</v>
      </c>
      <c r="J73" s="82">
        <f>'Alocação 3q'!I72</f>
        <v>0</v>
      </c>
      <c r="K73" s="82">
        <f>'Alocação 3q'!K72</f>
        <v>0</v>
      </c>
      <c r="L73" s="82">
        <f>'Alocação 3q'!L72</f>
        <v>0</v>
      </c>
      <c r="M73" s="83">
        <f>'Alocação 3q'!M72</f>
        <v>0</v>
      </c>
      <c r="N73" s="83">
        <f>'Alocação 3q'!N72</f>
        <v>0</v>
      </c>
      <c r="O73" s="82">
        <f>'Alocação 3q'!O72</f>
        <v>0</v>
      </c>
      <c r="P73" s="82"/>
      <c r="Q73" s="82">
        <f>'Alocação 3q'!P72</f>
        <v>0</v>
      </c>
      <c r="R73" s="83">
        <f>'Alocação 3q'!Q72</f>
        <v>0</v>
      </c>
      <c r="S73" s="83">
        <f>'Alocação 3q'!R72</f>
        <v>0</v>
      </c>
      <c r="T73" s="82">
        <f>'Alocação 3q'!S72</f>
        <v>0</v>
      </c>
      <c r="U73" s="82"/>
      <c r="V73" s="82">
        <f>'Alocação 3q'!T72</f>
        <v>0</v>
      </c>
      <c r="W73" s="83">
        <f>'Alocação 3q'!U72</f>
        <v>0</v>
      </c>
      <c r="X73" s="83">
        <f>'Alocação 3q'!V72</f>
        <v>0</v>
      </c>
      <c r="Y73" s="82">
        <f>'Alocação 3q'!W72</f>
        <v>0</v>
      </c>
      <c r="Z73" s="82"/>
      <c r="AA73" s="82" t="str">
        <f>'Alocação 3q'!Y72</f>
        <v>Tiago Rodrigues</v>
      </c>
      <c r="AB73" s="82">
        <f>'Alocação 3q'!Z72</f>
        <v>0</v>
      </c>
      <c r="AC73" s="83">
        <f>'Alocação 3q'!AA72</f>
        <v>0</v>
      </c>
      <c r="AD73" s="83">
        <f>'Alocação 3q'!AB72</f>
        <v>0</v>
      </c>
      <c r="AE73" s="82">
        <f>'Alocação 3q'!AC72</f>
        <v>0</v>
      </c>
      <c r="AF73" s="82"/>
      <c r="AG73" s="82"/>
      <c r="AH73" s="82">
        <f>'Alocação 3q'!Z72</f>
        <v>0</v>
      </c>
      <c r="AI73" s="83">
        <f>'Alocação 3q'!AA72</f>
        <v>0</v>
      </c>
      <c r="AJ73" s="83">
        <f>'Alocação 3q'!AB72</f>
        <v>0</v>
      </c>
      <c r="AK73" s="82">
        <f>'Alocação 3q'!AC72</f>
        <v>0</v>
      </c>
      <c r="AL73" s="82"/>
      <c r="AM73" s="82"/>
      <c r="AN73" s="82" t="str">
        <f>'Alocação 3q'!AJ72</f>
        <v>Tiago Rodrigues</v>
      </c>
      <c r="AO73" s="86" t="str">
        <f t="shared" si="12"/>
        <v>HORAS A MENOS ALOCADAS</v>
      </c>
      <c r="AP73" s="86">
        <f t="shared" si="8"/>
        <v>0.25</v>
      </c>
      <c r="AQ73" s="86">
        <f t="shared" si="9"/>
        <v>0</v>
      </c>
      <c r="AR73" s="86">
        <f t="shared" si="10"/>
        <v>0</v>
      </c>
      <c r="AS73" s="87">
        <f t="shared" si="11"/>
        <v>0</v>
      </c>
    </row>
    <row r="74" spans="1:45" ht="15.75" thickBot="1">
      <c r="A74" s="81" t="s">
        <v>2569</v>
      </c>
      <c r="B74" s="82" t="str">
        <f>'Alocação 3q'!B73</f>
        <v>BTC108</v>
      </c>
      <c r="C74" s="82" t="str">
        <f>'Alocação 3q'!A73</f>
        <v>Métodos avançados em Biotecnociência</v>
      </c>
      <c r="D74" s="82">
        <f>'Alocação 3q'!C73</f>
        <v>4</v>
      </c>
      <c r="E74" s="82">
        <f>'Alocação 3q'!D73</f>
        <v>0</v>
      </c>
      <c r="F74" s="82">
        <f>'Alocação 3q'!E73</f>
        <v>0</v>
      </c>
      <c r="G74" s="82">
        <f t="shared" si="7"/>
        <v>4</v>
      </c>
      <c r="H74" s="82" t="str">
        <f>'Alocação 3q'!H73</f>
        <v>SA</v>
      </c>
      <c r="I74" s="82">
        <f>'Alocação 3q'!J73</f>
        <v>0</v>
      </c>
      <c r="J74" s="82" t="str">
        <f>'Alocação 3q'!I73</f>
        <v>Matutino</v>
      </c>
      <c r="K74" s="82">
        <f>'Alocação 3q'!K73</f>
        <v>0</v>
      </c>
      <c r="L74" s="82">
        <f>'Alocação 3q'!L73</f>
        <v>0</v>
      </c>
      <c r="M74" s="83">
        <f>'Alocação 3q'!M73</f>
        <v>0</v>
      </c>
      <c r="N74" s="83">
        <f>'Alocação 3q'!N73</f>
        <v>0</v>
      </c>
      <c r="O74" s="82">
        <f>'Alocação 3q'!O73</f>
        <v>0</v>
      </c>
      <c r="P74" s="82"/>
      <c r="Q74" s="82">
        <f>'Alocação 3q'!P73</f>
        <v>0</v>
      </c>
      <c r="R74" s="83">
        <f>'Alocação 3q'!Q73</f>
        <v>0</v>
      </c>
      <c r="S74" s="83">
        <f>'Alocação 3q'!R73</f>
        <v>0</v>
      </c>
      <c r="T74" s="82">
        <f>'Alocação 3q'!S73</f>
        <v>0</v>
      </c>
      <c r="U74" s="82"/>
      <c r="V74" s="82">
        <f>'Alocação 3q'!T73</f>
        <v>0</v>
      </c>
      <c r="W74" s="83">
        <f>'Alocação 3q'!U73</f>
        <v>0</v>
      </c>
      <c r="X74" s="83">
        <f>'Alocação 3q'!V73</f>
        <v>0</v>
      </c>
      <c r="Y74" s="82">
        <f>'Alocação 3q'!W73</f>
        <v>0</v>
      </c>
      <c r="Z74" s="82"/>
      <c r="AA74" s="82" t="str">
        <f>'Alocação 3q'!Y73</f>
        <v>Renata Simões</v>
      </c>
      <c r="AB74" s="82">
        <f>'Alocação 3q'!Z73</f>
        <v>0</v>
      </c>
      <c r="AC74" s="83">
        <f>'Alocação 3q'!AA73</f>
        <v>0</v>
      </c>
      <c r="AD74" s="83">
        <f>'Alocação 3q'!AB73</f>
        <v>0</v>
      </c>
      <c r="AE74" s="82">
        <f>'Alocação 3q'!AC73</f>
        <v>0</v>
      </c>
      <c r="AF74" s="82"/>
      <c r="AG74" s="82"/>
      <c r="AH74" s="82">
        <f>'Alocação 3q'!Z73</f>
        <v>0</v>
      </c>
      <c r="AI74" s="83">
        <f>'Alocação 3q'!AA73</f>
        <v>0</v>
      </c>
      <c r="AJ74" s="83">
        <f>'Alocação 3q'!AB73</f>
        <v>0</v>
      </c>
      <c r="AK74" s="82">
        <f>'Alocação 3q'!AC73</f>
        <v>0</v>
      </c>
      <c r="AL74" s="82"/>
      <c r="AM74" s="82"/>
      <c r="AN74" s="82">
        <f>'Alocação 3q'!AJ73</f>
        <v>0</v>
      </c>
      <c r="AO74" s="86" t="str">
        <f t="shared" si="12"/>
        <v>HORAS A MENOS ALOCADAS</v>
      </c>
      <c r="AP74" s="86">
        <f t="shared" si="8"/>
        <v>0.16666666666666666</v>
      </c>
      <c r="AQ74" s="86">
        <f t="shared" si="9"/>
        <v>0</v>
      </c>
      <c r="AR74" s="86">
        <f t="shared" si="10"/>
        <v>0</v>
      </c>
      <c r="AS74" s="87">
        <f t="shared" si="11"/>
        <v>0</v>
      </c>
    </row>
    <row r="75" spans="1:45" ht="15.75" thickBot="1">
      <c r="A75" s="81" t="s">
        <v>2569</v>
      </c>
      <c r="B75" s="82" t="str">
        <f>'Alocação 3q'!B74</f>
        <v>BTC108</v>
      </c>
      <c r="C75" s="82" t="str">
        <f>'Alocação 3q'!A74</f>
        <v>Métodos avançados em Biotecnociência</v>
      </c>
      <c r="D75" s="82">
        <f>'Alocação 3q'!C74</f>
        <v>4</v>
      </c>
      <c r="E75" s="82">
        <f>'Alocação 3q'!D74</f>
        <v>0</v>
      </c>
      <c r="F75" s="82">
        <f>'Alocação 3q'!E74</f>
        <v>0</v>
      </c>
      <c r="G75" s="82">
        <f t="shared" si="7"/>
        <v>4</v>
      </c>
      <c r="H75" s="82" t="str">
        <f>'Alocação 3q'!H74</f>
        <v>SA</v>
      </c>
      <c r="I75" s="82">
        <f>'Alocação 3q'!J74</f>
        <v>0</v>
      </c>
      <c r="J75" s="82" t="str">
        <f>'Alocação 3q'!I74</f>
        <v>Matutino</v>
      </c>
      <c r="K75" s="82">
        <f>'Alocação 3q'!K74</f>
        <v>0</v>
      </c>
      <c r="L75" s="82">
        <f>'Alocação 3q'!L74</f>
        <v>0</v>
      </c>
      <c r="M75" s="83">
        <f>'Alocação 3q'!M74</f>
        <v>0</v>
      </c>
      <c r="N75" s="83">
        <f>'Alocação 3q'!N74</f>
        <v>0</v>
      </c>
      <c r="O75" s="82">
        <f>'Alocação 3q'!O74</f>
        <v>0</v>
      </c>
      <c r="P75" s="82"/>
      <c r="Q75" s="82">
        <f>'Alocação 3q'!P74</f>
        <v>0</v>
      </c>
      <c r="R75" s="83">
        <f>'Alocação 3q'!Q74</f>
        <v>0</v>
      </c>
      <c r="S75" s="83">
        <f>'Alocação 3q'!R74</f>
        <v>0</v>
      </c>
      <c r="T75" s="82">
        <f>'Alocação 3q'!S74</f>
        <v>0</v>
      </c>
      <c r="U75" s="82"/>
      <c r="V75" s="82">
        <f>'Alocação 3q'!T74</f>
        <v>0</v>
      </c>
      <c r="W75" s="83">
        <f>'Alocação 3q'!U74</f>
        <v>0</v>
      </c>
      <c r="X75" s="83">
        <f>'Alocação 3q'!V74</f>
        <v>0</v>
      </c>
      <c r="Y75" s="82">
        <f>'Alocação 3q'!W74</f>
        <v>0</v>
      </c>
      <c r="Z75" s="82"/>
      <c r="AA75" s="82" t="str">
        <f>'Alocação 3q'!Y74</f>
        <v>Danilo da Cruz Centeno</v>
      </c>
      <c r="AB75" s="82">
        <f>'Alocação 3q'!Z74</f>
        <v>0</v>
      </c>
      <c r="AC75" s="83">
        <f>'Alocação 3q'!AA74</f>
        <v>0</v>
      </c>
      <c r="AD75" s="83">
        <f>'Alocação 3q'!AB74</f>
        <v>0</v>
      </c>
      <c r="AE75" s="82">
        <f>'Alocação 3q'!AC74</f>
        <v>0</v>
      </c>
      <c r="AF75" s="82"/>
      <c r="AG75" s="82"/>
      <c r="AH75" s="82">
        <f>'Alocação 3q'!Z74</f>
        <v>0</v>
      </c>
      <c r="AI75" s="83">
        <f>'Alocação 3q'!AA74</f>
        <v>0</v>
      </c>
      <c r="AJ75" s="83">
        <f>'Alocação 3q'!AB74</f>
        <v>0</v>
      </c>
      <c r="AK75" s="82">
        <f>'Alocação 3q'!AC74</f>
        <v>0</v>
      </c>
      <c r="AL75" s="82"/>
      <c r="AM75" s="82"/>
      <c r="AN75" s="82">
        <f>'Alocação 3q'!AJ74</f>
        <v>0</v>
      </c>
      <c r="AO75" s="86" t="str">
        <f t="shared" si="12"/>
        <v>HORAS A MENOS ALOCADAS</v>
      </c>
      <c r="AP75" s="86">
        <f t="shared" si="8"/>
        <v>0.16666666666666666</v>
      </c>
      <c r="AQ75" s="86">
        <f t="shared" si="9"/>
        <v>0</v>
      </c>
      <c r="AR75" s="86">
        <f t="shared" si="10"/>
        <v>0</v>
      </c>
      <c r="AS75" s="87">
        <f t="shared" si="11"/>
        <v>0</v>
      </c>
    </row>
    <row r="76" spans="1:45" ht="15.75" thickBot="1">
      <c r="A76" s="81" t="s">
        <v>2569</v>
      </c>
      <c r="B76" s="82" t="str">
        <f>'Alocação 3q'!B75</f>
        <v>NHT1056-15</v>
      </c>
      <c r="C76" s="82" t="str">
        <f>'Alocação 3q'!A75</f>
        <v>Microbiologia</v>
      </c>
      <c r="D76" s="82">
        <f>'Alocação 3q'!C75</f>
        <v>4</v>
      </c>
      <c r="E76" s="82">
        <f>'Alocação 3q'!D75</f>
        <v>2</v>
      </c>
      <c r="F76" s="82">
        <f>'Alocação 3q'!E75</f>
        <v>2</v>
      </c>
      <c r="G76" s="82">
        <f t="shared" si="7"/>
        <v>6</v>
      </c>
      <c r="H76" s="82" t="str">
        <f>'Alocação 3q'!H75</f>
        <v>SA</v>
      </c>
      <c r="I76" s="82">
        <f>'Alocação 3q'!J75</f>
        <v>0</v>
      </c>
      <c r="J76" s="82" t="str">
        <f>'Alocação 3q'!I75</f>
        <v>Matutino</v>
      </c>
      <c r="K76" s="82">
        <f>'Alocação 3q'!K75</f>
        <v>30</v>
      </c>
      <c r="L76" s="82" t="str">
        <f>'Alocação 3q'!L75</f>
        <v>Segundas</v>
      </c>
      <c r="M76" s="83">
        <f>'Alocação 3q'!M75</f>
        <v>0.41666666666666702</v>
      </c>
      <c r="N76" s="83">
        <f>'Alocação 3q'!N75</f>
        <v>0.5</v>
      </c>
      <c r="O76" s="82" t="str">
        <f>'Alocação 3q'!O75</f>
        <v>Semanal</v>
      </c>
      <c r="P76" s="82"/>
      <c r="Q76" s="82" t="str">
        <f>'Alocação 3q'!P75</f>
        <v>Terças</v>
      </c>
      <c r="R76" s="83">
        <f>'Alocação 3q'!Q75</f>
        <v>0.33333333333333331</v>
      </c>
      <c r="S76" s="83">
        <f>'Alocação 3q'!R75</f>
        <v>0.41666666666666702</v>
      </c>
      <c r="T76" s="82" t="str">
        <f>'Alocação 3q'!S75</f>
        <v>Semanal</v>
      </c>
      <c r="U76" s="82"/>
      <c r="V76" s="82">
        <f>'Alocação 3q'!T75</f>
        <v>0</v>
      </c>
      <c r="W76" s="83">
        <f>'Alocação 3q'!U75</f>
        <v>0</v>
      </c>
      <c r="X76" s="83">
        <f>'Alocação 3q'!V75</f>
        <v>0</v>
      </c>
      <c r="Y76" s="82">
        <f>'Alocação 3q'!W75</f>
        <v>0</v>
      </c>
      <c r="Z76" s="82"/>
      <c r="AA76" s="82" t="str">
        <f>'Alocação 3q'!Y75</f>
        <v>Fernanda Dias da Silva</v>
      </c>
      <c r="AB76" s="82" t="str">
        <f>'Alocação 3q'!Z75</f>
        <v>Terças</v>
      </c>
      <c r="AC76" s="83">
        <f>'Alocação 3q'!AA75</f>
        <v>0.41666666666666702</v>
      </c>
      <c r="AD76" s="83">
        <f>'Alocação 3q'!AB75</f>
        <v>0.5</v>
      </c>
      <c r="AE76" s="82" t="str">
        <f>'Alocação 3q'!AC75</f>
        <v>Semanal</v>
      </c>
      <c r="AF76" s="82"/>
      <c r="AG76" s="82"/>
      <c r="AH76" s="82" t="str">
        <f>'Alocação 3q'!Z75</f>
        <v>Terças</v>
      </c>
      <c r="AI76" s="83">
        <f>'Alocação 3q'!AA75</f>
        <v>0.41666666666666702</v>
      </c>
      <c r="AJ76" s="83">
        <f>'Alocação 3q'!AB75</f>
        <v>0.5</v>
      </c>
      <c r="AK76" s="82" t="str">
        <f>'Alocação 3q'!AC75</f>
        <v>Semanal</v>
      </c>
      <c r="AL76" s="82"/>
      <c r="AM76" s="82"/>
      <c r="AN76" s="82" t="str">
        <f>'Alocação 3q'!AJ75</f>
        <v>Fernanda Dias da Silva</v>
      </c>
      <c r="AO76" s="86" t="str">
        <f t="shared" si="12"/>
        <v>HORAS A MAIS ALOCADAS</v>
      </c>
      <c r="AP76" s="86">
        <f t="shared" si="8"/>
        <v>0.25</v>
      </c>
      <c r="AQ76" s="86">
        <f t="shared" si="9"/>
        <v>0.16666666666666669</v>
      </c>
      <c r="AR76" s="86">
        <f t="shared" si="10"/>
        <v>0.16666666666666596</v>
      </c>
      <c r="AS76" s="87">
        <f t="shared" si="11"/>
        <v>0.33333333333333265</v>
      </c>
    </row>
    <row r="77" spans="1:45" ht="15.75" thickBot="1">
      <c r="A77" s="81" t="s">
        <v>2569</v>
      </c>
      <c r="B77" s="82" t="str">
        <f>'Alocação 3q'!B76</f>
        <v>NHT1056-15</v>
      </c>
      <c r="C77" s="82" t="str">
        <f>'Alocação 3q'!A76</f>
        <v>Microbiologia</v>
      </c>
      <c r="D77" s="82">
        <f>'Alocação 3q'!C76</f>
        <v>4</v>
      </c>
      <c r="E77" s="82">
        <f>'Alocação 3q'!D76</f>
        <v>2</v>
      </c>
      <c r="F77" s="82">
        <f>'Alocação 3q'!E76</f>
        <v>2</v>
      </c>
      <c r="G77" s="82">
        <f t="shared" si="7"/>
        <v>6</v>
      </c>
      <c r="H77" s="82" t="str">
        <f>'Alocação 3q'!H76</f>
        <v>SA</v>
      </c>
      <c r="I77" s="82">
        <f>'Alocação 3q'!J76</f>
        <v>0</v>
      </c>
      <c r="J77" s="82" t="str">
        <f>'Alocação 3q'!I76</f>
        <v>Noturno</v>
      </c>
      <c r="K77" s="82">
        <f>'Alocação 3q'!K76</f>
        <v>30</v>
      </c>
      <c r="L77" s="82" t="str">
        <f>'Alocação 3q'!L76</f>
        <v>Segundas</v>
      </c>
      <c r="M77" s="83">
        <f>'Alocação 3q'!M76</f>
        <v>0.875</v>
      </c>
      <c r="N77" s="83">
        <f>'Alocação 3q'!N76</f>
        <v>0.95833333333333337</v>
      </c>
      <c r="O77" s="82" t="str">
        <f>'Alocação 3q'!O76</f>
        <v>Semanal</v>
      </c>
      <c r="P77" s="82"/>
      <c r="Q77" s="82" t="str">
        <f>'Alocação 3q'!P76</f>
        <v>Terças</v>
      </c>
      <c r="R77" s="83">
        <f>'Alocação 3q'!Q76</f>
        <v>0.79166666666666696</v>
      </c>
      <c r="S77" s="83">
        <f>'Alocação 3q'!R76</f>
        <v>0.875000000000001</v>
      </c>
      <c r="T77" s="82" t="str">
        <f>'Alocação 3q'!S76</f>
        <v>Semanal</v>
      </c>
      <c r="U77" s="82"/>
      <c r="V77" s="82">
        <f>'Alocação 3q'!T76</f>
        <v>0</v>
      </c>
      <c r="W77" s="83">
        <f>'Alocação 3q'!U76</f>
        <v>0</v>
      </c>
      <c r="X77" s="83">
        <f>'Alocação 3q'!V76</f>
        <v>0</v>
      </c>
      <c r="Y77" s="82">
        <f>'Alocação 3q'!W76</f>
        <v>0</v>
      </c>
      <c r="Z77" s="82"/>
      <c r="AA77" s="82" t="str">
        <f>'Alocação 3q'!Y76</f>
        <v xml:space="preserve">Antonio Sergio Kimus Braz   </v>
      </c>
      <c r="AB77" s="82" t="str">
        <f>'Alocação 3q'!Z76</f>
        <v>Terças</v>
      </c>
      <c r="AC77" s="83">
        <f>'Alocação 3q'!AA76</f>
        <v>0.875</v>
      </c>
      <c r="AD77" s="83">
        <f>'Alocação 3q'!AB76</f>
        <v>0.95833333333333337</v>
      </c>
      <c r="AE77" s="82" t="str">
        <f>'Alocação 3q'!AC76</f>
        <v>Semanal</v>
      </c>
      <c r="AF77" s="82"/>
      <c r="AG77" s="82"/>
      <c r="AH77" s="82" t="str">
        <f>'Alocação 3q'!Z76</f>
        <v>Terças</v>
      </c>
      <c r="AI77" s="83">
        <f>'Alocação 3q'!AA76</f>
        <v>0.875</v>
      </c>
      <c r="AJ77" s="83">
        <f>'Alocação 3q'!AB76</f>
        <v>0.95833333333333337</v>
      </c>
      <c r="AK77" s="82" t="str">
        <f>'Alocação 3q'!AC76</f>
        <v>Semanal</v>
      </c>
      <c r="AL77" s="82"/>
      <c r="AM77" s="82"/>
      <c r="AN77" s="82" t="str">
        <f>'Alocação 3q'!AJ76</f>
        <v xml:space="preserve">Antonio Sergio Kimus Braz   </v>
      </c>
      <c r="AO77" s="86" t="str">
        <f t="shared" si="12"/>
        <v>HORAS A MAIS ALOCADAS</v>
      </c>
      <c r="AP77" s="86">
        <f t="shared" si="8"/>
        <v>0.25</v>
      </c>
      <c r="AQ77" s="86">
        <f t="shared" si="9"/>
        <v>0.16666666666666741</v>
      </c>
      <c r="AR77" s="86">
        <f t="shared" si="10"/>
        <v>0.16666666666666674</v>
      </c>
      <c r="AS77" s="87">
        <f t="shared" si="11"/>
        <v>0.33333333333333415</v>
      </c>
    </row>
    <row r="78" spans="1:45" ht="15.75" thickBot="1">
      <c r="A78" s="81" t="s">
        <v>2569</v>
      </c>
      <c r="B78" s="82" t="str">
        <f>'Alocação 3q'!B77</f>
        <v>NHT1060-15</v>
      </c>
      <c r="C78" s="82" t="str">
        <f>'Alocação 3q'!A77</f>
        <v>Morfofisiologia Humana III</v>
      </c>
      <c r="D78" s="82">
        <f>'Alocação 3q'!C77</f>
        <v>4</v>
      </c>
      <c r="E78" s="82">
        <f>'Alocação 3q'!D77</f>
        <v>2</v>
      </c>
      <c r="F78" s="82">
        <f>'Alocação 3q'!E77</f>
        <v>2</v>
      </c>
      <c r="G78" s="82">
        <f t="shared" si="7"/>
        <v>6</v>
      </c>
      <c r="H78" s="82" t="str">
        <f>'Alocação 3q'!H77</f>
        <v>SA</v>
      </c>
      <c r="I78" s="82">
        <f>'Alocação 3q'!J77</f>
        <v>0</v>
      </c>
      <c r="J78" s="82" t="str">
        <f>'Alocação 3q'!I77</f>
        <v>Matutino</v>
      </c>
      <c r="K78" s="82">
        <f>'Alocação 3q'!K77</f>
        <v>30</v>
      </c>
      <c r="L78" s="82" t="str">
        <f>'Alocação 3q'!L77</f>
        <v>Quartas</v>
      </c>
      <c r="M78" s="83">
        <f>'Alocação 3q'!M77</f>
        <v>0.33333333333333331</v>
      </c>
      <c r="N78" s="83">
        <f>'Alocação 3q'!N77</f>
        <v>0.41666666666666702</v>
      </c>
      <c r="O78" s="82" t="str">
        <f>'Alocação 3q'!O77</f>
        <v>Semanal</v>
      </c>
      <c r="P78" s="82"/>
      <c r="Q78" s="82" t="str">
        <f>'Alocação 3q'!P77</f>
        <v>Sextas</v>
      </c>
      <c r="R78" s="83">
        <f>'Alocação 3q'!Q77</f>
        <v>0.33333333333333331</v>
      </c>
      <c r="S78" s="83">
        <f>'Alocação 3q'!R77</f>
        <v>0.41666666666666669</v>
      </c>
      <c r="T78" s="82" t="str">
        <f>'Alocação 3q'!S77</f>
        <v>Semanal</v>
      </c>
      <c r="U78" s="82"/>
      <c r="V78" s="82">
        <f>'Alocação 3q'!T77</f>
        <v>0</v>
      </c>
      <c r="W78" s="83">
        <f>'Alocação 3q'!U77</f>
        <v>0</v>
      </c>
      <c r="X78" s="83">
        <f>'Alocação 3q'!V77</f>
        <v>0</v>
      </c>
      <c r="Y78" s="82">
        <f>'Alocação 3q'!W77</f>
        <v>0</v>
      </c>
      <c r="Z78" s="82"/>
      <c r="AA78" s="82" t="str">
        <f>'Alocação 3q'!Y77</f>
        <v>Marcela Sorelli Carneiro Ramos</v>
      </c>
      <c r="AB78" s="82" t="str">
        <f>'Alocação 3q'!Z77</f>
        <v>Sextas</v>
      </c>
      <c r="AC78" s="83">
        <f>'Alocação 3q'!AA77</f>
        <v>0.41666666666666702</v>
      </c>
      <c r="AD78" s="83">
        <f>'Alocação 3q'!AB77</f>
        <v>0.5</v>
      </c>
      <c r="AE78" s="82" t="str">
        <f>'Alocação 3q'!AC77</f>
        <v>Semanal</v>
      </c>
      <c r="AF78" s="82"/>
      <c r="AG78" s="82"/>
      <c r="AH78" s="82" t="str">
        <f>'Alocação 3q'!Z77</f>
        <v>Sextas</v>
      </c>
      <c r="AI78" s="83">
        <f>'Alocação 3q'!AA77</f>
        <v>0.41666666666666702</v>
      </c>
      <c r="AJ78" s="83">
        <f>'Alocação 3q'!AB77</f>
        <v>0.5</v>
      </c>
      <c r="AK78" s="82" t="str">
        <f>'Alocação 3q'!AC77</f>
        <v>Semanal</v>
      </c>
      <c r="AL78" s="82"/>
      <c r="AM78" s="82"/>
      <c r="AN78" s="82" t="str">
        <f>'Alocação 3q'!AJ77</f>
        <v>Marcela Sorelli Carneiro Ramos</v>
      </c>
      <c r="AO78" s="86" t="str">
        <f t="shared" si="12"/>
        <v>HORAS A MAIS ALOCADAS</v>
      </c>
      <c r="AP78" s="86">
        <f t="shared" si="8"/>
        <v>0.25</v>
      </c>
      <c r="AQ78" s="86">
        <f t="shared" si="9"/>
        <v>0.16666666666666707</v>
      </c>
      <c r="AR78" s="86">
        <f t="shared" si="10"/>
        <v>0.16666666666666596</v>
      </c>
      <c r="AS78" s="87">
        <f t="shared" si="11"/>
        <v>0.33333333333333304</v>
      </c>
    </row>
    <row r="79" spans="1:45" ht="15.75" thickBot="1">
      <c r="A79" s="81" t="s">
        <v>2569</v>
      </c>
      <c r="B79" s="82" t="str">
        <f>'Alocação 3q'!B78</f>
        <v>NHT1060-15</v>
      </c>
      <c r="C79" s="82" t="str">
        <f>'Alocação 3q'!A78</f>
        <v>Morfofisiologia Humana III</v>
      </c>
      <c r="D79" s="82">
        <f>'Alocação 3q'!C78</f>
        <v>4</v>
      </c>
      <c r="E79" s="82">
        <f>'Alocação 3q'!D78</f>
        <v>2</v>
      </c>
      <c r="F79" s="82">
        <f>'Alocação 3q'!E78</f>
        <v>2</v>
      </c>
      <c r="G79" s="82">
        <f t="shared" si="7"/>
        <v>6</v>
      </c>
      <c r="H79" s="82" t="str">
        <f>'Alocação 3q'!H78</f>
        <v>SA</v>
      </c>
      <c r="I79" s="82">
        <f>'Alocação 3q'!J78</f>
        <v>0</v>
      </c>
      <c r="J79" s="82" t="str">
        <f>'Alocação 3q'!I78</f>
        <v>Noturno</v>
      </c>
      <c r="K79" s="82">
        <f>'Alocação 3q'!K78</f>
        <v>30</v>
      </c>
      <c r="L79" s="82" t="str">
        <f>'Alocação 3q'!L78</f>
        <v>Quartas</v>
      </c>
      <c r="M79" s="83">
        <f>'Alocação 3q'!M78</f>
        <v>0.79166666666666696</v>
      </c>
      <c r="N79" s="83">
        <f>'Alocação 3q'!N78</f>
        <v>0.875000000000001</v>
      </c>
      <c r="O79" s="82" t="str">
        <f>'Alocação 3q'!O78</f>
        <v>Semanal</v>
      </c>
      <c r="P79" s="82"/>
      <c r="Q79" s="82" t="str">
        <f>'Alocação 3q'!P78</f>
        <v>Sextas</v>
      </c>
      <c r="R79" s="83">
        <f>'Alocação 3q'!Q78</f>
        <v>0.79166666666666696</v>
      </c>
      <c r="S79" s="83">
        <f>'Alocação 3q'!R78</f>
        <v>0.875000000000001</v>
      </c>
      <c r="T79" s="82" t="str">
        <f>'Alocação 3q'!S78</f>
        <v>Semanal</v>
      </c>
      <c r="U79" s="82"/>
      <c r="V79" s="82">
        <f>'Alocação 3q'!T78</f>
        <v>0</v>
      </c>
      <c r="W79" s="83">
        <f>'Alocação 3q'!U78</f>
        <v>0</v>
      </c>
      <c r="X79" s="83">
        <f>'Alocação 3q'!V78</f>
        <v>0</v>
      </c>
      <c r="Y79" s="82">
        <f>'Alocação 3q'!W78</f>
        <v>0</v>
      </c>
      <c r="Z79" s="82"/>
      <c r="AA79" s="82" t="str">
        <f>'Alocação 3q'!Y78</f>
        <v>Marcelo Augusto Christoffolete</v>
      </c>
      <c r="AB79" s="82" t="str">
        <f>'Alocação 3q'!Z78</f>
        <v>Sextas</v>
      </c>
      <c r="AC79" s="83">
        <f>'Alocação 3q'!AA78</f>
        <v>0.875</v>
      </c>
      <c r="AD79" s="83">
        <f>'Alocação 3q'!AB78</f>
        <v>0.95833333333333337</v>
      </c>
      <c r="AE79" s="82" t="str">
        <f>'Alocação 3q'!AC78</f>
        <v>Semanal</v>
      </c>
      <c r="AF79" s="82"/>
      <c r="AG79" s="82"/>
      <c r="AH79" s="82" t="str">
        <f>'Alocação 3q'!Z78</f>
        <v>Sextas</v>
      </c>
      <c r="AI79" s="83">
        <f>'Alocação 3q'!AA78</f>
        <v>0.875</v>
      </c>
      <c r="AJ79" s="83">
        <f>'Alocação 3q'!AB78</f>
        <v>0.95833333333333337</v>
      </c>
      <c r="AK79" s="82" t="str">
        <f>'Alocação 3q'!AC78</f>
        <v>Semanal</v>
      </c>
      <c r="AL79" s="82"/>
      <c r="AM79" s="82"/>
      <c r="AN79" s="82" t="str">
        <f>'Alocação 3q'!AJ78</f>
        <v>Marcelo Augusto Christoffolete</v>
      </c>
      <c r="AO79" s="86" t="str">
        <f t="shared" si="12"/>
        <v>HORAS A MAIS ALOCADAS</v>
      </c>
      <c r="AP79" s="86">
        <f t="shared" si="8"/>
        <v>0.25</v>
      </c>
      <c r="AQ79" s="86">
        <f t="shared" si="9"/>
        <v>0.16666666666666807</v>
      </c>
      <c r="AR79" s="86">
        <f t="shared" si="10"/>
        <v>0.16666666666666674</v>
      </c>
      <c r="AS79" s="87">
        <f t="shared" si="11"/>
        <v>0.33333333333333481</v>
      </c>
    </row>
    <row r="80" spans="1:45" ht="15.75" thickBot="1">
      <c r="A80" s="81" t="s">
        <v>2569</v>
      </c>
      <c r="B80" s="82" t="str">
        <f>'Alocação 3q'!B79</f>
        <v>NCG001</v>
      </c>
      <c r="C80" s="82" t="str">
        <f>'Alocação 3q'!A79</f>
        <v>Neurociência</v>
      </c>
      <c r="D80" s="82">
        <f>'Alocação 3q'!C79</f>
        <v>6</v>
      </c>
      <c r="E80" s="82">
        <f>'Alocação 3q'!D79</f>
        <v>0</v>
      </c>
      <c r="F80" s="82">
        <f>'Alocação 3q'!E79</f>
        <v>0</v>
      </c>
      <c r="G80" s="82">
        <f t="shared" si="7"/>
        <v>6</v>
      </c>
      <c r="H80" s="82" t="str">
        <f>'Alocação 3q'!H79</f>
        <v>SBC</v>
      </c>
      <c r="I80" s="82">
        <f>'Alocação 3q'!J79</f>
        <v>0</v>
      </c>
      <c r="J80" s="82">
        <f>'Alocação 3q'!I79</f>
        <v>0</v>
      </c>
      <c r="K80" s="82">
        <f>'Alocação 3q'!K79</f>
        <v>0</v>
      </c>
      <c r="L80" s="82">
        <f>'Alocação 3q'!L79</f>
        <v>0</v>
      </c>
      <c r="M80" s="83">
        <f>'Alocação 3q'!M79</f>
        <v>0</v>
      </c>
      <c r="N80" s="83">
        <f>'Alocação 3q'!N79</f>
        <v>0</v>
      </c>
      <c r="O80" s="82">
        <f>'Alocação 3q'!O79</f>
        <v>0</v>
      </c>
      <c r="P80" s="82"/>
      <c r="Q80" s="82">
        <f>'Alocação 3q'!P79</f>
        <v>0</v>
      </c>
      <c r="R80" s="83">
        <f>'Alocação 3q'!Q79</f>
        <v>0</v>
      </c>
      <c r="S80" s="83">
        <f>'Alocação 3q'!R79</f>
        <v>0</v>
      </c>
      <c r="T80" s="82">
        <f>'Alocação 3q'!S79</f>
        <v>0</v>
      </c>
      <c r="U80" s="82"/>
      <c r="V80" s="82">
        <f>'Alocação 3q'!T79</f>
        <v>0</v>
      </c>
      <c r="W80" s="83">
        <f>'Alocação 3q'!U79</f>
        <v>0</v>
      </c>
      <c r="X80" s="83">
        <f>'Alocação 3q'!V79</f>
        <v>0</v>
      </c>
      <c r="Y80" s="82">
        <f>'Alocação 3q'!W79</f>
        <v>0</v>
      </c>
      <c r="Z80" s="82"/>
      <c r="AA80" s="82" t="str">
        <f>'Alocação 3q'!Y79</f>
        <v>Maria Camila Almeida</v>
      </c>
      <c r="AB80" s="82">
        <f>'Alocação 3q'!Z79</f>
        <v>0</v>
      </c>
      <c r="AC80" s="83">
        <f>'Alocação 3q'!AA79</f>
        <v>0</v>
      </c>
      <c r="AD80" s="83">
        <f>'Alocação 3q'!AB79</f>
        <v>0</v>
      </c>
      <c r="AE80" s="82">
        <f>'Alocação 3q'!AC79</f>
        <v>0</v>
      </c>
      <c r="AF80" s="82"/>
      <c r="AG80" s="82"/>
      <c r="AH80" s="82">
        <f>'Alocação 3q'!Z79</f>
        <v>0</v>
      </c>
      <c r="AI80" s="83">
        <f>'Alocação 3q'!AA79</f>
        <v>0</v>
      </c>
      <c r="AJ80" s="83">
        <f>'Alocação 3q'!AB79</f>
        <v>0</v>
      </c>
      <c r="AK80" s="82">
        <f>'Alocação 3q'!AC79</f>
        <v>0</v>
      </c>
      <c r="AL80" s="82"/>
      <c r="AM80" s="82"/>
      <c r="AN80" s="82">
        <f>'Alocação 3q'!AJ79</f>
        <v>0</v>
      </c>
      <c r="AO80" s="86" t="str">
        <f t="shared" si="12"/>
        <v>HORAS A MENOS ALOCADAS</v>
      </c>
      <c r="AP80" s="86">
        <f t="shared" si="8"/>
        <v>0.25</v>
      </c>
      <c r="AQ80" s="86">
        <f t="shared" si="9"/>
        <v>0</v>
      </c>
      <c r="AR80" s="86">
        <f t="shared" si="10"/>
        <v>0</v>
      </c>
      <c r="AS80" s="87">
        <f t="shared" si="11"/>
        <v>0</v>
      </c>
    </row>
    <row r="81" spans="1:45" ht="15.75" thickBot="1">
      <c r="A81" s="81" t="s">
        <v>2569</v>
      </c>
      <c r="B81" s="82" t="str">
        <f>'Alocação 3q'!B80</f>
        <v>BCS002-15</v>
      </c>
      <c r="C81" s="82" t="str">
        <f>'Alocação 3q'!A80</f>
        <v>Projeto Dirigido</v>
      </c>
      <c r="D81" s="82">
        <f>'Alocação 3q'!C80</f>
        <v>0</v>
      </c>
      <c r="E81" s="82">
        <f>'Alocação 3q'!D80</f>
        <v>2</v>
      </c>
      <c r="F81" s="82">
        <f>'Alocação 3q'!E80</f>
        <v>2</v>
      </c>
      <c r="G81" s="82">
        <f t="shared" si="7"/>
        <v>2</v>
      </c>
      <c r="H81" s="82" t="str">
        <f>'Alocação 3q'!H80</f>
        <v>SA</v>
      </c>
      <c r="I81" s="82" t="str">
        <f>'Alocação 3q'!J80</f>
        <v>A2</v>
      </c>
      <c r="J81" s="82" t="str">
        <f>'Alocação 3q'!I80</f>
        <v>Matutino</v>
      </c>
      <c r="K81" s="82">
        <f>'Alocação 3q'!K80</f>
        <v>0</v>
      </c>
      <c r="L81" s="82" t="str">
        <f>'Alocação 3q'!L80</f>
        <v>Terças</v>
      </c>
      <c r="M81" s="83">
        <f>'Alocação 3q'!M80</f>
        <v>0.41666666666666702</v>
      </c>
      <c r="N81" s="83">
        <f>'Alocação 3q'!N80</f>
        <v>0.5</v>
      </c>
      <c r="O81" s="82" t="str">
        <f>'Alocação 3q'!O80</f>
        <v>Semanal</v>
      </c>
      <c r="P81" s="82"/>
      <c r="Q81" s="82">
        <f>'Alocação 3q'!P80</f>
        <v>0</v>
      </c>
      <c r="R81" s="83">
        <f>'Alocação 3q'!Q80</f>
        <v>0</v>
      </c>
      <c r="S81" s="83">
        <f>'Alocação 3q'!R80</f>
        <v>0</v>
      </c>
      <c r="T81" s="82">
        <f>'Alocação 3q'!S80</f>
        <v>0</v>
      </c>
      <c r="U81" s="82"/>
      <c r="V81" s="82">
        <f>'Alocação 3q'!T80</f>
        <v>0</v>
      </c>
      <c r="W81" s="83">
        <f>'Alocação 3q'!U80</f>
        <v>0</v>
      </c>
      <c r="X81" s="83">
        <f>'Alocação 3q'!V80</f>
        <v>0</v>
      </c>
      <c r="Y81" s="82">
        <f>'Alocação 3q'!W80</f>
        <v>0</v>
      </c>
      <c r="Z81" s="82"/>
      <c r="AA81" s="82" t="str">
        <f>'Alocação 3q'!Y80</f>
        <v>Fabiana Rodrigues Costa Nunes</v>
      </c>
      <c r="AB81" s="82">
        <f>'Alocação 3q'!Z80</f>
        <v>0</v>
      </c>
      <c r="AC81" s="83">
        <f>'Alocação 3q'!AA80</f>
        <v>0</v>
      </c>
      <c r="AD81" s="83">
        <f>'Alocação 3q'!AB80</f>
        <v>0</v>
      </c>
      <c r="AE81" s="82">
        <f>'Alocação 3q'!AC80</f>
        <v>0</v>
      </c>
      <c r="AF81" s="82"/>
      <c r="AG81" s="82"/>
      <c r="AH81" s="82">
        <f>'Alocação 3q'!Z80</f>
        <v>0</v>
      </c>
      <c r="AI81" s="83">
        <f>'Alocação 3q'!AA80</f>
        <v>0</v>
      </c>
      <c r="AJ81" s="83">
        <f>'Alocação 3q'!AB80</f>
        <v>0</v>
      </c>
      <c r="AK81" s="82">
        <f>'Alocação 3q'!AC80</f>
        <v>0</v>
      </c>
      <c r="AL81" s="82"/>
      <c r="AM81" s="82"/>
      <c r="AN81" s="82">
        <f>'Alocação 3q'!AJ80</f>
        <v>0</v>
      </c>
      <c r="AO81" s="88" t="str">
        <f t="shared" si="12"/>
        <v>HORAS A MENOS ALOCADAS</v>
      </c>
      <c r="AP81" s="88">
        <f t="shared" si="8"/>
        <v>8.3333333333333329E-2</v>
      </c>
      <c r="AQ81" s="88">
        <f t="shared" si="9"/>
        <v>8.3333333333332982E-2</v>
      </c>
      <c r="AR81" s="88">
        <f t="shared" si="10"/>
        <v>0</v>
      </c>
      <c r="AS81" s="89">
        <f t="shared" si="11"/>
        <v>8.3333333333332982E-2</v>
      </c>
    </row>
    <row r="82" spans="1:45" ht="15.75" thickBot="1">
      <c r="A82" s="81" t="s">
        <v>2569</v>
      </c>
      <c r="B82" s="82" t="str">
        <f>'Alocação 3q'!B81</f>
        <v>BCS002-15</v>
      </c>
      <c r="C82" s="82" t="str">
        <f>'Alocação 3q'!A81</f>
        <v>Projeto Dirigido</v>
      </c>
      <c r="D82" s="82">
        <f>'Alocação 3q'!C81</f>
        <v>0</v>
      </c>
      <c r="E82" s="82">
        <f>'Alocação 3q'!D81</f>
        <v>2</v>
      </c>
      <c r="F82" s="82">
        <f>'Alocação 3q'!E81</f>
        <v>2</v>
      </c>
      <c r="G82" s="82">
        <f t="shared" si="7"/>
        <v>2</v>
      </c>
      <c r="H82" s="82" t="str">
        <f>'Alocação 3q'!H81</f>
        <v>SA</v>
      </c>
      <c r="I82" s="82" t="str">
        <f>'Alocação 3q'!J81</f>
        <v>B2</v>
      </c>
      <c r="J82" s="82" t="str">
        <f>'Alocação 3q'!I81</f>
        <v>Noturno</v>
      </c>
      <c r="K82" s="82">
        <f>'Alocação 3q'!K81</f>
        <v>0</v>
      </c>
      <c r="L82" s="82" t="str">
        <f>'Alocação 3q'!L81</f>
        <v>Terças</v>
      </c>
      <c r="M82" s="83">
        <f>'Alocação 3q'!M81</f>
        <v>0.79166666666666596</v>
      </c>
      <c r="N82" s="83">
        <f>'Alocação 3q'!N81</f>
        <v>0.874999999999999</v>
      </c>
      <c r="O82" s="82" t="str">
        <f>'Alocação 3q'!O81</f>
        <v>Semanal</v>
      </c>
      <c r="P82" s="82"/>
      <c r="Q82" s="82">
        <f>'Alocação 3q'!P81</f>
        <v>0</v>
      </c>
      <c r="R82" s="83">
        <f>'Alocação 3q'!Q81</f>
        <v>0</v>
      </c>
      <c r="S82" s="83">
        <f>'Alocação 3q'!R81</f>
        <v>0</v>
      </c>
      <c r="T82" s="82">
        <f>'Alocação 3q'!S81</f>
        <v>0</v>
      </c>
      <c r="U82" s="82"/>
      <c r="V82" s="82">
        <f>'Alocação 3q'!T81</f>
        <v>0</v>
      </c>
      <c r="W82" s="83">
        <f>'Alocação 3q'!U81</f>
        <v>0</v>
      </c>
      <c r="X82" s="83">
        <f>'Alocação 3q'!V81</f>
        <v>0</v>
      </c>
      <c r="Y82" s="82">
        <f>'Alocação 3q'!W81</f>
        <v>0</v>
      </c>
      <c r="Z82" s="82"/>
      <c r="AA82" s="82" t="str">
        <f>'Alocação 3q'!Y81</f>
        <v>Luciana Campos Paulino</v>
      </c>
      <c r="AB82" s="82">
        <f>'Alocação 3q'!Z81</f>
        <v>0</v>
      </c>
      <c r="AC82" s="83">
        <f>'Alocação 3q'!AA81</f>
        <v>0</v>
      </c>
      <c r="AD82" s="83">
        <f>'Alocação 3q'!AB81</f>
        <v>0</v>
      </c>
      <c r="AE82" s="82">
        <f>'Alocação 3q'!AC81</f>
        <v>0</v>
      </c>
      <c r="AF82" s="82"/>
      <c r="AG82" s="82"/>
      <c r="AH82" s="82">
        <f>'Alocação 3q'!Z81</f>
        <v>0</v>
      </c>
      <c r="AI82" s="83">
        <f>'Alocação 3q'!AA81</f>
        <v>0</v>
      </c>
      <c r="AJ82" s="83">
        <f>'Alocação 3q'!AB81</f>
        <v>0</v>
      </c>
      <c r="AK82" s="82">
        <f>'Alocação 3q'!AC81</f>
        <v>0</v>
      </c>
      <c r="AL82" s="82"/>
      <c r="AM82" s="82"/>
      <c r="AN82" s="82">
        <f>'Alocação 3q'!AJ81</f>
        <v>0</v>
      </c>
      <c r="AO82" s="88" t="str">
        <f t="shared" si="12"/>
        <v>HORAS A MENOS ALOCADAS</v>
      </c>
      <c r="AP82" s="88">
        <f t="shared" si="8"/>
        <v>8.3333333333333329E-2</v>
      </c>
      <c r="AQ82" s="88">
        <f t="shared" si="9"/>
        <v>8.3333333333333037E-2</v>
      </c>
      <c r="AR82" s="88">
        <f t="shared" si="10"/>
        <v>0</v>
      </c>
      <c r="AS82" s="89">
        <f t="shared" si="11"/>
        <v>8.3333333333333037E-2</v>
      </c>
    </row>
    <row r="83" spans="1:45" ht="15.75" thickBot="1">
      <c r="A83" s="81" t="s">
        <v>2569</v>
      </c>
      <c r="B83" s="82" t="str">
        <f>'Alocação 3q'!B82</f>
        <v>BCS002-15</v>
      </c>
      <c r="C83" s="82" t="str">
        <f>'Alocação 3q'!A82</f>
        <v>Projeto Dirigido</v>
      </c>
      <c r="D83" s="82">
        <f>'Alocação 3q'!C82</f>
        <v>0</v>
      </c>
      <c r="E83" s="82">
        <f>'Alocação 3q'!D82</f>
        <v>2</v>
      </c>
      <c r="F83" s="82">
        <f>'Alocação 3q'!E82</f>
        <v>2</v>
      </c>
      <c r="G83" s="82">
        <f t="shared" si="7"/>
        <v>2</v>
      </c>
      <c r="H83" s="82" t="str">
        <f>'Alocação 3q'!H82</f>
        <v>SBC</v>
      </c>
      <c r="I83" s="82" t="str">
        <f>'Alocação 3q'!J82</f>
        <v>A</v>
      </c>
      <c r="J83" s="82" t="str">
        <f>'Alocação 3q'!I82</f>
        <v>Matutino</v>
      </c>
      <c r="K83" s="82">
        <f>'Alocação 3q'!K82</f>
        <v>0</v>
      </c>
      <c r="L83" s="82" t="str">
        <f>'Alocação 3q'!L82</f>
        <v>Terças</v>
      </c>
      <c r="M83" s="83">
        <f>'Alocação 3q'!M82</f>
        <v>0.41666666666666702</v>
      </c>
      <c r="N83" s="83">
        <f>'Alocação 3q'!N82</f>
        <v>0.5</v>
      </c>
      <c r="O83" s="82" t="str">
        <f>'Alocação 3q'!O82</f>
        <v>Semanal</v>
      </c>
      <c r="P83" s="82"/>
      <c r="Q83" s="82">
        <f>'Alocação 3q'!P82</f>
        <v>0</v>
      </c>
      <c r="R83" s="83">
        <f>'Alocação 3q'!Q82</f>
        <v>0</v>
      </c>
      <c r="S83" s="83">
        <f>'Alocação 3q'!R82</f>
        <v>0</v>
      </c>
      <c r="T83" s="82">
        <f>'Alocação 3q'!S82</f>
        <v>0</v>
      </c>
      <c r="U83" s="82"/>
      <c r="V83" s="82">
        <f>'Alocação 3q'!T82</f>
        <v>0</v>
      </c>
      <c r="W83" s="83">
        <f>'Alocação 3q'!U82</f>
        <v>0</v>
      </c>
      <c r="X83" s="83">
        <f>'Alocação 3q'!V82</f>
        <v>0</v>
      </c>
      <c r="Y83" s="82">
        <f>'Alocação 3q'!W82</f>
        <v>0</v>
      </c>
      <c r="Z83" s="82"/>
      <c r="AA83" s="82" t="str">
        <f>'Alocação 3q'!Y82</f>
        <v>Maria Camila Almeida</v>
      </c>
      <c r="AB83" s="82">
        <f>'Alocação 3q'!Z82</f>
        <v>0</v>
      </c>
      <c r="AC83" s="83">
        <f>'Alocação 3q'!AA82</f>
        <v>0</v>
      </c>
      <c r="AD83" s="83">
        <f>'Alocação 3q'!AB82</f>
        <v>0</v>
      </c>
      <c r="AE83" s="82">
        <f>'Alocação 3q'!AC82</f>
        <v>0</v>
      </c>
      <c r="AF83" s="82"/>
      <c r="AG83" s="82"/>
      <c r="AH83" s="82">
        <f>'Alocação 3q'!Z82</f>
        <v>0</v>
      </c>
      <c r="AI83" s="83">
        <f>'Alocação 3q'!AA82</f>
        <v>0</v>
      </c>
      <c r="AJ83" s="83">
        <f>'Alocação 3q'!AB82</f>
        <v>0</v>
      </c>
      <c r="AK83" s="82">
        <f>'Alocação 3q'!AC82</f>
        <v>0</v>
      </c>
      <c r="AL83" s="82"/>
      <c r="AM83" s="82"/>
      <c r="AN83" s="82">
        <f>'Alocação 3q'!AJ82</f>
        <v>0</v>
      </c>
      <c r="AO83" s="88" t="str">
        <f t="shared" si="12"/>
        <v>HORAS A MENOS ALOCADAS</v>
      </c>
      <c r="AP83" s="88">
        <f t="shared" si="8"/>
        <v>8.3333333333333329E-2</v>
      </c>
      <c r="AQ83" s="88">
        <f t="shared" si="9"/>
        <v>8.3333333333332982E-2</v>
      </c>
      <c r="AR83" s="88">
        <f t="shared" si="10"/>
        <v>0</v>
      </c>
      <c r="AS83" s="89">
        <f t="shared" si="11"/>
        <v>8.3333333333332982E-2</v>
      </c>
    </row>
    <row r="84" spans="1:45" ht="15.75" thickBot="1">
      <c r="A84" s="81" t="s">
        <v>2569</v>
      </c>
      <c r="B84" s="82" t="str">
        <f>'Alocação 3q'!B83</f>
        <v>NHT1048-15</v>
      </c>
      <c r="C84" s="82" t="str">
        <f>'Alocação 3q'!A83</f>
        <v>Sistemática e Biogeografia</v>
      </c>
      <c r="D84" s="82">
        <f>'Alocação 3q'!C83</f>
        <v>2</v>
      </c>
      <c r="E84" s="82">
        <f>'Alocação 3q'!D83</f>
        <v>2</v>
      </c>
      <c r="F84" s="82">
        <f>'Alocação 3q'!E83</f>
        <v>2</v>
      </c>
      <c r="G84" s="82">
        <f t="shared" ref="G84:G93" si="13">D84+E84</f>
        <v>4</v>
      </c>
      <c r="H84" s="82" t="str">
        <f>'Alocação 3q'!H83</f>
        <v>SA</v>
      </c>
      <c r="I84" s="82">
        <f>'Alocação 3q'!J83</f>
        <v>0</v>
      </c>
      <c r="J84" s="82" t="str">
        <f>'Alocação 3q'!I83</f>
        <v>Matutino</v>
      </c>
      <c r="K84" s="82">
        <f>'Alocação 3q'!K83</f>
        <v>30</v>
      </c>
      <c r="L84" s="82" t="str">
        <f>'Alocação 3q'!L83</f>
        <v>Quartas</v>
      </c>
      <c r="M84" s="83">
        <f>'Alocação 3q'!M83</f>
        <v>0.33333333333333331</v>
      </c>
      <c r="N84" s="83">
        <f>'Alocação 3q'!N83</f>
        <v>0.41666666666666702</v>
      </c>
      <c r="O84" s="82" t="str">
        <f>'Alocação 3q'!O83</f>
        <v>Semanal</v>
      </c>
      <c r="P84" s="82"/>
      <c r="Q84" s="82">
        <f>'Alocação 3q'!P83</f>
        <v>0</v>
      </c>
      <c r="R84" s="83">
        <f>'Alocação 3q'!Q83</f>
        <v>0</v>
      </c>
      <c r="S84" s="83">
        <f>'Alocação 3q'!R83</f>
        <v>0</v>
      </c>
      <c r="T84" s="82">
        <f>'Alocação 3q'!S83</f>
        <v>0</v>
      </c>
      <c r="U84" s="82"/>
      <c r="V84" s="82">
        <f>'Alocação 3q'!T83</f>
        <v>0</v>
      </c>
      <c r="W84" s="83">
        <f>'Alocação 3q'!U83</f>
        <v>0</v>
      </c>
      <c r="X84" s="83">
        <f>'Alocação 3q'!V83</f>
        <v>0</v>
      </c>
      <c r="Y84" s="82">
        <f>'Alocação 3q'!W83</f>
        <v>0</v>
      </c>
      <c r="Z84" s="82"/>
      <c r="AA84" s="82" t="str">
        <f>'Alocação 3q'!Y83</f>
        <v>Ricardo Jannini Sawaya</v>
      </c>
      <c r="AB84" s="82" t="str">
        <f>'Alocação 3q'!Z83</f>
        <v>Quartas</v>
      </c>
      <c r="AC84" s="83">
        <f>'Alocação 3q'!AA83</f>
        <v>0.41666666666666702</v>
      </c>
      <c r="AD84" s="83">
        <f>'Alocação 3q'!AB83</f>
        <v>0.5</v>
      </c>
      <c r="AE84" s="82" t="str">
        <f>'Alocação 3q'!AC83</f>
        <v>Semanal</v>
      </c>
      <c r="AF84" s="82"/>
      <c r="AG84" s="82"/>
      <c r="AH84" s="82" t="str">
        <f>'Alocação 3q'!Z83</f>
        <v>Quartas</v>
      </c>
      <c r="AI84" s="83">
        <f>'Alocação 3q'!AA83</f>
        <v>0.41666666666666702</v>
      </c>
      <c r="AJ84" s="83">
        <f>'Alocação 3q'!AB83</f>
        <v>0.5</v>
      </c>
      <c r="AK84" s="82" t="str">
        <f>'Alocação 3q'!AC83</f>
        <v>Semanal</v>
      </c>
      <c r="AL84" s="82"/>
      <c r="AM84" s="82"/>
      <c r="AN84" s="82" t="str">
        <f>'Alocação 3q'!AJ83</f>
        <v>Ricardo Jannini Sawaya</v>
      </c>
      <c r="AO84" s="88" t="str">
        <f t="shared" ref="AO84:AO93" si="14">IF(AP84="0","",IF(AP84=AS84,"CORRETO",IF(AP84&gt;AS84,"HORAS A MENOS ALOCADAS","HORAS A MAIS ALOCADAS")))</f>
        <v>HORAS A MAIS ALOCADAS</v>
      </c>
      <c r="AP84" s="88">
        <f t="shared" ref="AP84:AP93" si="15">IF(G84="","0",G84/24)</f>
        <v>0.16666666666666666</v>
      </c>
      <c r="AQ84" s="88">
        <f t="shared" ref="AQ84:AQ93" si="16">(IF(M84="",0,IF(O84="SEMANAL",N84-M84,(N84-M84)/2)))+(IF(R84="",0,IF(T84="SEMANAL",S84-R84,(S84-R84)/2)))+(IF(W84="",0,IF(Y84="SEMANAL",X84-W84,(X84-W84)/2)))</f>
        <v>8.3333333333333703E-2</v>
      </c>
      <c r="AR84" s="88">
        <f t="shared" ref="AR84:AR93" si="17">(IF(AD84="",0,IF(AE84="SEMANAL",AD84-AC84,(AD84-AC84)/2)))+(IF(AJ84="",0,IF(AK84="SEMANAL",AJ84-AI84,(AJ84-AI84)/2)))</f>
        <v>0.16666666666666596</v>
      </c>
      <c r="AS84" s="89">
        <f t="shared" ref="AS84:AS93" si="18">AQ84+AR84</f>
        <v>0.24999999999999967</v>
      </c>
    </row>
    <row r="85" spans="1:45" ht="15.75" thickBot="1">
      <c r="A85" s="81" t="s">
        <v>2569</v>
      </c>
      <c r="B85" s="82" t="str">
        <f>'Alocação 3q'!B84</f>
        <v>NHT1048-15</v>
      </c>
      <c r="C85" s="82" t="str">
        <f>'Alocação 3q'!A84</f>
        <v>Sistemática e Biogeografia</v>
      </c>
      <c r="D85" s="82">
        <f>'Alocação 3q'!C84</f>
        <v>2</v>
      </c>
      <c r="E85" s="82">
        <f>'Alocação 3q'!D84</f>
        <v>2</v>
      </c>
      <c r="F85" s="82">
        <f>'Alocação 3q'!E84</f>
        <v>2</v>
      </c>
      <c r="G85" s="82">
        <f t="shared" si="13"/>
        <v>4</v>
      </c>
      <c r="H85" s="82" t="str">
        <f>'Alocação 3q'!H84</f>
        <v>SA</v>
      </c>
      <c r="I85" s="82">
        <f>'Alocação 3q'!J84</f>
        <v>0</v>
      </c>
      <c r="J85" s="82" t="str">
        <f>'Alocação 3q'!I84</f>
        <v>Noturno</v>
      </c>
      <c r="K85" s="82">
        <f>'Alocação 3q'!K84</f>
        <v>30</v>
      </c>
      <c r="L85" s="82" t="str">
        <f>'Alocação 3q'!L84</f>
        <v>Quartas</v>
      </c>
      <c r="M85" s="83">
        <f>'Alocação 3q'!M84</f>
        <v>0.79166666666666696</v>
      </c>
      <c r="N85" s="83">
        <f>'Alocação 3q'!N84</f>
        <v>0.875000000000001</v>
      </c>
      <c r="O85" s="82" t="str">
        <f>'Alocação 3q'!O84</f>
        <v>Semanal</v>
      </c>
      <c r="P85" s="82"/>
      <c r="Q85" s="82">
        <f>'Alocação 3q'!P84</f>
        <v>0</v>
      </c>
      <c r="R85" s="83">
        <f>'Alocação 3q'!Q84</f>
        <v>0</v>
      </c>
      <c r="S85" s="83">
        <f>'Alocação 3q'!R84</f>
        <v>0</v>
      </c>
      <c r="T85" s="82">
        <f>'Alocação 3q'!S84</f>
        <v>0</v>
      </c>
      <c r="U85" s="82"/>
      <c r="V85" s="82">
        <f>'Alocação 3q'!T84</f>
        <v>0</v>
      </c>
      <c r="W85" s="83">
        <f>'Alocação 3q'!U84</f>
        <v>0</v>
      </c>
      <c r="X85" s="83">
        <f>'Alocação 3q'!V84</f>
        <v>0</v>
      </c>
      <c r="Y85" s="82">
        <f>'Alocação 3q'!W84</f>
        <v>0</v>
      </c>
      <c r="Z85" s="82"/>
      <c r="AA85" s="82" t="str">
        <f>'Alocação 3q'!Y84</f>
        <v>Ana Paula de Moraes</v>
      </c>
      <c r="AB85" s="82" t="str">
        <f>'Alocação 3q'!Z84</f>
        <v>Quartas</v>
      </c>
      <c r="AC85" s="83">
        <f>'Alocação 3q'!AA84</f>
        <v>0.875000000000001</v>
      </c>
      <c r="AD85" s="83">
        <f>'Alocação 3q'!AB84</f>
        <v>0.95833333333333404</v>
      </c>
      <c r="AE85" s="82" t="str">
        <f>'Alocação 3q'!AC84</f>
        <v>Semanal</v>
      </c>
      <c r="AF85" s="82"/>
      <c r="AG85" s="82"/>
      <c r="AH85" s="82" t="str">
        <f>'Alocação 3q'!Z84</f>
        <v>Quartas</v>
      </c>
      <c r="AI85" s="83">
        <f>'Alocação 3q'!AA84</f>
        <v>0.875000000000001</v>
      </c>
      <c r="AJ85" s="83">
        <f>'Alocação 3q'!AB84</f>
        <v>0.95833333333333404</v>
      </c>
      <c r="AK85" s="82" t="str">
        <f>'Alocação 3q'!AC84</f>
        <v>Semanal</v>
      </c>
      <c r="AL85" s="82"/>
      <c r="AM85" s="82"/>
      <c r="AN85" s="82" t="str">
        <f>'Alocação 3q'!AJ84</f>
        <v>Ana Paula de Moraes</v>
      </c>
      <c r="AO85" s="88" t="str">
        <f t="shared" si="14"/>
        <v>HORAS A MAIS ALOCADAS</v>
      </c>
      <c r="AP85" s="88">
        <f t="shared" si="15"/>
        <v>0.16666666666666666</v>
      </c>
      <c r="AQ85" s="88">
        <f t="shared" si="16"/>
        <v>8.3333333333334036E-2</v>
      </c>
      <c r="AR85" s="88">
        <f t="shared" si="17"/>
        <v>0.16666666666666607</v>
      </c>
      <c r="AS85" s="89">
        <f t="shared" si="18"/>
        <v>0.25000000000000011</v>
      </c>
    </row>
    <row r="86" spans="1:45" ht="15.75" thickBot="1">
      <c r="A86" s="81" t="s">
        <v>2569</v>
      </c>
      <c r="B86" s="82" t="str">
        <f>'Alocação 3q'!B85</f>
        <v>NHT1049-15</v>
      </c>
      <c r="C86" s="82" t="str">
        <f>'Alocação 3q'!A85</f>
        <v xml:space="preserve">TCC em Biologia </v>
      </c>
      <c r="D86" s="82">
        <f>'Alocação 3q'!C85</f>
        <v>2</v>
      </c>
      <c r="E86" s="82">
        <f>'Alocação 3q'!D85</f>
        <v>0</v>
      </c>
      <c r="F86" s="82">
        <f>'Alocação 3q'!E85</f>
        <v>0</v>
      </c>
      <c r="G86" s="82">
        <f t="shared" si="13"/>
        <v>2</v>
      </c>
      <c r="H86" s="82" t="str">
        <f>'Alocação 3q'!H85</f>
        <v>SA</v>
      </c>
      <c r="I86" s="82">
        <f>'Alocação 3q'!J85</f>
        <v>0</v>
      </c>
      <c r="J86" s="82" t="str">
        <f>'Alocação 3q'!I85</f>
        <v>Matutino</v>
      </c>
      <c r="K86" s="82">
        <f>'Alocação 3q'!K85</f>
        <v>30</v>
      </c>
      <c r="L86" s="82" t="str">
        <f>'Alocação 3q'!L85</f>
        <v>Sextas</v>
      </c>
      <c r="M86" s="83">
        <f>'Alocação 3q'!M85</f>
        <v>0.58333333333333304</v>
      </c>
      <c r="N86" s="83">
        <f>'Alocação 3q'!N85</f>
        <v>0.66666666666666596</v>
      </c>
      <c r="O86" s="82" t="str">
        <f>'Alocação 3q'!O85</f>
        <v>Semanal</v>
      </c>
      <c r="P86" s="82"/>
      <c r="Q86" s="82">
        <f>'Alocação 3q'!P85</f>
        <v>0</v>
      </c>
      <c r="R86" s="83">
        <f>'Alocação 3q'!Q85</f>
        <v>0</v>
      </c>
      <c r="S86" s="83">
        <f>'Alocação 3q'!R85</f>
        <v>0</v>
      </c>
      <c r="T86" s="82">
        <f>'Alocação 3q'!S85</f>
        <v>0</v>
      </c>
      <c r="U86" s="82"/>
      <c r="V86" s="82">
        <f>'Alocação 3q'!T85</f>
        <v>0</v>
      </c>
      <c r="W86" s="83">
        <f>'Alocação 3q'!U85</f>
        <v>0</v>
      </c>
      <c r="X86" s="83">
        <f>'Alocação 3q'!V85</f>
        <v>0</v>
      </c>
      <c r="Y86" s="82">
        <f>'Alocação 3q'!W85</f>
        <v>0</v>
      </c>
      <c r="Z86" s="82"/>
      <c r="AA86" s="82" t="str">
        <f>'Alocação 3q'!Y85</f>
        <v>Carlos Alberto da Silva</v>
      </c>
      <c r="AB86" s="82">
        <f>'Alocação 3q'!Z85</f>
        <v>0</v>
      </c>
      <c r="AC86" s="83">
        <f>'Alocação 3q'!AA85</f>
        <v>0</v>
      </c>
      <c r="AD86" s="83">
        <f>'Alocação 3q'!AB85</f>
        <v>0</v>
      </c>
      <c r="AE86" s="82">
        <f>'Alocação 3q'!AC85</f>
        <v>0</v>
      </c>
      <c r="AF86" s="82"/>
      <c r="AG86" s="82"/>
      <c r="AH86" s="82">
        <f>'Alocação 3q'!Z85</f>
        <v>0</v>
      </c>
      <c r="AI86" s="83">
        <f>'Alocação 3q'!AA85</f>
        <v>0</v>
      </c>
      <c r="AJ86" s="83">
        <f>'Alocação 3q'!AB85</f>
        <v>0</v>
      </c>
      <c r="AK86" s="82">
        <f>'Alocação 3q'!AC85</f>
        <v>0</v>
      </c>
      <c r="AL86" s="82"/>
      <c r="AM86" s="82"/>
      <c r="AN86" s="82">
        <f>'Alocação 3q'!AJ85</f>
        <v>0</v>
      </c>
      <c r="AO86" s="88" t="str">
        <f t="shared" si="14"/>
        <v>HORAS A MENOS ALOCADAS</v>
      </c>
      <c r="AP86" s="88">
        <f t="shared" si="15"/>
        <v>8.3333333333333329E-2</v>
      </c>
      <c r="AQ86" s="88">
        <f t="shared" si="16"/>
        <v>8.3333333333332926E-2</v>
      </c>
      <c r="AR86" s="88">
        <f t="shared" si="17"/>
        <v>0</v>
      </c>
      <c r="AS86" s="89">
        <f t="shared" si="18"/>
        <v>8.3333333333332926E-2</v>
      </c>
    </row>
    <row r="87" spans="1:45" ht="15.75" thickBot="1">
      <c r="A87" s="81" t="s">
        <v>2569</v>
      </c>
      <c r="B87" s="82" t="str">
        <f>'Alocação 3q'!B86</f>
        <v>NHT1049-15</v>
      </c>
      <c r="C87" s="82" t="str">
        <f>'Alocação 3q'!A86</f>
        <v xml:space="preserve">TCC em Biologia </v>
      </c>
      <c r="D87" s="82">
        <f>'Alocação 3q'!C86</f>
        <v>2</v>
      </c>
      <c r="E87" s="82">
        <f>'Alocação 3q'!D86</f>
        <v>0</v>
      </c>
      <c r="F87" s="82">
        <f>'Alocação 3q'!E86</f>
        <v>0</v>
      </c>
      <c r="G87" s="82">
        <f t="shared" si="13"/>
        <v>2</v>
      </c>
      <c r="H87" s="82" t="str">
        <f>'Alocação 3q'!H86</f>
        <v>SA</v>
      </c>
      <c r="I87" s="82">
        <f>'Alocação 3q'!J86</f>
        <v>0</v>
      </c>
      <c r="J87" s="82" t="str">
        <f>'Alocação 3q'!I86</f>
        <v>Noturno</v>
      </c>
      <c r="K87" s="82">
        <f>'Alocação 3q'!K86</f>
        <v>30</v>
      </c>
      <c r="L87" s="82" t="str">
        <f>'Alocação 3q'!L86</f>
        <v>Quartas</v>
      </c>
      <c r="M87" s="83">
        <f>'Alocação 3q'!M86</f>
        <v>0.79166666666666596</v>
      </c>
      <c r="N87" s="83">
        <f>'Alocação 3q'!N86</f>
        <v>0.874999999999999</v>
      </c>
      <c r="O87" s="82" t="str">
        <f>'Alocação 3q'!O86</f>
        <v>Semanal</v>
      </c>
      <c r="P87" s="82"/>
      <c r="Q87" s="82">
        <f>'Alocação 3q'!P86</f>
        <v>0</v>
      </c>
      <c r="R87" s="83">
        <f>'Alocação 3q'!Q86</f>
        <v>0</v>
      </c>
      <c r="S87" s="83">
        <f>'Alocação 3q'!R86</f>
        <v>0</v>
      </c>
      <c r="T87" s="82">
        <f>'Alocação 3q'!S86</f>
        <v>0</v>
      </c>
      <c r="U87" s="82"/>
      <c r="V87" s="82">
        <f>'Alocação 3q'!T86</f>
        <v>0</v>
      </c>
      <c r="W87" s="83">
        <f>'Alocação 3q'!U86</f>
        <v>0</v>
      </c>
      <c r="X87" s="83">
        <f>'Alocação 3q'!V86</f>
        <v>0</v>
      </c>
      <c r="Y87" s="82">
        <f>'Alocação 3q'!W86</f>
        <v>0</v>
      </c>
      <c r="Z87" s="82"/>
      <c r="AA87" s="82" t="str">
        <f>'Alocação 3q'!Y86</f>
        <v>Ana Carolina Santos de Souza Galvão</v>
      </c>
      <c r="AB87" s="82">
        <f>'Alocação 3q'!Z86</f>
        <v>0</v>
      </c>
      <c r="AC87" s="83">
        <f>'Alocação 3q'!AA86</f>
        <v>0</v>
      </c>
      <c r="AD87" s="83">
        <f>'Alocação 3q'!AB86</f>
        <v>0</v>
      </c>
      <c r="AE87" s="82">
        <f>'Alocação 3q'!AC86</f>
        <v>0</v>
      </c>
      <c r="AF87" s="82"/>
      <c r="AG87" s="82"/>
      <c r="AH87" s="82">
        <f>'Alocação 3q'!Z86</f>
        <v>0</v>
      </c>
      <c r="AI87" s="83">
        <f>'Alocação 3q'!AA86</f>
        <v>0</v>
      </c>
      <c r="AJ87" s="83">
        <f>'Alocação 3q'!AB86</f>
        <v>0</v>
      </c>
      <c r="AK87" s="82">
        <f>'Alocação 3q'!AC86</f>
        <v>0</v>
      </c>
      <c r="AL87" s="82"/>
      <c r="AM87" s="82"/>
      <c r="AN87" s="82">
        <f>'Alocação 3q'!AJ86</f>
        <v>0</v>
      </c>
      <c r="AO87" s="88" t="str">
        <f t="shared" si="14"/>
        <v>HORAS A MENOS ALOCADAS</v>
      </c>
      <c r="AP87" s="88">
        <f t="shared" si="15"/>
        <v>8.3333333333333329E-2</v>
      </c>
      <c r="AQ87" s="88">
        <f t="shared" si="16"/>
        <v>8.3333333333333037E-2</v>
      </c>
      <c r="AR87" s="88">
        <f t="shared" si="17"/>
        <v>0</v>
      </c>
      <c r="AS87" s="89">
        <f t="shared" si="18"/>
        <v>8.3333333333333037E-2</v>
      </c>
    </row>
    <row r="88" spans="1:45" ht="15.75" thickBot="1">
      <c r="A88" s="81" t="s">
        <v>2569</v>
      </c>
      <c r="B88" s="82" t="str">
        <f>'Alocação 3q'!B87</f>
        <v>BIS117</v>
      </c>
      <c r="C88" s="82" t="str">
        <f>'Alocação 3q'!A87</f>
        <v>Tópicos avançados em biossistemas</v>
      </c>
      <c r="D88" s="82">
        <f>'Alocação 3q'!C87</f>
        <v>4</v>
      </c>
      <c r="E88" s="82">
        <f>'Alocação 3q'!D87</f>
        <v>0</v>
      </c>
      <c r="F88" s="82">
        <f>'Alocação 3q'!E87</f>
        <v>0</v>
      </c>
      <c r="G88" s="82">
        <f t="shared" si="13"/>
        <v>4</v>
      </c>
      <c r="H88" s="82" t="str">
        <f>'Alocação 3q'!H87</f>
        <v>SA</v>
      </c>
      <c r="I88" s="82">
        <f>'Alocação 3q'!J87</f>
        <v>0</v>
      </c>
      <c r="J88" s="82">
        <f>'Alocação 3q'!I87</f>
        <v>0</v>
      </c>
      <c r="K88" s="82">
        <f>'Alocação 3q'!K87</f>
        <v>0</v>
      </c>
      <c r="L88" s="82">
        <f>'Alocação 3q'!L87</f>
        <v>0</v>
      </c>
      <c r="M88" s="83">
        <f>'Alocação 3q'!M87</f>
        <v>0</v>
      </c>
      <c r="N88" s="83">
        <f>'Alocação 3q'!N87</f>
        <v>0</v>
      </c>
      <c r="O88" s="82">
        <f>'Alocação 3q'!O87</f>
        <v>0</v>
      </c>
      <c r="P88" s="82"/>
      <c r="Q88" s="82">
        <f>'Alocação 3q'!P87</f>
        <v>0</v>
      </c>
      <c r="R88" s="83">
        <f>'Alocação 3q'!Q87</f>
        <v>0</v>
      </c>
      <c r="S88" s="83">
        <f>'Alocação 3q'!R87</f>
        <v>0</v>
      </c>
      <c r="T88" s="82">
        <f>'Alocação 3q'!S87</f>
        <v>0</v>
      </c>
      <c r="U88" s="82"/>
      <c r="V88" s="82">
        <f>'Alocação 3q'!T87</f>
        <v>0</v>
      </c>
      <c r="W88" s="83">
        <f>'Alocação 3q'!U87</f>
        <v>0</v>
      </c>
      <c r="X88" s="83">
        <f>'Alocação 3q'!V87</f>
        <v>0</v>
      </c>
      <c r="Y88" s="82">
        <f>'Alocação 3q'!W87</f>
        <v>0</v>
      </c>
      <c r="Z88" s="82"/>
      <c r="AA88" s="82" t="str">
        <f>'Alocação 3q'!Y87</f>
        <v>César Augusto João Ribeiro</v>
      </c>
      <c r="AB88" s="82">
        <f>'Alocação 3q'!Z87</f>
        <v>0</v>
      </c>
      <c r="AC88" s="83">
        <f>'Alocação 3q'!AA87</f>
        <v>0</v>
      </c>
      <c r="AD88" s="83">
        <f>'Alocação 3q'!AB87</f>
        <v>0</v>
      </c>
      <c r="AE88" s="82">
        <f>'Alocação 3q'!AC87</f>
        <v>0</v>
      </c>
      <c r="AF88" s="82"/>
      <c r="AG88" s="82"/>
      <c r="AH88" s="82">
        <f>'Alocação 3q'!Z87</f>
        <v>0</v>
      </c>
      <c r="AI88" s="83">
        <f>'Alocação 3q'!AA87</f>
        <v>0</v>
      </c>
      <c r="AJ88" s="83">
        <f>'Alocação 3q'!AB87</f>
        <v>0</v>
      </c>
      <c r="AK88" s="82">
        <f>'Alocação 3q'!AC87</f>
        <v>0</v>
      </c>
      <c r="AL88" s="82"/>
      <c r="AM88" s="82"/>
      <c r="AN88" s="82">
        <f>'Alocação 3q'!AJ87</f>
        <v>0</v>
      </c>
      <c r="AO88" s="88" t="str">
        <f t="shared" si="14"/>
        <v>HORAS A MENOS ALOCADAS</v>
      </c>
      <c r="AP88" s="88">
        <f t="shared" si="15"/>
        <v>0.16666666666666666</v>
      </c>
      <c r="AQ88" s="88">
        <f t="shared" si="16"/>
        <v>0</v>
      </c>
      <c r="AR88" s="88">
        <f t="shared" si="17"/>
        <v>0</v>
      </c>
      <c r="AS88" s="89">
        <f t="shared" si="18"/>
        <v>0</v>
      </c>
    </row>
    <row r="89" spans="1:45" ht="15.75" thickBot="1">
      <c r="A89" s="81" t="s">
        <v>2569</v>
      </c>
      <c r="B89" s="82" t="str">
        <f>'Alocação 3q'!B88</f>
        <v>EVD116</v>
      </c>
      <c r="C89" s="82" t="str">
        <f>'Alocação 3q'!A88</f>
        <v>Tópicos em evolução e diversidade I</v>
      </c>
      <c r="D89" s="82">
        <f>'Alocação 3q'!C88</f>
        <v>4</v>
      </c>
      <c r="E89" s="82">
        <f>'Alocação 3q'!D88</f>
        <v>0</v>
      </c>
      <c r="F89" s="82">
        <f>'Alocação 3q'!E88</f>
        <v>0</v>
      </c>
      <c r="G89" s="82">
        <f t="shared" si="13"/>
        <v>4</v>
      </c>
      <c r="H89" s="82" t="str">
        <f>'Alocação 3q'!H88</f>
        <v>SA</v>
      </c>
      <c r="I89" s="82">
        <f>'Alocação 3q'!J88</f>
        <v>0</v>
      </c>
      <c r="J89" s="82" t="str">
        <f>'Alocação 3q'!I88</f>
        <v>Matutino</v>
      </c>
      <c r="K89" s="82">
        <f>'Alocação 3q'!K88</f>
        <v>0</v>
      </c>
      <c r="L89" s="82">
        <f>'Alocação 3q'!L88</f>
        <v>0</v>
      </c>
      <c r="M89" s="83">
        <f>'Alocação 3q'!M88</f>
        <v>0</v>
      </c>
      <c r="N89" s="83">
        <f>'Alocação 3q'!N88</f>
        <v>0</v>
      </c>
      <c r="O89" s="82">
        <f>'Alocação 3q'!O88</f>
        <v>0</v>
      </c>
      <c r="P89" s="82"/>
      <c r="Q89" s="82">
        <f>'Alocação 3q'!P88</f>
        <v>0</v>
      </c>
      <c r="R89" s="83">
        <f>'Alocação 3q'!Q88</f>
        <v>0</v>
      </c>
      <c r="S89" s="83">
        <f>'Alocação 3q'!R88</f>
        <v>0</v>
      </c>
      <c r="T89" s="82">
        <f>'Alocação 3q'!S88</f>
        <v>0</v>
      </c>
      <c r="U89" s="82"/>
      <c r="V89" s="82">
        <f>'Alocação 3q'!T88</f>
        <v>0</v>
      </c>
      <c r="W89" s="83">
        <f>'Alocação 3q'!U88</f>
        <v>0</v>
      </c>
      <c r="X89" s="83">
        <f>'Alocação 3q'!V88</f>
        <v>0</v>
      </c>
      <c r="Y89" s="82">
        <f>'Alocação 3q'!W88</f>
        <v>0</v>
      </c>
      <c r="Z89" s="82"/>
      <c r="AA89" s="82" t="str">
        <f>'Alocação 3q'!Y88</f>
        <v>Márcia Aparecida Sperança</v>
      </c>
      <c r="AB89" s="82">
        <f>'Alocação 3q'!Z88</f>
        <v>0</v>
      </c>
      <c r="AC89" s="83">
        <f>'Alocação 3q'!AA88</f>
        <v>0</v>
      </c>
      <c r="AD89" s="83">
        <f>'Alocação 3q'!AB88</f>
        <v>0</v>
      </c>
      <c r="AE89" s="82">
        <f>'Alocação 3q'!AC88</f>
        <v>0</v>
      </c>
      <c r="AF89" s="82"/>
      <c r="AG89" s="82"/>
      <c r="AH89" s="82">
        <f>'Alocação 3q'!Z88</f>
        <v>0</v>
      </c>
      <c r="AI89" s="83">
        <f>'Alocação 3q'!AA88</f>
        <v>0</v>
      </c>
      <c r="AJ89" s="83">
        <f>'Alocação 3q'!AB88</f>
        <v>0</v>
      </c>
      <c r="AK89" s="82">
        <f>'Alocação 3q'!AC88</f>
        <v>0</v>
      </c>
      <c r="AL89" s="82"/>
      <c r="AM89" s="82"/>
      <c r="AN89" s="82">
        <f>'Alocação 3q'!AJ88</f>
        <v>0</v>
      </c>
      <c r="AO89" s="88" t="str">
        <f t="shared" si="14"/>
        <v>HORAS A MENOS ALOCADAS</v>
      </c>
      <c r="AP89" s="88">
        <f t="shared" si="15"/>
        <v>0.16666666666666666</v>
      </c>
      <c r="AQ89" s="88">
        <f t="shared" si="16"/>
        <v>0</v>
      </c>
      <c r="AR89" s="88">
        <f t="shared" si="17"/>
        <v>0</v>
      </c>
      <c r="AS89" s="89">
        <f t="shared" si="18"/>
        <v>0</v>
      </c>
    </row>
    <row r="90" spans="1:45" ht="15.75" thickBot="1">
      <c r="A90" s="81" t="s">
        <v>2569</v>
      </c>
      <c r="B90" s="82" t="str">
        <f>'Alocação 3q'!B89</f>
        <v>EVD116</v>
      </c>
      <c r="C90" s="82" t="str">
        <f>'Alocação 3q'!A89</f>
        <v>Tópicos em evolução e diversidade I</v>
      </c>
      <c r="D90" s="82">
        <f>'Alocação 3q'!C89</f>
        <v>4</v>
      </c>
      <c r="E90" s="82">
        <f>'Alocação 3q'!D89</f>
        <v>0</v>
      </c>
      <c r="F90" s="82">
        <f>'Alocação 3q'!E89</f>
        <v>0</v>
      </c>
      <c r="G90" s="82">
        <f t="shared" si="13"/>
        <v>4</v>
      </c>
      <c r="H90" s="82" t="str">
        <f>'Alocação 3q'!H89</f>
        <v>SA</v>
      </c>
      <c r="I90" s="82">
        <f>'Alocação 3q'!J89</f>
        <v>0</v>
      </c>
      <c r="J90" s="82" t="str">
        <f>'Alocação 3q'!I89</f>
        <v>Matutino</v>
      </c>
      <c r="K90" s="82">
        <f>'Alocação 3q'!K89</f>
        <v>0</v>
      </c>
      <c r="L90" s="82">
        <f>'Alocação 3q'!L89</f>
        <v>0</v>
      </c>
      <c r="M90" s="83">
        <f>'Alocação 3q'!M89</f>
        <v>0</v>
      </c>
      <c r="N90" s="83">
        <f>'Alocação 3q'!N89</f>
        <v>0</v>
      </c>
      <c r="O90" s="82">
        <f>'Alocação 3q'!O89</f>
        <v>0</v>
      </c>
      <c r="P90" s="82"/>
      <c r="Q90" s="82">
        <f>'Alocação 3q'!P89</f>
        <v>0</v>
      </c>
      <c r="R90" s="83">
        <f>'Alocação 3q'!Q89</f>
        <v>0</v>
      </c>
      <c r="S90" s="83">
        <f>'Alocação 3q'!R89</f>
        <v>0</v>
      </c>
      <c r="T90" s="82">
        <f>'Alocação 3q'!S89</f>
        <v>0</v>
      </c>
      <c r="U90" s="82"/>
      <c r="V90" s="82">
        <f>'Alocação 3q'!T89</f>
        <v>0</v>
      </c>
      <c r="W90" s="83">
        <f>'Alocação 3q'!U89</f>
        <v>0</v>
      </c>
      <c r="X90" s="83">
        <f>'Alocação 3q'!V89</f>
        <v>0</v>
      </c>
      <c r="Y90" s="82">
        <f>'Alocação 3q'!W89</f>
        <v>0</v>
      </c>
      <c r="Z90" s="82"/>
      <c r="AA90" s="82" t="str">
        <f>'Alocação 3q'!Y89</f>
        <v>Vanessa Kruth Verdade</v>
      </c>
      <c r="AB90" s="82">
        <f>'Alocação 3q'!Z89</f>
        <v>0</v>
      </c>
      <c r="AC90" s="83">
        <f>'Alocação 3q'!AA89</f>
        <v>0</v>
      </c>
      <c r="AD90" s="83">
        <f>'Alocação 3q'!AB89</f>
        <v>0</v>
      </c>
      <c r="AE90" s="82">
        <f>'Alocação 3q'!AC89</f>
        <v>0</v>
      </c>
      <c r="AF90" s="82"/>
      <c r="AG90" s="82"/>
      <c r="AH90" s="82">
        <f>'Alocação 3q'!Z89</f>
        <v>0</v>
      </c>
      <c r="AI90" s="83">
        <f>'Alocação 3q'!AA89</f>
        <v>0</v>
      </c>
      <c r="AJ90" s="83">
        <f>'Alocação 3q'!AB89</f>
        <v>0</v>
      </c>
      <c r="AK90" s="82">
        <f>'Alocação 3q'!AC89</f>
        <v>0</v>
      </c>
      <c r="AL90" s="82"/>
      <c r="AM90" s="82"/>
      <c r="AN90" s="82">
        <f>'Alocação 3q'!AJ89</f>
        <v>0</v>
      </c>
      <c r="AO90" s="88" t="str">
        <f t="shared" si="14"/>
        <v>HORAS A MENOS ALOCADAS</v>
      </c>
      <c r="AP90" s="88">
        <f t="shared" si="15"/>
        <v>0.16666666666666666</v>
      </c>
      <c r="AQ90" s="88">
        <f t="shared" si="16"/>
        <v>0</v>
      </c>
      <c r="AR90" s="88">
        <f t="shared" si="17"/>
        <v>0</v>
      </c>
      <c r="AS90" s="89">
        <f t="shared" si="18"/>
        <v>0</v>
      </c>
    </row>
    <row r="91" spans="1:45" ht="15.75" thickBot="1">
      <c r="A91" s="81" t="s">
        <v>2569</v>
      </c>
      <c r="B91" s="82" t="str">
        <f>'Alocação 3q'!B90</f>
        <v>NHZ1050-15</v>
      </c>
      <c r="C91" s="82" t="str">
        <f>'Alocação 3q'!A90</f>
        <v>Toxicologia</v>
      </c>
      <c r="D91" s="82">
        <f>'Alocação 3q'!C90</f>
        <v>4</v>
      </c>
      <c r="E91" s="82">
        <f>'Alocação 3q'!D90</f>
        <v>2</v>
      </c>
      <c r="F91" s="82">
        <f>'Alocação 3q'!E90</f>
        <v>2</v>
      </c>
      <c r="G91" s="82">
        <f t="shared" si="13"/>
        <v>6</v>
      </c>
      <c r="H91" s="82" t="str">
        <f>'Alocação 3q'!H90</f>
        <v>SA</v>
      </c>
      <c r="I91" s="82">
        <f>'Alocação 3q'!J90</f>
        <v>0</v>
      </c>
      <c r="J91" s="82" t="str">
        <f>'Alocação 3q'!I90</f>
        <v>Matutino</v>
      </c>
      <c r="K91" s="82">
        <f>'Alocação 3q'!K90</f>
        <v>30</v>
      </c>
      <c r="L91" s="82" t="str">
        <f>'Alocação 3q'!L90</f>
        <v>Terças</v>
      </c>
      <c r="M91" s="83">
        <f>'Alocação 3q'!M90</f>
        <v>0.58333333333333337</v>
      </c>
      <c r="N91" s="83">
        <f>'Alocação 3q'!N90</f>
        <v>0.66666666666666663</v>
      </c>
      <c r="O91" s="82" t="str">
        <f>'Alocação 3q'!O90</f>
        <v>Semanal</v>
      </c>
      <c r="P91" s="82"/>
      <c r="Q91" s="82" t="str">
        <f>'Alocação 3q'!P90</f>
        <v>Quintas</v>
      </c>
      <c r="R91" s="83">
        <f>'Alocação 3q'!Q90</f>
        <v>0.58333333333333337</v>
      </c>
      <c r="S91" s="83">
        <f>'Alocação 3q'!R90</f>
        <v>0.66666666666666663</v>
      </c>
      <c r="T91" s="82" t="str">
        <f>'Alocação 3q'!S90</f>
        <v>Semanal</v>
      </c>
      <c r="U91" s="82"/>
      <c r="V91" s="82">
        <f>'Alocação 3q'!T90</f>
        <v>0</v>
      </c>
      <c r="W91" s="83">
        <f>'Alocação 3q'!U90</f>
        <v>0</v>
      </c>
      <c r="X91" s="83">
        <f>'Alocação 3q'!V90</f>
        <v>0</v>
      </c>
      <c r="Y91" s="82">
        <f>'Alocação 3q'!W90</f>
        <v>0</v>
      </c>
      <c r="Z91" s="82"/>
      <c r="AA91" s="82" t="str">
        <f>'Alocação 3q'!Y90</f>
        <v>Tiago Rodrigues</v>
      </c>
      <c r="AB91" s="82" t="str">
        <f>'Alocação 3q'!Z90</f>
        <v>Quintas</v>
      </c>
      <c r="AC91" s="83">
        <f>'Alocação 3q'!AA90</f>
        <v>0.66666666666666663</v>
      </c>
      <c r="AD91" s="83">
        <f>'Alocação 3q'!AB90</f>
        <v>0.75</v>
      </c>
      <c r="AE91" s="82" t="str">
        <f>'Alocação 3q'!AC90</f>
        <v>Semanal</v>
      </c>
      <c r="AF91" s="82"/>
      <c r="AG91" s="82"/>
      <c r="AH91" s="82" t="str">
        <f>'Alocação 3q'!Z90</f>
        <v>Quintas</v>
      </c>
      <c r="AI91" s="83">
        <f>'Alocação 3q'!AA90</f>
        <v>0.66666666666666663</v>
      </c>
      <c r="AJ91" s="83">
        <f>'Alocação 3q'!AB90</f>
        <v>0.75</v>
      </c>
      <c r="AK91" s="82" t="str">
        <f>'Alocação 3q'!AC90</f>
        <v>Semanal</v>
      </c>
      <c r="AL91" s="82"/>
      <c r="AM91" s="82"/>
      <c r="AN91" s="82" t="str">
        <f>'Alocação 3q'!AJ90</f>
        <v>Daniele Ribeiro de Araújo</v>
      </c>
      <c r="AO91" s="88" t="str">
        <f t="shared" si="14"/>
        <v>HORAS A MAIS ALOCADAS</v>
      </c>
      <c r="AP91" s="88">
        <f t="shared" si="15"/>
        <v>0.25</v>
      </c>
      <c r="AQ91" s="88">
        <f t="shared" si="16"/>
        <v>0.16666666666666652</v>
      </c>
      <c r="AR91" s="88">
        <f t="shared" si="17"/>
        <v>0.16666666666666674</v>
      </c>
      <c r="AS91" s="89">
        <f t="shared" si="18"/>
        <v>0.33333333333333326</v>
      </c>
    </row>
    <row r="92" spans="1:45" ht="15.75" thickBot="1">
      <c r="A92" s="81" t="s">
        <v>2569</v>
      </c>
      <c r="B92" s="82" t="str">
        <f>'Alocação 3q'!B91</f>
        <v>NHT1064-15</v>
      </c>
      <c r="C92" s="82" t="str">
        <f>'Alocação 3q'!A91</f>
        <v>Zoologia de Invertebrados II</v>
      </c>
      <c r="D92" s="82">
        <f>'Alocação 3q'!C91</f>
        <v>2</v>
      </c>
      <c r="E92" s="82">
        <f>'Alocação 3q'!D91</f>
        <v>4</v>
      </c>
      <c r="F92" s="82">
        <f>'Alocação 3q'!E91</f>
        <v>4</v>
      </c>
      <c r="G92" s="82">
        <f t="shared" si="13"/>
        <v>6</v>
      </c>
      <c r="H92" s="82" t="str">
        <f>'Alocação 3q'!H91</f>
        <v>SA</v>
      </c>
      <c r="I92" s="82">
        <f>'Alocação 3q'!J91</f>
        <v>0</v>
      </c>
      <c r="J92" s="82" t="str">
        <f>'Alocação 3q'!I91</f>
        <v>Matutino</v>
      </c>
      <c r="K92" s="82">
        <f>'Alocação 3q'!K91</f>
        <v>30</v>
      </c>
      <c r="L92" s="82" t="str">
        <f>'Alocação 3q'!L91</f>
        <v>Quartas</v>
      </c>
      <c r="M92" s="83">
        <f>'Alocação 3q'!M91</f>
        <v>0.41666666666666702</v>
      </c>
      <c r="N92" s="83">
        <f>'Alocação 3q'!N91</f>
        <v>0.5</v>
      </c>
      <c r="O92" s="82" t="str">
        <f>'Alocação 3q'!O91</f>
        <v>Semanal</v>
      </c>
      <c r="P92" s="82"/>
      <c r="Q92" s="82">
        <f>'Alocação 3q'!P91</f>
        <v>0</v>
      </c>
      <c r="R92" s="83">
        <f>'Alocação 3q'!Q91</f>
        <v>0</v>
      </c>
      <c r="S92" s="83">
        <f>'Alocação 3q'!R91</f>
        <v>0</v>
      </c>
      <c r="T92" s="82">
        <f>'Alocação 3q'!S91</f>
        <v>0</v>
      </c>
      <c r="U92" s="82"/>
      <c r="V92" s="82">
        <f>'Alocação 3q'!T91</f>
        <v>0</v>
      </c>
      <c r="W92" s="83">
        <f>'Alocação 3q'!U91</f>
        <v>0</v>
      </c>
      <c r="X92" s="83">
        <f>'Alocação 3q'!V91</f>
        <v>0</v>
      </c>
      <c r="Y92" s="82">
        <f>'Alocação 3q'!W91</f>
        <v>0</v>
      </c>
      <c r="Z92" s="82"/>
      <c r="AA92" s="82" t="str">
        <f>'Alocação 3q'!Y91</f>
        <v>Tiago Fernandes Carrijo</v>
      </c>
      <c r="AB92" s="82" t="str">
        <f>'Alocação 3q'!Z91</f>
        <v>Quintas</v>
      </c>
      <c r="AC92" s="83">
        <f>'Alocação 3q'!AA91</f>
        <v>0.33333333333333331</v>
      </c>
      <c r="AD92" s="83">
        <f>'Alocação 3q'!AB91</f>
        <v>0.5</v>
      </c>
      <c r="AE92" s="82" t="str">
        <f>'Alocação 3q'!AC91</f>
        <v>Semanal</v>
      </c>
      <c r="AF92" s="82"/>
      <c r="AG92" s="82"/>
      <c r="AH92" s="82" t="str">
        <f>'Alocação 3q'!Z91</f>
        <v>Quintas</v>
      </c>
      <c r="AI92" s="83">
        <f>'Alocação 3q'!AA91</f>
        <v>0.33333333333333331</v>
      </c>
      <c r="AJ92" s="83">
        <f>'Alocação 3q'!AB91</f>
        <v>0.5</v>
      </c>
      <c r="AK92" s="82" t="str">
        <f>'Alocação 3q'!AC91</f>
        <v>Semanal</v>
      </c>
      <c r="AL92" s="82"/>
      <c r="AM92" s="82"/>
      <c r="AN92" s="82" t="str">
        <f>'Alocação 3q'!AJ91</f>
        <v>Tiago Fernandes Carrijo</v>
      </c>
      <c r="AO92" s="88" t="str">
        <f t="shared" si="14"/>
        <v>HORAS A MAIS ALOCADAS</v>
      </c>
      <c r="AP92" s="88">
        <f t="shared" si="15"/>
        <v>0.25</v>
      </c>
      <c r="AQ92" s="88">
        <f t="shared" si="16"/>
        <v>8.3333333333332982E-2</v>
      </c>
      <c r="AR92" s="88">
        <f t="shared" si="17"/>
        <v>0.33333333333333337</v>
      </c>
      <c r="AS92" s="89">
        <f t="shared" si="18"/>
        <v>0.41666666666666635</v>
      </c>
    </row>
    <row r="93" spans="1:45" ht="15.75" thickBot="1">
      <c r="A93" s="81" t="s">
        <v>2569</v>
      </c>
      <c r="B93" s="82" t="str">
        <f>'Alocação 3q'!B92</f>
        <v>NHT1064-15</v>
      </c>
      <c r="C93" s="82" t="str">
        <f>'Alocação 3q'!A92</f>
        <v>Zoologia de Invertebrados II</v>
      </c>
      <c r="D93" s="82">
        <f>'Alocação 3q'!C92</f>
        <v>2</v>
      </c>
      <c r="E93" s="82">
        <f>'Alocação 3q'!D92</f>
        <v>4</v>
      </c>
      <c r="F93" s="82">
        <f>'Alocação 3q'!E92</f>
        <v>4</v>
      </c>
      <c r="G93" s="82">
        <f t="shared" si="13"/>
        <v>6</v>
      </c>
      <c r="H93" s="82" t="str">
        <f>'Alocação 3q'!H92</f>
        <v>SA</v>
      </c>
      <c r="I93" s="82">
        <f>'Alocação 3q'!J92</f>
        <v>0</v>
      </c>
      <c r="J93" s="82" t="str">
        <f>'Alocação 3q'!I92</f>
        <v>Noturno</v>
      </c>
      <c r="K93" s="82">
        <f>'Alocação 3q'!K92</f>
        <v>30</v>
      </c>
      <c r="L93" s="82" t="str">
        <f>'Alocação 3q'!L92</f>
        <v>Quartas</v>
      </c>
      <c r="M93" s="83">
        <f>'Alocação 3q'!M92</f>
        <v>0.875</v>
      </c>
      <c r="N93" s="83">
        <f>'Alocação 3q'!N92</f>
        <v>0.95833333333333337</v>
      </c>
      <c r="O93" s="82" t="str">
        <f>'Alocação 3q'!O92</f>
        <v>Semanal</v>
      </c>
      <c r="P93" s="82"/>
      <c r="Q93" s="82">
        <f>'Alocação 3q'!P92</f>
        <v>0</v>
      </c>
      <c r="R93" s="83">
        <f>'Alocação 3q'!Q92</f>
        <v>0</v>
      </c>
      <c r="S93" s="83">
        <f>'Alocação 3q'!R92</f>
        <v>0</v>
      </c>
      <c r="T93" s="82">
        <f>'Alocação 3q'!S92</f>
        <v>0</v>
      </c>
      <c r="U93" s="82"/>
      <c r="V93" s="82">
        <f>'Alocação 3q'!T92</f>
        <v>0</v>
      </c>
      <c r="W93" s="83">
        <f>'Alocação 3q'!U92</f>
        <v>0</v>
      </c>
      <c r="X93" s="83">
        <f>'Alocação 3q'!V92</f>
        <v>0</v>
      </c>
      <c r="Y93" s="82">
        <f>'Alocação 3q'!W92</f>
        <v>0</v>
      </c>
      <c r="Z93" s="82"/>
      <c r="AA93" s="82" t="str">
        <f>'Alocação 3q'!Y92</f>
        <v>Tiago Fernandes Carrijo</v>
      </c>
      <c r="AB93" s="82" t="str">
        <f>'Alocação 3q'!Z92</f>
        <v>Quintas</v>
      </c>
      <c r="AC93" s="83">
        <f>'Alocação 3q'!AA92</f>
        <v>0.79166666666666696</v>
      </c>
      <c r="AD93" s="83">
        <f>'Alocação 3q'!AB92</f>
        <v>0.95833333333333337</v>
      </c>
      <c r="AE93" s="82" t="str">
        <f>'Alocação 3q'!AC92</f>
        <v>Semanal</v>
      </c>
      <c r="AF93" s="82"/>
      <c r="AG93" s="82"/>
      <c r="AH93" s="82" t="str">
        <f>'Alocação 3q'!Z92</f>
        <v>Quintas</v>
      </c>
      <c r="AI93" s="83">
        <f>'Alocação 3q'!AA92</f>
        <v>0.79166666666666696</v>
      </c>
      <c r="AJ93" s="83">
        <f>'Alocação 3q'!AB92</f>
        <v>0.95833333333333337</v>
      </c>
      <c r="AK93" s="82" t="str">
        <f>'Alocação 3q'!AC92</f>
        <v>Semanal</v>
      </c>
      <c r="AL93" s="82"/>
      <c r="AM93" s="82"/>
      <c r="AN93" s="82" t="str">
        <f>'Alocação 3q'!AJ92</f>
        <v>Tiago Fernandes Carrijo</v>
      </c>
      <c r="AO93" s="88" t="str">
        <f t="shared" si="14"/>
        <v>HORAS A MAIS ALOCADAS</v>
      </c>
      <c r="AP93" s="88">
        <f t="shared" si="15"/>
        <v>0.25</v>
      </c>
      <c r="AQ93" s="88">
        <f t="shared" si="16"/>
        <v>8.333333333333337E-2</v>
      </c>
      <c r="AR93" s="88">
        <f t="shared" si="17"/>
        <v>0.33333333333333282</v>
      </c>
      <c r="AS93" s="89">
        <f t="shared" si="18"/>
        <v>0.41666666666666619</v>
      </c>
    </row>
  </sheetData>
  <mergeCells count="13">
    <mergeCell ref="AO1:AS1"/>
    <mergeCell ref="L1:P1"/>
    <mergeCell ref="Q1:U1"/>
    <mergeCell ref="V1:Z1"/>
    <mergeCell ref="AB1:AG1"/>
    <mergeCell ref="AH1:AM1"/>
    <mergeCell ref="AL2:AM2"/>
    <mergeCell ref="M2:N2"/>
    <mergeCell ref="R2:S2"/>
    <mergeCell ref="W2:X2"/>
    <mergeCell ref="AC2:AD2"/>
    <mergeCell ref="AF2:AG2"/>
    <mergeCell ref="AI2:AJ2"/>
  </mergeCells>
  <conditionalFormatting sqref="AO2:AO93">
    <cfRule type="containsText" dxfId="31" priority="1" operator="containsText" text="HORAS">
      <formula>NOT(ISERROR(SEARCH("HORAS",AO2)))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5"/>
  </sheetPr>
  <dimension ref="A1:A7"/>
  <sheetViews>
    <sheetView workbookViewId="0">
      <selection activeCell="A12" sqref="A12"/>
    </sheetView>
  </sheetViews>
  <sheetFormatPr defaultColWidth="9.140625" defaultRowHeight="15"/>
  <cols>
    <col min="1" max="1" width="91.7109375" style="42" customWidth="1"/>
    <col min="2" max="16384" width="9.140625" style="24"/>
  </cols>
  <sheetData>
    <row r="1" spans="1:1" ht="27" customHeight="1">
      <c r="A1" s="41" t="s">
        <v>371</v>
      </c>
    </row>
    <row r="2" spans="1:1" ht="61.5" customHeight="1">
      <c r="A2" s="42" t="s">
        <v>374</v>
      </c>
    </row>
    <row r="3" spans="1:1" ht="30.75" customHeight="1">
      <c r="A3" s="42" t="s">
        <v>372</v>
      </c>
    </row>
    <row r="4" spans="1:1" ht="27.75" customHeight="1">
      <c r="A4" s="42" t="s">
        <v>373</v>
      </c>
    </row>
    <row r="5" spans="1:1" ht="48.75" customHeight="1">
      <c r="A5" s="42" t="s">
        <v>2581</v>
      </c>
    </row>
    <row r="6" spans="1:1" ht="46.5" customHeight="1">
      <c r="A6" s="42" t="s">
        <v>375</v>
      </c>
    </row>
    <row r="7" spans="1:1" ht="43.5" customHeight="1">
      <c r="A7" s="8" t="s">
        <v>376</v>
      </c>
    </row>
  </sheetData>
  <sheetProtection autoFilter="0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6"/>
  </sheetPr>
  <dimension ref="A1:AN150"/>
  <sheetViews>
    <sheetView zoomScale="80" zoomScaleNormal="80" workbookViewId="0">
      <pane xSplit="1" topLeftCell="T1" activePane="topRight" state="frozen"/>
      <selection activeCell="AD1" sqref="AD1:AE1048576"/>
      <selection pane="topRight" activeCell="Y36" sqref="Y36"/>
    </sheetView>
  </sheetViews>
  <sheetFormatPr defaultRowHeight="15"/>
  <cols>
    <col min="1" max="1" width="53.28515625" style="24" bestFit="1" customWidth="1"/>
    <col min="2" max="2" width="13.7109375" style="12" customWidth="1"/>
    <col min="3" max="3" width="4.140625" style="12" customWidth="1"/>
    <col min="4" max="5" width="4.28515625" style="12" customWidth="1"/>
    <col min="6" max="6" width="7.28515625" style="12" customWidth="1"/>
    <col min="7" max="7" width="8.28515625" style="12" customWidth="1"/>
    <col min="8" max="8" width="9.7109375" style="24" customWidth="1"/>
    <col min="9" max="11" width="9.140625" style="24"/>
    <col min="12" max="12" width="13.7109375" style="25" customWidth="1"/>
    <col min="13" max="13" width="21" style="52" bestFit="1" customWidth="1"/>
    <col min="14" max="14" width="21.85546875" style="52" customWidth="1"/>
    <col min="15" max="16" width="14.140625" style="25" customWidth="1"/>
    <col min="17" max="18" width="14.140625" style="52" customWidth="1"/>
    <col min="19" max="20" width="14.140625" style="25" customWidth="1"/>
    <col min="21" max="22" width="14.140625" style="52" customWidth="1"/>
    <col min="23" max="23" width="14.140625" style="25" customWidth="1"/>
    <col min="24" max="24" width="17.7109375" style="25" customWidth="1"/>
    <col min="25" max="25" width="40.140625" style="25" customWidth="1"/>
    <col min="26" max="26" width="15.42578125" style="25" bestFit="1" customWidth="1"/>
    <col min="27" max="27" width="21.42578125" style="52" bestFit="1" customWidth="1"/>
    <col min="28" max="28" width="22.7109375" style="52" customWidth="1"/>
    <col min="29" max="30" width="22.7109375" style="25" customWidth="1"/>
    <col min="31" max="32" width="22.7109375" style="52" customWidth="1"/>
    <col min="33" max="33" width="22.7109375" style="25" customWidth="1"/>
    <col min="34" max="34" width="14.140625" style="25" customWidth="1"/>
    <col min="35" max="35" width="24.85546875" style="25" customWidth="1"/>
    <col min="36" max="37" width="32.42578125" style="25" customWidth="1"/>
    <col min="38" max="38" width="9.140625" style="25"/>
    <col min="40" max="40" width="11.5703125" customWidth="1"/>
    <col min="41" max="41" width="11.42578125" customWidth="1"/>
  </cols>
  <sheetData>
    <row r="1" spans="1:40" s="8" customFormat="1" ht="30">
      <c r="A1" s="8" t="s">
        <v>0</v>
      </c>
      <c r="B1" s="8" t="s">
        <v>4</v>
      </c>
      <c r="C1" s="8" t="s">
        <v>1</v>
      </c>
      <c r="D1" s="8" t="s">
        <v>2</v>
      </c>
      <c r="E1" s="8" t="s">
        <v>3</v>
      </c>
      <c r="F1" s="8" t="s">
        <v>7</v>
      </c>
      <c r="G1" s="8" t="s">
        <v>6</v>
      </c>
      <c r="H1" s="8" t="s">
        <v>15</v>
      </c>
      <c r="I1" s="8" t="s">
        <v>8</v>
      </c>
      <c r="J1" s="8" t="s">
        <v>9</v>
      </c>
      <c r="K1" s="8" t="s">
        <v>47</v>
      </c>
      <c r="L1" s="8" t="s">
        <v>346</v>
      </c>
      <c r="M1" s="50" t="s">
        <v>347</v>
      </c>
      <c r="N1" s="50" t="s">
        <v>348</v>
      </c>
      <c r="O1" s="8" t="s">
        <v>350</v>
      </c>
      <c r="P1" s="8" t="s">
        <v>349</v>
      </c>
      <c r="Q1" s="50" t="s">
        <v>351</v>
      </c>
      <c r="R1" s="50" t="s">
        <v>352</v>
      </c>
      <c r="S1" s="8" t="s">
        <v>353</v>
      </c>
      <c r="T1" s="8" t="s">
        <v>364</v>
      </c>
      <c r="U1" s="50" t="s">
        <v>365</v>
      </c>
      <c r="V1" s="50" t="s">
        <v>366</v>
      </c>
      <c r="W1" s="8" t="s">
        <v>367</v>
      </c>
      <c r="X1" s="8" t="s">
        <v>10</v>
      </c>
      <c r="Y1" s="8" t="s">
        <v>11</v>
      </c>
      <c r="Z1" s="8" t="s">
        <v>355</v>
      </c>
      <c r="AA1" s="50" t="s">
        <v>356</v>
      </c>
      <c r="AB1" s="50" t="s">
        <v>357</v>
      </c>
      <c r="AC1" s="8" t="s">
        <v>358</v>
      </c>
      <c r="AD1" s="8" t="s">
        <v>359</v>
      </c>
      <c r="AE1" s="50" t="s">
        <v>360</v>
      </c>
      <c r="AF1" s="50" t="s">
        <v>385</v>
      </c>
      <c r="AG1" s="8" t="s">
        <v>362</v>
      </c>
      <c r="AH1" s="8" t="s">
        <v>12</v>
      </c>
      <c r="AI1" s="8" t="s">
        <v>13</v>
      </c>
      <c r="AJ1" s="8" t="s">
        <v>14</v>
      </c>
      <c r="AK1" s="8" t="s">
        <v>4037</v>
      </c>
      <c r="AM1" s="8" t="s">
        <v>315</v>
      </c>
      <c r="AN1" s="8" t="s">
        <v>314</v>
      </c>
    </row>
    <row r="2" spans="1:40">
      <c r="A2" s="24" t="s">
        <v>2643</v>
      </c>
      <c r="B2" s="32" t="str">
        <f>IFERROR(VLOOKUP($A2,Disciplinas[],5,FALSE),"-")</f>
        <v>EVD102</v>
      </c>
      <c r="C2" s="32">
        <f>IFERROR(VLOOKUP($A2,Disciplinas[],2,FALSE),"-")</f>
        <v>4</v>
      </c>
      <c r="D2" s="32">
        <f>IFERROR(VLOOKUP($A2,Disciplinas[],3,FALSE),"-")</f>
        <v>0</v>
      </c>
      <c r="E2" s="32">
        <f>IFERROR(VLOOKUP($A2,Disciplinas[],4,FALSE),"-")</f>
        <v>8</v>
      </c>
      <c r="F2" s="13" t="str">
        <f>IFERROR(VLOOKUP($A2,Disciplinas[],6,FALSE),"-")</f>
        <v>PG</v>
      </c>
      <c r="G2" s="13" t="str">
        <f>IFERROR(VLOOKUP($A2,Disciplinas[],7,FALSE),"-")</f>
        <v>EVD</v>
      </c>
      <c r="N2" s="52" t="s">
        <v>354</v>
      </c>
      <c r="X2" s="25">
        <v>4</v>
      </c>
      <c r="Y2" s="25" t="s">
        <v>65</v>
      </c>
      <c r="AC2" s="37"/>
      <c r="AM2" t="s">
        <v>245</v>
      </c>
      <c r="AN2">
        <f>COUNTIF(Tabela3[Categoria],"BI")</f>
        <v>10</v>
      </c>
    </row>
    <row r="3" spans="1:40">
      <c r="A3" s="24" t="s">
        <v>254</v>
      </c>
      <c r="B3" s="32" t="str">
        <f>IFERROR(VLOOKUP($A3,Disciplinas[],5,FALSE),"-")</f>
        <v>BCL0306-15</v>
      </c>
      <c r="C3" s="32">
        <f>IFERROR(VLOOKUP($A3,Disciplinas[],2,FALSE),"-")</f>
        <v>3</v>
      </c>
      <c r="D3" s="32">
        <f>IFERROR(VLOOKUP($A3,Disciplinas[],3,FALSE),"-")</f>
        <v>0</v>
      </c>
      <c r="E3" s="32">
        <f>IFERROR(VLOOKUP($A3,Disciplinas[],4,FALSE),"-")</f>
        <v>4</v>
      </c>
      <c r="F3" s="13" t="str">
        <f>IFERROR(VLOOKUP($A3,Disciplinas[],6,FALSE),"-")</f>
        <v>BI</v>
      </c>
      <c r="G3" s="13" t="str">
        <f>IFERROR(VLOOKUP($A3,Disciplinas[],7,FALSE),"-")</f>
        <v>BI</v>
      </c>
      <c r="H3" s="24" t="s">
        <v>387</v>
      </c>
      <c r="I3" s="24" t="s">
        <v>388</v>
      </c>
      <c r="K3" s="24">
        <v>90</v>
      </c>
      <c r="L3" s="25" t="s">
        <v>378</v>
      </c>
      <c r="M3" s="51">
        <v>0.58333333333333304</v>
      </c>
      <c r="N3" s="51">
        <v>0.66666666666666596</v>
      </c>
      <c r="O3" s="25" t="s">
        <v>383</v>
      </c>
      <c r="P3" s="25" t="s">
        <v>380</v>
      </c>
      <c r="Q3" s="51">
        <v>0.58333333333333304</v>
      </c>
      <c r="R3" s="51">
        <v>0.66666666666666596</v>
      </c>
      <c r="S3" s="25" t="s">
        <v>363</v>
      </c>
      <c r="X3" s="25">
        <v>3</v>
      </c>
      <c r="Y3" s="25" t="s">
        <v>2570</v>
      </c>
      <c r="AC3" s="37"/>
      <c r="AM3" t="s">
        <v>312</v>
      </c>
      <c r="AN3">
        <f>COUNTIF(Tabela3[Categoria],"obr")</f>
        <v>19</v>
      </c>
    </row>
    <row r="4" spans="1:40">
      <c r="A4" s="24" t="s">
        <v>254</v>
      </c>
      <c r="B4" s="32" t="str">
        <f>IFERROR(VLOOKUP($A4,Disciplinas[],5,FALSE),"-")</f>
        <v>BCL0306-15</v>
      </c>
      <c r="C4" s="32">
        <f>IFERROR(VLOOKUP($A4,Disciplinas[],2,FALSE),"-")</f>
        <v>3</v>
      </c>
      <c r="D4" s="32">
        <f>IFERROR(VLOOKUP($A4,Disciplinas[],3,FALSE),"-")</f>
        <v>0</v>
      </c>
      <c r="E4" s="32">
        <f>IFERROR(VLOOKUP($A4,Disciplinas[],4,FALSE),"-")</f>
        <v>4</v>
      </c>
      <c r="F4" s="13" t="str">
        <f>IFERROR(VLOOKUP($A4,Disciplinas[],6,FALSE),"-")</f>
        <v>BI</v>
      </c>
      <c r="G4" s="13" t="str">
        <f>IFERROR(VLOOKUP($A4,Disciplinas[],7,FALSE),"-")</f>
        <v>BI</v>
      </c>
      <c r="H4" s="24" t="s">
        <v>387</v>
      </c>
      <c r="I4" s="24" t="s">
        <v>328</v>
      </c>
      <c r="K4" s="24">
        <v>90</v>
      </c>
      <c r="L4" s="25" t="s">
        <v>378</v>
      </c>
      <c r="M4" s="52">
        <v>0.79166666666666596</v>
      </c>
      <c r="N4" s="52">
        <v>0.874999999999999</v>
      </c>
      <c r="O4" s="25" t="s">
        <v>383</v>
      </c>
      <c r="P4" s="25" t="s">
        <v>380</v>
      </c>
      <c r="Q4" s="52">
        <v>0.79166666666666596</v>
      </c>
      <c r="R4" s="52">
        <v>0.874999999999999</v>
      </c>
      <c r="S4" s="25" t="s">
        <v>363</v>
      </c>
      <c r="X4" s="25">
        <v>3</v>
      </c>
      <c r="Y4" s="25" t="s">
        <v>84</v>
      </c>
      <c r="AC4" s="37"/>
      <c r="AM4" t="s">
        <v>313</v>
      </c>
      <c r="AN4">
        <f>COUNTIF(Tabela3[Categoria],"o.l")</f>
        <v>0</v>
      </c>
    </row>
    <row r="5" spans="1:40">
      <c r="A5" s="24" t="s">
        <v>254</v>
      </c>
      <c r="B5" s="32" t="str">
        <f>IFERROR(VLOOKUP($A5,Disciplinas[],5,FALSE),"-")</f>
        <v>BCL0306-15</v>
      </c>
      <c r="C5" s="32">
        <f>IFERROR(VLOOKUP($A5,Disciplinas[],2,FALSE),"-")</f>
        <v>3</v>
      </c>
      <c r="D5" s="32">
        <f>IFERROR(VLOOKUP($A5,Disciplinas[],3,FALSE),"-")</f>
        <v>0</v>
      </c>
      <c r="E5" s="32">
        <f>IFERROR(VLOOKUP($A5,Disciplinas[],4,FALSE),"-")</f>
        <v>4</v>
      </c>
      <c r="F5" s="13" t="str">
        <f>IFERROR(VLOOKUP($A5,Disciplinas[],6,FALSE),"-")</f>
        <v>BI</v>
      </c>
      <c r="G5" s="13" t="str">
        <f>IFERROR(VLOOKUP($A5,Disciplinas[],7,FALSE),"-")</f>
        <v>BI</v>
      </c>
      <c r="H5" s="24" t="s">
        <v>2575</v>
      </c>
      <c r="I5" s="24" t="s">
        <v>388</v>
      </c>
      <c r="K5" s="24">
        <v>90</v>
      </c>
      <c r="L5" s="25" t="s">
        <v>378</v>
      </c>
      <c r="M5" s="51">
        <v>0.58333333333333304</v>
      </c>
      <c r="N5" s="51">
        <v>0.66666666666666596</v>
      </c>
      <c r="O5" s="25" t="s">
        <v>383</v>
      </c>
      <c r="P5" s="25" t="s">
        <v>380</v>
      </c>
      <c r="Q5" s="51">
        <v>0.58333333333333304</v>
      </c>
      <c r="R5" s="51">
        <v>0.66666666666666596</v>
      </c>
      <c r="S5" s="25" t="s">
        <v>363</v>
      </c>
      <c r="X5" s="25">
        <v>3</v>
      </c>
      <c r="Y5" s="25" t="s">
        <v>75</v>
      </c>
      <c r="AC5" s="37"/>
      <c r="AM5" t="s">
        <v>304</v>
      </c>
      <c r="AN5">
        <f>COUNTIF(Tabela3[Categoria],"livre")</f>
        <v>0</v>
      </c>
    </row>
    <row r="6" spans="1:40">
      <c r="A6" s="37" t="s">
        <v>95</v>
      </c>
      <c r="B6" s="32" t="str">
        <f>IFERROR(VLOOKUP($A6,Disciplinas[],5,FALSE),"-")</f>
        <v>NHZ1003-15</v>
      </c>
      <c r="C6" s="13">
        <f>IFERROR(VLOOKUP($A6,Disciplinas[],2,FALSE),"-")</f>
        <v>4</v>
      </c>
      <c r="D6" s="13">
        <f>IFERROR(VLOOKUP($A6,Disciplinas[],3,FALSE),"-")</f>
        <v>0</v>
      </c>
      <c r="E6" s="13">
        <f>IFERROR(VLOOKUP($A6,Disciplinas[],4,FALSE),"-")</f>
        <v>4</v>
      </c>
      <c r="F6" s="13" t="str">
        <f>IFERROR(VLOOKUP($A6,Disciplinas[],6,FALSE),"-")</f>
        <v>OL</v>
      </c>
      <c r="G6" s="13" t="str">
        <f>IFERROR(VLOOKUP($A6,Disciplinas[],7,FALSE),"-")</f>
        <v>BCB</v>
      </c>
      <c r="H6" s="24" t="s">
        <v>387</v>
      </c>
      <c r="I6" s="24" t="s">
        <v>388</v>
      </c>
      <c r="K6" s="24">
        <v>30</v>
      </c>
      <c r="L6" s="37" t="s">
        <v>378</v>
      </c>
      <c r="M6" s="51">
        <v>0.58333333333333304</v>
      </c>
      <c r="N6" s="51">
        <v>0.66666666666666663</v>
      </c>
      <c r="O6" s="31" t="s">
        <v>363</v>
      </c>
      <c r="P6" s="31" t="s">
        <v>381</v>
      </c>
      <c r="Q6" s="53">
        <v>0.58333333333333337</v>
      </c>
      <c r="R6" s="53">
        <v>0.66666666666666663</v>
      </c>
      <c r="S6" s="31" t="s">
        <v>363</v>
      </c>
      <c r="T6" s="31"/>
      <c r="U6" s="53"/>
      <c r="V6" s="53"/>
      <c r="W6" s="31"/>
      <c r="X6" s="31">
        <v>4</v>
      </c>
      <c r="Y6" s="37" t="s">
        <v>68</v>
      </c>
      <c r="Z6" s="37"/>
      <c r="AA6" s="51"/>
      <c r="AB6" s="51"/>
      <c r="AC6" s="37"/>
      <c r="AD6" s="37"/>
      <c r="AE6" s="51"/>
      <c r="AF6" s="51"/>
      <c r="AG6" s="37"/>
      <c r="AH6" s="31"/>
      <c r="AI6" s="31"/>
      <c r="AJ6" s="37"/>
      <c r="AK6" s="95"/>
      <c r="AM6" t="s">
        <v>323</v>
      </c>
      <c r="AN6">
        <f>COUNTIF(Tabela3[Categoria],"PG")</f>
        <v>16</v>
      </c>
    </row>
    <row r="7" spans="1:40">
      <c r="A7" s="24" t="s">
        <v>2644</v>
      </c>
      <c r="B7" s="32" t="str">
        <f>IFERROR(VLOOKUP($A7,Disciplinas[],5,FALSE),"-")</f>
        <v>EVD104</v>
      </c>
      <c r="C7" s="32">
        <f>IFERROR(VLOOKUP($A7,Disciplinas[],2,FALSE),"-")</f>
        <v>4</v>
      </c>
      <c r="D7" s="32">
        <f>IFERROR(VLOOKUP($A7,Disciplinas[],3,FALSE),"-")</f>
        <v>0</v>
      </c>
      <c r="E7" s="32">
        <f>IFERROR(VLOOKUP($A7,Disciplinas[],4,FALSE),"-")</f>
        <v>8</v>
      </c>
      <c r="F7" s="13" t="str">
        <f>IFERROR(VLOOKUP($A7,Disciplinas[],6,FALSE),"-")</f>
        <v>PG</v>
      </c>
      <c r="G7" s="13" t="str">
        <f>IFERROR(VLOOKUP($A7,Disciplinas[],7,FALSE),"-")</f>
        <v>EVD</v>
      </c>
      <c r="H7" s="24" t="s">
        <v>387</v>
      </c>
      <c r="I7" s="24" t="s">
        <v>388</v>
      </c>
      <c r="L7" s="25" t="s">
        <v>378</v>
      </c>
      <c r="M7" s="52">
        <v>0.33333333333333331</v>
      </c>
      <c r="N7" s="52">
        <v>0.5</v>
      </c>
      <c r="O7" s="25" t="s">
        <v>363</v>
      </c>
      <c r="X7" s="25">
        <v>2</v>
      </c>
      <c r="Y7" s="25" t="s">
        <v>48</v>
      </c>
      <c r="AC7" s="37"/>
    </row>
    <row r="8" spans="1:40">
      <c r="A8" s="24" t="s">
        <v>2644</v>
      </c>
      <c r="B8" s="32" t="str">
        <f>IFERROR(VLOOKUP($A8,Disciplinas[],5,FALSE),"-")</f>
        <v>EVD104</v>
      </c>
      <c r="C8" s="32">
        <f>IFERROR(VLOOKUP($A8,Disciplinas[],2,FALSE),"-")</f>
        <v>4</v>
      </c>
      <c r="D8" s="32">
        <f>IFERROR(VLOOKUP($A8,Disciplinas[],3,FALSE),"-")</f>
        <v>0</v>
      </c>
      <c r="E8" s="32">
        <f>IFERROR(VLOOKUP($A8,Disciplinas[],4,FALSE),"-")</f>
        <v>8</v>
      </c>
      <c r="F8" s="13" t="str">
        <f>IFERROR(VLOOKUP($A8,Disciplinas[],6,FALSE),"-")</f>
        <v>PG</v>
      </c>
      <c r="G8" s="13" t="str">
        <f>IFERROR(VLOOKUP($A8,Disciplinas[],7,FALSE),"-")</f>
        <v>EVD</v>
      </c>
      <c r="H8" s="24" t="s">
        <v>387</v>
      </c>
      <c r="I8" s="24" t="s">
        <v>388</v>
      </c>
      <c r="L8" s="25" t="s">
        <v>378</v>
      </c>
      <c r="M8" s="52">
        <v>0.33333333333333331</v>
      </c>
      <c r="N8" s="52">
        <v>0.5</v>
      </c>
      <c r="O8" s="25" t="s">
        <v>363</v>
      </c>
      <c r="X8" s="25">
        <v>2</v>
      </c>
      <c r="Y8" s="25" t="s">
        <v>86</v>
      </c>
      <c r="AC8" s="37"/>
    </row>
    <row r="9" spans="1:40">
      <c r="A9" s="24" t="s">
        <v>2597</v>
      </c>
      <c r="B9" s="32" t="str">
        <f>IFERROR(VLOOKUP($A9,Disciplinas[],5,FALSE),"-")</f>
        <v>BIS121</v>
      </c>
      <c r="C9" s="32">
        <f>IFERROR(VLOOKUP($A9,Disciplinas[],2,FALSE),"-")</f>
        <v>0</v>
      </c>
      <c r="D9" s="32">
        <f>IFERROR(VLOOKUP($A9,Disciplinas[],3,FALSE),"-")</f>
        <v>0</v>
      </c>
      <c r="E9" s="32">
        <f>IFERROR(VLOOKUP($A9,Disciplinas[],4,FALSE),"-")</f>
        <v>0</v>
      </c>
      <c r="F9" s="13" t="str">
        <f>IFERROR(VLOOKUP($A9,Disciplinas[],6,FALSE),"-")</f>
        <v>PG</v>
      </c>
      <c r="G9" s="13" t="str">
        <f>IFERROR(VLOOKUP($A9,Disciplinas[],7,FALSE),"-")</f>
        <v>BIS</v>
      </c>
      <c r="N9" s="52" t="s">
        <v>354</v>
      </c>
      <c r="X9" s="25">
        <v>4</v>
      </c>
      <c r="Y9" s="25" t="s">
        <v>71</v>
      </c>
      <c r="AC9" s="37"/>
    </row>
    <row r="10" spans="1:40">
      <c r="A10" s="37" t="s">
        <v>111</v>
      </c>
      <c r="B10" s="32" t="str">
        <f>IFERROR(VLOOKUP($A10,Disciplinas[],5,FALSE),"-")</f>
        <v>NHT1013-15</v>
      </c>
      <c r="C10" s="13">
        <f>IFERROR(VLOOKUP($A10,Disciplinas[],2,FALSE),"-")</f>
        <v>4</v>
      </c>
      <c r="D10" s="13">
        <f>IFERROR(VLOOKUP($A10,Disciplinas[],3,FALSE),"-")</f>
        <v>2</v>
      </c>
      <c r="E10" s="13">
        <f>IFERROR(VLOOKUP($A10,Disciplinas[],4,FALSE),"-")</f>
        <v>4</v>
      </c>
      <c r="F10" s="13" t="str">
        <f>IFERROR(VLOOKUP($A10,Disciplinas[],6,FALSE),"-")</f>
        <v>OBR</v>
      </c>
      <c r="G10" s="13" t="str">
        <f>IFERROR(VLOOKUP($A10,Disciplinas[],7,FALSE),"-")</f>
        <v>BCB</v>
      </c>
      <c r="H10" s="24" t="s">
        <v>387</v>
      </c>
      <c r="I10" s="24" t="s">
        <v>388</v>
      </c>
      <c r="K10" s="24">
        <v>30</v>
      </c>
      <c r="L10" s="37" t="s">
        <v>379</v>
      </c>
      <c r="M10" s="51">
        <v>0.58333333333333304</v>
      </c>
      <c r="N10" s="51">
        <v>0.66666666666666663</v>
      </c>
      <c r="O10" s="31" t="s">
        <v>363</v>
      </c>
      <c r="P10" s="31" t="s">
        <v>381</v>
      </c>
      <c r="Q10" s="53">
        <v>0.58333333333333337</v>
      </c>
      <c r="R10" s="53">
        <v>0.66666666666666663</v>
      </c>
      <c r="S10" s="31" t="s">
        <v>363</v>
      </c>
      <c r="T10" s="31"/>
      <c r="U10" s="53"/>
      <c r="V10" s="53"/>
      <c r="W10" s="31"/>
      <c r="X10" s="31">
        <v>4</v>
      </c>
      <c r="Y10" s="37" t="s">
        <v>67</v>
      </c>
      <c r="Z10" s="37" t="s">
        <v>381</v>
      </c>
      <c r="AA10" s="51">
        <v>0.66666666666666663</v>
      </c>
      <c r="AB10" s="51">
        <v>0.75</v>
      </c>
      <c r="AC10" s="46" t="s">
        <v>363</v>
      </c>
      <c r="AD10" s="46"/>
      <c r="AE10" s="54"/>
      <c r="AF10" s="54"/>
      <c r="AG10" s="46"/>
      <c r="AH10" s="31"/>
      <c r="AI10" s="31">
        <v>2</v>
      </c>
      <c r="AJ10" s="37" t="s">
        <v>67</v>
      </c>
      <c r="AK10" s="95"/>
    </row>
    <row r="11" spans="1:40">
      <c r="A11" s="24" t="s">
        <v>2572</v>
      </c>
      <c r="B11" s="32" t="str">
        <f>IFERROR(VLOOKUP($A11,Disciplinas[],5,FALSE),"-")</f>
        <v>BCL0308-15b</v>
      </c>
      <c r="C11" s="32">
        <f>IFERROR(VLOOKUP($A11,Disciplinas[],2,FALSE),"-")</f>
        <v>0</v>
      </c>
      <c r="D11" s="32">
        <f>IFERROR(VLOOKUP($A11,Disciplinas[],3,FALSE),"-")</f>
        <v>2</v>
      </c>
      <c r="E11" s="32">
        <f>IFERROR(VLOOKUP($A11,Disciplinas[],4,FALSE),"-")</f>
        <v>2</v>
      </c>
      <c r="F11" s="13" t="str">
        <f>IFERROR(VLOOKUP($A11,Disciplinas[],6,FALSE),"-")</f>
        <v>BI</v>
      </c>
      <c r="G11" s="13" t="str">
        <f>IFERROR(VLOOKUP($A11,Disciplinas[],7,FALSE),"-")</f>
        <v>BI</v>
      </c>
      <c r="H11" s="24" t="s">
        <v>387</v>
      </c>
      <c r="I11" s="24" t="s">
        <v>388</v>
      </c>
      <c r="K11" s="24">
        <v>30</v>
      </c>
      <c r="N11" s="52" t="s">
        <v>354</v>
      </c>
      <c r="Z11" s="25" t="s">
        <v>378</v>
      </c>
      <c r="AA11" s="52">
        <v>0.66666666666666596</v>
      </c>
      <c r="AB11" s="52">
        <v>0.749999999999999</v>
      </c>
      <c r="AC11" s="37" t="s">
        <v>363</v>
      </c>
      <c r="AI11" s="25">
        <v>2</v>
      </c>
      <c r="AJ11" s="25" t="s">
        <v>85</v>
      </c>
    </row>
    <row r="12" spans="1:40" ht="30">
      <c r="A12" s="24" t="s">
        <v>2572</v>
      </c>
      <c r="B12" s="32" t="str">
        <f>IFERROR(VLOOKUP($A12,Disciplinas[],5,FALSE),"-")</f>
        <v>BCL0308-15b</v>
      </c>
      <c r="C12" s="32">
        <f>IFERROR(VLOOKUP($A12,Disciplinas[],2,FALSE),"-")</f>
        <v>0</v>
      </c>
      <c r="D12" s="32">
        <f>IFERROR(VLOOKUP($A12,Disciplinas[],3,FALSE),"-")</f>
        <v>2</v>
      </c>
      <c r="E12" s="32">
        <f>IFERROR(VLOOKUP($A12,Disciplinas[],4,FALSE),"-")</f>
        <v>2</v>
      </c>
      <c r="F12" s="13" t="str">
        <f>IFERROR(VLOOKUP($A12,Disciplinas[],6,FALSE),"-")</f>
        <v>BI</v>
      </c>
      <c r="G12" s="13" t="str">
        <f>IFERROR(VLOOKUP($A12,Disciplinas[],7,FALSE),"-")</f>
        <v>BI</v>
      </c>
      <c r="H12" s="24" t="s">
        <v>2575</v>
      </c>
      <c r="I12" s="24" t="s">
        <v>328</v>
      </c>
      <c r="K12" s="24">
        <v>30</v>
      </c>
      <c r="N12" s="52" t="s">
        <v>354</v>
      </c>
      <c r="Z12" s="25" t="s">
        <v>378</v>
      </c>
      <c r="AA12" s="52">
        <v>0.874999999999999</v>
      </c>
      <c r="AB12" s="52">
        <v>0.95833333333333204</v>
      </c>
      <c r="AC12" s="37" t="s">
        <v>363</v>
      </c>
      <c r="AI12" s="25">
        <v>2</v>
      </c>
      <c r="AJ12" s="25" t="s">
        <v>54</v>
      </c>
    </row>
    <row r="13" spans="1:40">
      <c r="A13" s="24" t="s">
        <v>2571</v>
      </c>
      <c r="B13" s="32" t="str">
        <f>IFERROR(VLOOKUP($A13,Disciplinas[],5,FALSE),"-")</f>
        <v>BCL0308-15a</v>
      </c>
      <c r="C13" s="32">
        <f>IFERROR(VLOOKUP($A13,Disciplinas[],2,FALSE),"-")</f>
        <v>3</v>
      </c>
      <c r="D13" s="32">
        <f>IFERROR(VLOOKUP($A13,Disciplinas[],3,FALSE),"-")</f>
        <v>0</v>
      </c>
      <c r="E13" s="32">
        <f>IFERROR(VLOOKUP($A13,Disciplinas[],4,FALSE),"-")</f>
        <v>4</v>
      </c>
      <c r="F13" s="13" t="str">
        <f>IFERROR(VLOOKUP($A13,Disciplinas[],6,FALSE),"-")</f>
        <v>BI</v>
      </c>
      <c r="G13" s="13" t="str">
        <f>IFERROR(VLOOKUP($A13,Disciplinas[],7,FALSE),"-")</f>
        <v>BI</v>
      </c>
      <c r="H13" s="24" t="s">
        <v>387</v>
      </c>
      <c r="I13" s="24" t="s">
        <v>388</v>
      </c>
      <c r="K13" s="24">
        <v>90</v>
      </c>
      <c r="L13" s="25" t="s">
        <v>378</v>
      </c>
      <c r="M13" s="52">
        <v>0.58333333333333304</v>
      </c>
      <c r="N13" s="52">
        <v>0.66666666666666596</v>
      </c>
      <c r="O13" s="25" t="s">
        <v>383</v>
      </c>
      <c r="P13" s="25" t="s">
        <v>380</v>
      </c>
      <c r="Q13" s="52">
        <v>0.58333333333333304</v>
      </c>
      <c r="R13" s="52">
        <v>0.66666666666666596</v>
      </c>
      <c r="S13" s="25" t="s">
        <v>363</v>
      </c>
      <c r="X13" s="25">
        <v>3</v>
      </c>
      <c r="Y13" s="25" t="s">
        <v>85</v>
      </c>
      <c r="AC13" s="37"/>
    </row>
    <row r="14" spans="1:40">
      <c r="A14" s="24" t="s">
        <v>2571</v>
      </c>
      <c r="B14" s="32" t="str">
        <f>IFERROR(VLOOKUP($A14,Disciplinas[],5,FALSE),"-")</f>
        <v>BCL0308-15a</v>
      </c>
      <c r="C14" s="32">
        <f>IFERROR(VLOOKUP($A14,Disciplinas[],2,FALSE),"-")</f>
        <v>3</v>
      </c>
      <c r="D14" s="32">
        <f>IFERROR(VLOOKUP($A14,Disciplinas[],3,FALSE),"-")</f>
        <v>0</v>
      </c>
      <c r="E14" s="32">
        <f>IFERROR(VLOOKUP($A14,Disciplinas[],4,FALSE),"-")</f>
        <v>4</v>
      </c>
      <c r="F14" s="13" t="str">
        <f>IFERROR(VLOOKUP($A14,Disciplinas[],6,FALSE),"-")</f>
        <v>BI</v>
      </c>
      <c r="G14" s="13" t="str">
        <f>IFERROR(VLOOKUP($A14,Disciplinas[],7,FALSE),"-")</f>
        <v>BI</v>
      </c>
      <c r="H14" s="24" t="s">
        <v>387</v>
      </c>
      <c r="I14" s="24" t="s">
        <v>328</v>
      </c>
      <c r="K14" s="24">
        <v>90</v>
      </c>
      <c r="L14" s="25" t="s">
        <v>378</v>
      </c>
      <c r="M14" s="52">
        <v>0.79166666666666596</v>
      </c>
      <c r="N14" s="52">
        <v>0.874999999999999</v>
      </c>
      <c r="O14" s="25" t="s">
        <v>383</v>
      </c>
      <c r="P14" s="25" t="s">
        <v>380</v>
      </c>
      <c r="Q14" s="52">
        <v>0.79166666666666596</v>
      </c>
      <c r="R14" s="52">
        <v>0.874999999999999</v>
      </c>
      <c r="S14" s="25" t="s">
        <v>363</v>
      </c>
      <c r="X14" s="25">
        <v>3</v>
      </c>
      <c r="Y14" s="25" t="s">
        <v>70</v>
      </c>
      <c r="AC14" s="37"/>
      <c r="AI14" s="25">
        <v>2</v>
      </c>
      <c r="AJ14" s="25" t="s">
        <v>85</v>
      </c>
    </row>
    <row r="15" spans="1:40">
      <c r="A15" s="37" t="s">
        <v>113</v>
      </c>
      <c r="B15" s="32" t="str">
        <f>IFERROR(VLOOKUP($A15,Disciplinas[],5,FALSE),"-")</f>
        <v>NHZ1078-15</v>
      </c>
      <c r="C15" s="13">
        <f>IFERROR(VLOOKUP($A15,Disciplinas[],2,FALSE),"-")</f>
        <v>0</v>
      </c>
      <c r="D15" s="13">
        <f>IFERROR(VLOOKUP($A15,Disciplinas[],3,FALSE),"-")</f>
        <v>4</v>
      </c>
      <c r="E15" s="13">
        <f>IFERROR(VLOOKUP($A15,Disciplinas[],4,FALSE),"-")</f>
        <v>2</v>
      </c>
      <c r="F15" s="13" t="str">
        <f>IFERROR(VLOOKUP($A15,Disciplinas[],6,FALSE),"-")</f>
        <v>OL</v>
      </c>
      <c r="G15" s="13" t="str">
        <f>IFERROR(VLOOKUP($A15,Disciplinas[],7,FALSE),"-")</f>
        <v>BCB</v>
      </c>
      <c r="H15" s="24" t="s">
        <v>2575</v>
      </c>
      <c r="I15" s="24" t="s">
        <v>388</v>
      </c>
      <c r="K15" s="24">
        <v>30</v>
      </c>
      <c r="L15" s="37"/>
      <c r="M15" s="51"/>
      <c r="N15" s="51"/>
      <c r="O15" s="31"/>
      <c r="P15" s="31"/>
      <c r="Q15" s="53"/>
      <c r="R15" s="53"/>
      <c r="S15" s="31"/>
      <c r="T15" s="31"/>
      <c r="U15" s="53"/>
      <c r="V15" s="53"/>
      <c r="W15" s="31"/>
      <c r="X15" s="31"/>
      <c r="Y15" s="37"/>
      <c r="Z15" s="37" t="s">
        <v>379</v>
      </c>
      <c r="AA15" s="51">
        <v>0.58333333333333304</v>
      </c>
      <c r="AB15" s="51">
        <v>0.75</v>
      </c>
      <c r="AC15" s="37" t="s">
        <v>363</v>
      </c>
      <c r="AD15" s="37"/>
      <c r="AE15" s="51"/>
      <c r="AF15" s="51"/>
      <c r="AG15" s="37"/>
      <c r="AH15" s="31"/>
      <c r="AI15" s="31">
        <v>2</v>
      </c>
      <c r="AJ15" s="37" t="s">
        <v>66</v>
      </c>
      <c r="AK15" s="95"/>
    </row>
    <row r="16" spans="1:40">
      <c r="A16" s="37" t="s">
        <v>113</v>
      </c>
      <c r="B16" s="32" t="str">
        <f>IFERROR(VLOOKUP($A16,Disciplinas[],5,FALSE),"-")</f>
        <v>NHZ1078-15</v>
      </c>
      <c r="C16" s="32">
        <f>IFERROR(VLOOKUP($A16,Disciplinas[],2,FALSE),"-")</f>
        <v>0</v>
      </c>
      <c r="D16" s="32">
        <f>IFERROR(VLOOKUP($A16,Disciplinas[],3,FALSE),"-")</f>
        <v>4</v>
      </c>
      <c r="E16" s="32">
        <f>IFERROR(VLOOKUP($A16,Disciplinas[],4,FALSE),"-")</f>
        <v>2</v>
      </c>
      <c r="F16" s="13" t="str">
        <f>IFERROR(VLOOKUP($A16,Disciplinas[],6,FALSE),"-")</f>
        <v>OL</v>
      </c>
      <c r="G16" s="13" t="str">
        <f>IFERROR(VLOOKUP($A16,Disciplinas[],7,FALSE),"-")</f>
        <v>BCB</v>
      </c>
      <c r="H16" s="24" t="s">
        <v>2575</v>
      </c>
      <c r="I16" s="24" t="s">
        <v>388</v>
      </c>
      <c r="K16" s="24">
        <v>30</v>
      </c>
      <c r="N16" s="52" t="s">
        <v>354</v>
      </c>
      <c r="Z16" s="25" t="s">
        <v>379</v>
      </c>
      <c r="AA16" s="52">
        <v>0.58333333333333304</v>
      </c>
      <c r="AB16" s="52">
        <v>0.749999999999999</v>
      </c>
      <c r="AC16" s="37" t="s">
        <v>363</v>
      </c>
      <c r="AI16" s="25">
        <v>2</v>
      </c>
      <c r="AJ16" s="25" t="s">
        <v>337</v>
      </c>
    </row>
    <row r="17" spans="1:38">
      <c r="A17" s="37" t="s">
        <v>115</v>
      </c>
      <c r="B17" s="32" t="str">
        <f>IFERROR(VLOOKUP($A17,Disciplinas[],5,FALSE),"-")</f>
        <v>NHZ1014-13</v>
      </c>
      <c r="C17" s="13">
        <f>IFERROR(VLOOKUP($A17,Disciplinas[],2,FALSE),"-")</f>
        <v>2</v>
      </c>
      <c r="D17" s="13">
        <f>IFERROR(VLOOKUP($A17,Disciplinas[],3,FALSE),"-")</f>
        <v>2</v>
      </c>
      <c r="E17" s="13">
        <f>IFERROR(VLOOKUP($A17,Disciplinas[],4,FALSE),"-")</f>
        <v>2</v>
      </c>
      <c r="F17" s="13" t="str">
        <f>IFERROR(VLOOKUP($A17,Disciplinas[],6,FALSE),"-")</f>
        <v>OL</v>
      </c>
      <c r="G17" s="13" t="str">
        <f>IFERROR(VLOOKUP($A17,Disciplinas[],7,FALSE),"-")</f>
        <v>BCB</v>
      </c>
      <c r="H17" s="24" t="s">
        <v>387</v>
      </c>
      <c r="I17" s="24" t="s">
        <v>328</v>
      </c>
      <c r="K17" s="24">
        <v>30</v>
      </c>
      <c r="L17" s="37" t="s">
        <v>378</v>
      </c>
      <c r="M17" s="51">
        <v>0.33333333333333331</v>
      </c>
      <c r="N17" s="51">
        <v>0.41666666666666669</v>
      </c>
      <c r="O17" s="31" t="s">
        <v>363</v>
      </c>
      <c r="P17" s="31"/>
      <c r="Q17" s="53"/>
      <c r="R17" s="53"/>
      <c r="S17" s="31"/>
      <c r="T17" s="31"/>
      <c r="U17" s="53"/>
      <c r="V17" s="53"/>
      <c r="W17" s="31"/>
      <c r="X17" s="31">
        <v>2</v>
      </c>
      <c r="Y17" s="37" t="s">
        <v>60</v>
      </c>
      <c r="Z17" s="37" t="s">
        <v>378</v>
      </c>
      <c r="AA17" s="51">
        <v>0.41666666666666669</v>
      </c>
      <c r="AB17" s="51">
        <v>0.5</v>
      </c>
      <c r="AC17" s="37" t="s">
        <v>363</v>
      </c>
      <c r="AD17" s="37"/>
      <c r="AE17" s="51"/>
      <c r="AF17" s="51"/>
      <c r="AG17" s="37"/>
      <c r="AH17" s="31"/>
      <c r="AI17" s="31">
        <v>2</v>
      </c>
      <c r="AJ17" s="37" t="s">
        <v>60</v>
      </c>
      <c r="AK17" s="95"/>
      <c r="AL17" s="24"/>
    </row>
    <row r="18" spans="1:38">
      <c r="A18" s="37" t="s">
        <v>115</v>
      </c>
      <c r="B18" s="32" t="str">
        <f>IFERROR(VLOOKUP($A18,Disciplinas[],5,FALSE),"-")</f>
        <v>NHZ1014-13</v>
      </c>
      <c r="C18" s="13">
        <f>IFERROR(VLOOKUP($A18,Disciplinas[],2,FALSE),"-")</f>
        <v>2</v>
      </c>
      <c r="D18" s="13">
        <f>IFERROR(VLOOKUP($A18,Disciplinas[],3,FALSE),"-")</f>
        <v>2</v>
      </c>
      <c r="E18" s="13">
        <f>IFERROR(VLOOKUP($A18,Disciplinas[],4,FALSE),"-")</f>
        <v>2</v>
      </c>
      <c r="F18" s="13" t="str">
        <f>IFERROR(VLOOKUP($A18,Disciplinas[],6,FALSE),"-")</f>
        <v>OL</v>
      </c>
      <c r="G18" s="13" t="str">
        <f>IFERROR(VLOOKUP($A18,Disciplinas[],7,FALSE),"-")</f>
        <v>BCB</v>
      </c>
      <c r="H18" s="24" t="s">
        <v>387</v>
      </c>
      <c r="I18" s="24" t="s">
        <v>388</v>
      </c>
      <c r="K18" s="24">
        <v>30</v>
      </c>
      <c r="L18" s="37" t="s">
        <v>378</v>
      </c>
      <c r="M18" s="51">
        <v>0.79166666666666596</v>
      </c>
      <c r="N18" s="51">
        <v>0.874999999999999</v>
      </c>
      <c r="O18" s="31" t="s">
        <v>363</v>
      </c>
      <c r="P18" s="31"/>
      <c r="Q18" s="53"/>
      <c r="R18" s="53"/>
      <c r="S18" s="31"/>
      <c r="T18" s="31"/>
      <c r="U18" s="53"/>
      <c r="V18" s="53"/>
      <c r="W18" s="31"/>
      <c r="X18" s="31">
        <v>2</v>
      </c>
      <c r="Y18" s="37" t="s">
        <v>60</v>
      </c>
      <c r="Z18" s="37" t="s">
        <v>378</v>
      </c>
      <c r="AA18" s="51">
        <v>0.875</v>
      </c>
      <c r="AB18" s="51">
        <v>0.95833333333333404</v>
      </c>
      <c r="AC18" s="37" t="s">
        <v>363</v>
      </c>
      <c r="AD18" s="37"/>
      <c r="AE18" s="51"/>
      <c r="AF18" s="51"/>
      <c r="AG18" s="37"/>
      <c r="AH18" s="31"/>
      <c r="AI18" s="31">
        <v>2</v>
      </c>
      <c r="AJ18" s="37" t="s">
        <v>60</v>
      </c>
      <c r="AK18" s="95"/>
      <c r="AL18" s="24"/>
    </row>
    <row r="19" spans="1:38">
      <c r="A19" s="37" t="s">
        <v>123</v>
      </c>
      <c r="B19" s="32" t="str">
        <f>IFERROR(VLOOKUP($A19,Disciplinas[],5,FALSE),"-")</f>
        <v>NHZ1016-15</v>
      </c>
      <c r="C19" s="13">
        <f>IFERROR(VLOOKUP($A19,Disciplinas[],2,FALSE),"-")</f>
        <v>4</v>
      </c>
      <c r="D19" s="13">
        <f>IFERROR(VLOOKUP($A19,Disciplinas[],3,FALSE),"-")</f>
        <v>0</v>
      </c>
      <c r="E19" s="13">
        <f>IFERROR(VLOOKUP($A19,Disciplinas[],4,FALSE),"-")</f>
        <v>4</v>
      </c>
      <c r="F19" s="13" t="str">
        <f>IFERROR(VLOOKUP($A19,Disciplinas[],6,FALSE),"-")</f>
        <v>OL</v>
      </c>
      <c r="G19" s="13" t="str">
        <f>IFERROR(VLOOKUP($A19,Disciplinas[],7,FALSE),"-")</f>
        <v>BCB</v>
      </c>
      <c r="H19" s="24" t="s">
        <v>387</v>
      </c>
      <c r="I19" s="24" t="s">
        <v>388</v>
      </c>
      <c r="K19" s="24">
        <v>30</v>
      </c>
      <c r="L19" s="37" t="s">
        <v>377</v>
      </c>
      <c r="M19" s="51">
        <v>0.66666666666666696</v>
      </c>
      <c r="N19" s="51">
        <v>0.75</v>
      </c>
      <c r="O19" s="31" t="s">
        <v>363</v>
      </c>
      <c r="P19" s="31" t="s">
        <v>379</v>
      </c>
      <c r="Q19" s="53">
        <v>0.66666666666666663</v>
      </c>
      <c r="R19" s="53">
        <v>0.75</v>
      </c>
      <c r="S19" s="31" t="s">
        <v>363</v>
      </c>
      <c r="T19" s="31"/>
      <c r="U19" s="53"/>
      <c r="V19" s="53"/>
      <c r="W19" s="31"/>
      <c r="X19" s="31">
        <v>4</v>
      </c>
      <c r="Y19" s="37" t="s">
        <v>51</v>
      </c>
      <c r="Z19" s="37"/>
      <c r="AA19" s="51"/>
      <c r="AB19" s="51"/>
      <c r="AC19" s="37"/>
      <c r="AD19" s="37"/>
      <c r="AE19" s="51"/>
      <c r="AF19" s="51"/>
      <c r="AG19" s="37"/>
      <c r="AH19" s="31"/>
      <c r="AI19" s="31"/>
      <c r="AJ19" s="37"/>
      <c r="AK19" s="95"/>
      <c r="AL19" s="24"/>
    </row>
    <row r="20" spans="1:38">
      <c r="A20" s="43" t="s">
        <v>129</v>
      </c>
      <c r="B20" s="32" t="str">
        <f>IFERROR(VLOOKUP($A20,Disciplinas[],5,FALSE),"-")</f>
        <v>NHT1073-15</v>
      </c>
      <c r="C20" s="13">
        <f>IFERROR(VLOOKUP($A20,Disciplinas[],2,FALSE),"-")</f>
        <v>2</v>
      </c>
      <c r="D20" s="13">
        <f>IFERROR(VLOOKUP($A20,Disciplinas[],3,FALSE),"-")</f>
        <v>2</v>
      </c>
      <c r="E20" s="13">
        <f>IFERROR(VLOOKUP($A20,Disciplinas[],4,FALSE),"-")</f>
        <v>4</v>
      </c>
      <c r="F20" s="13" t="str">
        <f>IFERROR(VLOOKUP($A20,Disciplinas[],6,FALSE),"-")</f>
        <v>OBR</v>
      </c>
      <c r="G20" s="13" t="str">
        <f>IFERROR(VLOOKUP($A20,Disciplinas[],7,FALSE),"-")</f>
        <v>BCB</v>
      </c>
      <c r="H20" s="24" t="s">
        <v>387</v>
      </c>
      <c r="I20" s="24" t="s">
        <v>388</v>
      </c>
      <c r="K20" s="24">
        <v>30</v>
      </c>
      <c r="L20" s="37" t="s">
        <v>379</v>
      </c>
      <c r="M20" s="51">
        <v>0.33333333333333331</v>
      </c>
      <c r="N20" s="51">
        <v>0.41666666666666702</v>
      </c>
      <c r="O20" s="31" t="s">
        <v>363</v>
      </c>
      <c r="P20" s="31"/>
      <c r="Q20" s="53"/>
      <c r="R20" s="53"/>
      <c r="S20" s="31"/>
      <c r="T20" s="31"/>
      <c r="U20" s="53"/>
      <c r="V20" s="53"/>
      <c r="W20" s="31"/>
      <c r="X20" s="31">
        <v>2</v>
      </c>
      <c r="Y20" s="37" t="s">
        <v>75</v>
      </c>
      <c r="Z20" s="37" t="s">
        <v>379</v>
      </c>
      <c r="AA20" s="51">
        <v>0.41666666666666702</v>
      </c>
      <c r="AB20" s="51">
        <v>0.5</v>
      </c>
      <c r="AC20" s="37" t="s">
        <v>363</v>
      </c>
      <c r="AD20" s="37"/>
      <c r="AE20" s="51"/>
      <c r="AF20" s="51"/>
      <c r="AG20" s="37"/>
      <c r="AH20" s="31"/>
      <c r="AI20" s="31">
        <v>2</v>
      </c>
      <c r="AJ20" s="37" t="s">
        <v>75</v>
      </c>
      <c r="AK20" s="95"/>
      <c r="AL20" s="24"/>
    </row>
    <row r="21" spans="1:38">
      <c r="A21" s="43" t="s">
        <v>129</v>
      </c>
      <c r="B21" s="32" t="str">
        <f>IFERROR(VLOOKUP($A21,Disciplinas[],5,FALSE),"-")</f>
        <v>NHT1073-15</v>
      </c>
      <c r="C21" s="13">
        <f>IFERROR(VLOOKUP($A21,Disciplinas[],2,FALSE),"-")</f>
        <v>2</v>
      </c>
      <c r="D21" s="13">
        <f>IFERROR(VLOOKUP($A21,Disciplinas[],3,FALSE),"-")</f>
        <v>2</v>
      </c>
      <c r="E21" s="13">
        <f>IFERROR(VLOOKUP($A21,Disciplinas[],4,FALSE),"-")</f>
        <v>4</v>
      </c>
      <c r="F21" s="13" t="str">
        <f>IFERROR(VLOOKUP($A21,Disciplinas[],6,FALSE),"-")</f>
        <v>OBR</v>
      </c>
      <c r="G21" s="13" t="str">
        <f>IFERROR(VLOOKUP($A21,Disciplinas[],7,FALSE),"-")</f>
        <v>BCB</v>
      </c>
      <c r="H21" s="24" t="s">
        <v>387</v>
      </c>
      <c r="I21" s="24" t="s">
        <v>328</v>
      </c>
      <c r="K21" s="24">
        <v>30</v>
      </c>
      <c r="L21" s="37" t="s">
        <v>379</v>
      </c>
      <c r="M21" s="51">
        <v>0.79166666666666696</v>
      </c>
      <c r="N21" s="51">
        <v>0.875000000000001</v>
      </c>
      <c r="O21" s="31" t="s">
        <v>363</v>
      </c>
      <c r="P21" s="31"/>
      <c r="Q21" s="53"/>
      <c r="R21" s="53"/>
      <c r="S21" s="31"/>
      <c r="T21" s="31"/>
      <c r="U21" s="53"/>
      <c r="V21" s="53"/>
      <c r="W21" s="31"/>
      <c r="X21" s="31">
        <v>2</v>
      </c>
      <c r="Y21" s="37" t="s">
        <v>88</v>
      </c>
      <c r="Z21" s="37" t="s">
        <v>379</v>
      </c>
      <c r="AA21" s="51">
        <v>0.875</v>
      </c>
      <c r="AB21" s="51">
        <v>0.95833333333333337</v>
      </c>
      <c r="AC21" s="37" t="s">
        <v>363</v>
      </c>
      <c r="AD21" s="37"/>
      <c r="AE21" s="51"/>
      <c r="AF21" s="51"/>
      <c r="AG21" s="37"/>
      <c r="AH21" s="31"/>
      <c r="AI21" s="31">
        <v>2</v>
      </c>
      <c r="AJ21" s="37" t="s">
        <v>88</v>
      </c>
      <c r="AK21" s="95"/>
      <c r="AL21" s="24"/>
    </row>
    <row r="22" spans="1:38">
      <c r="A22" s="24" t="s">
        <v>2607</v>
      </c>
      <c r="B22" s="32" t="str">
        <f>IFERROR(VLOOKUP($A22,Disciplinas[],5,FALSE),"-")</f>
        <v>BIS004</v>
      </c>
      <c r="C22" s="32">
        <f>IFERROR(VLOOKUP($A22,Disciplinas[],2,FALSE),"-")</f>
        <v>2</v>
      </c>
      <c r="D22" s="32">
        <f>IFERROR(VLOOKUP($A22,Disciplinas[],3,FALSE),"-")</f>
        <v>0</v>
      </c>
      <c r="E22" s="32">
        <f>IFERROR(VLOOKUP($A22,Disciplinas[],4,FALSE),"-")</f>
        <v>0</v>
      </c>
      <c r="F22" s="13" t="str">
        <f>IFERROR(VLOOKUP($A22,Disciplinas[],6,FALSE),"-")</f>
        <v>PG</v>
      </c>
      <c r="G22" s="13" t="str">
        <f>IFERROR(VLOOKUP($A22,Disciplinas[],7,FALSE),"-")</f>
        <v>BIS</v>
      </c>
      <c r="I22" s="24" t="s">
        <v>388</v>
      </c>
      <c r="L22" s="25" t="s">
        <v>379</v>
      </c>
      <c r="M22" s="52">
        <v>0.41666666666666702</v>
      </c>
      <c r="N22" s="52">
        <v>0.5</v>
      </c>
      <c r="O22" s="25" t="s">
        <v>363</v>
      </c>
      <c r="X22" s="25">
        <v>2</v>
      </c>
      <c r="Y22" s="25" t="s">
        <v>70</v>
      </c>
      <c r="AC22" s="37"/>
      <c r="AL22" s="24"/>
    </row>
    <row r="23" spans="1:38">
      <c r="A23" s="24" t="s">
        <v>2642</v>
      </c>
      <c r="B23" s="32" t="str">
        <f>IFERROR(VLOOKUP($A23,Disciplinas[],5,FALSE),"-")</f>
        <v>EVD005</v>
      </c>
      <c r="C23" s="32">
        <f>IFERROR(VLOOKUP($A23,Disciplinas[],2,FALSE),"-")</f>
        <v>2</v>
      </c>
      <c r="D23" s="32">
        <f>IFERROR(VLOOKUP($A23,Disciplinas[],3,FALSE),"-")</f>
        <v>0</v>
      </c>
      <c r="E23" s="32">
        <f>IFERROR(VLOOKUP($A23,Disciplinas[],4,FALSE),"-")</f>
        <v>0</v>
      </c>
      <c r="F23" s="13" t="str">
        <f>IFERROR(VLOOKUP($A23,Disciplinas[],6,FALSE),"-")</f>
        <v>PG</v>
      </c>
      <c r="G23" s="13" t="str">
        <f>IFERROR(VLOOKUP($A23,Disciplinas[],7,FALSE),"-")</f>
        <v>EVD</v>
      </c>
      <c r="N23" s="52" t="s">
        <v>354</v>
      </c>
      <c r="X23" s="25">
        <v>0</v>
      </c>
      <c r="Y23" s="25" t="s">
        <v>65</v>
      </c>
      <c r="AC23" s="37"/>
      <c r="AL23" s="24"/>
    </row>
    <row r="24" spans="1:38">
      <c r="A24" s="24" t="s">
        <v>2641</v>
      </c>
      <c r="B24" s="32" t="str">
        <f>IFERROR(VLOOKUP($A24,Disciplinas[],5,FALSE),"-")</f>
        <v>EVD004</v>
      </c>
      <c r="C24" s="32">
        <f>IFERROR(VLOOKUP($A24,Disciplinas[],2,FALSE),"-")</f>
        <v>2</v>
      </c>
      <c r="D24" s="32">
        <f>IFERROR(VLOOKUP($A24,Disciplinas[],3,FALSE),"-")</f>
        <v>0</v>
      </c>
      <c r="E24" s="32">
        <f>IFERROR(VLOOKUP($A24,Disciplinas[],4,FALSE),"-")</f>
        <v>0</v>
      </c>
      <c r="F24" s="13" t="str">
        <f>IFERROR(VLOOKUP($A24,Disciplinas[],6,FALSE),"-")</f>
        <v>PG</v>
      </c>
      <c r="G24" s="13" t="str">
        <f>IFERROR(VLOOKUP($A24,Disciplinas[],7,FALSE),"-")</f>
        <v>EVD</v>
      </c>
      <c r="N24" s="52" t="s">
        <v>354</v>
      </c>
      <c r="X24" s="25">
        <v>0</v>
      </c>
      <c r="Y24" s="25" t="s">
        <v>65</v>
      </c>
      <c r="AC24" s="37"/>
      <c r="AL24" s="24"/>
    </row>
    <row r="25" spans="1:38">
      <c r="A25" s="24" t="s">
        <v>2608</v>
      </c>
      <c r="B25" s="32" t="str">
        <f>IFERROR(VLOOKUP($A25,Disciplinas[],5,FALSE),"-")</f>
        <v>BIS011</v>
      </c>
      <c r="C25" s="32">
        <f>IFERROR(VLOOKUP($A25,Disciplinas[],2,FALSE),"-")</f>
        <v>2</v>
      </c>
      <c r="D25" s="32">
        <f>IFERROR(VLOOKUP($A25,Disciplinas[],3,FALSE),"-")</f>
        <v>0</v>
      </c>
      <c r="E25" s="32">
        <f>IFERROR(VLOOKUP($A25,Disciplinas[],4,FALSE),"-")</f>
        <v>0</v>
      </c>
      <c r="F25" s="13" t="str">
        <f>IFERROR(VLOOKUP($A25,Disciplinas[],6,FALSE),"-")</f>
        <v>PG</v>
      </c>
      <c r="G25" s="13" t="str">
        <f>IFERROR(VLOOKUP($A25,Disciplinas[],7,FALSE),"-")</f>
        <v>BIS</v>
      </c>
      <c r="I25" s="24" t="s">
        <v>388</v>
      </c>
      <c r="L25" s="25" t="s">
        <v>379</v>
      </c>
      <c r="M25" s="52">
        <v>0.41666666666666702</v>
      </c>
      <c r="N25" s="52">
        <v>0.5</v>
      </c>
      <c r="O25" s="25" t="s">
        <v>363</v>
      </c>
      <c r="X25" s="25">
        <v>0</v>
      </c>
      <c r="Y25" s="25" t="s">
        <v>70</v>
      </c>
      <c r="AC25" s="37"/>
      <c r="AL25" s="24"/>
    </row>
    <row r="26" spans="1:38">
      <c r="A26" s="24" t="s">
        <v>2609</v>
      </c>
      <c r="B26" s="32" t="str">
        <f>IFERROR(VLOOKUP($A26,Disciplinas[],5,FALSE),"-")</f>
        <v>BIS012</v>
      </c>
      <c r="C26" s="32">
        <f>IFERROR(VLOOKUP($A26,Disciplinas[],2,FALSE),"-")</f>
        <v>2</v>
      </c>
      <c r="D26" s="32">
        <f>IFERROR(VLOOKUP($A26,Disciplinas[],3,FALSE),"-")</f>
        <v>0</v>
      </c>
      <c r="E26" s="32">
        <f>IFERROR(VLOOKUP($A26,Disciplinas[],4,FALSE),"-")</f>
        <v>0</v>
      </c>
      <c r="F26" s="13" t="str">
        <f>IFERROR(VLOOKUP($A26,Disciplinas[],6,FALSE),"-")</f>
        <v>PG</v>
      </c>
      <c r="G26" s="13" t="str">
        <f>IFERROR(VLOOKUP($A26,Disciplinas[],7,FALSE),"-")</f>
        <v>BIS</v>
      </c>
      <c r="I26" s="24" t="s">
        <v>388</v>
      </c>
      <c r="L26" s="25" t="s">
        <v>379</v>
      </c>
      <c r="M26" s="52">
        <v>0.41666666666666702</v>
      </c>
      <c r="N26" s="52">
        <v>0.5</v>
      </c>
      <c r="O26" s="25" t="s">
        <v>363</v>
      </c>
      <c r="X26" s="25">
        <v>0</v>
      </c>
      <c r="Y26" s="25" t="s">
        <v>70</v>
      </c>
      <c r="AC26" s="37"/>
      <c r="AL26" s="24"/>
    </row>
    <row r="27" spans="1:38">
      <c r="A27" s="43" t="s">
        <v>141</v>
      </c>
      <c r="B27" s="32" t="str">
        <f>IFERROR(VLOOKUP($A27,Disciplinas[],5,FALSE),"-")</f>
        <v>NHT1062-15</v>
      </c>
      <c r="C27" s="13">
        <f>IFERROR(VLOOKUP($A27,Disciplinas[],2,FALSE),"-")</f>
        <v>4</v>
      </c>
      <c r="D27" s="13">
        <f>IFERROR(VLOOKUP($A27,Disciplinas[],3,FALSE),"-")</f>
        <v>0</v>
      </c>
      <c r="E27" s="13">
        <f>IFERROR(VLOOKUP($A27,Disciplinas[],4,FALSE),"-")</f>
        <v>4</v>
      </c>
      <c r="F27" s="13" t="str">
        <f>IFERROR(VLOOKUP($A27,Disciplinas[],6,FALSE),"-")</f>
        <v>OBR</v>
      </c>
      <c r="G27" s="13" t="str">
        <f>IFERROR(VLOOKUP($A27,Disciplinas[],7,FALSE),"-")</f>
        <v>BCB</v>
      </c>
      <c r="H27" s="24" t="s">
        <v>387</v>
      </c>
      <c r="I27" s="24" t="s">
        <v>388</v>
      </c>
      <c r="K27" s="24">
        <v>30</v>
      </c>
      <c r="L27" s="37" t="s">
        <v>377</v>
      </c>
      <c r="M27" s="51">
        <v>0.33333333333333331</v>
      </c>
      <c r="N27" s="51">
        <v>0.41666666666666702</v>
      </c>
      <c r="O27" s="31" t="s">
        <v>363</v>
      </c>
      <c r="P27" s="31" t="s">
        <v>379</v>
      </c>
      <c r="Q27" s="53">
        <v>0.41666666666666669</v>
      </c>
      <c r="R27" s="53">
        <v>0.5</v>
      </c>
      <c r="S27" s="31" t="s">
        <v>363</v>
      </c>
      <c r="T27" s="31"/>
      <c r="U27" s="53"/>
      <c r="V27" s="53"/>
      <c r="W27" s="31"/>
      <c r="X27" s="31">
        <v>4</v>
      </c>
      <c r="Y27" s="37" t="s">
        <v>64</v>
      </c>
      <c r="Z27" s="37"/>
      <c r="AA27" s="51"/>
      <c r="AB27" s="51"/>
      <c r="AC27" s="37"/>
      <c r="AD27" s="37"/>
      <c r="AE27" s="51"/>
      <c r="AF27" s="51"/>
      <c r="AG27" s="37"/>
      <c r="AH27" s="31"/>
      <c r="AI27" s="31"/>
      <c r="AJ27" s="37"/>
      <c r="AK27" s="95"/>
      <c r="AL27" s="24"/>
    </row>
    <row r="28" spans="1:38" s="34" customFormat="1">
      <c r="A28" s="43" t="s">
        <v>141</v>
      </c>
      <c r="B28" s="32" t="str">
        <f>IFERROR(VLOOKUP($A28,Disciplinas[],5,FALSE),"-")</f>
        <v>NHT1062-15</v>
      </c>
      <c r="C28" s="13">
        <f>IFERROR(VLOOKUP($A28,Disciplinas[],2,FALSE),"-")</f>
        <v>4</v>
      </c>
      <c r="D28" s="13">
        <f>IFERROR(VLOOKUP($A28,Disciplinas[],3,FALSE),"-")</f>
        <v>0</v>
      </c>
      <c r="E28" s="13">
        <f>IFERROR(VLOOKUP($A28,Disciplinas[],4,FALSE),"-")</f>
        <v>4</v>
      </c>
      <c r="F28" s="13" t="str">
        <f>IFERROR(VLOOKUP($A28,Disciplinas[],6,FALSE),"-")</f>
        <v>OBR</v>
      </c>
      <c r="G28" s="13" t="str">
        <f>IFERROR(VLOOKUP($A28,Disciplinas[],7,FALSE),"-")</f>
        <v>BCB</v>
      </c>
      <c r="H28" s="24" t="s">
        <v>387</v>
      </c>
      <c r="I28" s="24" t="s">
        <v>328</v>
      </c>
      <c r="J28" s="24"/>
      <c r="K28" s="24">
        <v>30</v>
      </c>
      <c r="L28" s="37" t="s">
        <v>377</v>
      </c>
      <c r="M28" s="51">
        <v>0.79166666666666596</v>
      </c>
      <c r="N28" s="51">
        <v>0.874999999999999</v>
      </c>
      <c r="O28" s="31" t="s">
        <v>363</v>
      </c>
      <c r="P28" s="31" t="s">
        <v>379</v>
      </c>
      <c r="Q28" s="53">
        <v>0.875000000000001</v>
      </c>
      <c r="R28" s="53">
        <v>0.95833333333333404</v>
      </c>
      <c r="S28" s="31" t="s">
        <v>363</v>
      </c>
      <c r="T28" s="31"/>
      <c r="U28" s="53"/>
      <c r="V28" s="53"/>
      <c r="W28" s="31"/>
      <c r="X28" s="31">
        <v>4</v>
      </c>
      <c r="Y28" s="37" t="s">
        <v>69</v>
      </c>
      <c r="Z28" s="37"/>
      <c r="AA28" s="51"/>
      <c r="AB28" s="51"/>
      <c r="AC28" s="37"/>
      <c r="AD28" s="37"/>
      <c r="AE28" s="51"/>
      <c r="AF28" s="51"/>
      <c r="AG28" s="37"/>
      <c r="AH28" s="31"/>
      <c r="AI28" s="31"/>
      <c r="AJ28" s="37"/>
      <c r="AK28" s="95"/>
      <c r="AL28" s="31"/>
    </row>
    <row r="29" spans="1:38" s="34" customFormat="1">
      <c r="A29" s="43" t="s">
        <v>143</v>
      </c>
      <c r="B29" s="32" t="str">
        <f>IFERROR(VLOOKUP($A29,Disciplinas[],5,FALSE),"-")</f>
        <v>NHT1067-15</v>
      </c>
      <c r="C29" s="13">
        <f>IFERROR(VLOOKUP($A29,Disciplinas[],2,FALSE),"-")</f>
        <v>2</v>
      </c>
      <c r="D29" s="13">
        <f>IFERROR(VLOOKUP($A29,Disciplinas[],3,FALSE),"-")</f>
        <v>2</v>
      </c>
      <c r="E29" s="13">
        <f>IFERROR(VLOOKUP($A29,Disciplinas[],4,FALSE),"-")</f>
        <v>2</v>
      </c>
      <c r="F29" s="13" t="str">
        <f>IFERROR(VLOOKUP($A29,Disciplinas[],6,FALSE),"-")</f>
        <v>OBR</v>
      </c>
      <c r="G29" s="13" t="str">
        <f>IFERROR(VLOOKUP($A29,Disciplinas[],7,FALSE),"-")</f>
        <v>BCB</v>
      </c>
      <c r="H29" s="24" t="s">
        <v>387</v>
      </c>
      <c r="I29" s="24" t="s">
        <v>388</v>
      </c>
      <c r="J29" s="24"/>
      <c r="K29" s="24">
        <v>30</v>
      </c>
      <c r="L29" s="37" t="s">
        <v>377</v>
      </c>
      <c r="M29" s="51">
        <v>0.33333333333333331</v>
      </c>
      <c r="N29" s="51">
        <v>0.41666666666666669</v>
      </c>
      <c r="O29" s="31" t="s">
        <v>363</v>
      </c>
      <c r="P29" s="31"/>
      <c r="Q29" s="53"/>
      <c r="R29" s="53"/>
      <c r="S29" s="31"/>
      <c r="T29" s="31"/>
      <c r="U29" s="53"/>
      <c r="V29" s="53"/>
      <c r="W29" s="31"/>
      <c r="X29" s="31">
        <v>2</v>
      </c>
      <c r="Y29" s="37" t="s">
        <v>78</v>
      </c>
      <c r="Z29" s="37" t="s">
        <v>377</v>
      </c>
      <c r="AA29" s="51">
        <v>0.41666666666666702</v>
      </c>
      <c r="AB29" s="51">
        <v>0.5</v>
      </c>
      <c r="AC29" s="37" t="s">
        <v>363</v>
      </c>
      <c r="AD29" s="37"/>
      <c r="AE29" s="51"/>
      <c r="AF29" s="51"/>
      <c r="AG29" s="37"/>
      <c r="AH29" s="31"/>
      <c r="AI29" s="31">
        <v>2</v>
      </c>
      <c r="AJ29" s="37" t="s">
        <v>78</v>
      </c>
      <c r="AK29" s="95"/>
      <c r="AL29" s="31"/>
    </row>
    <row r="30" spans="1:38" s="34" customFormat="1" ht="19.5" customHeight="1">
      <c r="A30" s="43" t="s">
        <v>143</v>
      </c>
      <c r="B30" s="32" t="str">
        <f>IFERROR(VLOOKUP($A30,Disciplinas[],5,FALSE),"-")</f>
        <v>NHT1067-15</v>
      </c>
      <c r="C30" s="13">
        <f>IFERROR(VLOOKUP($A30,Disciplinas[],2,FALSE),"-")</f>
        <v>2</v>
      </c>
      <c r="D30" s="13">
        <f>IFERROR(VLOOKUP($A30,Disciplinas[],3,FALSE),"-")</f>
        <v>2</v>
      </c>
      <c r="E30" s="13">
        <f>IFERROR(VLOOKUP($A30,Disciplinas[],4,FALSE),"-")</f>
        <v>2</v>
      </c>
      <c r="F30" s="13" t="str">
        <f>IFERROR(VLOOKUP($A30,Disciplinas[],6,FALSE),"-")</f>
        <v>OBR</v>
      </c>
      <c r="G30" s="13" t="str">
        <f>IFERROR(VLOOKUP($A30,Disciplinas[],7,FALSE),"-")</f>
        <v>BCB</v>
      </c>
      <c r="H30" s="24" t="s">
        <v>387</v>
      </c>
      <c r="I30" s="24" t="s">
        <v>328</v>
      </c>
      <c r="J30" s="24"/>
      <c r="K30" s="24">
        <v>30</v>
      </c>
      <c r="L30" s="37" t="s">
        <v>377</v>
      </c>
      <c r="M30" s="51">
        <v>0.79166666666666596</v>
      </c>
      <c r="N30" s="51">
        <v>0.874999999999999</v>
      </c>
      <c r="O30" s="31" t="s">
        <v>363</v>
      </c>
      <c r="P30" s="31"/>
      <c r="Q30" s="53"/>
      <c r="R30" s="53"/>
      <c r="S30" s="31"/>
      <c r="T30" s="31"/>
      <c r="U30" s="53"/>
      <c r="V30" s="53"/>
      <c r="W30" s="31"/>
      <c r="X30" s="31">
        <v>2</v>
      </c>
      <c r="Y30" s="37" t="s">
        <v>87</v>
      </c>
      <c r="Z30" s="37" t="s">
        <v>377</v>
      </c>
      <c r="AA30" s="51">
        <v>0.875</v>
      </c>
      <c r="AB30" s="51">
        <v>0.95833333333333337</v>
      </c>
      <c r="AC30" s="37" t="s">
        <v>363</v>
      </c>
      <c r="AD30" s="37"/>
      <c r="AE30" s="51"/>
      <c r="AF30" s="51"/>
      <c r="AG30" s="37"/>
      <c r="AH30" s="31"/>
      <c r="AI30" s="31">
        <v>2</v>
      </c>
      <c r="AJ30" s="37" t="s">
        <v>87</v>
      </c>
      <c r="AK30" s="95"/>
      <c r="AL30" s="31"/>
    </row>
    <row r="31" spans="1:38" s="34" customFormat="1">
      <c r="A31" s="24" t="s">
        <v>266</v>
      </c>
      <c r="B31" s="32" t="str">
        <f>IFERROR(VLOOKUP($A31,Disciplinas[],5,FALSE),"-")</f>
        <v>BIL0304-15</v>
      </c>
      <c r="C31" s="32">
        <f>IFERROR(VLOOKUP($A31,Disciplinas[],2,FALSE),"-")</f>
        <v>3</v>
      </c>
      <c r="D31" s="32">
        <f>IFERROR(VLOOKUP($A31,Disciplinas[],3,FALSE),"-")</f>
        <v>0</v>
      </c>
      <c r="E31" s="32">
        <f>IFERROR(VLOOKUP($A31,Disciplinas[],4,FALSE),"-")</f>
        <v>4</v>
      </c>
      <c r="F31" s="13" t="str">
        <f>IFERROR(VLOOKUP($A31,Disciplinas[],6,FALSE),"-")</f>
        <v>BI</v>
      </c>
      <c r="G31" s="13" t="str">
        <f>IFERROR(VLOOKUP($A31,Disciplinas[],7,FALSE),"-")</f>
        <v>BI</v>
      </c>
      <c r="H31" s="24" t="s">
        <v>2575</v>
      </c>
      <c r="I31" s="24" t="s">
        <v>328</v>
      </c>
      <c r="J31" s="24"/>
      <c r="K31" s="24">
        <v>90</v>
      </c>
      <c r="L31" s="25" t="s">
        <v>378</v>
      </c>
      <c r="M31" s="52">
        <v>0.79166666666666596</v>
      </c>
      <c r="N31" s="52">
        <v>0.874999999999999</v>
      </c>
      <c r="O31" s="25" t="s">
        <v>383</v>
      </c>
      <c r="P31" s="25" t="s">
        <v>380</v>
      </c>
      <c r="Q31" s="52">
        <v>0.79166666666666596</v>
      </c>
      <c r="R31" s="52">
        <v>0.874999999999999</v>
      </c>
      <c r="S31" s="25" t="s">
        <v>363</v>
      </c>
      <c r="T31" s="25"/>
      <c r="U31" s="52"/>
      <c r="V31" s="52"/>
      <c r="W31" s="25"/>
      <c r="X31" s="25">
        <v>3</v>
      </c>
      <c r="Y31" s="25" t="s">
        <v>82</v>
      </c>
      <c r="Z31" s="25"/>
      <c r="AA31" s="52"/>
      <c r="AB31" s="52"/>
      <c r="AC31" s="37"/>
      <c r="AD31" s="25"/>
      <c r="AE31" s="52"/>
      <c r="AF31" s="52"/>
      <c r="AG31" s="25"/>
      <c r="AH31" s="25"/>
      <c r="AI31" s="25"/>
      <c r="AJ31" s="25"/>
      <c r="AK31" s="25"/>
      <c r="AL31" s="31"/>
    </row>
    <row r="32" spans="1:38">
      <c r="A32" s="24" t="s">
        <v>266</v>
      </c>
      <c r="B32" s="32" t="str">
        <f>IFERROR(VLOOKUP($A32,Disciplinas[],5,FALSE),"-")</f>
        <v>BIL0304-15</v>
      </c>
      <c r="C32" s="32">
        <f>IFERROR(VLOOKUP($A32,Disciplinas[],2,FALSE),"-")</f>
        <v>3</v>
      </c>
      <c r="D32" s="32">
        <f>IFERROR(VLOOKUP($A32,Disciplinas[],3,FALSE),"-")</f>
        <v>0</v>
      </c>
      <c r="E32" s="32">
        <f>IFERROR(VLOOKUP($A32,Disciplinas[],4,FALSE),"-")</f>
        <v>4</v>
      </c>
      <c r="F32" s="13" t="str">
        <f>IFERROR(VLOOKUP($A32,Disciplinas[],6,FALSE),"-")</f>
        <v>BI</v>
      </c>
      <c r="G32" s="13" t="str">
        <f>IFERROR(VLOOKUP($A32,Disciplinas[],7,FALSE),"-")</f>
        <v>BI</v>
      </c>
      <c r="H32" s="24" t="s">
        <v>387</v>
      </c>
      <c r="I32" s="24" t="s">
        <v>328</v>
      </c>
      <c r="K32" s="24">
        <v>90</v>
      </c>
      <c r="L32" s="25" t="s">
        <v>378</v>
      </c>
      <c r="M32" s="52">
        <v>0.79166666666666596</v>
      </c>
      <c r="N32" s="52">
        <v>0.874999999999999</v>
      </c>
      <c r="O32" s="25" t="s">
        <v>383</v>
      </c>
      <c r="P32" s="25" t="s">
        <v>380</v>
      </c>
      <c r="Q32" s="52">
        <v>0.79166666666666596</v>
      </c>
      <c r="R32" s="52">
        <v>0.874999999999999</v>
      </c>
      <c r="S32" s="25" t="s">
        <v>363</v>
      </c>
      <c r="X32" s="25">
        <v>3</v>
      </c>
      <c r="Y32" s="25" t="s">
        <v>88</v>
      </c>
      <c r="AC32" s="37"/>
    </row>
    <row r="33" spans="1:37">
      <c r="A33" s="37" t="s">
        <v>149</v>
      </c>
      <c r="B33" s="32" t="str">
        <f>IFERROR(VLOOKUP($A33,Disciplinas[],5,FALSE),"-")</f>
        <v>NHZ1027-15</v>
      </c>
      <c r="C33" s="13">
        <f>IFERROR(VLOOKUP($A33,Disciplinas[],2,FALSE),"-")</f>
        <v>4</v>
      </c>
      <c r="D33" s="13">
        <f>IFERROR(VLOOKUP($A33,Disciplinas[],3,FALSE),"-")</f>
        <v>2</v>
      </c>
      <c r="E33" s="13">
        <f>IFERROR(VLOOKUP($A33,Disciplinas[],4,FALSE),"-")</f>
        <v>4</v>
      </c>
      <c r="F33" s="13" t="str">
        <f>IFERROR(VLOOKUP($A33,Disciplinas[],6,FALSE),"-")</f>
        <v>OL</v>
      </c>
      <c r="G33" s="13" t="str">
        <f>IFERROR(VLOOKUP($A33,Disciplinas[],7,FALSE),"-")</f>
        <v>BCB</v>
      </c>
      <c r="H33" s="24" t="s">
        <v>387</v>
      </c>
      <c r="I33" s="24" t="s">
        <v>388</v>
      </c>
      <c r="K33" s="24">
        <v>30</v>
      </c>
      <c r="L33" s="37" t="s">
        <v>378</v>
      </c>
      <c r="M33" s="51">
        <v>0.58333333333333304</v>
      </c>
      <c r="N33" s="51">
        <v>0.66666666666666663</v>
      </c>
      <c r="O33" s="31" t="s">
        <v>363</v>
      </c>
      <c r="P33" s="31" t="s">
        <v>380</v>
      </c>
      <c r="Q33" s="53">
        <v>0.58333333333333337</v>
      </c>
      <c r="R33" s="53">
        <v>0.66666666666666663</v>
      </c>
      <c r="S33" s="31" t="s">
        <v>363</v>
      </c>
      <c r="T33" s="31"/>
      <c r="U33" s="53"/>
      <c r="V33" s="53"/>
      <c r="W33" s="31"/>
      <c r="X33" s="31">
        <v>4</v>
      </c>
      <c r="Y33" s="37" t="s">
        <v>63</v>
      </c>
      <c r="Z33" s="37" t="s">
        <v>380</v>
      </c>
      <c r="AA33" s="51">
        <v>0.66666666666666663</v>
      </c>
      <c r="AB33" s="51">
        <v>0.75</v>
      </c>
      <c r="AC33" s="46" t="s">
        <v>363</v>
      </c>
      <c r="AD33" s="46"/>
      <c r="AE33" s="54"/>
      <c r="AF33" s="54"/>
      <c r="AG33" s="46"/>
      <c r="AH33" s="31"/>
      <c r="AI33" s="31">
        <v>2</v>
      </c>
      <c r="AJ33" s="37" t="s">
        <v>59</v>
      </c>
      <c r="AK33" s="95"/>
    </row>
    <row r="34" spans="1:37">
      <c r="A34" s="43" t="s">
        <v>155</v>
      </c>
      <c r="B34" s="32" t="str">
        <f>IFERROR(VLOOKUP($A34,Disciplinas[],5,FALSE),"-")</f>
        <v>NHT1055-15</v>
      </c>
      <c r="C34" s="13">
        <f>IFERROR(VLOOKUP($A34,Disciplinas[],2,FALSE),"-")</f>
        <v>2</v>
      </c>
      <c r="D34" s="13">
        <f>IFERROR(VLOOKUP($A34,Disciplinas[],3,FALSE),"-")</f>
        <v>2</v>
      </c>
      <c r="E34" s="13">
        <f>IFERROR(VLOOKUP($A34,Disciplinas[],4,FALSE),"-")</f>
        <v>4</v>
      </c>
      <c r="F34" s="13" t="str">
        <f>IFERROR(VLOOKUP($A34,Disciplinas[],6,FALSE),"-")</f>
        <v>OBR</v>
      </c>
      <c r="G34" s="13" t="str">
        <f>IFERROR(VLOOKUP($A34,Disciplinas[],7,FALSE),"-")</f>
        <v>BCB</v>
      </c>
      <c r="H34" s="24" t="s">
        <v>387</v>
      </c>
      <c r="I34" s="24" t="s">
        <v>388</v>
      </c>
      <c r="K34" s="24">
        <v>30</v>
      </c>
      <c r="L34" s="37" t="s">
        <v>378</v>
      </c>
      <c r="M34" s="51">
        <v>0.33333333333333331</v>
      </c>
      <c r="N34" s="51">
        <v>0.41666666666666669</v>
      </c>
      <c r="O34" s="31" t="s">
        <v>363</v>
      </c>
      <c r="P34" s="31"/>
      <c r="Q34" s="53"/>
      <c r="R34" s="53"/>
      <c r="S34" s="31"/>
      <c r="T34" s="31"/>
      <c r="U34" s="53"/>
      <c r="V34" s="53"/>
      <c r="W34" s="31"/>
      <c r="X34" s="31">
        <v>2</v>
      </c>
      <c r="Y34" s="37" t="s">
        <v>50</v>
      </c>
      <c r="Z34" s="37" t="s">
        <v>381</v>
      </c>
      <c r="AA34" s="51">
        <v>0.41666666666666702</v>
      </c>
      <c r="AB34" s="51">
        <v>0.5</v>
      </c>
      <c r="AC34" s="37" t="s">
        <v>363</v>
      </c>
      <c r="AD34" s="37"/>
      <c r="AE34" s="51"/>
      <c r="AF34" s="51"/>
      <c r="AG34" s="37"/>
      <c r="AH34" s="31"/>
      <c r="AI34" s="31">
        <v>2</v>
      </c>
      <c r="AJ34" s="37" t="s">
        <v>83</v>
      </c>
      <c r="AK34" s="95"/>
    </row>
    <row r="35" spans="1:37">
      <c r="A35" s="43" t="s">
        <v>155</v>
      </c>
      <c r="B35" s="32" t="str">
        <f>IFERROR(VLOOKUP($A35,Disciplinas[],5,FALSE),"-")</f>
        <v>NHT1055-15</v>
      </c>
      <c r="C35" s="13">
        <f>IFERROR(VLOOKUP($A35,Disciplinas[],2,FALSE),"-")</f>
        <v>2</v>
      </c>
      <c r="D35" s="13">
        <f>IFERROR(VLOOKUP($A35,Disciplinas[],3,FALSE),"-")</f>
        <v>2</v>
      </c>
      <c r="E35" s="13">
        <f>IFERROR(VLOOKUP($A35,Disciplinas[],4,FALSE),"-")</f>
        <v>4</v>
      </c>
      <c r="F35" s="13" t="str">
        <f>IFERROR(VLOOKUP($A35,Disciplinas[],6,FALSE),"-")</f>
        <v>OBR</v>
      </c>
      <c r="G35" s="13" t="str">
        <f>IFERROR(VLOOKUP($A35,Disciplinas[],7,FALSE),"-")</f>
        <v>BCB</v>
      </c>
      <c r="H35" s="24" t="s">
        <v>387</v>
      </c>
      <c r="I35" s="24" t="s">
        <v>328</v>
      </c>
      <c r="K35" s="24">
        <v>30</v>
      </c>
      <c r="L35" s="37" t="s">
        <v>378</v>
      </c>
      <c r="M35" s="51">
        <v>0.79166666666666596</v>
      </c>
      <c r="N35" s="51">
        <v>0.874999999999999</v>
      </c>
      <c r="O35" s="31" t="s">
        <v>363</v>
      </c>
      <c r="P35" s="31"/>
      <c r="Q35" s="53"/>
      <c r="R35" s="53"/>
      <c r="S35" s="31"/>
      <c r="T35" s="31"/>
      <c r="U35" s="53"/>
      <c r="V35" s="53"/>
      <c r="W35" s="31"/>
      <c r="X35" s="31">
        <v>2</v>
      </c>
      <c r="Y35" s="37" t="s">
        <v>50</v>
      </c>
      <c r="Z35" s="37" t="s">
        <v>381</v>
      </c>
      <c r="AA35" s="51">
        <v>0.875</v>
      </c>
      <c r="AB35" s="51">
        <v>0.95833333333333337</v>
      </c>
      <c r="AC35" s="37" t="s">
        <v>363</v>
      </c>
      <c r="AD35" s="37"/>
      <c r="AE35" s="51"/>
      <c r="AF35" s="51"/>
      <c r="AG35" s="37"/>
      <c r="AH35" s="31"/>
      <c r="AI35" s="31">
        <v>2</v>
      </c>
      <c r="AJ35" s="37" t="s">
        <v>83</v>
      </c>
      <c r="AK35" s="95"/>
    </row>
    <row r="36" spans="1:37">
      <c r="A36" s="37" t="s">
        <v>334</v>
      </c>
      <c r="B36" s="32" t="str">
        <f>IFERROR(VLOOKUP($A36,Disciplinas[],5,FALSE),"-")</f>
        <v>NHT1091-16</v>
      </c>
      <c r="C36" s="32">
        <f>IFERROR(VLOOKUP($A36,Disciplinas[],2,FALSE),"-")</f>
        <v>4</v>
      </c>
      <c r="D36" s="32">
        <f>IFERROR(VLOOKUP($A36,Disciplinas[],3,FALSE),"-")</f>
        <v>2</v>
      </c>
      <c r="E36" s="32">
        <f>IFERROR(VLOOKUP($A36,Disciplinas[],4,FALSE),"-")</f>
        <v>6</v>
      </c>
      <c r="F36" s="32" t="str">
        <f>IFERROR(VLOOKUP($A36,Disciplinas[],6,FALSE),"-")</f>
        <v>OBR</v>
      </c>
      <c r="G36" s="32" t="str">
        <f>IFERROR(VLOOKUP($A36,Disciplinas[],7,FALSE),"-")</f>
        <v>LCB</v>
      </c>
      <c r="H36" s="24" t="s">
        <v>387</v>
      </c>
      <c r="I36" s="33" t="s">
        <v>388</v>
      </c>
      <c r="J36" s="33"/>
      <c r="K36" s="33">
        <v>30</v>
      </c>
      <c r="L36" s="37" t="s">
        <v>378</v>
      </c>
      <c r="M36" s="51">
        <v>0.624999999999999</v>
      </c>
      <c r="N36" s="51">
        <v>0.749999999999999</v>
      </c>
      <c r="O36" s="31" t="s">
        <v>363</v>
      </c>
      <c r="P36" s="31" t="s">
        <v>380</v>
      </c>
      <c r="Q36" s="53">
        <v>0.624999999999999</v>
      </c>
      <c r="R36" s="53">
        <v>0.66666666666666596</v>
      </c>
      <c r="S36" s="31" t="s">
        <v>363</v>
      </c>
      <c r="T36" s="31"/>
      <c r="U36" s="53"/>
      <c r="V36" s="53"/>
      <c r="W36" s="31"/>
      <c r="X36" s="31">
        <v>4</v>
      </c>
      <c r="Y36" s="37" t="s">
        <v>73</v>
      </c>
      <c r="Z36" s="37" t="s">
        <v>380</v>
      </c>
      <c r="AA36" s="51">
        <v>0.66666666666666596</v>
      </c>
      <c r="AB36" s="51">
        <v>0.749999999999999</v>
      </c>
      <c r="AC36" s="37" t="s">
        <v>363</v>
      </c>
      <c r="AD36" s="37"/>
      <c r="AE36" s="51"/>
      <c r="AF36" s="51"/>
      <c r="AG36" s="37"/>
      <c r="AH36" s="31"/>
      <c r="AI36" s="31">
        <v>2</v>
      </c>
      <c r="AJ36" s="37" t="s">
        <v>73</v>
      </c>
      <c r="AK36" s="95"/>
    </row>
    <row r="37" spans="1:37" ht="17.25" customHeight="1">
      <c r="A37" s="24" t="s">
        <v>2592</v>
      </c>
      <c r="B37" s="32" t="str">
        <f>IFERROR(VLOOKUP($A37,Disciplinas[],5,FALSE),"-")</f>
        <v>EVD111</v>
      </c>
      <c r="C37" s="32">
        <f>IFERROR(VLOOKUP($A37,Disciplinas[],2,FALSE),"-")</f>
        <v>4</v>
      </c>
      <c r="D37" s="32">
        <f>IFERROR(VLOOKUP($A37,Disciplinas[],3,FALSE),"-")</f>
        <v>0</v>
      </c>
      <c r="E37" s="32">
        <f>IFERROR(VLOOKUP($A37,Disciplinas[],4,FALSE),"-")</f>
        <v>8</v>
      </c>
      <c r="F37" s="13" t="str">
        <f>IFERROR(VLOOKUP($A37,Disciplinas[],6,FALSE),"-")</f>
        <v>PG</v>
      </c>
      <c r="G37" s="13" t="str">
        <f>IFERROR(VLOOKUP($A37,Disciplinas[],7,FALSE),"-")</f>
        <v>EVD</v>
      </c>
      <c r="I37" s="24" t="s">
        <v>388</v>
      </c>
      <c r="L37" s="25" t="s">
        <v>380</v>
      </c>
      <c r="M37" s="52">
        <v>0.58333333333333304</v>
      </c>
      <c r="N37" s="52">
        <v>0.749999999999999</v>
      </c>
      <c r="O37" s="25" t="s">
        <v>363</v>
      </c>
      <c r="X37" s="25">
        <v>2</v>
      </c>
      <c r="Y37" s="25" t="s">
        <v>79</v>
      </c>
      <c r="AC37" s="37"/>
    </row>
    <row r="38" spans="1:37" ht="20.25" customHeight="1">
      <c r="A38" s="24" t="s">
        <v>2592</v>
      </c>
      <c r="B38" s="32" t="str">
        <f>IFERROR(VLOOKUP($A38,Disciplinas[],5,FALSE),"-")</f>
        <v>EVD111</v>
      </c>
      <c r="C38" s="32">
        <f>IFERROR(VLOOKUP($A38,Disciplinas[],2,FALSE),"-")</f>
        <v>4</v>
      </c>
      <c r="D38" s="32">
        <f>IFERROR(VLOOKUP($A38,Disciplinas[],3,FALSE),"-")</f>
        <v>0</v>
      </c>
      <c r="E38" s="32">
        <f>IFERROR(VLOOKUP($A38,Disciplinas[],4,FALSE),"-")</f>
        <v>8</v>
      </c>
      <c r="F38" s="13" t="str">
        <f>IFERROR(VLOOKUP($A38,Disciplinas[],6,FALSE),"-")</f>
        <v>PG</v>
      </c>
      <c r="G38" s="13" t="str">
        <f>IFERROR(VLOOKUP($A38,Disciplinas[],7,FALSE),"-")</f>
        <v>EVD</v>
      </c>
      <c r="I38" s="24" t="s">
        <v>388</v>
      </c>
      <c r="L38" s="25" t="s">
        <v>380</v>
      </c>
      <c r="M38" s="52">
        <v>0.58333333333333304</v>
      </c>
      <c r="N38" s="52">
        <v>0.749999999999999</v>
      </c>
      <c r="O38" s="25" t="s">
        <v>363</v>
      </c>
      <c r="X38" s="25">
        <v>2</v>
      </c>
      <c r="Y38" s="25" t="s">
        <v>57</v>
      </c>
      <c r="AC38" s="37"/>
    </row>
    <row r="39" spans="1:37" ht="20.25" customHeight="1">
      <c r="A39" s="43" t="s">
        <v>157</v>
      </c>
      <c r="B39" s="32" t="str">
        <f>IFERROR(VLOOKUP($A39,Disciplinas[],5,FALSE),"-")</f>
        <v>NHT1061-15</v>
      </c>
      <c r="C39" s="13">
        <f>IFERROR(VLOOKUP($A39,Disciplinas[],2,FALSE),"-")</f>
        <v>4</v>
      </c>
      <c r="D39" s="13">
        <f>IFERROR(VLOOKUP($A39,Disciplinas[],3,FALSE),"-")</f>
        <v>2</v>
      </c>
      <c r="E39" s="13">
        <f>IFERROR(VLOOKUP($A39,Disciplinas[],4,FALSE),"-")</f>
        <v>4</v>
      </c>
      <c r="F39" s="13" t="str">
        <f>IFERROR(VLOOKUP($A39,Disciplinas[],6,FALSE),"-")</f>
        <v>OBR</v>
      </c>
      <c r="G39" s="13" t="str">
        <f>IFERROR(VLOOKUP($A39,Disciplinas[],7,FALSE),"-")</f>
        <v>BCB</v>
      </c>
      <c r="H39" s="24" t="s">
        <v>387</v>
      </c>
      <c r="I39" s="24" t="s">
        <v>388</v>
      </c>
      <c r="K39" s="24">
        <v>30</v>
      </c>
      <c r="L39" s="37" t="s">
        <v>379</v>
      </c>
      <c r="M39" s="51">
        <v>0.33333333333333331</v>
      </c>
      <c r="N39" s="51">
        <v>0.41666666666666669</v>
      </c>
      <c r="O39" s="31" t="s">
        <v>363</v>
      </c>
      <c r="P39" s="31" t="s">
        <v>380</v>
      </c>
      <c r="Q39" s="53">
        <v>0.41666666666666669</v>
      </c>
      <c r="R39" s="53">
        <v>0.5</v>
      </c>
      <c r="S39" s="31" t="s">
        <v>363</v>
      </c>
      <c r="T39" s="31"/>
      <c r="U39" s="53"/>
      <c r="V39" s="53"/>
      <c r="W39" s="31"/>
      <c r="X39" s="31">
        <v>4</v>
      </c>
      <c r="Y39" s="37" t="s">
        <v>79</v>
      </c>
      <c r="Z39" s="37" t="s">
        <v>379</v>
      </c>
      <c r="AA39" s="51">
        <v>0.41666666666666702</v>
      </c>
      <c r="AB39" s="51">
        <v>0.5</v>
      </c>
      <c r="AC39" s="37" t="s">
        <v>363</v>
      </c>
      <c r="AD39" s="37"/>
      <c r="AE39" s="51"/>
      <c r="AF39" s="51"/>
      <c r="AG39" s="37"/>
      <c r="AH39" s="31"/>
      <c r="AI39" s="31">
        <v>2</v>
      </c>
      <c r="AJ39" s="37" t="s">
        <v>79</v>
      </c>
      <c r="AK39" s="95"/>
    </row>
    <row r="40" spans="1:37">
      <c r="A40" s="43" t="s">
        <v>157</v>
      </c>
      <c r="B40" s="32" t="str">
        <f>IFERROR(VLOOKUP($A40,Disciplinas[],5,FALSE),"-")</f>
        <v>NHT1061-15</v>
      </c>
      <c r="C40" s="13">
        <f>IFERROR(VLOOKUP($A40,Disciplinas[],2,FALSE),"-")</f>
        <v>4</v>
      </c>
      <c r="D40" s="13">
        <f>IFERROR(VLOOKUP($A40,Disciplinas[],3,FALSE),"-")</f>
        <v>2</v>
      </c>
      <c r="E40" s="13">
        <f>IFERROR(VLOOKUP($A40,Disciplinas[],4,FALSE),"-")</f>
        <v>4</v>
      </c>
      <c r="F40" s="13" t="str">
        <f>IFERROR(VLOOKUP($A40,Disciplinas[],6,FALSE),"-")</f>
        <v>OBR</v>
      </c>
      <c r="G40" s="13" t="str">
        <f>IFERROR(VLOOKUP($A40,Disciplinas[],7,FALSE),"-")</f>
        <v>BCB</v>
      </c>
      <c r="H40" s="24" t="s">
        <v>387</v>
      </c>
      <c r="I40" s="24" t="s">
        <v>328</v>
      </c>
      <c r="K40" s="24">
        <v>30</v>
      </c>
      <c r="L40" s="37" t="s">
        <v>379</v>
      </c>
      <c r="M40" s="51">
        <v>0.79166666666666596</v>
      </c>
      <c r="N40" s="51">
        <v>0.874999999999999</v>
      </c>
      <c r="O40" s="31" t="s">
        <v>363</v>
      </c>
      <c r="P40" s="31" t="s">
        <v>380</v>
      </c>
      <c r="Q40" s="53">
        <v>0.875000000000001</v>
      </c>
      <c r="R40" s="53">
        <v>0.95833333333333337</v>
      </c>
      <c r="S40" s="31" t="s">
        <v>363</v>
      </c>
      <c r="T40" s="31"/>
      <c r="U40" s="53"/>
      <c r="V40" s="53"/>
      <c r="W40" s="31"/>
      <c r="X40" s="31">
        <v>4</v>
      </c>
      <c r="Y40" s="37" t="s">
        <v>74</v>
      </c>
      <c r="Z40" s="37" t="s">
        <v>379</v>
      </c>
      <c r="AA40" s="51">
        <v>0.875</v>
      </c>
      <c r="AB40" s="51">
        <v>0.95833333333333337</v>
      </c>
      <c r="AC40" s="37" t="s">
        <v>363</v>
      </c>
      <c r="AD40" s="37"/>
      <c r="AE40" s="51"/>
      <c r="AF40" s="51"/>
      <c r="AG40" s="37"/>
      <c r="AH40" s="31"/>
      <c r="AI40" s="31">
        <v>2</v>
      </c>
      <c r="AJ40" s="37" t="s">
        <v>74</v>
      </c>
      <c r="AK40" s="95"/>
    </row>
    <row r="41" spans="1:37" ht="15.75">
      <c r="A41" s="45" t="s">
        <v>165</v>
      </c>
      <c r="B41" s="32" t="str">
        <f>IFERROR(VLOOKUP($A41,Disciplinas[],5,FALSE),"-")</f>
        <v>NHZ1031-15</v>
      </c>
      <c r="C41" s="13">
        <f>IFERROR(VLOOKUP($A41,Disciplinas[],2,FALSE),"-")</f>
        <v>2</v>
      </c>
      <c r="D41" s="13">
        <f>IFERROR(VLOOKUP($A41,Disciplinas[],3,FALSE),"-")</f>
        <v>0</v>
      </c>
      <c r="E41" s="13">
        <f>IFERROR(VLOOKUP($A41,Disciplinas[],4,FALSE),"-")</f>
        <v>4</v>
      </c>
      <c r="F41" s="13" t="str">
        <f>IFERROR(VLOOKUP($A41,Disciplinas[],6,FALSE),"-")</f>
        <v>OL</v>
      </c>
      <c r="G41" s="13" t="str">
        <f>IFERROR(VLOOKUP($A41,Disciplinas[],7,FALSE),"-")</f>
        <v>BCB</v>
      </c>
      <c r="H41" s="24" t="s">
        <v>387</v>
      </c>
      <c r="I41" s="24" t="s">
        <v>388</v>
      </c>
      <c r="K41" s="24">
        <v>30</v>
      </c>
      <c r="L41" s="37" t="s">
        <v>377</v>
      </c>
      <c r="M41" s="51">
        <v>0.58333333333333304</v>
      </c>
      <c r="N41" s="51">
        <v>0.66666666666666663</v>
      </c>
      <c r="O41" s="31" t="s">
        <v>363</v>
      </c>
      <c r="P41" s="31"/>
      <c r="Q41" s="53"/>
      <c r="R41" s="53"/>
      <c r="S41" s="31"/>
      <c r="T41" s="31"/>
      <c r="U41" s="53"/>
      <c r="V41" s="53"/>
      <c r="W41" s="31"/>
      <c r="X41" s="31">
        <v>2</v>
      </c>
      <c r="Y41" s="37" t="s">
        <v>64</v>
      </c>
      <c r="Z41" s="37"/>
      <c r="AA41" s="51"/>
      <c r="AB41" s="51"/>
      <c r="AC41" s="37"/>
      <c r="AD41" s="37"/>
      <c r="AE41" s="51"/>
      <c r="AF41" s="51"/>
      <c r="AG41" s="37"/>
      <c r="AH41" s="31"/>
      <c r="AI41" s="31"/>
      <c r="AJ41" s="37"/>
      <c r="AK41" s="95"/>
    </row>
    <row r="42" spans="1:37">
      <c r="A42" s="37" t="s">
        <v>179</v>
      </c>
      <c r="B42" s="32" t="str">
        <f>IFERROR(VLOOKUP($A42,Disciplinas[],5,FALSE),"-")</f>
        <v>MCTC002-13</v>
      </c>
      <c r="C42" s="32">
        <f>IFERROR(VLOOKUP($A42,Disciplinas[],2,FALSE),"-")</f>
        <v>4</v>
      </c>
      <c r="D42" s="32">
        <f>IFERROR(VLOOKUP($A42,Disciplinas[],3,FALSE),"-")</f>
        <v>0</v>
      </c>
      <c r="E42" s="32">
        <f>IFERROR(VLOOKUP($A42,Disciplinas[],4,FALSE),"-")</f>
        <v>5</v>
      </c>
      <c r="F42" s="32" t="str">
        <f>IFERROR(VLOOKUP($A42,Disciplinas[],6,FALSE),"-")</f>
        <v>OL</v>
      </c>
      <c r="G42" s="32" t="str">
        <f>IFERROR(VLOOKUP($A42,Disciplinas[],7,FALSE),"-")</f>
        <v>BCB</v>
      </c>
      <c r="H42" s="24" t="s">
        <v>387</v>
      </c>
      <c r="I42" s="33" t="s">
        <v>328</v>
      </c>
      <c r="J42" s="33"/>
      <c r="K42" s="33">
        <v>30</v>
      </c>
      <c r="L42" s="37" t="s">
        <v>378</v>
      </c>
      <c r="M42" s="51">
        <v>0.875000000000001</v>
      </c>
      <c r="N42" s="51">
        <v>0.95833333333333337</v>
      </c>
      <c r="O42" s="31" t="s">
        <v>363</v>
      </c>
      <c r="P42" s="31" t="s">
        <v>380</v>
      </c>
      <c r="Q42" s="51">
        <v>0.79166666666666596</v>
      </c>
      <c r="R42" s="51">
        <v>0.874999999999999</v>
      </c>
      <c r="S42" s="31" t="s">
        <v>363</v>
      </c>
      <c r="T42" s="31"/>
      <c r="U42" s="53"/>
      <c r="V42" s="53"/>
      <c r="W42" s="31"/>
      <c r="X42" s="31">
        <v>4</v>
      </c>
      <c r="Y42" s="37" t="s">
        <v>63</v>
      </c>
      <c r="Z42" s="37"/>
      <c r="AA42" s="51"/>
      <c r="AB42" s="51"/>
      <c r="AC42" s="37"/>
      <c r="AD42" s="37"/>
      <c r="AE42" s="51"/>
      <c r="AF42" s="51"/>
      <c r="AG42" s="37"/>
      <c r="AH42" s="31"/>
      <c r="AI42" s="31"/>
      <c r="AJ42" s="31"/>
      <c r="AK42" s="31"/>
    </row>
    <row r="43" spans="1:37">
      <c r="A43" s="24" t="s">
        <v>2602</v>
      </c>
      <c r="B43" s="32" t="str">
        <f>IFERROR(VLOOKUP($A43,Disciplinas[],5,FALSE),"-")</f>
        <v>BIS003</v>
      </c>
      <c r="C43" s="32">
        <f>IFERROR(VLOOKUP($A43,Disciplinas[],2,FALSE),"-")</f>
        <v>6</v>
      </c>
      <c r="D43" s="32">
        <f>IFERROR(VLOOKUP($A43,Disciplinas[],3,FALSE),"-")</f>
        <v>0</v>
      </c>
      <c r="E43" s="32">
        <f>IFERROR(VLOOKUP($A43,Disciplinas[],4,FALSE),"-")</f>
        <v>6</v>
      </c>
      <c r="F43" s="13" t="str">
        <f>IFERROR(VLOOKUP($A43,Disciplinas[],6,FALSE),"-")</f>
        <v>PG</v>
      </c>
      <c r="G43" s="13" t="str">
        <f>IFERROR(VLOOKUP($A43,Disciplinas[],7,FALSE),"-")</f>
        <v>BIS</v>
      </c>
      <c r="N43" s="52" t="s">
        <v>354</v>
      </c>
      <c r="X43" s="25">
        <v>6</v>
      </c>
      <c r="Y43" s="25" t="s">
        <v>59</v>
      </c>
      <c r="AC43" s="37"/>
    </row>
    <row r="44" spans="1:37">
      <c r="A44" s="43" t="s">
        <v>193</v>
      </c>
      <c r="B44" s="32" t="str">
        <f>IFERROR(VLOOKUP($A44,Disciplinas[],5,FALSE),"-")</f>
        <v>NHT1066-15</v>
      </c>
      <c r="C44" s="13">
        <f>IFERROR(VLOOKUP($A44,Disciplinas[],2,FALSE),"-")</f>
        <v>4</v>
      </c>
      <c r="D44" s="13">
        <f>IFERROR(VLOOKUP($A44,Disciplinas[],3,FALSE),"-")</f>
        <v>0</v>
      </c>
      <c r="E44" s="13">
        <f>IFERROR(VLOOKUP($A44,Disciplinas[],4,FALSE),"-")</f>
        <v>4</v>
      </c>
      <c r="F44" s="13" t="str">
        <f>IFERROR(VLOOKUP($A44,Disciplinas[],6,FALSE),"-")</f>
        <v>OBR</v>
      </c>
      <c r="G44" s="13" t="str">
        <f>IFERROR(VLOOKUP($A44,Disciplinas[],7,FALSE),"-")</f>
        <v>BCB</v>
      </c>
      <c r="H44" s="24" t="s">
        <v>387</v>
      </c>
      <c r="I44" s="24" t="s">
        <v>388</v>
      </c>
      <c r="K44" s="24">
        <v>30</v>
      </c>
      <c r="L44" s="37" t="s">
        <v>380</v>
      </c>
      <c r="M44" s="51">
        <v>0.33333333333333331</v>
      </c>
      <c r="N44" s="51">
        <v>0.5</v>
      </c>
      <c r="O44" s="31" t="s">
        <v>363</v>
      </c>
      <c r="P44" s="31"/>
      <c r="Q44" s="53"/>
      <c r="R44" s="53"/>
      <c r="S44" s="31" t="s">
        <v>363</v>
      </c>
      <c r="T44" s="31"/>
      <c r="U44" s="53"/>
      <c r="V44" s="53"/>
      <c r="W44" s="31"/>
      <c r="X44" s="31">
        <v>4</v>
      </c>
      <c r="Y44" s="37" t="s">
        <v>86</v>
      </c>
      <c r="Z44" s="37"/>
      <c r="AA44" s="51"/>
      <c r="AB44" s="51"/>
      <c r="AC44" s="37"/>
      <c r="AD44" s="37"/>
      <c r="AE44" s="51"/>
      <c r="AF44" s="51"/>
      <c r="AG44" s="37"/>
      <c r="AH44" s="31"/>
      <c r="AI44" s="31"/>
      <c r="AJ44" s="37"/>
      <c r="AK44" s="95"/>
    </row>
    <row r="45" spans="1:37">
      <c r="A45" s="43" t="s">
        <v>193</v>
      </c>
      <c r="B45" s="32" t="str">
        <f>IFERROR(VLOOKUP($A45,Disciplinas[],5,FALSE),"-")</f>
        <v>NHT1066-15</v>
      </c>
      <c r="C45" s="13">
        <f>IFERROR(VLOOKUP($A45,Disciplinas[],2,FALSE),"-")</f>
        <v>4</v>
      </c>
      <c r="D45" s="13">
        <f>IFERROR(VLOOKUP($A45,Disciplinas[],3,FALSE),"-")</f>
        <v>0</v>
      </c>
      <c r="E45" s="13">
        <f>IFERROR(VLOOKUP($A45,Disciplinas[],4,FALSE),"-")</f>
        <v>4</v>
      </c>
      <c r="F45" s="13" t="str">
        <f>IFERROR(VLOOKUP($A45,Disciplinas[],6,FALSE),"-")</f>
        <v>OBR</v>
      </c>
      <c r="G45" s="13" t="str">
        <f>IFERROR(VLOOKUP($A45,Disciplinas[],7,FALSE),"-")</f>
        <v>BCB</v>
      </c>
      <c r="H45" s="24" t="s">
        <v>387</v>
      </c>
      <c r="I45" s="24" t="s">
        <v>328</v>
      </c>
      <c r="K45" s="24">
        <v>30</v>
      </c>
      <c r="L45" s="37" t="s">
        <v>380</v>
      </c>
      <c r="M45" s="51">
        <v>0.79166666666666696</v>
      </c>
      <c r="N45" s="51">
        <v>0.95833333333333404</v>
      </c>
      <c r="O45" s="31" t="s">
        <v>363</v>
      </c>
      <c r="P45" s="31"/>
      <c r="Q45" s="53"/>
      <c r="R45" s="53"/>
      <c r="S45" s="31" t="s">
        <v>363</v>
      </c>
      <c r="T45" s="31"/>
      <c r="U45" s="53"/>
      <c r="V45" s="53"/>
      <c r="W45" s="31"/>
      <c r="X45" s="31">
        <v>4</v>
      </c>
      <c r="Y45" s="37" t="s">
        <v>80</v>
      </c>
      <c r="Z45" s="37"/>
      <c r="AA45" s="51"/>
      <c r="AB45" s="51"/>
      <c r="AC45" s="37"/>
      <c r="AD45" s="37"/>
      <c r="AE45" s="51"/>
      <c r="AF45" s="51"/>
      <c r="AG45" s="37"/>
      <c r="AH45" s="31"/>
      <c r="AI45" s="31"/>
      <c r="AJ45" s="37"/>
      <c r="AK45" s="95"/>
    </row>
    <row r="46" spans="1:37">
      <c r="A46" s="43" t="s">
        <v>195</v>
      </c>
      <c r="B46" s="32" t="str">
        <f>IFERROR(VLOOKUP($A46,Disciplinas[],5,FALSE),"-")</f>
        <v>NHT1058-15</v>
      </c>
      <c r="C46" s="13">
        <f>IFERROR(VLOOKUP($A46,Disciplinas[],2,FALSE),"-")</f>
        <v>4</v>
      </c>
      <c r="D46" s="13">
        <f>IFERROR(VLOOKUP($A46,Disciplinas[],3,FALSE),"-")</f>
        <v>2</v>
      </c>
      <c r="E46" s="13">
        <f>IFERROR(VLOOKUP($A46,Disciplinas[],4,FALSE),"-")</f>
        <v>4</v>
      </c>
      <c r="F46" s="13" t="str">
        <f>IFERROR(VLOOKUP($A46,Disciplinas[],6,FALSE),"-")</f>
        <v>OBR</v>
      </c>
      <c r="G46" s="13" t="str">
        <f>IFERROR(VLOOKUP($A46,Disciplinas[],7,FALSE),"-")</f>
        <v>BCB</v>
      </c>
      <c r="H46" s="24" t="s">
        <v>387</v>
      </c>
      <c r="I46" s="24" t="s">
        <v>388</v>
      </c>
      <c r="K46" s="24">
        <v>30</v>
      </c>
      <c r="L46" s="37" t="s">
        <v>379</v>
      </c>
      <c r="M46" s="51">
        <v>0.33333333333333331</v>
      </c>
      <c r="N46" s="51">
        <v>0.41666666666666669</v>
      </c>
      <c r="O46" s="31" t="s">
        <v>363</v>
      </c>
      <c r="P46" s="31" t="s">
        <v>381</v>
      </c>
      <c r="Q46" s="53">
        <v>0.33333333333333331</v>
      </c>
      <c r="R46" s="53">
        <v>0.41666666666666669</v>
      </c>
      <c r="S46" s="31" t="s">
        <v>363</v>
      </c>
      <c r="T46" s="31"/>
      <c r="U46" s="53"/>
      <c r="V46" s="53"/>
      <c r="W46" s="31"/>
      <c r="X46" s="31">
        <v>4</v>
      </c>
      <c r="Y46" s="37" t="s">
        <v>76</v>
      </c>
      <c r="Z46" s="37" t="s">
        <v>381</v>
      </c>
      <c r="AA46" s="51">
        <v>0.41666666666666702</v>
      </c>
      <c r="AB46" s="51">
        <v>0.5</v>
      </c>
      <c r="AC46" s="37" t="s">
        <v>363</v>
      </c>
      <c r="AD46" s="37"/>
      <c r="AE46" s="51"/>
      <c r="AF46" s="51"/>
      <c r="AG46" s="37"/>
      <c r="AH46" s="31"/>
      <c r="AI46" s="31">
        <v>2</v>
      </c>
      <c r="AJ46" s="37" t="s">
        <v>76</v>
      </c>
      <c r="AK46" s="95"/>
    </row>
    <row r="47" spans="1:37">
      <c r="A47" s="43" t="s">
        <v>195</v>
      </c>
      <c r="B47" s="32" t="str">
        <f>IFERROR(VLOOKUP($A47,Disciplinas[],5,FALSE),"-")</f>
        <v>NHT1058-15</v>
      </c>
      <c r="C47" s="13">
        <f>IFERROR(VLOOKUP($A47,Disciplinas[],2,FALSE),"-")</f>
        <v>4</v>
      </c>
      <c r="D47" s="13">
        <f>IFERROR(VLOOKUP($A47,Disciplinas[],3,FALSE),"-")</f>
        <v>2</v>
      </c>
      <c r="E47" s="13">
        <f>IFERROR(VLOOKUP($A47,Disciplinas[],4,FALSE),"-")</f>
        <v>4</v>
      </c>
      <c r="F47" s="13" t="str">
        <f>IFERROR(VLOOKUP($A47,Disciplinas[],6,FALSE),"-")</f>
        <v>OBR</v>
      </c>
      <c r="G47" s="13" t="str">
        <f>IFERROR(VLOOKUP($A47,Disciplinas[],7,FALSE),"-")</f>
        <v>BCB</v>
      </c>
      <c r="H47" s="24" t="s">
        <v>387</v>
      </c>
      <c r="I47" s="24" t="s">
        <v>328</v>
      </c>
      <c r="K47" s="24">
        <v>30</v>
      </c>
      <c r="L47" s="37" t="s">
        <v>379</v>
      </c>
      <c r="M47" s="51">
        <v>0.79166666666666596</v>
      </c>
      <c r="N47" s="51">
        <v>0.874999999999999</v>
      </c>
      <c r="O47" s="31" t="s">
        <v>363</v>
      </c>
      <c r="P47" s="31" t="s">
        <v>381</v>
      </c>
      <c r="Q47" s="51">
        <v>0.79166666666666596</v>
      </c>
      <c r="R47" s="51">
        <v>0.874999999999999</v>
      </c>
      <c r="S47" s="31" t="s">
        <v>363</v>
      </c>
      <c r="T47" s="31"/>
      <c r="U47" s="53"/>
      <c r="V47" s="53"/>
      <c r="W47" s="31"/>
      <c r="X47" s="31">
        <v>4</v>
      </c>
      <c r="Y47" s="37" t="s">
        <v>329</v>
      </c>
      <c r="Z47" s="37" t="s">
        <v>381</v>
      </c>
      <c r="AA47" s="51">
        <v>0.875</v>
      </c>
      <c r="AB47" s="51">
        <v>0.95833333333333404</v>
      </c>
      <c r="AC47" s="37" t="s">
        <v>363</v>
      </c>
      <c r="AD47" s="37"/>
      <c r="AE47" s="51"/>
      <c r="AF47" s="51"/>
      <c r="AG47" s="37"/>
      <c r="AH47" s="31"/>
      <c r="AI47" s="31">
        <v>2</v>
      </c>
      <c r="AJ47" s="37" t="s">
        <v>329</v>
      </c>
      <c r="AK47" s="95"/>
    </row>
    <row r="48" spans="1:37">
      <c r="A48" s="24" t="s">
        <v>2582</v>
      </c>
      <c r="B48" s="32" t="str">
        <f>IFERROR(VLOOKUP($A48,Disciplinas[],5,FALSE),"-")</f>
        <v>ENS215</v>
      </c>
      <c r="C48" s="32">
        <f>IFERROR(VLOOKUP($A48,Disciplinas[],2,FALSE),"-")</f>
        <v>4</v>
      </c>
      <c r="D48" s="32">
        <f>IFERROR(VLOOKUP($A48,Disciplinas[],3,FALSE),"-")</f>
        <v>0</v>
      </c>
      <c r="E48" s="32">
        <f>IFERROR(VLOOKUP($A48,Disciplinas[],4,FALSE),"-")</f>
        <v>8</v>
      </c>
      <c r="F48" s="13" t="str">
        <f>IFERROR(VLOOKUP($A48,Disciplinas[],6,FALSE),"-")</f>
        <v>PG</v>
      </c>
      <c r="G48" s="13" t="str">
        <f>IFERROR(VLOOKUP($A48,Disciplinas[],7,FALSE),"-")</f>
        <v>PEHCM</v>
      </c>
      <c r="H48" s="24" t="s">
        <v>387</v>
      </c>
      <c r="I48" s="24" t="s">
        <v>388</v>
      </c>
      <c r="K48" s="24">
        <v>30</v>
      </c>
      <c r="L48" s="25" t="s">
        <v>380</v>
      </c>
      <c r="M48" s="52">
        <v>0.58333333333333304</v>
      </c>
      <c r="N48" s="52">
        <v>0.749999999999999</v>
      </c>
      <c r="O48" s="25" t="s">
        <v>363</v>
      </c>
      <c r="X48" s="25">
        <v>4</v>
      </c>
      <c r="Y48" s="25" t="s">
        <v>78</v>
      </c>
      <c r="AC48" s="37"/>
    </row>
    <row r="49" spans="1:37">
      <c r="A49" s="37" t="s">
        <v>294</v>
      </c>
      <c r="B49" s="32" t="str">
        <f>IFERROR(VLOOKUP($A49,Disciplinas[],5,FALSE),"-")</f>
        <v>BCS002-15</v>
      </c>
      <c r="C49" s="32">
        <f>IFERROR(VLOOKUP($A49,Disciplinas[],2,FALSE),"-")</f>
        <v>0</v>
      </c>
      <c r="D49" s="32">
        <f>IFERROR(VLOOKUP($A49,Disciplinas[],3,FALSE),"-")</f>
        <v>2</v>
      </c>
      <c r="E49" s="32">
        <f>IFERROR(VLOOKUP($A49,Disciplinas[],4,FALSE),"-")</f>
        <v>10</v>
      </c>
      <c r="F49" s="32" t="str">
        <f>IFERROR(VLOOKUP($A49,Disciplinas[],6,FALSE),"-")</f>
        <v>BI</v>
      </c>
      <c r="G49" s="32" t="str">
        <f>IFERROR(VLOOKUP($A49,Disciplinas[],7,FALSE),"-")</f>
        <v>BI</v>
      </c>
      <c r="H49" s="24" t="s">
        <v>387</v>
      </c>
      <c r="I49" s="33" t="s">
        <v>388</v>
      </c>
      <c r="J49" s="33"/>
      <c r="K49" s="33">
        <v>90</v>
      </c>
      <c r="L49" s="37" t="s">
        <v>378</v>
      </c>
      <c r="M49" s="51">
        <v>0.41666666666666702</v>
      </c>
      <c r="N49" s="51">
        <v>0.5</v>
      </c>
      <c r="O49" s="31" t="s">
        <v>363</v>
      </c>
      <c r="P49" s="31"/>
      <c r="Q49" s="53"/>
      <c r="R49" s="53"/>
      <c r="S49" s="31"/>
      <c r="T49" s="31"/>
      <c r="U49" s="53"/>
      <c r="V49" s="53"/>
      <c r="W49" s="31"/>
      <c r="X49" s="31">
        <v>2</v>
      </c>
      <c r="Y49" s="37" t="s">
        <v>337</v>
      </c>
      <c r="Z49" s="37"/>
      <c r="AA49" s="51"/>
      <c r="AB49" s="51"/>
      <c r="AC49" s="37"/>
      <c r="AD49" s="37"/>
      <c r="AE49" s="51"/>
      <c r="AF49" s="51"/>
      <c r="AG49" s="37"/>
      <c r="AH49" s="31"/>
      <c r="AI49" s="31"/>
      <c r="AJ49" s="37"/>
      <c r="AK49" s="95"/>
    </row>
    <row r="50" spans="1:37">
      <c r="A50" s="24" t="s">
        <v>2606</v>
      </c>
      <c r="B50" s="32" t="str">
        <f>IFERROR(VLOOKUP($A50,Disciplinas[],5,FALSE),"-")</f>
        <v>BTC103</v>
      </c>
      <c r="C50" s="32">
        <f>IFERROR(VLOOKUP($A50,Disciplinas[],2,FALSE),"-")</f>
        <v>2</v>
      </c>
      <c r="D50" s="32">
        <f>IFERROR(VLOOKUP($A50,Disciplinas[],3,FALSE),"-")</f>
        <v>0</v>
      </c>
      <c r="E50" s="32">
        <f>IFERROR(VLOOKUP($A50,Disciplinas[],4,FALSE),"-")</f>
        <v>0</v>
      </c>
      <c r="F50" s="13" t="str">
        <f>IFERROR(VLOOKUP($A50,Disciplinas[],6,FALSE),"-")</f>
        <v>PG</v>
      </c>
      <c r="G50" s="13" t="str">
        <f>IFERROR(VLOOKUP($A50,Disciplinas[],7,FALSE),"-")</f>
        <v>BTC</v>
      </c>
      <c r="N50" s="52" t="s">
        <v>354</v>
      </c>
      <c r="X50" s="25">
        <v>1</v>
      </c>
      <c r="Y50" s="25" t="s">
        <v>61</v>
      </c>
      <c r="AC50" s="37"/>
    </row>
    <row r="51" spans="1:37">
      <c r="A51" s="24" t="s">
        <v>2624</v>
      </c>
      <c r="B51" s="32" t="str">
        <f>IFERROR(VLOOKUP($A51,Disciplinas[],5,FALSE),"-")</f>
        <v>BTC104</v>
      </c>
      <c r="C51" s="32">
        <f>IFERROR(VLOOKUP($A51,Disciplinas[],2,FALSE),"-")</f>
        <v>2</v>
      </c>
      <c r="D51" s="32">
        <f>IFERROR(VLOOKUP($A51,Disciplinas[],3,FALSE),"-")</f>
        <v>0</v>
      </c>
      <c r="E51" s="32">
        <f>IFERROR(VLOOKUP($A51,Disciplinas[],4,FALSE),"-")</f>
        <v>0</v>
      </c>
      <c r="F51" s="13" t="str">
        <f>IFERROR(VLOOKUP($A51,Disciplinas[],6,FALSE),"-")</f>
        <v>PG</v>
      </c>
      <c r="G51" s="13" t="str">
        <f>IFERROR(VLOOKUP($A51,Disciplinas[],7,FALSE),"-")</f>
        <v>BTC</v>
      </c>
      <c r="N51" s="52" t="s">
        <v>354</v>
      </c>
      <c r="X51" s="25">
        <v>1</v>
      </c>
      <c r="Y51" s="25" t="s">
        <v>61</v>
      </c>
      <c r="AC51" s="37"/>
    </row>
    <row r="52" spans="1:37">
      <c r="A52" s="44" t="s">
        <v>225</v>
      </c>
      <c r="B52" s="32" t="str">
        <f>IFERROR(VLOOKUP($A52,Disciplinas[],5,FALSE),"-")</f>
        <v>NHT1049-15</v>
      </c>
      <c r="C52" s="13">
        <f>IFERROR(VLOOKUP($A52,Disciplinas[],2,FALSE),"-")</f>
        <v>2</v>
      </c>
      <c r="D52" s="13">
        <f>IFERROR(VLOOKUP($A52,Disciplinas[],3,FALSE),"-")</f>
        <v>0</v>
      </c>
      <c r="E52" s="13">
        <f>IFERROR(VLOOKUP($A52,Disciplinas[],4,FALSE),"-")</f>
        <v>2</v>
      </c>
      <c r="F52" s="13" t="str">
        <f>IFERROR(VLOOKUP($A52,Disciplinas[],6,FALSE),"-")</f>
        <v>OBR</v>
      </c>
      <c r="G52" s="13" t="str">
        <f>IFERROR(VLOOKUP($A52,Disciplinas[],7,FALSE),"-")</f>
        <v>BCB</v>
      </c>
      <c r="H52" s="24" t="s">
        <v>387</v>
      </c>
      <c r="I52" s="24" t="s">
        <v>388</v>
      </c>
      <c r="K52" s="24">
        <v>30</v>
      </c>
      <c r="L52" s="37" t="s">
        <v>381</v>
      </c>
      <c r="M52" s="51">
        <v>0.66666666666666696</v>
      </c>
      <c r="N52" s="51">
        <v>0.75</v>
      </c>
      <c r="O52" s="31" t="s">
        <v>363</v>
      </c>
      <c r="P52" s="31"/>
      <c r="Q52" s="53"/>
      <c r="R52" s="53"/>
      <c r="S52" s="31"/>
      <c r="T52" s="31"/>
      <c r="U52" s="53"/>
      <c r="V52" s="53"/>
      <c r="W52" s="31"/>
      <c r="X52" s="31">
        <v>2</v>
      </c>
      <c r="Y52" s="37" t="s">
        <v>78</v>
      </c>
      <c r="Z52" s="37"/>
      <c r="AA52" s="51"/>
      <c r="AB52" s="51"/>
      <c r="AC52" s="37"/>
      <c r="AD52" s="37"/>
      <c r="AE52" s="51"/>
      <c r="AF52" s="51"/>
      <c r="AG52" s="37"/>
      <c r="AH52" s="31"/>
      <c r="AI52" s="31"/>
      <c r="AJ52" s="37"/>
      <c r="AK52" s="95"/>
    </row>
    <row r="53" spans="1:37">
      <c r="A53" s="37" t="s">
        <v>332</v>
      </c>
      <c r="B53" s="32" t="str">
        <f>IFERROR(VLOOKUP($A53,Disciplinas[],5,FALSE),"-")</f>
        <v>NHZ1082-15</v>
      </c>
      <c r="C53" s="13">
        <f>IFERROR(VLOOKUP($A53,Disciplinas[],2,FALSE),"-")</f>
        <v>0</v>
      </c>
      <c r="D53" s="13">
        <f>IFERROR(VLOOKUP($A53,Disciplinas[],3,FALSE),"-")</f>
        <v>4</v>
      </c>
      <c r="E53" s="13">
        <f>IFERROR(VLOOKUP($A53,Disciplinas[],4,FALSE),"-")</f>
        <v>2</v>
      </c>
      <c r="F53" s="13" t="str">
        <f>IFERROR(VLOOKUP($A53,Disciplinas[],6,FALSE),"-")</f>
        <v>OL</v>
      </c>
      <c r="G53" s="13" t="str">
        <f>IFERROR(VLOOKUP($A53,Disciplinas[],7,FALSE),"-")</f>
        <v>BCB</v>
      </c>
      <c r="H53" s="24" t="s">
        <v>387</v>
      </c>
      <c r="I53" s="24" t="s">
        <v>388</v>
      </c>
      <c r="K53" s="24">
        <v>30</v>
      </c>
      <c r="L53" s="37" t="s">
        <v>333</v>
      </c>
      <c r="M53" s="51"/>
      <c r="N53" s="51"/>
      <c r="O53" s="31"/>
      <c r="P53" s="31"/>
      <c r="Q53" s="53"/>
      <c r="R53" s="53"/>
      <c r="S53" s="31"/>
      <c r="T53" s="31"/>
      <c r="U53" s="53"/>
      <c r="V53" s="53"/>
      <c r="W53" s="31"/>
      <c r="X53" s="31"/>
      <c r="Y53" s="37"/>
      <c r="Z53" s="37"/>
      <c r="AA53" s="51"/>
      <c r="AB53" s="51"/>
      <c r="AC53" s="37"/>
      <c r="AD53" s="37"/>
      <c r="AE53" s="51"/>
      <c r="AF53" s="51"/>
      <c r="AG53" s="37"/>
      <c r="AH53" s="31"/>
      <c r="AI53" s="31">
        <v>1</v>
      </c>
      <c r="AJ53" s="37" t="s">
        <v>80</v>
      </c>
      <c r="AK53" s="95"/>
    </row>
    <row r="54" spans="1:37">
      <c r="A54" s="37" t="s">
        <v>231</v>
      </c>
      <c r="B54" s="32" t="str">
        <f>IFERROR(VLOOKUP($A54,Disciplinas[],5,FALSE),"-")</f>
        <v>NHZ1082-15</v>
      </c>
      <c r="C54" s="32">
        <f>IFERROR(VLOOKUP($A54,Disciplinas[],2,FALSE),"-")</f>
        <v>0</v>
      </c>
      <c r="D54" s="32">
        <f>IFERROR(VLOOKUP($A54,Disciplinas[],3,FALSE),"-")</f>
        <v>4</v>
      </c>
      <c r="E54" s="32">
        <f>IFERROR(VLOOKUP($A54,Disciplinas[],4,FALSE),"-")</f>
        <v>2</v>
      </c>
      <c r="F54" s="32" t="str">
        <f>IFERROR(VLOOKUP($A54,Disciplinas[],6,FALSE),"-")</f>
        <v>OL</v>
      </c>
      <c r="G54" s="32" t="str">
        <f>IFERROR(VLOOKUP($A54,Disciplinas[],7,FALSE),"-")</f>
        <v>BCB</v>
      </c>
      <c r="H54" s="24" t="s">
        <v>387</v>
      </c>
      <c r="I54" s="33" t="s">
        <v>388</v>
      </c>
      <c r="J54" s="33"/>
      <c r="K54" s="33">
        <v>30</v>
      </c>
      <c r="L54" s="37" t="s">
        <v>333</v>
      </c>
      <c r="M54" s="51"/>
      <c r="N54" s="51"/>
      <c r="O54" s="31"/>
      <c r="P54" s="31"/>
      <c r="Q54" s="53"/>
      <c r="R54" s="53"/>
      <c r="S54" s="31"/>
      <c r="T54" s="31"/>
      <c r="U54" s="53"/>
      <c r="V54" s="53"/>
      <c r="W54" s="31"/>
      <c r="X54" s="31"/>
      <c r="Y54" s="37"/>
      <c r="Z54" s="37"/>
      <c r="AA54" s="51"/>
      <c r="AB54" s="51"/>
      <c r="AC54" s="37"/>
      <c r="AD54" s="37"/>
      <c r="AE54" s="51"/>
      <c r="AF54" s="51"/>
      <c r="AG54" s="37"/>
      <c r="AH54" s="31"/>
      <c r="AI54" s="31">
        <v>1</v>
      </c>
      <c r="AJ54" s="31" t="s">
        <v>330</v>
      </c>
      <c r="AK54" s="31"/>
    </row>
    <row r="55" spans="1:37">
      <c r="A55" s="24" t="s">
        <v>231</v>
      </c>
      <c r="B55" s="32" t="str">
        <f>IFERROR(VLOOKUP($A55,Disciplinas[],5,FALSE),"-")</f>
        <v>NHZ1082-15</v>
      </c>
      <c r="C55" s="32">
        <f>IFERROR(VLOOKUP($A55,Disciplinas[],2,FALSE),"-")</f>
        <v>0</v>
      </c>
      <c r="D55" s="32">
        <f>IFERROR(VLOOKUP($A55,Disciplinas[],3,FALSE),"-")</f>
        <v>4</v>
      </c>
      <c r="E55" s="32">
        <f>IFERROR(VLOOKUP($A55,Disciplinas[],4,FALSE),"-")</f>
        <v>2</v>
      </c>
      <c r="F55" s="13" t="str">
        <f>IFERROR(VLOOKUP($A55,Disciplinas[],6,FALSE),"-")</f>
        <v>OL</v>
      </c>
      <c r="G55" s="13" t="str">
        <f>IFERROR(VLOOKUP($A55,Disciplinas[],7,FALSE),"-")</f>
        <v>BCB</v>
      </c>
      <c r="K55" s="24">
        <v>30</v>
      </c>
      <c r="L55" s="37" t="s">
        <v>333</v>
      </c>
      <c r="N55" s="52" t="s">
        <v>354</v>
      </c>
      <c r="AC55" s="37"/>
      <c r="AI55" s="25">
        <v>1</v>
      </c>
      <c r="AJ55" s="25" t="s">
        <v>48</v>
      </c>
    </row>
    <row r="56" spans="1:37">
      <c r="A56" s="24" t="s">
        <v>231</v>
      </c>
      <c r="B56" s="32" t="str">
        <f>IFERROR(VLOOKUP($A56,Disciplinas[],5,FALSE),"-")</f>
        <v>NHZ1082-15</v>
      </c>
      <c r="C56" s="32">
        <f>IFERROR(VLOOKUP($A56,Disciplinas[],2,FALSE),"-")</f>
        <v>0</v>
      </c>
      <c r="D56" s="32">
        <f>IFERROR(VLOOKUP($A56,Disciplinas[],3,FALSE),"-")</f>
        <v>4</v>
      </c>
      <c r="E56" s="32">
        <f>IFERROR(VLOOKUP($A56,Disciplinas[],4,FALSE),"-")</f>
        <v>2</v>
      </c>
      <c r="F56" s="13" t="str">
        <f>IFERROR(VLOOKUP($A56,Disciplinas[],6,FALSE),"-")</f>
        <v>OL</v>
      </c>
      <c r="G56" s="13" t="str">
        <f>IFERROR(VLOOKUP($A56,Disciplinas[],7,FALSE),"-")</f>
        <v>BCB</v>
      </c>
      <c r="K56" s="24">
        <v>30</v>
      </c>
      <c r="L56" s="37" t="s">
        <v>333</v>
      </c>
      <c r="N56" s="52" t="s">
        <v>354</v>
      </c>
      <c r="AC56" s="37"/>
      <c r="AI56" s="25">
        <v>1</v>
      </c>
      <c r="AJ56" s="25" t="s">
        <v>78</v>
      </c>
    </row>
    <row r="57" spans="1:37">
      <c r="A57" s="43" t="s">
        <v>241</v>
      </c>
      <c r="B57" s="32" t="str">
        <f>IFERROR(VLOOKUP($A57,Disciplinas[],5,FALSE),"-")</f>
        <v>NHT1065-15</v>
      </c>
      <c r="C57" s="13">
        <f>IFERROR(VLOOKUP($A57,Disciplinas[],2,FALSE),"-")</f>
        <v>4</v>
      </c>
      <c r="D57" s="13">
        <f>IFERROR(VLOOKUP($A57,Disciplinas[],3,FALSE),"-")</f>
        <v>2</v>
      </c>
      <c r="E57" s="13">
        <f>IFERROR(VLOOKUP($A57,Disciplinas[],4,FALSE),"-")</f>
        <v>3</v>
      </c>
      <c r="F57" s="13" t="str">
        <f>IFERROR(VLOOKUP($A57,Disciplinas[],6,FALSE),"-")</f>
        <v>OBR</v>
      </c>
      <c r="G57" s="13" t="str">
        <f>IFERROR(VLOOKUP($A57,Disciplinas[],7,FALSE),"-")</f>
        <v>BCB</v>
      </c>
      <c r="H57" s="24" t="s">
        <v>387</v>
      </c>
      <c r="I57" s="24" t="s">
        <v>388</v>
      </c>
      <c r="K57" s="24">
        <v>30</v>
      </c>
      <c r="L57" s="37" t="s">
        <v>378</v>
      </c>
      <c r="M57" s="51">
        <v>0.41666666666666702</v>
      </c>
      <c r="N57" s="51">
        <v>0.5</v>
      </c>
      <c r="O57" s="31" t="s">
        <v>363</v>
      </c>
      <c r="P57" s="31" t="s">
        <v>380</v>
      </c>
      <c r="Q57" s="53">
        <v>0.33333333333333331</v>
      </c>
      <c r="R57" s="53">
        <v>0.41666666666666669</v>
      </c>
      <c r="S57" s="31" t="s">
        <v>363</v>
      </c>
      <c r="T57" s="31"/>
      <c r="U57" s="53"/>
      <c r="V57" s="53"/>
      <c r="W57" s="31"/>
      <c r="X57" s="31">
        <v>4</v>
      </c>
      <c r="Y57" s="37" t="s">
        <v>62</v>
      </c>
      <c r="Z57" s="37" t="s">
        <v>380</v>
      </c>
      <c r="AA57" s="51">
        <v>0.41666666666666702</v>
      </c>
      <c r="AB57" s="51">
        <v>0.5</v>
      </c>
      <c r="AC57" s="37" t="s">
        <v>363</v>
      </c>
      <c r="AD57" s="37"/>
      <c r="AE57" s="51"/>
      <c r="AF57" s="51"/>
      <c r="AG57" s="37"/>
      <c r="AH57" s="31"/>
      <c r="AI57" s="31">
        <v>2</v>
      </c>
      <c r="AJ57" s="37" t="s">
        <v>62</v>
      </c>
      <c r="AK57" s="95"/>
    </row>
    <row r="58" spans="1:37">
      <c r="A58" s="43" t="s">
        <v>241</v>
      </c>
      <c r="B58" s="32" t="str">
        <f>IFERROR(VLOOKUP($A58,Disciplinas[],5,FALSE),"-")</f>
        <v>NHT1065-15</v>
      </c>
      <c r="C58" s="13">
        <f>IFERROR(VLOOKUP($A58,Disciplinas[],2,FALSE),"-")</f>
        <v>4</v>
      </c>
      <c r="D58" s="13">
        <f>IFERROR(VLOOKUP($A58,Disciplinas[],3,FALSE),"-")</f>
        <v>2</v>
      </c>
      <c r="E58" s="13">
        <f>IFERROR(VLOOKUP($A58,Disciplinas[],4,FALSE),"-")</f>
        <v>3</v>
      </c>
      <c r="F58" s="13" t="str">
        <f>IFERROR(VLOOKUP($A58,Disciplinas[],6,FALSE),"-")</f>
        <v>OBR</v>
      </c>
      <c r="G58" s="13" t="str">
        <f>IFERROR(VLOOKUP($A58,Disciplinas[],7,FALSE),"-")</f>
        <v>BCB</v>
      </c>
      <c r="H58" s="24" t="s">
        <v>387</v>
      </c>
      <c r="I58" s="24" t="s">
        <v>328</v>
      </c>
      <c r="K58" s="24">
        <v>30</v>
      </c>
      <c r="L58" s="37" t="s">
        <v>378</v>
      </c>
      <c r="M58" s="51">
        <v>0.875000000000001</v>
      </c>
      <c r="N58" s="51">
        <v>0.95833333333333337</v>
      </c>
      <c r="O58" s="31" t="s">
        <v>363</v>
      </c>
      <c r="P58" s="31" t="s">
        <v>380</v>
      </c>
      <c r="Q58" s="51">
        <v>0.79166666666666596</v>
      </c>
      <c r="R58" s="51">
        <v>0.874999999999999</v>
      </c>
      <c r="S58" s="31" t="s">
        <v>363</v>
      </c>
      <c r="T58" s="31"/>
      <c r="U58" s="53"/>
      <c r="V58" s="53"/>
      <c r="W58" s="31"/>
      <c r="X58" s="31">
        <v>4</v>
      </c>
      <c r="Y58" s="37" t="s">
        <v>330</v>
      </c>
      <c r="Z58" s="37" t="s">
        <v>380</v>
      </c>
      <c r="AA58" s="51">
        <v>0.875</v>
      </c>
      <c r="AB58" s="51">
        <v>0.95833333333333404</v>
      </c>
      <c r="AC58" s="37" t="s">
        <v>363</v>
      </c>
      <c r="AD58" s="37"/>
      <c r="AE58" s="51"/>
      <c r="AF58" s="51"/>
      <c r="AG58" s="37"/>
      <c r="AH58" s="31"/>
      <c r="AI58" s="31">
        <v>2</v>
      </c>
      <c r="AJ58" s="37" t="s">
        <v>330</v>
      </c>
      <c r="AK58" s="95"/>
    </row>
    <row r="59" spans="1:37">
      <c r="A59" s="24" t="s">
        <v>4067</v>
      </c>
      <c r="B59" s="32" t="str">
        <f>IFERROR(VLOOKUP($A59,Disciplinas[],5,FALSE),"-")</f>
        <v>BTC101</v>
      </c>
      <c r="C59" s="32">
        <f>IFERROR(VLOOKUP($A59,Disciplinas[],2,FALSE),"-")</f>
        <v>4</v>
      </c>
      <c r="D59" s="32">
        <f>IFERROR(VLOOKUP($A59,Disciplinas[],3,FALSE),"-")</f>
        <v>0</v>
      </c>
      <c r="E59" s="32">
        <f>IFERROR(VLOOKUP($A59,Disciplinas[],4,FALSE),"-")</f>
        <v>0</v>
      </c>
      <c r="F59" s="13" t="str">
        <f>IFERROR(VLOOKUP($A59,Disciplinas[],6,FALSE),"-")</f>
        <v>PG</v>
      </c>
      <c r="G59" s="13" t="str">
        <f>IFERROR(VLOOKUP($A59,Disciplinas[],7,FALSE),"-")</f>
        <v>BTC</v>
      </c>
      <c r="N59" s="52" t="s">
        <v>354</v>
      </c>
      <c r="X59" s="25">
        <v>1.3</v>
      </c>
      <c r="Y59" s="25" t="s">
        <v>73</v>
      </c>
      <c r="AC59" s="37"/>
    </row>
    <row r="60" spans="1:37">
      <c r="B60" s="32" t="str">
        <f>IFERROR(VLOOKUP($A60,Disciplinas[],5,FALSE),"-")</f>
        <v>-</v>
      </c>
      <c r="C60" s="32" t="str">
        <f>IFERROR(VLOOKUP($A60,Disciplinas[],2,FALSE),"-")</f>
        <v>-</v>
      </c>
      <c r="D60" s="32" t="str">
        <f>IFERROR(VLOOKUP($A60,Disciplinas[],3,FALSE),"-")</f>
        <v>-</v>
      </c>
      <c r="E60" s="32" t="str">
        <f>IFERROR(VLOOKUP($A60,Disciplinas[],4,FALSE),"-")</f>
        <v>-</v>
      </c>
      <c r="F60" s="13" t="str">
        <f>IFERROR(VLOOKUP($A60,Disciplinas[],6,FALSE),"-")</f>
        <v>-</v>
      </c>
      <c r="G60" s="13" t="str">
        <f>IFERROR(VLOOKUP($A60,Disciplinas[],7,FALSE),"-")</f>
        <v>-</v>
      </c>
      <c r="N60" s="52" t="s">
        <v>354</v>
      </c>
      <c r="AC60" s="37"/>
    </row>
    <row r="61" spans="1:37">
      <c r="B61" s="32" t="str">
        <f>IFERROR(VLOOKUP($A61,Disciplinas[],5,FALSE),"-")</f>
        <v>-</v>
      </c>
      <c r="C61" s="32" t="str">
        <f>IFERROR(VLOOKUP($A61,Disciplinas[],2,FALSE),"-")</f>
        <v>-</v>
      </c>
      <c r="D61" s="32" t="str">
        <f>IFERROR(VLOOKUP($A61,Disciplinas[],3,FALSE),"-")</f>
        <v>-</v>
      </c>
      <c r="E61" s="32" t="str">
        <f>IFERROR(VLOOKUP($A61,Disciplinas[],4,FALSE),"-")</f>
        <v>-</v>
      </c>
      <c r="F61" s="13" t="str">
        <f>IFERROR(VLOOKUP($A61,Disciplinas[],6,FALSE),"-")</f>
        <v>-</v>
      </c>
      <c r="G61" s="13" t="str">
        <f>IFERROR(VLOOKUP($A61,Disciplinas[],7,FALSE),"-")</f>
        <v>-</v>
      </c>
      <c r="N61" s="52" t="s">
        <v>354</v>
      </c>
      <c r="AC61" s="37"/>
    </row>
    <row r="62" spans="1:37">
      <c r="B62" s="32" t="str">
        <f>IFERROR(VLOOKUP($A62,Disciplinas[],5,FALSE),"-")</f>
        <v>-</v>
      </c>
      <c r="C62" s="32" t="str">
        <f>IFERROR(VLOOKUP($A62,Disciplinas[],2,FALSE),"-")</f>
        <v>-</v>
      </c>
      <c r="D62" s="32" t="str">
        <f>IFERROR(VLOOKUP($A62,Disciplinas[],3,FALSE),"-")</f>
        <v>-</v>
      </c>
      <c r="E62" s="32" t="str">
        <f>IFERROR(VLOOKUP($A62,Disciplinas[],4,FALSE),"-")</f>
        <v>-</v>
      </c>
      <c r="F62" s="13" t="str">
        <f>IFERROR(VLOOKUP($A62,Disciplinas[],6,FALSE),"-")</f>
        <v>-</v>
      </c>
      <c r="G62" s="13" t="str">
        <f>IFERROR(VLOOKUP($A62,Disciplinas[],7,FALSE),"-")</f>
        <v>-</v>
      </c>
      <c r="N62" s="52" t="s">
        <v>354</v>
      </c>
      <c r="AC62" s="37"/>
    </row>
    <row r="63" spans="1:37">
      <c r="B63" s="32" t="str">
        <f>IFERROR(VLOOKUP($A63,Disciplinas[],5,FALSE),"-")</f>
        <v>-</v>
      </c>
      <c r="C63" s="32" t="str">
        <f>IFERROR(VLOOKUP($A63,Disciplinas[],2,FALSE),"-")</f>
        <v>-</v>
      </c>
      <c r="D63" s="32" t="str">
        <f>IFERROR(VLOOKUP($A63,Disciplinas[],3,FALSE),"-")</f>
        <v>-</v>
      </c>
      <c r="E63" s="32" t="str">
        <f>IFERROR(VLOOKUP($A63,Disciplinas[],4,FALSE),"-")</f>
        <v>-</v>
      </c>
      <c r="F63" s="13" t="str">
        <f>IFERROR(VLOOKUP($A63,Disciplinas[],6,FALSE),"-")</f>
        <v>-</v>
      </c>
      <c r="G63" s="13" t="str">
        <f>IFERROR(VLOOKUP($A63,Disciplinas[],7,FALSE),"-")</f>
        <v>-</v>
      </c>
      <c r="N63" s="52" t="s">
        <v>354</v>
      </c>
      <c r="AC63" s="37"/>
    </row>
    <row r="64" spans="1:37">
      <c r="B64" s="32" t="str">
        <f>IFERROR(VLOOKUP($A64,Disciplinas[],5,FALSE),"-")</f>
        <v>-</v>
      </c>
      <c r="C64" s="32" t="str">
        <f>IFERROR(VLOOKUP($A64,Disciplinas[],2,FALSE),"-")</f>
        <v>-</v>
      </c>
      <c r="D64" s="32" t="str">
        <f>IFERROR(VLOOKUP($A64,Disciplinas[],3,FALSE),"-")</f>
        <v>-</v>
      </c>
      <c r="E64" s="32" t="str">
        <f>IFERROR(VLOOKUP($A64,Disciplinas[],4,FALSE),"-")</f>
        <v>-</v>
      </c>
      <c r="F64" s="13" t="str">
        <f>IFERROR(VLOOKUP($A64,Disciplinas[],6,FALSE),"-")</f>
        <v>-</v>
      </c>
      <c r="G64" s="13" t="str">
        <f>IFERROR(VLOOKUP($A64,Disciplinas[],7,FALSE),"-")</f>
        <v>-</v>
      </c>
      <c r="N64" s="52" t="s">
        <v>354</v>
      </c>
      <c r="AC64" s="37"/>
    </row>
    <row r="65" spans="2:29">
      <c r="B65" s="32" t="str">
        <f>IFERROR(VLOOKUP($A65,Disciplinas[],5,FALSE),"-")</f>
        <v>-</v>
      </c>
      <c r="C65" s="32" t="str">
        <f>IFERROR(VLOOKUP($A65,Disciplinas[],2,FALSE),"-")</f>
        <v>-</v>
      </c>
      <c r="D65" s="32" t="str">
        <f>IFERROR(VLOOKUP($A65,Disciplinas[],3,FALSE),"-")</f>
        <v>-</v>
      </c>
      <c r="E65" s="32" t="str">
        <f>IFERROR(VLOOKUP($A65,Disciplinas[],4,FALSE),"-")</f>
        <v>-</v>
      </c>
      <c r="F65" s="13" t="str">
        <f>IFERROR(VLOOKUP($A65,Disciplinas[],6,FALSE),"-")</f>
        <v>-</v>
      </c>
      <c r="G65" s="13" t="str">
        <f>IFERROR(VLOOKUP($A65,Disciplinas[],7,FALSE),"-")</f>
        <v>-</v>
      </c>
      <c r="N65" s="52" t="s">
        <v>354</v>
      </c>
      <c r="AC65" s="37"/>
    </row>
    <row r="66" spans="2:29">
      <c r="B66" s="32" t="str">
        <f>IFERROR(VLOOKUP($A66,Disciplinas[],5,FALSE),"-")</f>
        <v>-</v>
      </c>
      <c r="C66" s="32" t="str">
        <f>IFERROR(VLOOKUP($A66,Disciplinas[],2,FALSE),"-")</f>
        <v>-</v>
      </c>
      <c r="D66" s="32" t="str">
        <f>IFERROR(VLOOKUP($A66,Disciplinas[],3,FALSE),"-")</f>
        <v>-</v>
      </c>
      <c r="E66" s="32" t="str">
        <f>IFERROR(VLOOKUP($A66,Disciplinas[],4,FALSE),"-")</f>
        <v>-</v>
      </c>
      <c r="F66" s="13" t="str">
        <f>IFERROR(VLOOKUP($A66,Disciplinas[],6,FALSE),"-")</f>
        <v>-</v>
      </c>
      <c r="G66" s="13" t="str">
        <f>IFERROR(VLOOKUP($A66,Disciplinas[],7,FALSE),"-")</f>
        <v>-</v>
      </c>
      <c r="N66" s="52" t="s">
        <v>354</v>
      </c>
      <c r="AC66" s="37"/>
    </row>
    <row r="67" spans="2:29">
      <c r="B67" s="32" t="str">
        <f>IFERROR(VLOOKUP($A67,Disciplinas[],5,FALSE),"-")</f>
        <v>-</v>
      </c>
      <c r="C67" s="32" t="str">
        <f>IFERROR(VLOOKUP($A67,Disciplinas[],2,FALSE),"-")</f>
        <v>-</v>
      </c>
      <c r="D67" s="32" t="str">
        <f>IFERROR(VLOOKUP($A67,Disciplinas[],3,FALSE),"-")</f>
        <v>-</v>
      </c>
      <c r="E67" s="32" t="str">
        <f>IFERROR(VLOOKUP($A67,Disciplinas[],4,FALSE),"-")</f>
        <v>-</v>
      </c>
      <c r="F67" s="13" t="str">
        <f>IFERROR(VLOOKUP($A67,Disciplinas[],6,FALSE),"-")</f>
        <v>-</v>
      </c>
      <c r="G67" s="13" t="str">
        <f>IFERROR(VLOOKUP($A67,Disciplinas[],7,FALSE),"-")</f>
        <v>-</v>
      </c>
      <c r="N67" s="52" t="s">
        <v>354</v>
      </c>
      <c r="AC67" s="37"/>
    </row>
    <row r="68" spans="2:29">
      <c r="B68" s="32" t="str">
        <f>IFERROR(VLOOKUP($A68,Disciplinas[],5,FALSE),"-")</f>
        <v>-</v>
      </c>
      <c r="C68" s="32" t="str">
        <f>IFERROR(VLOOKUP($A68,Disciplinas[],2,FALSE),"-")</f>
        <v>-</v>
      </c>
      <c r="D68" s="32" t="str">
        <f>IFERROR(VLOOKUP($A68,Disciplinas[],3,FALSE),"-")</f>
        <v>-</v>
      </c>
      <c r="E68" s="32" t="str">
        <f>IFERROR(VLOOKUP($A68,Disciplinas[],4,FALSE),"-")</f>
        <v>-</v>
      </c>
      <c r="F68" s="13" t="str">
        <f>IFERROR(VLOOKUP($A68,Disciplinas[],6,FALSE),"-")</f>
        <v>-</v>
      </c>
      <c r="G68" s="13" t="str">
        <f>IFERROR(VLOOKUP($A68,Disciplinas[],7,FALSE),"-")</f>
        <v>-</v>
      </c>
      <c r="N68" s="52" t="s">
        <v>354</v>
      </c>
      <c r="AC68" s="37"/>
    </row>
    <row r="69" spans="2:29">
      <c r="B69" s="32" t="str">
        <f>IFERROR(VLOOKUP($A69,Disciplinas[],5,FALSE),"-")</f>
        <v>-</v>
      </c>
      <c r="C69" s="32" t="str">
        <f>IFERROR(VLOOKUP($A69,Disciplinas[],2,FALSE),"-")</f>
        <v>-</v>
      </c>
      <c r="D69" s="32" t="str">
        <f>IFERROR(VLOOKUP($A69,Disciplinas[],3,FALSE),"-")</f>
        <v>-</v>
      </c>
      <c r="E69" s="32" t="str">
        <f>IFERROR(VLOOKUP($A69,Disciplinas[],4,FALSE),"-")</f>
        <v>-</v>
      </c>
      <c r="F69" s="13" t="str">
        <f>IFERROR(VLOOKUP($A69,Disciplinas[],6,FALSE),"-")</f>
        <v>-</v>
      </c>
      <c r="G69" s="13" t="str">
        <f>IFERROR(VLOOKUP($A69,Disciplinas[],7,FALSE),"-")</f>
        <v>-</v>
      </c>
      <c r="N69" s="52" t="s">
        <v>354</v>
      </c>
      <c r="AC69" s="37"/>
    </row>
    <row r="70" spans="2:29">
      <c r="B70" s="32" t="str">
        <f>IFERROR(VLOOKUP($A70,Disciplinas[],5,FALSE),"-")</f>
        <v>-</v>
      </c>
      <c r="C70" s="32" t="str">
        <f>IFERROR(VLOOKUP($A70,Disciplinas[],2,FALSE),"-")</f>
        <v>-</v>
      </c>
      <c r="D70" s="32" t="str">
        <f>IFERROR(VLOOKUP($A70,Disciplinas[],3,FALSE),"-")</f>
        <v>-</v>
      </c>
      <c r="E70" s="32" t="str">
        <f>IFERROR(VLOOKUP($A70,Disciplinas[],4,FALSE),"-")</f>
        <v>-</v>
      </c>
      <c r="F70" s="13" t="str">
        <f>IFERROR(VLOOKUP($A70,Disciplinas[],6,FALSE),"-")</f>
        <v>-</v>
      </c>
      <c r="G70" s="13" t="str">
        <f>IFERROR(VLOOKUP($A70,Disciplinas[],7,FALSE),"-")</f>
        <v>-</v>
      </c>
      <c r="N70" s="52" t="s">
        <v>354</v>
      </c>
      <c r="AC70" s="37"/>
    </row>
    <row r="71" spans="2:29">
      <c r="B71" s="32" t="str">
        <f>IFERROR(VLOOKUP($A71,Disciplinas[],5,FALSE),"-")</f>
        <v>-</v>
      </c>
      <c r="C71" s="32" t="str">
        <f>IFERROR(VLOOKUP($A71,Disciplinas[],2,FALSE),"-")</f>
        <v>-</v>
      </c>
      <c r="D71" s="32" t="str">
        <f>IFERROR(VLOOKUP($A71,Disciplinas[],3,FALSE),"-")</f>
        <v>-</v>
      </c>
      <c r="E71" s="32" t="str">
        <f>IFERROR(VLOOKUP($A71,Disciplinas[],4,FALSE),"-")</f>
        <v>-</v>
      </c>
      <c r="F71" s="13" t="str">
        <f>IFERROR(VLOOKUP($A71,Disciplinas[],6,FALSE),"-")</f>
        <v>-</v>
      </c>
      <c r="G71" s="13" t="str">
        <f>IFERROR(VLOOKUP($A71,Disciplinas[],7,FALSE),"-")</f>
        <v>-</v>
      </c>
      <c r="N71" s="52" t="s">
        <v>354</v>
      </c>
      <c r="AC71" s="37"/>
    </row>
    <row r="72" spans="2:29">
      <c r="B72" s="32" t="str">
        <f>IFERROR(VLOOKUP($A72,Disciplinas[],5,FALSE),"-")</f>
        <v>-</v>
      </c>
      <c r="C72" s="32" t="str">
        <f>IFERROR(VLOOKUP($A72,Disciplinas[],2,FALSE),"-")</f>
        <v>-</v>
      </c>
      <c r="D72" s="32" t="str">
        <f>IFERROR(VLOOKUP($A72,Disciplinas[],3,FALSE),"-")</f>
        <v>-</v>
      </c>
      <c r="E72" s="32" t="str">
        <f>IFERROR(VLOOKUP($A72,Disciplinas[],4,FALSE),"-")</f>
        <v>-</v>
      </c>
      <c r="F72" s="13" t="str">
        <f>IFERROR(VLOOKUP($A72,Disciplinas[],6,FALSE),"-")</f>
        <v>-</v>
      </c>
      <c r="G72" s="13" t="str">
        <f>IFERROR(VLOOKUP($A72,Disciplinas[],7,FALSE),"-")</f>
        <v>-</v>
      </c>
      <c r="N72" s="52" t="s">
        <v>354</v>
      </c>
      <c r="AC72" s="37"/>
    </row>
    <row r="73" spans="2:29">
      <c r="B73" s="32" t="str">
        <f>IFERROR(VLOOKUP($A73,Disciplinas[],5,FALSE),"-")</f>
        <v>-</v>
      </c>
      <c r="C73" s="32" t="str">
        <f>IFERROR(VLOOKUP($A73,Disciplinas[],2,FALSE),"-")</f>
        <v>-</v>
      </c>
      <c r="D73" s="32" t="str">
        <f>IFERROR(VLOOKUP($A73,Disciplinas[],3,FALSE),"-")</f>
        <v>-</v>
      </c>
      <c r="E73" s="32" t="str">
        <f>IFERROR(VLOOKUP($A73,Disciplinas[],4,FALSE),"-")</f>
        <v>-</v>
      </c>
      <c r="F73" s="13" t="str">
        <f>IFERROR(VLOOKUP($A73,Disciplinas[],6,FALSE),"-")</f>
        <v>-</v>
      </c>
      <c r="G73" s="13" t="str">
        <f>IFERROR(VLOOKUP($A73,Disciplinas[],7,FALSE),"-")</f>
        <v>-</v>
      </c>
      <c r="N73" s="52" t="s">
        <v>354</v>
      </c>
      <c r="AC73" s="37"/>
    </row>
    <row r="74" spans="2:29">
      <c r="B74" s="32" t="str">
        <f>IFERROR(VLOOKUP($A74,Disciplinas[],5,FALSE),"-")</f>
        <v>-</v>
      </c>
      <c r="C74" s="32" t="str">
        <f>IFERROR(VLOOKUP($A74,Disciplinas[],2,FALSE),"-")</f>
        <v>-</v>
      </c>
      <c r="D74" s="32" t="str">
        <f>IFERROR(VLOOKUP($A74,Disciplinas[],3,FALSE),"-")</f>
        <v>-</v>
      </c>
      <c r="E74" s="32" t="str">
        <f>IFERROR(VLOOKUP($A74,Disciplinas[],4,FALSE),"-")</f>
        <v>-</v>
      </c>
      <c r="F74" s="13" t="str">
        <f>IFERROR(VLOOKUP($A74,Disciplinas[],6,FALSE),"-")</f>
        <v>-</v>
      </c>
      <c r="G74" s="13" t="str">
        <f>IFERROR(VLOOKUP($A74,Disciplinas[],7,FALSE),"-")</f>
        <v>-</v>
      </c>
      <c r="N74" s="52" t="s">
        <v>354</v>
      </c>
      <c r="AC74" s="37"/>
    </row>
    <row r="75" spans="2:29">
      <c r="B75" s="32" t="str">
        <f>IFERROR(VLOOKUP($A75,Disciplinas[],5,FALSE),"-")</f>
        <v>-</v>
      </c>
      <c r="C75" s="32" t="str">
        <f>IFERROR(VLOOKUP($A75,Disciplinas[],2,FALSE),"-")</f>
        <v>-</v>
      </c>
      <c r="D75" s="32" t="str">
        <f>IFERROR(VLOOKUP($A75,Disciplinas[],3,FALSE),"-")</f>
        <v>-</v>
      </c>
      <c r="E75" s="32" t="str">
        <f>IFERROR(VLOOKUP($A75,Disciplinas[],4,FALSE),"-")</f>
        <v>-</v>
      </c>
      <c r="F75" s="13" t="str">
        <f>IFERROR(VLOOKUP($A75,Disciplinas[],6,FALSE),"-")</f>
        <v>-</v>
      </c>
      <c r="G75" s="13" t="str">
        <f>IFERROR(VLOOKUP($A75,Disciplinas[],7,FALSE),"-")</f>
        <v>-</v>
      </c>
      <c r="N75" s="52" t="s">
        <v>354</v>
      </c>
      <c r="AC75" s="37"/>
    </row>
    <row r="76" spans="2:29">
      <c r="B76" s="32" t="str">
        <f>IFERROR(VLOOKUP($A76,Disciplinas[],5,FALSE),"-")</f>
        <v>-</v>
      </c>
      <c r="C76" s="32" t="str">
        <f>IFERROR(VLOOKUP($A76,Disciplinas[],2,FALSE),"-")</f>
        <v>-</v>
      </c>
      <c r="D76" s="32" t="str">
        <f>IFERROR(VLOOKUP($A76,Disciplinas[],3,FALSE),"-")</f>
        <v>-</v>
      </c>
      <c r="E76" s="32" t="str">
        <f>IFERROR(VLOOKUP($A76,Disciplinas[],4,FALSE),"-")</f>
        <v>-</v>
      </c>
      <c r="F76" s="13" t="str">
        <f>IFERROR(VLOOKUP($A76,Disciplinas[],6,FALSE),"-")</f>
        <v>-</v>
      </c>
      <c r="G76" s="13" t="str">
        <f>IFERROR(VLOOKUP($A76,Disciplinas[],7,FALSE),"-")</f>
        <v>-</v>
      </c>
      <c r="N76" s="52" t="s">
        <v>354</v>
      </c>
      <c r="AC76" s="37"/>
    </row>
    <row r="77" spans="2:29">
      <c r="B77" s="32" t="str">
        <f>IFERROR(VLOOKUP($A77,Disciplinas[],5,FALSE),"-")</f>
        <v>-</v>
      </c>
      <c r="C77" s="32" t="str">
        <f>IFERROR(VLOOKUP($A77,Disciplinas[],2,FALSE),"-")</f>
        <v>-</v>
      </c>
      <c r="D77" s="32" t="str">
        <f>IFERROR(VLOOKUP($A77,Disciplinas[],3,FALSE),"-")</f>
        <v>-</v>
      </c>
      <c r="E77" s="32" t="str">
        <f>IFERROR(VLOOKUP($A77,Disciplinas[],4,FALSE),"-")</f>
        <v>-</v>
      </c>
      <c r="F77" s="13" t="str">
        <f>IFERROR(VLOOKUP($A77,Disciplinas[],6,FALSE),"-")</f>
        <v>-</v>
      </c>
      <c r="G77" s="13" t="str">
        <f>IFERROR(VLOOKUP($A77,Disciplinas[],7,FALSE),"-")</f>
        <v>-</v>
      </c>
      <c r="N77" s="52" t="s">
        <v>354</v>
      </c>
      <c r="AC77" s="37"/>
    </row>
    <row r="78" spans="2:29">
      <c r="B78" s="32" t="str">
        <f>IFERROR(VLOOKUP($A78,Disciplinas[],5,FALSE),"-")</f>
        <v>-</v>
      </c>
      <c r="C78" s="32" t="str">
        <f>IFERROR(VLOOKUP($A78,Disciplinas[],2,FALSE),"-")</f>
        <v>-</v>
      </c>
      <c r="D78" s="32" t="str">
        <f>IFERROR(VLOOKUP($A78,Disciplinas[],3,FALSE),"-")</f>
        <v>-</v>
      </c>
      <c r="E78" s="32" t="str">
        <f>IFERROR(VLOOKUP($A78,Disciplinas[],4,FALSE),"-")</f>
        <v>-</v>
      </c>
      <c r="F78" s="13" t="str">
        <f>IFERROR(VLOOKUP($A78,Disciplinas[],6,FALSE),"-")</f>
        <v>-</v>
      </c>
      <c r="G78" s="13" t="str">
        <f>IFERROR(VLOOKUP($A78,Disciplinas[],7,FALSE),"-")</f>
        <v>-</v>
      </c>
      <c r="N78" s="52" t="s">
        <v>354</v>
      </c>
      <c r="AC78" s="37"/>
    </row>
    <row r="79" spans="2:29">
      <c r="B79" s="32" t="str">
        <f>IFERROR(VLOOKUP($A79,Disciplinas[],5,FALSE),"-")</f>
        <v>-</v>
      </c>
      <c r="C79" s="32" t="str">
        <f>IFERROR(VLOOKUP($A79,Disciplinas[],2,FALSE),"-")</f>
        <v>-</v>
      </c>
      <c r="D79" s="32" t="str">
        <f>IFERROR(VLOOKUP($A79,Disciplinas[],3,FALSE),"-")</f>
        <v>-</v>
      </c>
      <c r="E79" s="32" t="str">
        <f>IFERROR(VLOOKUP($A79,Disciplinas[],4,FALSE),"-")</f>
        <v>-</v>
      </c>
      <c r="F79" s="13" t="str">
        <f>IFERROR(VLOOKUP($A79,Disciplinas[],6,FALSE),"-")</f>
        <v>-</v>
      </c>
      <c r="G79" s="13" t="str">
        <f>IFERROR(VLOOKUP($A79,Disciplinas[],7,FALSE),"-")</f>
        <v>-</v>
      </c>
      <c r="N79" s="52" t="s">
        <v>354</v>
      </c>
      <c r="AC79" s="37"/>
    </row>
    <row r="80" spans="2:29">
      <c r="B80" s="32" t="str">
        <f>IFERROR(VLOOKUP($A80,Disciplinas[],5,FALSE),"-")</f>
        <v>-</v>
      </c>
      <c r="C80" s="32" t="str">
        <f>IFERROR(VLOOKUP($A80,Disciplinas[],2,FALSE),"-")</f>
        <v>-</v>
      </c>
      <c r="D80" s="32" t="str">
        <f>IFERROR(VLOOKUP($A80,Disciplinas[],3,FALSE),"-")</f>
        <v>-</v>
      </c>
      <c r="E80" s="32" t="str">
        <f>IFERROR(VLOOKUP($A80,Disciplinas[],4,FALSE),"-")</f>
        <v>-</v>
      </c>
      <c r="F80" s="13" t="str">
        <f>IFERROR(VLOOKUP($A80,Disciplinas[],6,FALSE),"-")</f>
        <v>-</v>
      </c>
      <c r="G80" s="13" t="str">
        <f>IFERROR(VLOOKUP($A80,Disciplinas[],7,FALSE),"-")</f>
        <v>-</v>
      </c>
      <c r="N80" s="52" t="s">
        <v>354</v>
      </c>
      <c r="AC80" s="37"/>
    </row>
    <row r="81" spans="2:29">
      <c r="B81" s="32" t="str">
        <f>IFERROR(VLOOKUP($A81,Disciplinas[],5,FALSE),"-")</f>
        <v>-</v>
      </c>
      <c r="C81" s="32" t="str">
        <f>IFERROR(VLOOKUP($A81,Disciplinas[],2,FALSE),"-")</f>
        <v>-</v>
      </c>
      <c r="D81" s="32" t="str">
        <f>IFERROR(VLOOKUP($A81,Disciplinas[],3,FALSE),"-")</f>
        <v>-</v>
      </c>
      <c r="E81" s="32" t="str">
        <f>IFERROR(VLOOKUP($A81,Disciplinas[],4,FALSE),"-")</f>
        <v>-</v>
      </c>
      <c r="F81" s="13" t="str">
        <f>IFERROR(VLOOKUP($A81,Disciplinas[],6,FALSE),"-")</f>
        <v>-</v>
      </c>
      <c r="G81" s="13" t="str">
        <f>IFERROR(VLOOKUP($A81,Disciplinas[],7,FALSE),"-")</f>
        <v>-</v>
      </c>
      <c r="N81" s="52" t="s">
        <v>354</v>
      </c>
      <c r="AC81" s="37"/>
    </row>
    <row r="82" spans="2:29">
      <c r="B82" s="32" t="str">
        <f>IFERROR(VLOOKUP($A82,Disciplinas[],5,FALSE),"-")</f>
        <v>-</v>
      </c>
      <c r="C82" s="32" t="str">
        <f>IFERROR(VLOOKUP($A82,Disciplinas[],2,FALSE),"-")</f>
        <v>-</v>
      </c>
      <c r="D82" s="32" t="str">
        <f>IFERROR(VLOOKUP($A82,Disciplinas[],3,FALSE),"-")</f>
        <v>-</v>
      </c>
      <c r="E82" s="32" t="str">
        <f>IFERROR(VLOOKUP($A82,Disciplinas[],4,FALSE),"-")</f>
        <v>-</v>
      </c>
      <c r="F82" s="13" t="str">
        <f>IFERROR(VLOOKUP($A82,Disciplinas[],6,FALSE),"-")</f>
        <v>-</v>
      </c>
      <c r="G82" s="13" t="str">
        <f>IFERROR(VLOOKUP($A82,Disciplinas[],7,FALSE),"-")</f>
        <v>-</v>
      </c>
      <c r="N82" s="52" t="s">
        <v>354</v>
      </c>
      <c r="AC82" s="37"/>
    </row>
    <row r="83" spans="2:29">
      <c r="B83" s="32" t="str">
        <f>IFERROR(VLOOKUP($A83,Disciplinas[],5,FALSE),"-")</f>
        <v>-</v>
      </c>
      <c r="C83" s="32" t="str">
        <f>IFERROR(VLOOKUP($A83,Disciplinas[],2,FALSE),"-")</f>
        <v>-</v>
      </c>
      <c r="D83" s="32" t="str">
        <f>IFERROR(VLOOKUP($A83,Disciplinas[],3,FALSE),"-")</f>
        <v>-</v>
      </c>
      <c r="E83" s="32" t="str">
        <f>IFERROR(VLOOKUP($A83,Disciplinas[],4,FALSE),"-")</f>
        <v>-</v>
      </c>
      <c r="F83" s="13" t="str">
        <f>IFERROR(VLOOKUP($A83,Disciplinas[],6,FALSE),"-")</f>
        <v>-</v>
      </c>
      <c r="G83" s="13" t="str">
        <f>IFERROR(VLOOKUP($A83,Disciplinas[],7,FALSE),"-")</f>
        <v>-</v>
      </c>
      <c r="N83" s="52" t="s">
        <v>354</v>
      </c>
      <c r="AC83" s="37"/>
    </row>
    <row r="84" spans="2:29">
      <c r="B84" s="32" t="str">
        <f>IFERROR(VLOOKUP($A84,Disciplinas[],5,FALSE),"-")</f>
        <v>-</v>
      </c>
      <c r="C84" s="32" t="str">
        <f>IFERROR(VLOOKUP($A84,Disciplinas[],2,FALSE),"-")</f>
        <v>-</v>
      </c>
      <c r="D84" s="32" t="str">
        <f>IFERROR(VLOOKUP($A84,Disciplinas[],3,FALSE),"-")</f>
        <v>-</v>
      </c>
      <c r="E84" s="32" t="str">
        <f>IFERROR(VLOOKUP($A84,Disciplinas[],4,FALSE),"-")</f>
        <v>-</v>
      </c>
      <c r="F84" s="13" t="str">
        <f>IFERROR(VLOOKUP($A84,Disciplinas[],6,FALSE),"-")</f>
        <v>-</v>
      </c>
      <c r="G84" s="13" t="str">
        <f>IFERROR(VLOOKUP($A84,Disciplinas[],7,FALSE),"-")</f>
        <v>-</v>
      </c>
      <c r="N84" s="52" t="s">
        <v>354</v>
      </c>
      <c r="AC84" s="37"/>
    </row>
    <row r="85" spans="2:29">
      <c r="B85" s="32" t="str">
        <f>IFERROR(VLOOKUP($A85,Disciplinas[],5,FALSE),"-")</f>
        <v>-</v>
      </c>
      <c r="C85" s="32" t="str">
        <f>IFERROR(VLOOKUP($A85,Disciplinas[],2,FALSE),"-")</f>
        <v>-</v>
      </c>
      <c r="D85" s="32" t="str">
        <f>IFERROR(VLOOKUP($A85,Disciplinas[],3,FALSE),"-")</f>
        <v>-</v>
      </c>
      <c r="E85" s="32" t="str">
        <f>IFERROR(VLOOKUP($A85,Disciplinas[],4,FALSE),"-")</f>
        <v>-</v>
      </c>
      <c r="F85" s="13" t="str">
        <f>IFERROR(VLOOKUP($A85,Disciplinas[],6,FALSE),"-")</f>
        <v>-</v>
      </c>
      <c r="G85" s="13" t="str">
        <f>IFERROR(VLOOKUP($A85,Disciplinas[],7,FALSE),"-")</f>
        <v>-</v>
      </c>
      <c r="N85" s="52" t="s">
        <v>354</v>
      </c>
      <c r="AC85" s="37"/>
    </row>
    <row r="86" spans="2:29">
      <c r="B86" s="32" t="str">
        <f>IFERROR(VLOOKUP($A86,Disciplinas[],5,FALSE),"-")</f>
        <v>-</v>
      </c>
      <c r="C86" s="32" t="str">
        <f>IFERROR(VLOOKUP($A86,Disciplinas[],2,FALSE),"-")</f>
        <v>-</v>
      </c>
      <c r="D86" s="32" t="str">
        <f>IFERROR(VLOOKUP($A86,Disciplinas[],3,FALSE),"-")</f>
        <v>-</v>
      </c>
      <c r="E86" s="32" t="str">
        <f>IFERROR(VLOOKUP($A86,Disciplinas[],4,FALSE),"-")</f>
        <v>-</v>
      </c>
      <c r="F86" s="13" t="str">
        <f>IFERROR(VLOOKUP($A86,Disciplinas[],6,FALSE),"-")</f>
        <v>-</v>
      </c>
      <c r="G86" s="13" t="str">
        <f>IFERROR(VLOOKUP($A86,Disciplinas[],7,FALSE),"-")</f>
        <v>-</v>
      </c>
      <c r="N86" s="52" t="s">
        <v>354</v>
      </c>
      <c r="AC86" s="37"/>
    </row>
    <row r="87" spans="2:29">
      <c r="B87" s="32" t="str">
        <f>IFERROR(VLOOKUP($A87,Disciplinas[],5,FALSE),"-")</f>
        <v>-</v>
      </c>
      <c r="C87" s="32" t="str">
        <f>IFERROR(VLOOKUP($A87,Disciplinas[],2,FALSE),"-")</f>
        <v>-</v>
      </c>
      <c r="D87" s="32" t="str">
        <f>IFERROR(VLOOKUP($A87,Disciplinas[],3,FALSE),"-")</f>
        <v>-</v>
      </c>
      <c r="E87" s="32" t="str">
        <f>IFERROR(VLOOKUP($A87,Disciplinas[],4,FALSE),"-")</f>
        <v>-</v>
      </c>
      <c r="F87" s="13" t="str">
        <f>IFERROR(VLOOKUP($A87,Disciplinas[],6,FALSE),"-")</f>
        <v>-</v>
      </c>
      <c r="G87" s="13" t="str">
        <f>IFERROR(VLOOKUP($A87,Disciplinas[],7,FALSE),"-")</f>
        <v>-</v>
      </c>
      <c r="N87" s="52" t="s">
        <v>354</v>
      </c>
      <c r="AC87" s="37"/>
    </row>
    <row r="88" spans="2:29">
      <c r="B88" s="32" t="str">
        <f>IFERROR(VLOOKUP($A88,Disciplinas[],5,FALSE),"-")</f>
        <v>-</v>
      </c>
      <c r="C88" s="32" t="str">
        <f>IFERROR(VLOOKUP($A88,Disciplinas[],2,FALSE),"-")</f>
        <v>-</v>
      </c>
      <c r="D88" s="32" t="str">
        <f>IFERROR(VLOOKUP($A88,Disciplinas[],3,FALSE),"-")</f>
        <v>-</v>
      </c>
      <c r="E88" s="32" t="str">
        <f>IFERROR(VLOOKUP($A88,Disciplinas[],4,FALSE),"-")</f>
        <v>-</v>
      </c>
      <c r="F88" s="13" t="str">
        <f>IFERROR(VLOOKUP($A88,Disciplinas[],6,FALSE),"-")</f>
        <v>-</v>
      </c>
      <c r="G88" s="13" t="str">
        <f>IFERROR(VLOOKUP($A88,Disciplinas[],7,FALSE),"-")</f>
        <v>-</v>
      </c>
      <c r="N88" s="52" t="s">
        <v>354</v>
      </c>
      <c r="AC88" s="37"/>
    </row>
    <row r="89" spans="2:29">
      <c r="B89" s="32" t="str">
        <f>IFERROR(VLOOKUP($A89,Disciplinas[],5,FALSE),"-")</f>
        <v>-</v>
      </c>
      <c r="C89" s="32" t="str">
        <f>IFERROR(VLOOKUP($A89,Disciplinas[],2,FALSE),"-")</f>
        <v>-</v>
      </c>
      <c r="D89" s="32" t="str">
        <f>IFERROR(VLOOKUP($A89,Disciplinas[],3,FALSE),"-")</f>
        <v>-</v>
      </c>
      <c r="E89" s="32" t="str">
        <f>IFERROR(VLOOKUP($A89,Disciplinas[],4,FALSE),"-")</f>
        <v>-</v>
      </c>
      <c r="F89" s="13" t="str">
        <f>IFERROR(VLOOKUP($A89,Disciplinas[],6,FALSE),"-")</f>
        <v>-</v>
      </c>
      <c r="G89" s="13" t="str">
        <f>IFERROR(VLOOKUP($A89,Disciplinas[],7,FALSE),"-")</f>
        <v>-</v>
      </c>
      <c r="N89" s="52" t="s">
        <v>354</v>
      </c>
      <c r="AC89" s="37"/>
    </row>
    <row r="90" spans="2:29">
      <c r="B90" s="32" t="str">
        <f>IFERROR(VLOOKUP($A90,Disciplinas[],5,FALSE),"-")</f>
        <v>-</v>
      </c>
      <c r="C90" s="32" t="str">
        <f>IFERROR(VLOOKUP($A90,Disciplinas[],2,FALSE),"-")</f>
        <v>-</v>
      </c>
      <c r="D90" s="32" t="str">
        <f>IFERROR(VLOOKUP($A90,Disciplinas[],3,FALSE),"-")</f>
        <v>-</v>
      </c>
      <c r="E90" s="32" t="str">
        <f>IFERROR(VLOOKUP($A90,Disciplinas[],4,FALSE),"-")</f>
        <v>-</v>
      </c>
      <c r="F90" s="13" t="str">
        <f>IFERROR(VLOOKUP($A90,Disciplinas[],6,FALSE),"-")</f>
        <v>-</v>
      </c>
      <c r="G90" s="13" t="str">
        <f>IFERROR(VLOOKUP($A90,Disciplinas[],7,FALSE),"-")</f>
        <v>-</v>
      </c>
      <c r="N90" s="52" t="s">
        <v>354</v>
      </c>
      <c r="AC90" s="37"/>
    </row>
    <row r="91" spans="2:29">
      <c r="B91" s="32" t="str">
        <f>IFERROR(VLOOKUP($A91,Disciplinas[],5,FALSE),"-")</f>
        <v>-</v>
      </c>
      <c r="C91" s="32" t="str">
        <f>IFERROR(VLOOKUP($A91,Disciplinas[],2,FALSE),"-")</f>
        <v>-</v>
      </c>
      <c r="D91" s="32" t="str">
        <f>IFERROR(VLOOKUP($A91,Disciplinas[],3,FALSE),"-")</f>
        <v>-</v>
      </c>
      <c r="E91" s="32" t="str">
        <f>IFERROR(VLOOKUP($A91,Disciplinas[],4,FALSE),"-")</f>
        <v>-</v>
      </c>
      <c r="F91" s="13" t="str">
        <f>IFERROR(VLOOKUP($A91,Disciplinas[],6,FALSE),"-")</f>
        <v>-</v>
      </c>
      <c r="G91" s="13" t="str">
        <f>IFERROR(VLOOKUP($A91,Disciplinas[],7,FALSE),"-")</f>
        <v>-</v>
      </c>
      <c r="N91" s="52" t="s">
        <v>354</v>
      </c>
      <c r="AC91" s="37"/>
    </row>
    <row r="92" spans="2:29">
      <c r="B92" s="32" t="str">
        <f>IFERROR(VLOOKUP($A92,Disciplinas[],5,FALSE),"-")</f>
        <v>-</v>
      </c>
      <c r="C92" s="32" t="str">
        <f>IFERROR(VLOOKUP($A92,Disciplinas[],2,FALSE),"-")</f>
        <v>-</v>
      </c>
      <c r="D92" s="32" t="str">
        <f>IFERROR(VLOOKUP($A92,Disciplinas[],3,FALSE),"-")</f>
        <v>-</v>
      </c>
      <c r="E92" s="32" t="str">
        <f>IFERROR(VLOOKUP($A92,Disciplinas[],4,FALSE),"-")</f>
        <v>-</v>
      </c>
      <c r="F92" s="13" t="str">
        <f>IFERROR(VLOOKUP($A92,Disciplinas[],6,FALSE),"-")</f>
        <v>-</v>
      </c>
      <c r="G92" s="13" t="str">
        <f>IFERROR(VLOOKUP($A92,Disciplinas[],7,FALSE),"-")</f>
        <v>-</v>
      </c>
      <c r="N92" s="52" t="s">
        <v>354</v>
      </c>
      <c r="AC92" s="37"/>
    </row>
    <row r="93" spans="2:29">
      <c r="B93" s="32" t="str">
        <f>IFERROR(VLOOKUP($A93,Disciplinas[],5,FALSE),"-")</f>
        <v>-</v>
      </c>
      <c r="C93" s="32" t="str">
        <f>IFERROR(VLOOKUP($A93,Disciplinas[],2,FALSE),"-")</f>
        <v>-</v>
      </c>
      <c r="D93" s="32" t="str">
        <f>IFERROR(VLOOKUP($A93,Disciplinas[],3,FALSE),"-")</f>
        <v>-</v>
      </c>
      <c r="E93" s="32" t="str">
        <f>IFERROR(VLOOKUP($A93,Disciplinas[],4,FALSE),"-")</f>
        <v>-</v>
      </c>
      <c r="F93" s="13" t="str">
        <f>IFERROR(VLOOKUP($A93,Disciplinas[],6,FALSE),"-")</f>
        <v>-</v>
      </c>
      <c r="G93" s="13" t="str">
        <f>IFERROR(VLOOKUP($A93,Disciplinas[],7,FALSE),"-")</f>
        <v>-</v>
      </c>
      <c r="N93" s="52" t="s">
        <v>354</v>
      </c>
      <c r="AC93" s="37"/>
    </row>
    <row r="94" spans="2:29">
      <c r="B94" s="32" t="str">
        <f>IFERROR(VLOOKUP($A94,Disciplinas[],5,FALSE),"-")</f>
        <v>-</v>
      </c>
      <c r="C94" s="32" t="str">
        <f>IFERROR(VLOOKUP($A94,Disciplinas[],2,FALSE),"-")</f>
        <v>-</v>
      </c>
      <c r="D94" s="32" t="str">
        <f>IFERROR(VLOOKUP($A94,Disciplinas[],3,FALSE),"-")</f>
        <v>-</v>
      </c>
      <c r="E94" s="32" t="str">
        <f>IFERROR(VLOOKUP($A94,Disciplinas[],4,FALSE),"-")</f>
        <v>-</v>
      </c>
      <c r="F94" s="13" t="str">
        <f>IFERROR(VLOOKUP($A94,Disciplinas[],6,FALSE),"-")</f>
        <v>-</v>
      </c>
      <c r="G94" s="13" t="str">
        <f>IFERROR(VLOOKUP($A94,Disciplinas[],7,FALSE),"-")</f>
        <v>-</v>
      </c>
      <c r="N94" s="52" t="s">
        <v>354</v>
      </c>
      <c r="AC94" s="37"/>
    </row>
    <row r="95" spans="2:29">
      <c r="B95" s="32" t="str">
        <f>IFERROR(VLOOKUP($A95,Disciplinas[],5,FALSE),"-")</f>
        <v>-</v>
      </c>
      <c r="C95" s="32" t="str">
        <f>IFERROR(VLOOKUP($A95,Disciplinas[],2,FALSE),"-")</f>
        <v>-</v>
      </c>
      <c r="D95" s="32" t="str">
        <f>IFERROR(VLOOKUP($A95,Disciplinas[],3,FALSE),"-")</f>
        <v>-</v>
      </c>
      <c r="E95" s="32" t="str">
        <f>IFERROR(VLOOKUP($A95,Disciplinas[],4,FALSE),"-")</f>
        <v>-</v>
      </c>
      <c r="F95" s="13" t="str">
        <f>IFERROR(VLOOKUP($A95,Disciplinas[],6,FALSE),"-")</f>
        <v>-</v>
      </c>
      <c r="G95" s="13" t="str">
        <f>IFERROR(VLOOKUP($A95,Disciplinas[],7,FALSE),"-")</f>
        <v>-</v>
      </c>
      <c r="N95" s="52" t="s">
        <v>354</v>
      </c>
      <c r="AC95" s="37"/>
    </row>
    <row r="96" spans="2:29">
      <c r="B96" s="32" t="str">
        <f>IFERROR(VLOOKUP($A96,Disciplinas[],5,FALSE),"-")</f>
        <v>-</v>
      </c>
      <c r="C96" s="32" t="str">
        <f>IFERROR(VLOOKUP($A96,Disciplinas[],2,FALSE),"-")</f>
        <v>-</v>
      </c>
      <c r="D96" s="32" t="str">
        <f>IFERROR(VLOOKUP($A96,Disciplinas[],3,FALSE),"-")</f>
        <v>-</v>
      </c>
      <c r="E96" s="32" t="str">
        <f>IFERROR(VLOOKUP($A96,Disciplinas[],4,FALSE),"-")</f>
        <v>-</v>
      </c>
      <c r="F96" s="13" t="str">
        <f>IFERROR(VLOOKUP($A96,Disciplinas[],6,FALSE),"-")</f>
        <v>-</v>
      </c>
      <c r="G96" s="13" t="str">
        <f>IFERROR(VLOOKUP($A96,Disciplinas[],7,FALSE),"-")</f>
        <v>-</v>
      </c>
      <c r="N96" s="52" t="s">
        <v>354</v>
      </c>
      <c r="AC96" s="37"/>
    </row>
    <row r="97" spans="2:29">
      <c r="B97" s="32" t="str">
        <f>IFERROR(VLOOKUP($A97,Disciplinas[],5,FALSE),"-")</f>
        <v>-</v>
      </c>
      <c r="C97" s="32" t="str">
        <f>IFERROR(VLOOKUP($A97,Disciplinas[],2,FALSE),"-")</f>
        <v>-</v>
      </c>
      <c r="D97" s="32" t="str">
        <f>IFERROR(VLOOKUP($A97,Disciplinas[],3,FALSE),"-")</f>
        <v>-</v>
      </c>
      <c r="E97" s="32" t="str">
        <f>IFERROR(VLOOKUP($A97,Disciplinas[],4,FALSE),"-")</f>
        <v>-</v>
      </c>
      <c r="F97" s="13" t="str">
        <f>IFERROR(VLOOKUP($A97,Disciplinas[],6,FALSE),"-")</f>
        <v>-</v>
      </c>
      <c r="G97" s="13" t="str">
        <f>IFERROR(VLOOKUP($A97,Disciplinas[],7,FALSE),"-")</f>
        <v>-</v>
      </c>
      <c r="N97" s="52" t="s">
        <v>354</v>
      </c>
      <c r="AC97" s="37"/>
    </row>
    <row r="98" spans="2:29">
      <c r="B98" s="32" t="str">
        <f>IFERROR(VLOOKUP($A98,Disciplinas[],5,FALSE),"-")</f>
        <v>-</v>
      </c>
      <c r="C98" s="32" t="str">
        <f>IFERROR(VLOOKUP($A98,Disciplinas[],2,FALSE),"-")</f>
        <v>-</v>
      </c>
      <c r="D98" s="32" t="str">
        <f>IFERROR(VLOOKUP($A98,Disciplinas[],3,FALSE),"-")</f>
        <v>-</v>
      </c>
      <c r="E98" s="32" t="str">
        <f>IFERROR(VLOOKUP($A98,Disciplinas[],4,FALSE),"-")</f>
        <v>-</v>
      </c>
      <c r="F98" s="13" t="str">
        <f>IFERROR(VLOOKUP($A98,Disciplinas[],6,FALSE),"-")</f>
        <v>-</v>
      </c>
      <c r="G98" s="13" t="str">
        <f>IFERROR(VLOOKUP($A98,Disciplinas[],7,FALSE),"-")</f>
        <v>-</v>
      </c>
      <c r="N98" s="52" t="s">
        <v>354</v>
      </c>
      <c r="AC98" s="37"/>
    </row>
    <row r="99" spans="2:29">
      <c r="B99" s="32" t="str">
        <f>IFERROR(VLOOKUP($A99,Disciplinas[],5,FALSE),"-")</f>
        <v>-</v>
      </c>
      <c r="C99" s="32" t="str">
        <f>IFERROR(VLOOKUP($A99,Disciplinas[],2,FALSE),"-")</f>
        <v>-</v>
      </c>
      <c r="D99" s="32" t="str">
        <f>IFERROR(VLOOKUP($A99,Disciplinas[],3,FALSE),"-")</f>
        <v>-</v>
      </c>
      <c r="E99" s="32" t="str">
        <f>IFERROR(VLOOKUP($A99,Disciplinas[],4,FALSE),"-")</f>
        <v>-</v>
      </c>
      <c r="F99" s="13" t="str">
        <f>IFERROR(VLOOKUP($A99,Disciplinas[],6,FALSE),"-")</f>
        <v>-</v>
      </c>
      <c r="G99" s="13" t="str">
        <f>IFERROR(VLOOKUP($A99,Disciplinas[],7,FALSE),"-")</f>
        <v>-</v>
      </c>
      <c r="N99" s="52" t="s">
        <v>354</v>
      </c>
      <c r="AC99" s="37"/>
    </row>
    <row r="100" spans="2:29">
      <c r="B100" s="32" t="str">
        <f>IFERROR(VLOOKUP($A100,Disciplinas[],5,FALSE),"-")</f>
        <v>-</v>
      </c>
      <c r="C100" s="32" t="str">
        <f>IFERROR(VLOOKUP($A100,Disciplinas[],2,FALSE),"-")</f>
        <v>-</v>
      </c>
      <c r="D100" s="32" t="str">
        <f>IFERROR(VLOOKUP($A100,Disciplinas[],3,FALSE),"-")</f>
        <v>-</v>
      </c>
      <c r="E100" s="32" t="str">
        <f>IFERROR(VLOOKUP($A100,Disciplinas[],4,FALSE),"-")</f>
        <v>-</v>
      </c>
      <c r="F100" s="13" t="str">
        <f>IFERROR(VLOOKUP($A100,Disciplinas[],6,FALSE),"-")</f>
        <v>-</v>
      </c>
      <c r="G100" s="13" t="str">
        <f>IFERROR(VLOOKUP($A100,Disciplinas[],7,FALSE),"-")</f>
        <v>-</v>
      </c>
      <c r="N100" s="52" t="s">
        <v>354</v>
      </c>
      <c r="AC100" s="37"/>
    </row>
    <row r="101" spans="2:29">
      <c r="B101" s="32" t="str">
        <f>IFERROR(VLOOKUP($A101,Disciplinas[],5,FALSE),"-")</f>
        <v>-</v>
      </c>
      <c r="C101" s="32" t="str">
        <f>IFERROR(VLOOKUP($A101,Disciplinas[],2,FALSE),"-")</f>
        <v>-</v>
      </c>
      <c r="D101" s="32" t="str">
        <f>IFERROR(VLOOKUP($A101,Disciplinas[],3,FALSE),"-")</f>
        <v>-</v>
      </c>
      <c r="E101" s="32" t="str">
        <f>IFERROR(VLOOKUP($A101,Disciplinas[],4,FALSE),"-")</f>
        <v>-</v>
      </c>
      <c r="F101" s="13" t="str">
        <f>IFERROR(VLOOKUP($A101,Disciplinas[],6,FALSE),"-")</f>
        <v>-</v>
      </c>
      <c r="G101" s="13" t="str">
        <f>IFERROR(VLOOKUP($A101,Disciplinas[],7,FALSE),"-")</f>
        <v>-</v>
      </c>
      <c r="N101" s="52" t="s">
        <v>354</v>
      </c>
      <c r="AC101" s="37"/>
    </row>
    <row r="102" spans="2:29">
      <c r="B102" s="32" t="str">
        <f>IFERROR(VLOOKUP($A102,Disciplinas[],5,FALSE),"-")</f>
        <v>-</v>
      </c>
      <c r="C102" s="32" t="str">
        <f>IFERROR(VLOOKUP($A102,Disciplinas[],2,FALSE),"-")</f>
        <v>-</v>
      </c>
      <c r="D102" s="32" t="str">
        <f>IFERROR(VLOOKUP($A102,Disciplinas[],3,FALSE),"-")</f>
        <v>-</v>
      </c>
      <c r="E102" s="32" t="str">
        <f>IFERROR(VLOOKUP($A102,Disciplinas[],4,FALSE),"-")</f>
        <v>-</v>
      </c>
      <c r="F102" s="13" t="str">
        <f>IFERROR(VLOOKUP($A102,Disciplinas[],6,FALSE),"-")</f>
        <v>-</v>
      </c>
      <c r="G102" s="13" t="str">
        <f>IFERROR(VLOOKUP($A102,Disciplinas[],7,FALSE),"-")</f>
        <v>-</v>
      </c>
      <c r="N102" s="52" t="s">
        <v>354</v>
      </c>
      <c r="AC102" s="37"/>
    </row>
    <row r="103" spans="2:29">
      <c r="B103" s="32" t="str">
        <f>IFERROR(VLOOKUP($A103,Disciplinas[],5,FALSE),"-")</f>
        <v>-</v>
      </c>
      <c r="C103" s="32" t="str">
        <f>IFERROR(VLOOKUP($A103,Disciplinas[],2,FALSE),"-")</f>
        <v>-</v>
      </c>
      <c r="D103" s="32" t="str">
        <f>IFERROR(VLOOKUP($A103,Disciplinas[],3,FALSE),"-")</f>
        <v>-</v>
      </c>
      <c r="E103" s="32" t="str">
        <f>IFERROR(VLOOKUP($A103,Disciplinas[],4,FALSE),"-")</f>
        <v>-</v>
      </c>
      <c r="F103" s="13" t="str">
        <f>IFERROR(VLOOKUP($A103,Disciplinas[],6,FALSE),"-")</f>
        <v>-</v>
      </c>
      <c r="G103" s="13" t="str">
        <f>IFERROR(VLOOKUP($A103,Disciplinas[],7,FALSE),"-")</f>
        <v>-</v>
      </c>
      <c r="N103" s="52" t="s">
        <v>354</v>
      </c>
      <c r="AC103" s="37"/>
    </row>
    <row r="104" spans="2:29">
      <c r="B104" s="32" t="str">
        <f>IFERROR(VLOOKUP($A104,Disciplinas[],5,FALSE),"-")</f>
        <v>-</v>
      </c>
      <c r="C104" s="32" t="str">
        <f>IFERROR(VLOOKUP($A104,Disciplinas[],2,FALSE),"-")</f>
        <v>-</v>
      </c>
      <c r="D104" s="32" t="str">
        <f>IFERROR(VLOOKUP($A104,Disciplinas[],3,FALSE),"-")</f>
        <v>-</v>
      </c>
      <c r="E104" s="32" t="str">
        <f>IFERROR(VLOOKUP($A104,Disciplinas[],4,FALSE),"-")</f>
        <v>-</v>
      </c>
      <c r="F104" s="13" t="str">
        <f>IFERROR(VLOOKUP($A104,Disciplinas[],6,FALSE),"-")</f>
        <v>-</v>
      </c>
      <c r="G104" s="13" t="str">
        <f>IFERROR(VLOOKUP($A104,Disciplinas[],7,FALSE),"-")</f>
        <v>-</v>
      </c>
      <c r="N104" s="52" t="s">
        <v>354</v>
      </c>
      <c r="AC104" s="37"/>
    </row>
    <row r="105" spans="2:29">
      <c r="B105" s="32" t="str">
        <f>IFERROR(VLOOKUP($A105,Disciplinas[],5,FALSE),"-")</f>
        <v>-</v>
      </c>
      <c r="C105" s="32" t="str">
        <f>IFERROR(VLOOKUP($A105,Disciplinas[],2,FALSE),"-")</f>
        <v>-</v>
      </c>
      <c r="D105" s="32" t="str">
        <f>IFERROR(VLOOKUP($A105,Disciplinas[],3,FALSE),"-")</f>
        <v>-</v>
      </c>
      <c r="E105" s="32" t="str">
        <f>IFERROR(VLOOKUP($A105,Disciplinas[],4,FALSE),"-")</f>
        <v>-</v>
      </c>
      <c r="F105" s="13" t="str">
        <f>IFERROR(VLOOKUP($A105,Disciplinas[],6,FALSE),"-")</f>
        <v>-</v>
      </c>
      <c r="G105" s="13" t="str">
        <f>IFERROR(VLOOKUP($A105,Disciplinas[],7,FALSE),"-")</f>
        <v>-</v>
      </c>
      <c r="N105" s="52" t="s">
        <v>354</v>
      </c>
      <c r="AC105" s="37"/>
    </row>
    <row r="106" spans="2:29">
      <c r="B106" s="32" t="str">
        <f>IFERROR(VLOOKUP($A106,Disciplinas[],5,FALSE),"-")</f>
        <v>-</v>
      </c>
      <c r="C106" s="32" t="str">
        <f>IFERROR(VLOOKUP($A106,Disciplinas[],2,FALSE),"-")</f>
        <v>-</v>
      </c>
      <c r="D106" s="32" t="str">
        <f>IFERROR(VLOOKUP($A106,Disciplinas[],3,FALSE),"-")</f>
        <v>-</v>
      </c>
      <c r="E106" s="32" t="str">
        <f>IFERROR(VLOOKUP($A106,Disciplinas[],4,FALSE),"-")</f>
        <v>-</v>
      </c>
      <c r="F106" s="13" t="str">
        <f>IFERROR(VLOOKUP($A106,Disciplinas[],6,FALSE),"-")</f>
        <v>-</v>
      </c>
      <c r="G106" s="13" t="str">
        <f>IFERROR(VLOOKUP($A106,Disciplinas[],7,FALSE),"-")</f>
        <v>-</v>
      </c>
      <c r="N106" s="52" t="s">
        <v>354</v>
      </c>
      <c r="AC106" s="37"/>
    </row>
    <row r="107" spans="2:29">
      <c r="B107" s="32" t="str">
        <f>IFERROR(VLOOKUP($A107,Disciplinas[],5,FALSE),"-")</f>
        <v>-</v>
      </c>
      <c r="C107" s="32" t="str">
        <f>IFERROR(VLOOKUP($A107,Disciplinas[],2,FALSE),"-")</f>
        <v>-</v>
      </c>
      <c r="D107" s="32" t="str">
        <f>IFERROR(VLOOKUP($A107,Disciplinas[],3,FALSE),"-")</f>
        <v>-</v>
      </c>
      <c r="E107" s="32" t="str">
        <f>IFERROR(VLOOKUP($A107,Disciplinas[],4,FALSE),"-")</f>
        <v>-</v>
      </c>
      <c r="F107" s="13" t="str">
        <f>IFERROR(VLOOKUP($A107,Disciplinas[],6,FALSE),"-")</f>
        <v>-</v>
      </c>
      <c r="G107" s="13" t="str">
        <f>IFERROR(VLOOKUP($A107,Disciplinas[],7,FALSE),"-")</f>
        <v>-</v>
      </c>
      <c r="N107" s="52" t="s">
        <v>354</v>
      </c>
      <c r="AC107" s="37"/>
    </row>
    <row r="108" spans="2:29">
      <c r="B108" s="32" t="str">
        <f>IFERROR(VLOOKUP($A108,Disciplinas[],5,FALSE),"-")</f>
        <v>-</v>
      </c>
      <c r="C108" s="32" t="str">
        <f>IFERROR(VLOOKUP($A108,Disciplinas[],2,FALSE),"-")</f>
        <v>-</v>
      </c>
      <c r="D108" s="32" t="str">
        <f>IFERROR(VLOOKUP($A108,Disciplinas[],3,FALSE),"-")</f>
        <v>-</v>
      </c>
      <c r="E108" s="32" t="str">
        <f>IFERROR(VLOOKUP($A108,Disciplinas[],4,FALSE),"-")</f>
        <v>-</v>
      </c>
      <c r="F108" s="13" t="str">
        <f>IFERROR(VLOOKUP($A108,Disciplinas[],6,FALSE),"-")</f>
        <v>-</v>
      </c>
      <c r="G108" s="13" t="str">
        <f>IFERROR(VLOOKUP($A108,Disciplinas[],7,FALSE),"-")</f>
        <v>-</v>
      </c>
      <c r="N108" s="52" t="s">
        <v>354</v>
      </c>
      <c r="AC108" s="37"/>
    </row>
    <row r="109" spans="2:29">
      <c r="B109" s="32" t="str">
        <f>IFERROR(VLOOKUP($A109,Disciplinas[],5,FALSE),"-")</f>
        <v>-</v>
      </c>
      <c r="C109" s="32" t="str">
        <f>IFERROR(VLOOKUP($A109,Disciplinas[],2,FALSE),"-")</f>
        <v>-</v>
      </c>
      <c r="D109" s="32" t="str">
        <f>IFERROR(VLOOKUP($A109,Disciplinas[],3,FALSE),"-")</f>
        <v>-</v>
      </c>
      <c r="E109" s="32" t="str">
        <f>IFERROR(VLOOKUP($A109,Disciplinas[],4,FALSE),"-")</f>
        <v>-</v>
      </c>
      <c r="F109" s="13" t="str">
        <f>IFERROR(VLOOKUP($A109,Disciplinas[],6,FALSE),"-")</f>
        <v>-</v>
      </c>
      <c r="G109" s="13" t="str">
        <f>IFERROR(VLOOKUP($A109,Disciplinas[],7,FALSE),"-")</f>
        <v>-</v>
      </c>
      <c r="N109" s="52" t="s">
        <v>354</v>
      </c>
      <c r="AC109" s="37"/>
    </row>
    <row r="110" spans="2:29">
      <c r="B110" s="32" t="str">
        <f>IFERROR(VLOOKUP($A110,Disciplinas[],5,FALSE),"-")</f>
        <v>-</v>
      </c>
      <c r="C110" s="32" t="str">
        <f>IFERROR(VLOOKUP($A110,Disciplinas[],2,FALSE),"-")</f>
        <v>-</v>
      </c>
      <c r="D110" s="32" t="str">
        <f>IFERROR(VLOOKUP($A110,Disciplinas[],3,FALSE),"-")</f>
        <v>-</v>
      </c>
      <c r="E110" s="32" t="str">
        <f>IFERROR(VLOOKUP($A110,Disciplinas[],4,FALSE),"-")</f>
        <v>-</v>
      </c>
      <c r="F110" s="13" t="str">
        <f>IFERROR(VLOOKUP($A110,Disciplinas[],6,FALSE),"-")</f>
        <v>-</v>
      </c>
      <c r="G110" s="13" t="str">
        <f>IFERROR(VLOOKUP($A110,Disciplinas[],7,FALSE),"-")</f>
        <v>-</v>
      </c>
      <c r="N110" s="52" t="s">
        <v>354</v>
      </c>
      <c r="AC110" s="37"/>
    </row>
    <row r="111" spans="2:29">
      <c r="B111" s="32" t="str">
        <f>IFERROR(VLOOKUP($A111,Disciplinas[],5,FALSE),"-")</f>
        <v>-</v>
      </c>
      <c r="C111" s="32" t="str">
        <f>IFERROR(VLOOKUP($A111,Disciplinas[],2,FALSE),"-")</f>
        <v>-</v>
      </c>
      <c r="D111" s="32" t="str">
        <f>IFERROR(VLOOKUP($A111,Disciplinas[],3,FALSE),"-")</f>
        <v>-</v>
      </c>
      <c r="E111" s="32" t="str">
        <f>IFERROR(VLOOKUP($A111,Disciplinas[],4,FALSE),"-")</f>
        <v>-</v>
      </c>
      <c r="F111" s="13" t="str">
        <f>IFERROR(VLOOKUP($A111,Disciplinas[],6,FALSE),"-")</f>
        <v>-</v>
      </c>
      <c r="G111" s="13" t="str">
        <f>IFERROR(VLOOKUP($A111,Disciplinas[],7,FALSE),"-")</f>
        <v>-</v>
      </c>
      <c r="N111" s="52" t="s">
        <v>354</v>
      </c>
      <c r="AC111" s="37"/>
    </row>
    <row r="112" spans="2:29">
      <c r="B112" s="32" t="str">
        <f>IFERROR(VLOOKUP($A112,Disciplinas[],5,FALSE),"-")</f>
        <v>-</v>
      </c>
      <c r="C112" s="32" t="str">
        <f>IFERROR(VLOOKUP($A112,Disciplinas[],2,FALSE),"-")</f>
        <v>-</v>
      </c>
      <c r="D112" s="32" t="str">
        <f>IFERROR(VLOOKUP($A112,Disciplinas[],3,FALSE),"-")</f>
        <v>-</v>
      </c>
      <c r="E112" s="32" t="str">
        <f>IFERROR(VLOOKUP($A112,Disciplinas[],4,FALSE),"-")</f>
        <v>-</v>
      </c>
      <c r="F112" s="13" t="str">
        <f>IFERROR(VLOOKUP($A112,Disciplinas[],6,FALSE),"-")</f>
        <v>-</v>
      </c>
      <c r="G112" s="13" t="str">
        <f>IFERROR(VLOOKUP($A112,Disciplinas[],7,FALSE),"-")</f>
        <v>-</v>
      </c>
      <c r="N112" s="52" t="s">
        <v>354</v>
      </c>
      <c r="AC112" s="37"/>
    </row>
    <row r="113" spans="2:29">
      <c r="B113" s="32" t="str">
        <f>IFERROR(VLOOKUP($A113,Disciplinas[],5,FALSE),"-")</f>
        <v>-</v>
      </c>
      <c r="C113" s="32" t="str">
        <f>IFERROR(VLOOKUP($A113,Disciplinas[],2,FALSE),"-")</f>
        <v>-</v>
      </c>
      <c r="D113" s="32" t="str">
        <f>IFERROR(VLOOKUP($A113,Disciplinas[],3,FALSE),"-")</f>
        <v>-</v>
      </c>
      <c r="E113" s="32" t="str">
        <f>IFERROR(VLOOKUP($A113,Disciplinas[],4,FALSE),"-")</f>
        <v>-</v>
      </c>
      <c r="F113" s="13" t="str">
        <f>IFERROR(VLOOKUP($A113,Disciplinas[],6,FALSE),"-")</f>
        <v>-</v>
      </c>
      <c r="G113" s="13" t="str">
        <f>IFERROR(VLOOKUP($A113,Disciplinas[],7,FALSE),"-")</f>
        <v>-</v>
      </c>
      <c r="N113" s="52" t="s">
        <v>354</v>
      </c>
      <c r="AC113" s="37"/>
    </row>
    <row r="114" spans="2:29">
      <c r="B114" s="32" t="str">
        <f>IFERROR(VLOOKUP($A114,Disciplinas[],5,FALSE),"-")</f>
        <v>-</v>
      </c>
      <c r="C114" s="32" t="str">
        <f>IFERROR(VLOOKUP($A114,Disciplinas[],2,FALSE),"-")</f>
        <v>-</v>
      </c>
      <c r="D114" s="32" t="str">
        <f>IFERROR(VLOOKUP($A114,Disciplinas[],3,FALSE),"-")</f>
        <v>-</v>
      </c>
      <c r="E114" s="32" t="str">
        <f>IFERROR(VLOOKUP($A114,Disciplinas[],4,FALSE),"-")</f>
        <v>-</v>
      </c>
      <c r="F114" s="13" t="str">
        <f>IFERROR(VLOOKUP($A114,Disciplinas[],6,FALSE),"-")</f>
        <v>-</v>
      </c>
      <c r="G114" s="13" t="str">
        <f>IFERROR(VLOOKUP($A114,Disciplinas[],7,FALSE),"-")</f>
        <v>-</v>
      </c>
      <c r="N114" s="52" t="s">
        <v>354</v>
      </c>
      <c r="AC114" s="37"/>
    </row>
    <row r="115" spans="2:29">
      <c r="B115" s="32" t="str">
        <f>IFERROR(VLOOKUP($A115,Disciplinas[],5,FALSE),"-")</f>
        <v>-</v>
      </c>
      <c r="C115" s="32" t="str">
        <f>IFERROR(VLOOKUP($A115,Disciplinas[],2,FALSE),"-")</f>
        <v>-</v>
      </c>
      <c r="D115" s="32" t="str">
        <f>IFERROR(VLOOKUP($A115,Disciplinas[],3,FALSE),"-")</f>
        <v>-</v>
      </c>
      <c r="E115" s="32" t="str">
        <f>IFERROR(VLOOKUP($A115,Disciplinas[],4,FALSE),"-")</f>
        <v>-</v>
      </c>
      <c r="F115" s="13" t="str">
        <f>IFERROR(VLOOKUP($A115,Disciplinas[],6,FALSE),"-")</f>
        <v>-</v>
      </c>
      <c r="G115" s="13" t="str">
        <f>IFERROR(VLOOKUP($A115,Disciplinas[],7,FALSE),"-")</f>
        <v>-</v>
      </c>
      <c r="N115" s="52" t="s">
        <v>354</v>
      </c>
      <c r="AC115" s="37"/>
    </row>
    <row r="116" spans="2:29">
      <c r="B116" s="32" t="str">
        <f>IFERROR(VLOOKUP($A116,Disciplinas[],5,FALSE),"-")</f>
        <v>-</v>
      </c>
      <c r="C116" s="32" t="str">
        <f>IFERROR(VLOOKUP($A116,Disciplinas[],2,FALSE),"-")</f>
        <v>-</v>
      </c>
      <c r="D116" s="32" t="str">
        <f>IFERROR(VLOOKUP($A116,Disciplinas[],3,FALSE),"-")</f>
        <v>-</v>
      </c>
      <c r="E116" s="32" t="str">
        <f>IFERROR(VLOOKUP($A116,Disciplinas[],4,FALSE),"-")</f>
        <v>-</v>
      </c>
      <c r="F116" s="13" t="str">
        <f>IFERROR(VLOOKUP($A116,Disciplinas[],6,FALSE),"-")</f>
        <v>-</v>
      </c>
      <c r="G116" s="13" t="str">
        <f>IFERROR(VLOOKUP($A116,Disciplinas[],7,FALSE),"-")</f>
        <v>-</v>
      </c>
      <c r="N116" s="52" t="s">
        <v>354</v>
      </c>
      <c r="AC116" s="37"/>
    </row>
    <row r="117" spans="2:29">
      <c r="B117" s="32" t="str">
        <f>IFERROR(VLOOKUP($A117,Disciplinas[],5,FALSE),"-")</f>
        <v>-</v>
      </c>
      <c r="C117" s="32" t="str">
        <f>IFERROR(VLOOKUP($A117,Disciplinas[],2,FALSE),"-")</f>
        <v>-</v>
      </c>
      <c r="D117" s="32" t="str">
        <f>IFERROR(VLOOKUP($A117,Disciplinas[],3,FALSE),"-")</f>
        <v>-</v>
      </c>
      <c r="E117" s="32" t="str">
        <f>IFERROR(VLOOKUP($A117,Disciplinas[],4,FALSE),"-")</f>
        <v>-</v>
      </c>
      <c r="F117" s="13" t="str">
        <f>IFERROR(VLOOKUP($A117,Disciplinas[],6,FALSE),"-")</f>
        <v>-</v>
      </c>
      <c r="G117" s="13" t="str">
        <f>IFERROR(VLOOKUP($A117,Disciplinas[],7,FALSE),"-")</f>
        <v>-</v>
      </c>
      <c r="N117" s="52" t="s">
        <v>354</v>
      </c>
      <c r="AC117" s="37"/>
    </row>
    <row r="118" spans="2:29">
      <c r="B118" s="32" t="str">
        <f>IFERROR(VLOOKUP($A118,Disciplinas[],5,FALSE),"-")</f>
        <v>-</v>
      </c>
      <c r="C118" s="32" t="str">
        <f>IFERROR(VLOOKUP($A118,Disciplinas[],2,FALSE),"-")</f>
        <v>-</v>
      </c>
      <c r="D118" s="32" t="str">
        <f>IFERROR(VLOOKUP($A118,Disciplinas[],3,FALSE),"-")</f>
        <v>-</v>
      </c>
      <c r="E118" s="32" t="str">
        <f>IFERROR(VLOOKUP($A118,Disciplinas[],4,FALSE),"-")</f>
        <v>-</v>
      </c>
      <c r="F118" s="13" t="str">
        <f>IFERROR(VLOOKUP($A118,Disciplinas[],6,FALSE),"-")</f>
        <v>-</v>
      </c>
      <c r="G118" s="13" t="str">
        <f>IFERROR(VLOOKUP($A118,Disciplinas[],7,FALSE),"-")</f>
        <v>-</v>
      </c>
      <c r="N118" s="52" t="s">
        <v>354</v>
      </c>
      <c r="AC118" s="37"/>
    </row>
    <row r="119" spans="2:29">
      <c r="B119" s="32" t="str">
        <f>IFERROR(VLOOKUP($A119,Disciplinas[],5,FALSE),"-")</f>
        <v>-</v>
      </c>
      <c r="C119" s="32" t="str">
        <f>IFERROR(VLOOKUP($A119,Disciplinas[],2,FALSE),"-")</f>
        <v>-</v>
      </c>
      <c r="D119" s="32" t="str">
        <f>IFERROR(VLOOKUP($A119,Disciplinas[],3,FALSE),"-")</f>
        <v>-</v>
      </c>
      <c r="E119" s="32" t="str">
        <f>IFERROR(VLOOKUP($A119,Disciplinas[],4,FALSE),"-")</f>
        <v>-</v>
      </c>
      <c r="F119" s="13" t="str">
        <f>IFERROR(VLOOKUP($A119,Disciplinas[],6,FALSE),"-")</f>
        <v>-</v>
      </c>
      <c r="G119" s="13" t="str">
        <f>IFERROR(VLOOKUP($A119,Disciplinas[],7,FALSE),"-")</f>
        <v>-</v>
      </c>
      <c r="N119" s="52" t="s">
        <v>354</v>
      </c>
      <c r="AC119" s="37"/>
    </row>
    <row r="120" spans="2:29">
      <c r="B120" s="32" t="str">
        <f>IFERROR(VLOOKUP($A120,Disciplinas[],5,FALSE),"-")</f>
        <v>-</v>
      </c>
      <c r="C120" s="32" t="str">
        <f>IFERROR(VLOOKUP($A120,Disciplinas[],2,FALSE),"-")</f>
        <v>-</v>
      </c>
      <c r="D120" s="32" t="str">
        <f>IFERROR(VLOOKUP($A120,Disciplinas[],3,FALSE),"-")</f>
        <v>-</v>
      </c>
      <c r="E120" s="32" t="str">
        <f>IFERROR(VLOOKUP($A120,Disciplinas[],4,FALSE),"-")</f>
        <v>-</v>
      </c>
      <c r="F120" s="13" t="str">
        <f>IFERROR(VLOOKUP($A120,Disciplinas[],6,FALSE),"-")</f>
        <v>-</v>
      </c>
      <c r="G120" s="13" t="str">
        <f>IFERROR(VLOOKUP($A120,Disciplinas[],7,FALSE),"-")</f>
        <v>-</v>
      </c>
      <c r="N120" s="52" t="s">
        <v>354</v>
      </c>
      <c r="AC120" s="37"/>
    </row>
    <row r="121" spans="2:29">
      <c r="B121" s="32" t="str">
        <f>IFERROR(VLOOKUP($A121,Disciplinas[],5,FALSE),"-")</f>
        <v>-</v>
      </c>
      <c r="C121" s="32" t="str">
        <f>IFERROR(VLOOKUP($A121,Disciplinas[],2,FALSE),"-")</f>
        <v>-</v>
      </c>
      <c r="D121" s="32" t="str">
        <f>IFERROR(VLOOKUP($A121,Disciplinas[],3,FALSE),"-")</f>
        <v>-</v>
      </c>
      <c r="E121" s="32" t="str">
        <f>IFERROR(VLOOKUP($A121,Disciplinas[],4,FALSE),"-")</f>
        <v>-</v>
      </c>
      <c r="F121" s="13" t="str">
        <f>IFERROR(VLOOKUP($A121,Disciplinas[],6,FALSE),"-")</f>
        <v>-</v>
      </c>
      <c r="G121" s="13" t="str">
        <f>IFERROR(VLOOKUP($A121,Disciplinas[],7,FALSE),"-")</f>
        <v>-</v>
      </c>
      <c r="N121" s="52" t="s">
        <v>354</v>
      </c>
      <c r="AC121" s="37"/>
    </row>
    <row r="122" spans="2:29">
      <c r="B122" s="32" t="str">
        <f>IFERROR(VLOOKUP($A122,Disciplinas[],5,FALSE),"-")</f>
        <v>-</v>
      </c>
      <c r="C122" s="32" t="str">
        <f>IFERROR(VLOOKUP($A122,Disciplinas[],2,FALSE),"-")</f>
        <v>-</v>
      </c>
      <c r="D122" s="32" t="str">
        <f>IFERROR(VLOOKUP($A122,Disciplinas[],3,FALSE),"-")</f>
        <v>-</v>
      </c>
      <c r="E122" s="32" t="str">
        <f>IFERROR(VLOOKUP($A122,Disciplinas[],4,FALSE),"-")</f>
        <v>-</v>
      </c>
      <c r="F122" s="13" t="str">
        <f>IFERROR(VLOOKUP($A122,Disciplinas[],6,FALSE),"-")</f>
        <v>-</v>
      </c>
      <c r="G122" s="13" t="str">
        <f>IFERROR(VLOOKUP($A122,Disciplinas[],7,FALSE),"-")</f>
        <v>-</v>
      </c>
      <c r="N122" s="52" t="s">
        <v>354</v>
      </c>
      <c r="AC122" s="37"/>
    </row>
    <row r="123" spans="2:29">
      <c r="B123" s="32" t="str">
        <f>IFERROR(VLOOKUP($A123,Disciplinas[],5,FALSE),"-")</f>
        <v>-</v>
      </c>
      <c r="C123" s="32" t="str">
        <f>IFERROR(VLOOKUP($A123,Disciplinas[],2,FALSE),"-")</f>
        <v>-</v>
      </c>
      <c r="D123" s="32" t="str">
        <f>IFERROR(VLOOKUP($A123,Disciplinas[],3,FALSE),"-")</f>
        <v>-</v>
      </c>
      <c r="E123" s="32" t="str">
        <f>IFERROR(VLOOKUP($A123,Disciplinas[],4,FALSE),"-")</f>
        <v>-</v>
      </c>
      <c r="F123" s="13" t="str">
        <f>IFERROR(VLOOKUP($A123,Disciplinas[],6,FALSE),"-")</f>
        <v>-</v>
      </c>
      <c r="G123" s="13" t="str">
        <f>IFERROR(VLOOKUP($A123,Disciplinas[],7,FALSE),"-")</f>
        <v>-</v>
      </c>
      <c r="N123" s="52" t="s">
        <v>354</v>
      </c>
      <c r="AC123" s="37"/>
    </row>
    <row r="124" spans="2:29">
      <c r="B124" s="32" t="str">
        <f>IFERROR(VLOOKUP($A124,Disciplinas[],5,FALSE),"-")</f>
        <v>-</v>
      </c>
      <c r="C124" s="32" t="str">
        <f>IFERROR(VLOOKUP($A124,Disciplinas[],2,FALSE),"-")</f>
        <v>-</v>
      </c>
      <c r="D124" s="32" t="str">
        <f>IFERROR(VLOOKUP($A124,Disciplinas[],3,FALSE),"-")</f>
        <v>-</v>
      </c>
      <c r="E124" s="32" t="str">
        <f>IFERROR(VLOOKUP($A124,Disciplinas[],4,FALSE),"-")</f>
        <v>-</v>
      </c>
      <c r="F124" s="13" t="str">
        <f>IFERROR(VLOOKUP($A124,Disciplinas[],6,FALSE),"-")</f>
        <v>-</v>
      </c>
      <c r="G124" s="13" t="str">
        <f>IFERROR(VLOOKUP($A124,Disciplinas[],7,FALSE),"-")</f>
        <v>-</v>
      </c>
      <c r="N124" s="52" t="s">
        <v>354</v>
      </c>
      <c r="AC124" s="37"/>
    </row>
    <row r="125" spans="2:29">
      <c r="B125" s="32" t="str">
        <f>IFERROR(VLOOKUP($A125,Disciplinas[],5,FALSE),"-")</f>
        <v>-</v>
      </c>
      <c r="C125" s="32" t="str">
        <f>IFERROR(VLOOKUP($A125,Disciplinas[],2,FALSE),"-")</f>
        <v>-</v>
      </c>
      <c r="D125" s="32" t="str">
        <f>IFERROR(VLOOKUP($A125,Disciplinas[],3,FALSE),"-")</f>
        <v>-</v>
      </c>
      <c r="E125" s="32" t="str">
        <f>IFERROR(VLOOKUP($A125,Disciplinas[],4,FALSE),"-")</f>
        <v>-</v>
      </c>
      <c r="F125" s="13" t="str">
        <f>IFERROR(VLOOKUP($A125,Disciplinas[],6,FALSE),"-")</f>
        <v>-</v>
      </c>
      <c r="G125" s="13" t="str">
        <f>IFERROR(VLOOKUP($A125,Disciplinas[],7,FALSE),"-")</f>
        <v>-</v>
      </c>
      <c r="N125" s="52" t="s">
        <v>354</v>
      </c>
      <c r="AC125" s="37"/>
    </row>
    <row r="126" spans="2:29">
      <c r="B126" s="32" t="str">
        <f>IFERROR(VLOOKUP($A126,Disciplinas[],5,FALSE),"-")</f>
        <v>-</v>
      </c>
      <c r="C126" s="32" t="str">
        <f>IFERROR(VLOOKUP($A126,Disciplinas[],2,FALSE),"-")</f>
        <v>-</v>
      </c>
      <c r="D126" s="32" t="str">
        <f>IFERROR(VLOOKUP($A126,Disciplinas[],3,FALSE),"-")</f>
        <v>-</v>
      </c>
      <c r="E126" s="32" t="str">
        <f>IFERROR(VLOOKUP($A126,Disciplinas[],4,FALSE),"-")</f>
        <v>-</v>
      </c>
      <c r="F126" s="13" t="str">
        <f>IFERROR(VLOOKUP($A126,Disciplinas[],6,FALSE),"-")</f>
        <v>-</v>
      </c>
      <c r="G126" s="13" t="str">
        <f>IFERROR(VLOOKUP($A126,Disciplinas[],7,FALSE),"-")</f>
        <v>-</v>
      </c>
      <c r="N126" s="52" t="s">
        <v>354</v>
      </c>
      <c r="AC126" s="37"/>
    </row>
    <row r="127" spans="2:29">
      <c r="B127" s="32" t="str">
        <f>IFERROR(VLOOKUP($A127,Disciplinas[],5,FALSE),"-")</f>
        <v>-</v>
      </c>
      <c r="C127" s="32" t="str">
        <f>IFERROR(VLOOKUP($A127,Disciplinas[],2,FALSE),"-")</f>
        <v>-</v>
      </c>
      <c r="D127" s="32" t="str">
        <f>IFERROR(VLOOKUP($A127,Disciplinas[],3,FALSE),"-")</f>
        <v>-</v>
      </c>
      <c r="E127" s="32" t="str">
        <f>IFERROR(VLOOKUP($A127,Disciplinas[],4,FALSE),"-")</f>
        <v>-</v>
      </c>
      <c r="F127" s="13" t="str">
        <f>IFERROR(VLOOKUP($A127,Disciplinas[],6,FALSE),"-")</f>
        <v>-</v>
      </c>
      <c r="G127" s="13" t="str">
        <f>IFERROR(VLOOKUP($A127,Disciplinas[],7,FALSE),"-")</f>
        <v>-</v>
      </c>
      <c r="N127" s="52" t="s">
        <v>354</v>
      </c>
      <c r="AC127" s="37"/>
    </row>
    <row r="128" spans="2:29">
      <c r="B128" s="32" t="str">
        <f>IFERROR(VLOOKUP($A128,Disciplinas[],5,FALSE),"-")</f>
        <v>-</v>
      </c>
      <c r="C128" s="32" t="str">
        <f>IFERROR(VLOOKUP($A128,Disciplinas[],2,FALSE),"-")</f>
        <v>-</v>
      </c>
      <c r="D128" s="32" t="str">
        <f>IFERROR(VLOOKUP($A128,Disciplinas[],3,FALSE),"-")</f>
        <v>-</v>
      </c>
      <c r="E128" s="32" t="str">
        <f>IFERROR(VLOOKUP($A128,Disciplinas[],4,FALSE),"-")</f>
        <v>-</v>
      </c>
      <c r="F128" s="13" t="str">
        <f>IFERROR(VLOOKUP($A128,Disciplinas[],6,FALSE),"-")</f>
        <v>-</v>
      </c>
      <c r="G128" s="13" t="str">
        <f>IFERROR(VLOOKUP($A128,Disciplinas[],7,FALSE),"-")</f>
        <v>-</v>
      </c>
      <c r="N128" s="52" t="s">
        <v>354</v>
      </c>
      <c r="AC128" s="37"/>
    </row>
    <row r="129" spans="2:29">
      <c r="B129" s="32" t="str">
        <f>IFERROR(VLOOKUP($A129,Disciplinas[],5,FALSE),"-")</f>
        <v>-</v>
      </c>
      <c r="C129" s="32" t="str">
        <f>IFERROR(VLOOKUP($A129,Disciplinas[],2,FALSE),"-")</f>
        <v>-</v>
      </c>
      <c r="D129" s="32" t="str">
        <f>IFERROR(VLOOKUP($A129,Disciplinas[],3,FALSE),"-")</f>
        <v>-</v>
      </c>
      <c r="E129" s="32" t="str">
        <f>IFERROR(VLOOKUP($A129,Disciplinas[],4,FALSE),"-")</f>
        <v>-</v>
      </c>
      <c r="F129" s="13" t="str">
        <f>IFERROR(VLOOKUP($A129,Disciplinas[],6,FALSE),"-")</f>
        <v>-</v>
      </c>
      <c r="G129" s="13" t="str">
        <f>IFERROR(VLOOKUP($A129,Disciplinas[],7,FALSE),"-")</f>
        <v>-</v>
      </c>
      <c r="N129" s="52" t="s">
        <v>354</v>
      </c>
      <c r="AC129" s="37"/>
    </row>
    <row r="130" spans="2:29">
      <c r="B130" s="32" t="str">
        <f>IFERROR(VLOOKUP($A130,Disciplinas[],5,FALSE),"-")</f>
        <v>-</v>
      </c>
      <c r="C130" s="32" t="str">
        <f>IFERROR(VLOOKUP($A130,Disciplinas[],2,FALSE),"-")</f>
        <v>-</v>
      </c>
      <c r="D130" s="32" t="str">
        <f>IFERROR(VLOOKUP($A130,Disciplinas[],3,FALSE),"-")</f>
        <v>-</v>
      </c>
      <c r="E130" s="32" t="str">
        <f>IFERROR(VLOOKUP($A130,Disciplinas[],4,FALSE),"-")</f>
        <v>-</v>
      </c>
      <c r="F130" s="13" t="str">
        <f>IFERROR(VLOOKUP($A130,Disciplinas[],6,FALSE),"-")</f>
        <v>-</v>
      </c>
      <c r="G130" s="13" t="str">
        <f>IFERROR(VLOOKUP($A130,Disciplinas[],7,FALSE),"-")</f>
        <v>-</v>
      </c>
      <c r="N130" s="52" t="s">
        <v>354</v>
      </c>
      <c r="AC130" s="37"/>
    </row>
    <row r="131" spans="2:29">
      <c r="B131" s="32" t="str">
        <f>IFERROR(VLOOKUP($A131,Disciplinas[],5,FALSE),"-")</f>
        <v>-</v>
      </c>
      <c r="C131" s="32" t="str">
        <f>IFERROR(VLOOKUP($A131,Disciplinas[],2,FALSE),"-")</f>
        <v>-</v>
      </c>
      <c r="D131" s="32" t="str">
        <f>IFERROR(VLOOKUP($A131,Disciplinas[],3,FALSE),"-")</f>
        <v>-</v>
      </c>
      <c r="E131" s="32" t="str">
        <f>IFERROR(VLOOKUP($A131,Disciplinas[],4,FALSE),"-")</f>
        <v>-</v>
      </c>
      <c r="F131" s="13" t="str">
        <f>IFERROR(VLOOKUP($A131,Disciplinas[],6,FALSE),"-")</f>
        <v>-</v>
      </c>
      <c r="G131" s="13" t="str">
        <f>IFERROR(VLOOKUP($A131,Disciplinas[],7,FALSE),"-")</f>
        <v>-</v>
      </c>
      <c r="N131" s="52" t="s">
        <v>354</v>
      </c>
      <c r="AC131" s="37"/>
    </row>
    <row r="132" spans="2:29">
      <c r="B132" s="32" t="str">
        <f>IFERROR(VLOOKUP($A132,Disciplinas[],5,FALSE),"-")</f>
        <v>-</v>
      </c>
      <c r="C132" s="32" t="str">
        <f>IFERROR(VLOOKUP($A132,Disciplinas[],2,FALSE),"-")</f>
        <v>-</v>
      </c>
      <c r="D132" s="32" t="str">
        <f>IFERROR(VLOOKUP($A132,Disciplinas[],3,FALSE),"-")</f>
        <v>-</v>
      </c>
      <c r="E132" s="32" t="str">
        <f>IFERROR(VLOOKUP($A132,Disciplinas[],4,FALSE),"-")</f>
        <v>-</v>
      </c>
      <c r="F132" s="13" t="str">
        <f>IFERROR(VLOOKUP($A132,Disciplinas[],6,FALSE),"-")</f>
        <v>-</v>
      </c>
      <c r="G132" s="13" t="str">
        <f>IFERROR(VLOOKUP($A132,Disciplinas[],7,FALSE),"-")</f>
        <v>-</v>
      </c>
      <c r="N132" s="52" t="s">
        <v>354</v>
      </c>
      <c r="AC132" s="37"/>
    </row>
    <row r="133" spans="2:29">
      <c r="B133" s="32" t="str">
        <f>IFERROR(VLOOKUP($A133,Disciplinas[],5,FALSE),"-")</f>
        <v>-</v>
      </c>
      <c r="C133" s="32" t="str">
        <f>IFERROR(VLOOKUP($A133,Disciplinas[],2,FALSE),"-")</f>
        <v>-</v>
      </c>
      <c r="D133" s="32" t="str">
        <f>IFERROR(VLOOKUP($A133,Disciplinas[],3,FALSE),"-")</f>
        <v>-</v>
      </c>
      <c r="E133" s="32" t="str">
        <f>IFERROR(VLOOKUP($A133,Disciplinas[],4,FALSE),"-")</f>
        <v>-</v>
      </c>
      <c r="F133" s="13" t="str">
        <f>IFERROR(VLOOKUP($A133,Disciplinas[],6,FALSE),"-")</f>
        <v>-</v>
      </c>
      <c r="G133" s="13" t="str">
        <f>IFERROR(VLOOKUP($A133,Disciplinas[],7,FALSE),"-")</f>
        <v>-</v>
      </c>
      <c r="N133" s="52" t="s">
        <v>354</v>
      </c>
      <c r="AC133" s="37"/>
    </row>
    <row r="134" spans="2:29">
      <c r="B134" s="32" t="str">
        <f>IFERROR(VLOOKUP($A134,Disciplinas[],5,FALSE),"-")</f>
        <v>-</v>
      </c>
      <c r="C134" s="32" t="str">
        <f>IFERROR(VLOOKUP($A134,Disciplinas[],2,FALSE),"-")</f>
        <v>-</v>
      </c>
      <c r="D134" s="32" t="str">
        <f>IFERROR(VLOOKUP($A134,Disciplinas[],3,FALSE),"-")</f>
        <v>-</v>
      </c>
      <c r="E134" s="32" t="str">
        <f>IFERROR(VLOOKUP($A134,Disciplinas[],4,FALSE),"-")</f>
        <v>-</v>
      </c>
      <c r="F134" s="13" t="str">
        <f>IFERROR(VLOOKUP($A134,Disciplinas[],6,FALSE),"-")</f>
        <v>-</v>
      </c>
      <c r="G134" s="13" t="str">
        <f>IFERROR(VLOOKUP($A134,Disciplinas[],7,FALSE),"-")</f>
        <v>-</v>
      </c>
      <c r="N134" s="52" t="s">
        <v>354</v>
      </c>
      <c r="AC134" s="37"/>
    </row>
    <row r="135" spans="2:29">
      <c r="B135" s="32" t="str">
        <f>IFERROR(VLOOKUP($A135,Disciplinas[],5,FALSE),"-")</f>
        <v>-</v>
      </c>
      <c r="C135" s="32" t="str">
        <f>IFERROR(VLOOKUP($A135,Disciplinas[],2,FALSE),"-")</f>
        <v>-</v>
      </c>
      <c r="D135" s="32" t="str">
        <f>IFERROR(VLOOKUP($A135,Disciplinas[],3,FALSE),"-")</f>
        <v>-</v>
      </c>
      <c r="E135" s="32" t="str">
        <f>IFERROR(VLOOKUP($A135,Disciplinas[],4,FALSE),"-")</f>
        <v>-</v>
      </c>
      <c r="F135" s="13" t="str">
        <f>IFERROR(VLOOKUP($A135,Disciplinas[],6,FALSE),"-")</f>
        <v>-</v>
      </c>
      <c r="G135" s="13" t="str">
        <f>IFERROR(VLOOKUP($A135,Disciplinas[],7,FALSE),"-")</f>
        <v>-</v>
      </c>
      <c r="N135" s="52" t="s">
        <v>354</v>
      </c>
      <c r="AC135" s="37"/>
    </row>
    <row r="136" spans="2:29">
      <c r="B136" s="32" t="str">
        <f>IFERROR(VLOOKUP($A136,Disciplinas[],5,FALSE),"-")</f>
        <v>-</v>
      </c>
      <c r="C136" s="32" t="str">
        <f>IFERROR(VLOOKUP($A136,Disciplinas[],2,FALSE),"-")</f>
        <v>-</v>
      </c>
      <c r="D136" s="32" t="str">
        <f>IFERROR(VLOOKUP($A136,Disciplinas[],3,FALSE),"-")</f>
        <v>-</v>
      </c>
      <c r="E136" s="32" t="str">
        <f>IFERROR(VLOOKUP($A136,Disciplinas[],4,FALSE),"-")</f>
        <v>-</v>
      </c>
      <c r="F136" s="13" t="str">
        <f>IFERROR(VLOOKUP($A136,Disciplinas[],6,FALSE),"-")</f>
        <v>-</v>
      </c>
      <c r="G136" s="13" t="str">
        <f>IFERROR(VLOOKUP($A136,Disciplinas[],7,FALSE),"-")</f>
        <v>-</v>
      </c>
      <c r="N136" s="52" t="s">
        <v>354</v>
      </c>
      <c r="AC136" s="37"/>
    </row>
    <row r="137" spans="2:29">
      <c r="B137" s="32" t="str">
        <f>IFERROR(VLOOKUP($A137,Disciplinas[],5,FALSE),"-")</f>
        <v>-</v>
      </c>
      <c r="C137" s="32" t="str">
        <f>IFERROR(VLOOKUP($A137,Disciplinas[],2,FALSE),"-")</f>
        <v>-</v>
      </c>
      <c r="D137" s="32" t="str">
        <f>IFERROR(VLOOKUP($A137,Disciplinas[],3,FALSE),"-")</f>
        <v>-</v>
      </c>
      <c r="E137" s="32" t="str">
        <f>IFERROR(VLOOKUP($A137,Disciplinas[],4,FALSE),"-")</f>
        <v>-</v>
      </c>
      <c r="F137" s="13" t="str">
        <f>IFERROR(VLOOKUP($A137,Disciplinas[],6,FALSE),"-")</f>
        <v>-</v>
      </c>
      <c r="G137" s="13" t="str">
        <f>IFERROR(VLOOKUP($A137,Disciplinas[],7,FALSE),"-")</f>
        <v>-</v>
      </c>
      <c r="N137" s="52" t="s">
        <v>354</v>
      </c>
      <c r="AC137" s="37"/>
    </row>
    <row r="138" spans="2:29">
      <c r="B138" s="32" t="str">
        <f>IFERROR(VLOOKUP($A138,Disciplinas[],5,FALSE),"-")</f>
        <v>-</v>
      </c>
      <c r="C138" s="32" t="str">
        <f>IFERROR(VLOOKUP($A138,Disciplinas[],2,FALSE),"-")</f>
        <v>-</v>
      </c>
      <c r="D138" s="32" t="str">
        <f>IFERROR(VLOOKUP($A138,Disciplinas[],3,FALSE),"-")</f>
        <v>-</v>
      </c>
      <c r="E138" s="32" t="str">
        <f>IFERROR(VLOOKUP($A138,Disciplinas[],4,FALSE),"-")</f>
        <v>-</v>
      </c>
      <c r="F138" s="13" t="str">
        <f>IFERROR(VLOOKUP($A138,Disciplinas[],6,FALSE),"-")</f>
        <v>-</v>
      </c>
      <c r="G138" s="13" t="str">
        <f>IFERROR(VLOOKUP($A138,Disciplinas[],7,FALSE),"-")</f>
        <v>-</v>
      </c>
      <c r="N138" s="52" t="s">
        <v>354</v>
      </c>
      <c r="AC138" s="37"/>
    </row>
    <row r="139" spans="2:29">
      <c r="B139" s="32" t="str">
        <f>IFERROR(VLOOKUP($A139,Disciplinas[],5,FALSE),"-")</f>
        <v>-</v>
      </c>
      <c r="C139" s="32" t="str">
        <f>IFERROR(VLOOKUP($A139,Disciplinas[],2,FALSE),"-")</f>
        <v>-</v>
      </c>
      <c r="D139" s="32" t="str">
        <f>IFERROR(VLOOKUP($A139,Disciplinas[],3,FALSE),"-")</f>
        <v>-</v>
      </c>
      <c r="E139" s="32" t="str">
        <f>IFERROR(VLOOKUP($A139,Disciplinas[],4,FALSE),"-")</f>
        <v>-</v>
      </c>
      <c r="F139" s="13" t="str">
        <f>IFERROR(VLOOKUP($A139,Disciplinas[],6,FALSE),"-")</f>
        <v>-</v>
      </c>
      <c r="G139" s="13" t="str">
        <f>IFERROR(VLOOKUP($A139,Disciplinas[],7,FALSE),"-")</f>
        <v>-</v>
      </c>
      <c r="N139" s="52" t="s">
        <v>354</v>
      </c>
      <c r="AC139" s="37"/>
    </row>
    <row r="140" spans="2:29">
      <c r="B140" s="32" t="str">
        <f>IFERROR(VLOOKUP($A140,Disciplinas[],5,FALSE),"-")</f>
        <v>-</v>
      </c>
      <c r="C140" s="32" t="str">
        <f>IFERROR(VLOOKUP($A140,Disciplinas[],2,FALSE),"-")</f>
        <v>-</v>
      </c>
      <c r="D140" s="32" t="str">
        <f>IFERROR(VLOOKUP($A140,Disciplinas[],3,FALSE),"-")</f>
        <v>-</v>
      </c>
      <c r="E140" s="32" t="str">
        <f>IFERROR(VLOOKUP($A140,Disciplinas[],4,FALSE),"-")</f>
        <v>-</v>
      </c>
      <c r="F140" s="13" t="str">
        <f>IFERROR(VLOOKUP($A140,Disciplinas[],6,FALSE),"-")</f>
        <v>-</v>
      </c>
      <c r="G140" s="13" t="str">
        <f>IFERROR(VLOOKUP($A140,Disciplinas[],7,FALSE),"-")</f>
        <v>-</v>
      </c>
      <c r="N140" s="52" t="s">
        <v>354</v>
      </c>
      <c r="AC140" s="37"/>
    </row>
    <row r="141" spans="2:29">
      <c r="B141" s="32" t="str">
        <f>IFERROR(VLOOKUP($A141,Disciplinas[],5,FALSE),"-")</f>
        <v>-</v>
      </c>
      <c r="C141" s="32" t="str">
        <f>IFERROR(VLOOKUP($A141,Disciplinas[],2,FALSE),"-")</f>
        <v>-</v>
      </c>
      <c r="D141" s="32" t="str">
        <f>IFERROR(VLOOKUP($A141,Disciplinas[],3,FALSE),"-")</f>
        <v>-</v>
      </c>
      <c r="E141" s="32" t="str">
        <f>IFERROR(VLOOKUP($A141,Disciplinas[],4,FALSE),"-")</f>
        <v>-</v>
      </c>
      <c r="F141" s="13" t="str">
        <f>IFERROR(VLOOKUP($A141,Disciplinas[],6,FALSE),"-")</f>
        <v>-</v>
      </c>
      <c r="G141" s="13" t="str">
        <f>IFERROR(VLOOKUP($A141,Disciplinas[],7,FALSE),"-")</f>
        <v>-</v>
      </c>
      <c r="N141" s="52" t="s">
        <v>354</v>
      </c>
      <c r="AC141" s="37"/>
    </row>
    <row r="142" spans="2:29">
      <c r="B142" s="32" t="str">
        <f>IFERROR(VLOOKUP($A142,Disciplinas[],5,FALSE),"-")</f>
        <v>-</v>
      </c>
      <c r="C142" s="32" t="str">
        <f>IFERROR(VLOOKUP($A142,Disciplinas[],2,FALSE),"-")</f>
        <v>-</v>
      </c>
      <c r="D142" s="32" t="str">
        <f>IFERROR(VLOOKUP($A142,Disciplinas[],3,FALSE),"-")</f>
        <v>-</v>
      </c>
      <c r="E142" s="32" t="str">
        <f>IFERROR(VLOOKUP($A142,Disciplinas[],4,FALSE),"-")</f>
        <v>-</v>
      </c>
      <c r="F142" s="13" t="str">
        <f>IFERROR(VLOOKUP($A142,Disciplinas[],6,FALSE),"-")</f>
        <v>-</v>
      </c>
      <c r="G142" s="13" t="str">
        <f>IFERROR(VLOOKUP($A142,Disciplinas[],7,FALSE),"-")</f>
        <v>-</v>
      </c>
      <c r="N142" s="52" t="s">
        <v>354</v>
      </c>
      <c r="AC142" s="37"/>
    </row>
    <row r="143" spans="2:29">
      <c r="B143" s="32" t="str">
        <f>IFERROR(VLOOKUP($A143,Disciplinas[],5,FALSE),"-")</f>
        <v>-</v>
      </c>
      <c r="C143" s="32" t="str">
        <f>IFERROR(VLOOKUP($A143,Disciplinas[],2,FALSE),"-")</f>
        <v>-</v>
      </c>
      <c r="D143" s="32" t="str">
        <f>IFERROR(VLOOKUP($A143,Disciplinas[],3,FALSE),"-")</f>
        <v>-</v>
      </c>
      <c r="E143" s="32" t="str">
        <f>IFERROR(VLOOKUP($A143,Disciplinas[],4,FALSE),"-")</f>
        <v>-</v>
      </c>
      <c r="F143" s="13" t="str">
        <f>IFERROR(VLOOKUP($A143,Disciplinas[],6,FALSE),"-")</f>
        <v>-</v>
      </c>
      <c r="G143" s="13" t="str">
        <f>IFERROR(VLOOKUP($A143,Disciplinas[],7,FALSE),"-")</f>
        <v>-</v>
      </c>
      <c r="N143" s="52" t="s">
        <v>354</v>
      </c>
      <c r="AC143" s="37"/>
    </row>
    <row r="144" spans="2:29">
      <c r="B144" s="32" t="str">
        <f>IFERROR(VLOOKUP($A144,Disciplinas[],5,FALSE),"-")</f>
        <v>-</v>
      </c>
      <c r="C144" s="32" t="str">
        <f>IFERROR(VLOOKUP($A144,Disciplinas[],2,FALSE),"-")</f>
        <v>-</v>
      </c>
      <c r="D144" s="32" t="str">
        <f>IFERROR(VLOOKUP($A144,Disciplinas[],3,FALSE),"-")</f>
        <v>-</v>
      </c>
      <c r="E144" s="32" t="str">
        <f>IFERROR(VLOOKUP($A144,Disciplinas[],4,FALSE),"-")</f>
        <v>-</v>
      </c>
      <c r="F144" s="13" t="str">
        <f>IFERROR(VLOOKUP($A144,Disciplinas[],6,FALSE),"-")</f>
        <v>-</v>
      </c>
      <c r="G144" s="13" t="str">
        <f>IFERROR(VLOOKUP($A144,Disciplinas[],7,FALSE),"-")</f>
        <v>-</v>
      </c>
      <c r="N144" s="52" t="s">
        <v>354</v>
      </c>
      <c r="AC144" s="37"/>
    </row>
    <row r="145" spans="2:29">
      <c r="B145" s="32" t="str">
        <f>IFERROR(VLOOKUP($A145,Disciplinas[],5,FALSE),"-")</f>
        <v>-</v>
      </c>
      <c r="C145" s="32" t="str">
        <f>IFERROR(VLOOKUP($A145,Disciplinas[],2,FALSE),"-")</f>
        <v>-</v>
      </c>
      <c r="D145" s="32" t="str">
        <f>IFERROR(VLOOKUP($A145,Disciplinas[],3,FALSE),"-")</f>
        <v>-</v>
      </c>
      <c r="E145" s="32" t="str">
        <f>IFERROR(VLOOKUP($A145,Disciplinas[],4,FALSE),"-")</f>
        <v>-</v>
      </c>
      <c r="F145" s="13" t="str">
        <f>IFERROR(VLOOKUP($A145,Disciplinas[],6,FALSE),"-")</f>
        <v>-</v>
      </c>
      <c r="G145" s="13" t="str">
        <f>IFERROR(VLOOKUP($A145,Disciplinas[],7,FALSE),"-")</f>
        <v>-</v>
      </c>
      <c r="N145" s="52" t="s">
        <v>354</v>
      </c>
      <c r="AC145" s="37"/>
    </row>
    <row r="146" spans="2:29">
      <c r="B146" s="32" t="str">
        <f>IFERROR(VLOOKUP($A146,Disciplinas[],5,FALSE),"-")</f>
        <v>-</v>
      </c>
      <c r="C146" s="32" t="str">
        <f>IFERROR(VLOOKUP($A146,Disciplinas[],2,FALSE),"-")</f>
        <v>-</v>
      </c>
      <c r="D146" s="32" t="str">
        <f>IFERROR(VLOOKUP($A146,Disciplinas[],3,FALSE),"-")</f>
        <v>-</v>
      </c>
      <c r="E146" s="32" t="str">
        <f>IFERROR(VLOOKUP($A146,Disciplinas[],4,FALSE),"-")</f>
        <v>-</v>
      </c>
      <c r="F146" s="13" t="str">
        <f>IFERROR(VLOOKUP($A146,Disciplinas[],6,FALSE),"-")</f>
        <v>-</v>
      </c>
      <c r="G146" s="13" t="str">
        <f>IFERROR(VLOOKUP($A146,Disciplinas[],7,FALSE),"-")</f>
        <v>-</v>
      </c>
      <c r="N146" s="52" t="s">
        <v>354</v>
      </c>
      <c r="AC146" s="37"/>
    </row>
    <row r="147" spans="2:29">
      <c r="B147" s="32" t="str">
        <f>IFERROR(VLOOKUP($A147,Disciplinas[],5,FALSE),"-")</f>
        <v>-</v>
      </c>
      <c r="C147" s="32" t="str">
        <f>IFERROR(VLOOKUP($A147,Disciplinas[],2,FALSE),"-")</f>
        <v>-</v>
      </c>
      <c r="D147" s="32" t="str">
        <f>IFERROR(VLOOKUP($A147,Disciplinas[],3,FALSE),"-")</f>
        <v>-</v>
      </c>
      <c r="E147" s="32" t="str">
        <f>IFERROR(VLOOKUP($A147,Disciplinas[],4,FALSE),"-")</f>
        <v>-</v>
      </c>
      <c r="F147" s="13" t="str">
        <f>IFERROR(VLOOKUP($A147,Disciplinas[],6,FALSE),"-")</f>
        <v>-</v>
      </c>
      <c r="G147" s="13" t="str">
        <f>IFERROR(VLOOKUP($A147,Disciplinas[],7,FALSE),"-")</f>
        <v>-</v>
      </c>
      <c r="N147" s="52" t="s">
        <v>354</v>
      </c>
      <c r="AC147" s="37"/>
    </row>
    <row r="148" spans="2:29">
      <c r="B148" s="32" t="str">
        <f>IFERROR(VLOOKUP($A148,Disciplinas[],5,FALSE),"-")</f>
        <v>-</v>
      </c>
      <c r="C148" s="32" t="str">
        <f>IFERROR(VLOOKUP($A148,Disciplinas[],2,FALSE),"-")</f>
        <v>-</v>
      </c>
      <c r="D148" s="32" t="str">
        <f>IFERROR(VLOOKUP($A148,Disciplinas[],3,FALSE),"-")</f>
        <v>-</v>
      </c>
      <c r="E148" s="32" t="str">
        <f>IFERROR(VLOOKUP($A148,Disciplinas[],4,FALSE),"-")</f>
        <v>-</v>
      </c>
      <c r="F148" s="13" t="str">
        <f>IFERROR(VLOOKUP($A148,Disciplinas[],6,FALSE),"-")</f>
        <v>-</v>
      </c>
      <c r="G148" s="13" t="str">
        <f>IFERROR(VLOOKUP($A148,Disciplinas[],7,FALSE),"-")</f>
        <v>-</v>
      </c>
      <c r="N148" s="52" t="s">
        <v>354</v>
      </c>
      <c r="AC148" s="37"/>
    </row>
    <row r="149" spans="2:29">
      <c r="B149" s="32" t="str">
        <f>IFERROR(VLOOKUP($A149,Disciplinas[],5,FALSE),"-")</f>
        <v>-</v>
      </c>
      <c r="C149" s="32" t="str">
        <f>IFERROR(VLOOKUP($A149,Disciplinas[],2,FALSE),"-")</f>
        <v>-</v>
      </c>
      <c r="D149" s="32" t="str">
        <f>IFERROR(VLOOKUP($A149,Disciplinas[],3,FALSE),"-")</f>
        <v>-</v>
      </c>
      <c r="E149" s="32" t="str">
        <f>IFERROR(VLOOKUP($A149,Disciplinas[],4,FALSE),"-")</f>
        <v>-</v>
      </c>
      <c r="F149" s="13" t="str">
        <f>IFERROR(VLOOKUP($A149,Disciplinas[],6,FALSE),"-")</f>
        <v>-</v>
      </c>
      <c r="G149" s="13" t="str">
        <f>IFERROR(VLOOKUP($A149,Disciplinas[],7,FALSE),"-")</f>
        <v>-</v>
      </c>
      <c r="N149" s="52" t="s">
        <v>354</v>
      </c>
      <c r="AC149" s="37"/>
    </row>
    <row r="150" spans="2:29">
      <c r="B150" s="32" t="str">
        <f>IFERROR(VLOOKUP($A150,Disciplinas[],5,FALSE),"-")</f>
        <v>-</v>
      </c>
      <c r="C150" s="32" t="str">
        <f>IFERROR(VLOOKUP($A150,Disciplinas[],2,FALSE),"-")</f>
        <v>-</v>
      </c>
      <c r="D150" s="32" t="str">
        <f>IFERROR(VLOOKUP($A150,Disciplinas[],3,FALSE),"-")</f>
        <v>-</v>
      </c>
      <c r="E150" s="32" t="str">
        <f>IFERROR(VLOOKUP($A150,Disciplinas[],4,FALSE),"-")</f>
        <v>-</v>
      </c>
      <c r="F150" s="13" t="str">
        <f>IFERROR(VLOOKUP($A150,Disciplinas[],6,FALSE),"-")</f>
        <v>-</v>
      </c>
      <c r="G150" s="13" t="str">
        <f>IFERROR(VLOOKUP($A150,Disciplinas[],7,FALSE),"-")</f>
        <v>-</v>
      </c>
      <c r="N150" s="52" t="s">
        <v>354</v>
      </c>
      <c r="AC150" s="37"/>
    </row>
  </sheetData>
  <sheetProtection password="C589" sheet="1" objects="1" scenarios="1" formatColumns="0" formatRows="0" insertRows="0" autoFilter="0" pivotTables="0"/>
  <dataValidations count="8">
    <dataValidation type="list" allowBlank="1" showInputMessage="1" showErrorMessage="1" sqref="A40:A150 A2:A32 A35:A37">
      <formula1>Disciplina</formula1>
    </dataValidation>
    <dataValidation type="list" allowBlank="1" showInputMessage="1" showErrorMessage="1" sqref="Y2:Y37 Y40:Y150">
      <formula1>Docentes</formula1>
    </dataValidation>
    <dataValidation type="list" allowBlank="1" showInputMessage="1" showErrorMessage="1" sqref="L151">
      <formula1>dias</formula1>
    </dataValidation>
    <dataValidation type="list" errorStyle="warning" allowBlank="1" showInputMessage="1" showErrorMessage="1" sqref="P2:P150 T2:T150 Z2:Z150 AD2:AD150 L2:L150">
      <formula1>dias</formula1>
    </dataValidation>
    <dataValidation type="list" errorStyle="warning" allowBlank="1" showInputMessage="1" showErrorMessage="1" sqref="M1:N1048576 U2:V150 AA2:AB150 AE2:AF150 Q2:R150">
      <formula1>horas</formula1>
    </dataValidation>
    <dataValidation type="list" allowBlank="1" showInputMessage="1" showErrorMessage="1" sqref="S2:S150 W2:W150 AC2:AC150 AG2:AG150 O2:O150">
      <formula1>sq</formula1>
    </dataValidation>
    <dataValidation type="list" allowBlank="1" showInputMessage="1" showErrorMessage="1" sqref="H1:H1048576">
      <formula1>"SA,SBC"</formula1>
    </dataValidation>
    <dataValidation type="list" allowBlank="1" showInputMessage="1" showErrorMessage="1" sqref="I1:I1048576">
      <formula1>"Matutino,Noturno"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Docentes!$A$2:$A$52</xm:f>
          </x14:formula1>
          <xm:sqref>AJ2:AJ150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4"/>
    <pageSetUpPr fitToPage="1"/>
  </sheetPr>
  <dimension ref="A1:AN157"/>
  <sheetViews>
    <sheetView zoomScale="80" zoomScaleNormal="80" workbookViewId="0">
      <pane xSplit="1" topLeftCell="Z1" activePane="topRight" state="frozen"/>
      <selection activeCell="G1" sqref="G1:G1048576"/>
      <selection pane="topRight" activeCell="AK39" sqref="AK39"/>
    </sheetView>
  </sheetViews>
  <sheetFormatPr defaultColWidth="9.140625" defaultRowHeight="15"/>
  <cols>
    <col min="1" max="1" width="45.28515625" style="26" bestFit="1" customWidth="1"/>
    <col min="2" max="2" width="11.85546875" style="12" customWidth="1"/>
    <col min="3" max="3" width="4.140625" style="12" customWidth="1"/>
    <col min="4" max="4" width="4.28515625" style="12" customWidth="1"/>
    <col min="5" max="5" width="5" style="12" customWidth="1"/>
    <col min="6" max="6" width="11.5703125" style="12" customWidth="1"/>
    <col min="7" max="7" width="8.28515625" style="12" customWidth="1"/>
    <col min="8" max="8" width="9.7109375" style="24" customWidth="1"/>
    <col min="9" max="9" width="17" style="24" customWidth="1"/>
    <col min="10" max="11" width="9.140625" style="24" customWidth="1"/>
    <col min="12" max="12" width="14.85546875" style="25" customWidth="1"/>
    <col min="13" max="13" width="12.140625" style="52" customWidth="1"/>
    <col min="14" max="14" width="13.140625" style="52" customWidth="1"/>
    <col min="15" max="15" width="14.28515625" style="25" customWidth="1"/>
    <col min="16" max="16" width="14.85546875" style="25" customWidth="1"/>
    <col min="17" max="17" width="17.28515625" style="52" customWidth="1"/>
    <col min="18" max="18" width="13.140625" style="52" customWidth="1"/>
    <col min="19" max="20" width="14.140625" style="25" customWidth="1"/>
    <col min="21" max="22" width="14.140625" style="52" customWidth="1"/>
    <col min="23" max="23" width="14.140625" style="25" customWidth="1"/>
    <col min="24" max="24" width="24.140625" style="25" customWidth="1"/>
    <col min="25" max="25" width="29.42578125" style="25" customWidth="1"/>
    <col min="26" max="26" width="11" style="25" customWidth="1"/>
    <col min="27" max="27" width="14.5703125" style="52" customWidth="1"/>
    <col min="28" max="28" width="12.28515625" style="52" customWidth="1"/>
    <col min="29" max="29" width="12.85546875" style="25" customWidth="1"/>
    <col min="30" max="30" width="22.7109375" style="25" customWidth="1"/>
    <col min="31" max="32" width="22.7109375" style="52" customWidth="1"/>
    <col min="33" max="34" width="22.7109375" style="25" customWidth="1"/>
    <col min="35" max="35" width="15.42578125" style="25" customWidth="1"/>
    <col min="36" max="36" width="26.85546875" style="25" customWidth="1"/>
    <col min="37" max="37" width="38.42578125" style="25" customWidth="1"/>
    <col min="38" max="38" width="9.140625" style="25"/>
    <col min="39" max="39" width="17.28515625" style="1" bestFit="1" customWidth="1"/>
    <col min="40" max="40" width="18.28515625" style="1" bestFit="1" customWidth="1"/>
    <col min="41" max="16384" width="9.140625" style="1"/>
  </cols>
  <sheetData>
    <row r="1" spans="1:40" s="8" customFormat="1" ht="30">
      <c r="A1" s="8" t="s">
        <v>0</v>
      </c>
      <c r="B1" s="8" t="s">
        <v>4</v>
      </c>
      <c r="C1" s="8" t="s">
        <v>1</v>
      </c>
      <c r="D1" s="8" t="s">
        <v>2</v>
      </c>
      <c r="E1" s="8" t="s">
        <v>3</v>
      </c>
      <c r="F1" s="8" t="s">
        <v>7</v>
      </c>
      <c r="G1" s="8" t="s">
        <v>6</v>
      </c>
      <c r="H1" s="8" t="s">
        <v>15</v>
      </c>
      <c r="I1" s="8" t="s">
        <v>8</v>
      </c>
      <c r="J1" s="8" t="s">
        <v>9</v>
      </c>
      <c r="K1" s="8" t="s">
        <v>47</v>
      </c>
      <c r="L1" s="8" t="s">
        <v>346</v>
      </c>
      <c r="M1" s="50" t="s">
        <v>347</v>
      </c>
      <c r="N1" s="50" t="s">
        <v>348</v>
      </c>
      <c r="O1" s="8" t="s">
        <v>350</v>
      </c>
      <c r="P1" s="8" t="s">
        <v>349</v>
      </c>
      <c r="Q1" s="50" t="s">
        <v>351</v>
      </c>
      <c r="R1" s="50" t="s">
        <v>352</v>
      </c>
      <c r="S1" s="8" t="s">
        <v>353</v>
      </c>
      <c r="T1" s="8" t="s">
        <v>364</v>
      </c>
      <c r="U1" s="50" t="s">
        <v>365</v>
      </c>
      <c r="V1" s="50" t="s">
        <v>366</v>
      </c>
      <c r="W1" s="8" t="s">
        <v>367</v>
      </c>
      <c r="X1" s="8" t="s">
        <v>368</v>
      </c>
      <c r="Y1" s="8" t="s">
        <v>11</v>
      </c>
      <c r="Z1" s="8" t="s">
        <v>355</v>
      </c>
      <c r="AA1" s="50" t="s">
        <v>356</v>
      </c>
      <c r="AB1" s="50" t="s">
        <v>357</v>
      </c>
      <c r="AC1" s="8" t="s">
        <v>358</v>
      </c>
      <c r="AD1" s="8" t="s">
        <v>359</v>
      </c>
      <c r="AE1" s="50" t="s">
        <v>360</v>
      </c>
      <c r="AF1" s="50" t="s">
        <v>361</v>
      </c>
      <c r="AG1" s="8" t="s">
        <v>362</v>
      </c>
      <c r="AH1" s="8" t="s">
        <v>12</v>
      </c>
      <c r="AI1" s="8" t="s">
        <v>370</v>
      </c>
      <c r="AJ1" s="8" t="s">
        <v>369</v>
      </c>
      <c r="AK1" s="8" t="s">
        <v>4037</v>
      </c>
      <c r="AL1" s="8" t="s">
        <v>314</v>
      </c>
      <c r="AM1" s="8" t="s">
        <v>344</v>
      </c>
      <c r="AN1" s="8" t="s">
        <v>345</v>
      </c>
    </row>
    <row r="2" spans="1:40" hidden="1">
      <c r="A2" s="26" t="s">
        <v>243</v>
      </c>
      <c r="B2" s="10" t="str">
        <f>IFERROR(VLOOKUP($A2,Disciplinas[],5,FALSE),"-")</f>
        <v>BCS0001-15</v>
      </c>
      <c r="C2" s="10">
        <f>IFERROR(VLOOKUP($A2,Disciplinas[],2,FALSE),"-")</f>
        <v>0</v>
      </c>
      <c r="D2" s="10">
        <f>IFERROR(VLOOKUP($A2,Disciplinas[],3,FALSE),"-")</f>
        <v>3</v>
      </c>
      <c r="E2" s="10">
        <f>IFERROR(VLOOKUP($A2,Disciplinas[],4,FALSE),"-")</f>
        <v>2</v>
      </c>
      <c r="F2" s="10" t="str">
        <f>IFERROR(VLOOKUP($A2,Disciplinas[],6,FALSE),"-")</f>
        <v>BI</v>
      </c>
      <c r="G2" s="10" t="str">
        <f>IFERROR(VLOOKUP($A2,Disciplinas[],7,FALSE),"-")</f>
        <v>BI</v>
      </c>
      <c r="H2" s="24" t="s">
        <v>387</v>
      </c>
      <c r="I2" s="24" t="s">
        <v>388</v>
      </c>
      <c r="J2" s="24" t="s">
        <v>4050</v>
      </c>
      <c r="K2" s="24">
        <v>30</v>
      </c>
      <c r="Z2" s="25" t="s">
        <v>378</v>
      </c>
      <c r="AA2" s="52">
        <v>0.33333333333333331</v>
      </c>
      <c r="AB2" s="52">
        <v>0.45833333333333298</v>
      </c>
      <c r="AC2" s="25" t="s">
        <v>363</v>
      </c>
      <c r="AI2" s="25">
        <v>3</v>
      </c>
      <c r="AJ2" s="25" t="s">
        <v>66</v>
      </c>
      <c r="AK2" s="25" t="s">
        <v>4075</v>
      </c>
      <c r="AM2" s="12" t="s">
        <v>245</v>
      </c>
      <c r="AN2" s="12">
        <f>COUNTIF(Tabela35[Categoria],"BI")</f>
        <v>44</v>
      </c>
    </row>
    <row r="3" spans="1:40" ht="90" hidden="1">
      <c r="A3" s="26" t="s">
        <v>243</v>
      </c>
      <c r="B3" s="10" t="str">
        <f>IFERROR(VLOOKUP($A3,Disciplinas[],5,FALSE),"-")</f>
        <v>BCS0001-15</v>
      </c>
      <c r="C3" s="10">
        <f>IFERROR(VLOOKUP($A3,Disciplinas[],2,FALSE),"-")</f>
        <v>0</v>
      </c>
      <c r="D3" s="10">
        <f>IFERROR(VLOOKUP($A3,Disciplinas[],3,FALSE),"-")</f>
        <v>3</v>
      </c>
      <c r="E3" s="10">
        <f>IFERROR(VLOOKUP($A3,Disciplinas[],4,FALSE),"-")</f>
        <v>2</v>
      </c>
      <c r="F3" s="10" t="str">
        <f>IFERROR(VLOOKUP($A3,Disciplinas[],6,FALSE),"-")</f>
        <v>BI</v>
      </c>
      <c r="G3" s="10" t="str">
        <f>IFERROR(VLOOKUP($A3,Disciplinas[],7,FALSE),"-")</f>
        <v>BI</v>
      </c>
      <c r="H3" s="24" t="s">
        <v>387</v>
      </c>
      <c r="I3" s="24" t="s">
        <v>388</v>
      </c>
      <c r="J3" s="24" t="s">
        <v>4060</v>
      </c>
      <c r="K3" s="24">
        <v>30</v>
      </c>
      <c r="Z3" s="25" t="s">
        <v>379</v>
      </c>
      <c r="AA3" s="52">
        <v>0.33333333333333331</v>
      </c>
      <c r="AB3" s="52">
        <v>0.45833333333333298</v>
      </c>
      <c r="AC3" s="25" t="s">
        <v>363</v>
      </c>
      <c r="AI3" s="25">
        <v>3</v>
      </c>
      <c r="AJ3" s="25" t="s">
        <v>55</v>
      </c>
      <c r="AK3" s="25" t="s">
        <v>4090</v>
      </c>
      <c r="AM3" s="12" t="s">
        <v>312</v>
      </c>
      <c r="AN3" s="12">
        <f>COUNTIF(Tabela35[Categoria],"obr")</f>
        <v>19</v>
      </c>
    </row>
    <row r="4" spans="1:40" hidden="1">
      <c r="A4" s="26" t="s">
        <v>243</v>
      </c>
      <c r="B4" s="10" t="str">
        <f>IFERROR(VLOOKUP($A4,Disciplinas[],5,FALSE),"-")</f>
        <v>BCS0001-15</v>
      </c>
      <c r="C4" s="10">
        <f>IFERROR(VLOOKUP($A4,Disciplinas[],2,FALSE),"-")</f>
        <v>0</v>
      </c>
      <c r="D4" s="10">
        <f>IFERROR(VLOOKUP($A4,Disciplinas[],3,FALSE),"-")</f>
        <v>3</v>
      </c>
      <c r="E4" s="10">
        <f>IFERROR(VLOOKUP($A4,Disciplinas[],4,FALSE),"-")</f>
        <v>2</v>
      </c>
      <c r="F4" s="10" t="str">
        <f>IFERROR(VLOOKUP($A4,Disciplinas[],6,FALSE),"-")</f>
        <v>BI</v>
      </c>
      <c r="G4" s="10" t="str">
        <f>IFERROR(VLOOKUP($A4,Disciplinas[],7,FALSE),"-")</f>
        <v>BI</v>
      </c>
      <c r="H4" s="24" t="s">
        <v>387</v>
      </c>
      <c r="I4" s="24" t="s">
        <v>388</v>
      </c>
      <c r="J4" s="24" t="s">
        <v>4052</v>
      </c>
      <c r="K4" s="24">
        <v>30</v>
      </c>
      <c r="Z4" s="25" t="s">
        <v>381</v>
      </c>
      <c r="AA4" s="52">
        <v>0.33333333333333331</v>
      </c>
      <c r="AB4" s="52">
        <v>0.45833333333333298</v>
      </c>
      <c r="AC4" s="25" t="s">
        <v>363</v>
      </c>
      <c r="AI4" s="25">
        <v>3</v>
      </c>
      <c r="AJ4" s="25" t="s">
        <v>55</v>
      </c>
      <c r="AK4" s="25" t="s">
        <v>4075</v>
      </c>
      <c r="AM4" s="12" t="s">
        <v>313</v>
      </c>
      <c r="AN4" s="12">
        <f>COUNTIF(Tabela35[Categoria],"o.l")</f>
        <v>0</v>
      </c>
    </row>
    <row r="5" spans="1:40" hidden="1">
      <c r="A5" s="26" t="s">
        <v>243</v>
      </c>
      <c r="B5" s="10" t="str">
        <f>IFERROR(VLOOKUP($A5,Disciplinas[],5,FALSE),"-")</f>
        <v>BCS0001-15</v>
      </c>
      <c r="C5" s="10">
        <f>IFERROR(VLOOKUP($A5,Disciplinas[],2,FALSE),"-")</f>
        <v>0</v>
      </c>
      <c r="D5" s="10">
        <f>IFERROR(VLOOKUP($A5,Disciplinas[],3,FALSE),"-")</f>
        <v>3</v>
      </c>
      <c r="E5" s="10">
        <f>IFERROR(VLOOKUP($A5,Disciplinas[],4,FALSE),"-")</f>
        <v>2</v>
      </c>
      <c r="F5" s="10" t="str">
        <f>IFERROR(VLOOKUP($A5,Disciplinas[],6,FALSE),"-")</f>
        <v>BI</v>
      </c>
      <c r="G5" s="10" t="str">
        <f>IFERROR(VLOOKUP($A5,Disciplinas[],7,FALSE),"-")</f>
        <v>BI</v>
      </c>
      <c r="H5" s="24" t="s">
        <v>2575</v>
      </c>
      <c r="I5" s="24" t="s">
        <v>388</v>
      </c>
      <c r="J5" s="24" t="s">
        <v>4053</v>
      </c>
      <c r="K5" s="24">
        <v>30</v>
      </c>
      <c r="Z5" s="25" t="s">
        <v>378</v>
      </c>
      <c r="AA5" s="52">
        <v>0.33333333333333331</v>
      </c>
      <c r="AB5" s="52">
        <v>0.45833333333333298</v>
      </c>
      <c r="AC5" s="25" t="s">
        <v>363</v>
      </c>
      <c r="AI5" s="25">
        <v>3</v>
      </c>
      <c r="AJ5" s="25" t="s">
        <v>386</v>
      </c>
      <c r="AK5" s="25" t="s">
        <v>4075</v>
      </c>
      <c r="AM5" s="12" t="s">
        <v>304</v>
      </c>
      <c r="AN5" s="12">
        <f>COUNTIF(Tabela35[Categoria],"livre")</f>
        <v>0</v>
      </c>
    </row>
    <row r="6" spans="1:40" ht="16.5" hidden="1" customHeight="1">
      <c r="A6" s="26" t="s">
        <v>243</v>
      </c>
      <c r="B6" s="10" t="str">
        <f>IFERROR(VLOOKUP($A6,Disciplinas[],5,FALSE),"-")</f>
        <v>BCS0001-15</v>
      </c>
      <c r="C6" s="10">
        <f>IFERROR(VLOOKUP($A6,Disciplinas[],2,FALSE),"-")</f>
        <v>0</v>
      </c>
      <c r="D6" s="10">
        <f>IFERROR(VLOOKUP($A6,Disciplinas[],3,FALSE),"-")</f>
        <v>3</v>
      </c>
      <c r="E6" s="10">
        <f>IFERROR(VLOOKUP($A6,Disciplinas[],4,FALSE),"-")</f>
        <v>2</v>
      </c>
      <c r="F6" s="10" t="str">
        <f>IFERROR(VLOOKUP($A6,Disciplinas[],6,FALSE),"-")</f>
        <v>BI</v>
      </c>
      <c r="G6" s="10" t="str">
        <f>IFERROR(VLOOKUP($A6,Disciplinas[],7,FALSE),"-")</f>
        <v>BI</v>
      </c>
      <c r="H6" s="24" t="s">
        <v>387</v>
      </c>
      <c r="I6" s="24" t="s">
        <v>388</v>
      </c>
      <c r="J6" s="24" t="s">
        <v>4054</v>
      </c>
      <c r="K6" s="24">
        <v>30</v>
      </c>
      <c r="Z6" s="25" t="s">
        <v>379</v>
      </c>
      <c r="AA6" s="52">
        <v>0.33333333333333331</v>
      </c>
      <c r="AB6" s="52">
        <v>0.45833333333333298</v>
      </c>
      <c r="AC6" s="25" t="s">
        <v>363</v>
      </c>
      <c r="AI6" s="25">
        <v>3</v>
      </c>
      <c r="AJ6" s="25" t="s">
        <v>386</v>
      </c>
      <c r="AK6" s="25" t="s">
        <v>4075</v>
      </c>
      <c r="AM6" s="1" t="s">
        <v>324</v>
      </c>
      <c r="AN6" s="1">
        <f>COUNTIF(Tabela35[Categoria],"pg")</f>
        <v>11</v>
      </c>
    </row>
    <row r="7" spans="1:40" hidden="1">
      <c r="A7" s="26" t="s">
        <v>243</v>
      </c>
      <c r="B7" s="10" t="str">
        <f>IFERROR(VLOOKUP($A7,Disciplinas[],5,FALSE),"-")</f>
        <v>BCS0001-15</v>
      </c>
      <c r="C7" s="10">
        <f>IFERROR(VLOOKUP($A7,Disciplinas[],2,FALSE),"-")</f>
        <v>0</v>
      </c>
      <c r="D7" s="10">
        <f>IFERROR(VLOOKUP($A7,Disciplinas[],3,FALSE),"-")</f>
        <v>3</v>
      </c>
      <c r="E7" s="10">
        <f>IFERROR(VLOOKUP($A7,Disciplinas[],4,FALSE),"-")</f>
        <v>2</v>
      </c>
      <c r="F7" s="10" t="str">
        <f>IFERROR(VLOOKUP($A7,Disciplinas[],6,FALSE),"-")</f>
        <v>BI</v>
      </c>
      <c r="G7" s="10" t="str">
        <f>IFERROR(VLOOKUP($A7,Disciplinas[],7,FALSE),"-")</f>
        <v>BI</v>
      </c>
      <c r="H7" s="24" t="s">
        <v>387</v>
      </c>
      <c r="I7" s="24" t="s">
        <v>388</v>
      </c>
      <c r="J7" s="24" t="s">
        <v>4055</v>
      </c>
      <c r="K7" s="24">
        <v>30</v>
      </c>
      <c r="Z7" s="25" t="s">
        <v>381</v>
      </c>
      <c r="AA7" s="52">
        <v>0.33333333333333331</v>
      </c>
      <c r="AB7" s="52">
        <v>0.45833333333333298</v>
      </c>
      <c r="AC7" s="25" t="s">
        <v>363</v>
      </c>
      <c r="AI7" s="25">
        <v>3</v>
      </c>
      <c r="AJ7" s="25" t="s">
        <v>63</v>
      </c>
      <c r="AK7" s="25" t="s">
        <v>4075</v>
      </c>
    </row>
    <row r="8" spans="1:40" hidden="1">
      <c r="A8" s="26" t="s">
        <v>243</v>
      </c>
      <c r="B8" s="10" t="str">
        <f>IFERROR(VLOOKUP($A8,Disciplinas[],5,FALSE),"-")</f>
        <v>BCS0001-15</v>
      </c>
      <c r="C8" s="10">
        <f>IFERROR(VLOOKUP($A8,Disciplinas[],2,FALSE),"-")</f>
        <v>0</v>
      </c>
      <c r="D8" s="10">
        <f>IFERROR(VLOOKUP($A8,Disciplinas[],3,FALSE),"-")</f>
        <v>3</v>
      </c>
      <c r="E8" s="10">
        <f>IFERROR(VLOOKUP($A8,Disciplinas[],4,FALSE),"-")</f>
        <v>2</v>
      </c>
      <c r="F8" s="10" t="str">
        <f>IFERROR(VLOOKUP($A8,Disciplinas[],6,FALSE),"-")</f>
        <v>BI</v>
      </c>
      <c r="G8" s="10" t="str">
        <f>IFERROR(VLOOKUP($A8,Disciplinas[],7,FALSE),"-")</f>
        <v>BI</v>
      </c>
      <c r="H8" s="24" t="s">
        <v>2575</v>
      </c>
      <c r="I8" s="24" t="s">
        <v>388</v>
      </c>
      <c r="J8" s="24" t="s">
        <v>4050</v>
      </c>
      <c r="K8" s="24">
        <v>30</v>
      </c>
      <c r="Z8" s="25" t="s">
        <v>378</v>
      </c>
      <c r="AA8" s="52">
        <v>0.33333333333333331</v>
      </c>
      <c r="AB8" s="52">
        <v>0.45833333333333298</v>
      </c>
      <c r="AC8" s="25" t="s">
        <v>363</v>
      </c>
      <c r="AI8" s="25">
        <v>3</v>
      </c>
      <c r="AJ8" s="25" t="s">
        <v>79</v>
      </c>
      <c r="AK8" s="25" t="s">
        <v>4075</v>
      </c>
    </row>
    <row r="9" spans="1:40" hidden="1">
      <c r="A9" s="26" t="s">
        <v>243</v>
      </c>
      <c r="B9" s="10" t="str">
        <f>IFERROR(VLOOKUP($A9,Disciplinas[],5,FALSE),"-")</f>
        <v>BCS0001-15</v>
      </c>
      <c r="C9" s="10">
        <f>IFERROR(VLOOKUP($A9,Disciplinas[],2,FALSE),"-")</f>
        <v>0</v>
      </c>
      <c r="D9" s="10">
        <f>IFERROR(VLOOKUP($A9,Disciplinas[],3,FALSE),"-")</f>
        <v>3</v>
      </c>
      <c r="E9" s="10">
        <f>IFERROR(VLOOKUP($A9,Disciplinas[],4,FALSE),"-")</f>
        <v>2</v>
      </c>
      <c r="F9" s="10" t="str">
        <f>IFERROR(VLOOKUP($A9,Disciplinas[],6,FALSE),"-")</f>
        <v>BI</v>
      </c>
      <c r="G9" s="10" t="str">
        <f>IFERROR(VLOOKUP($A9,Disciplinas[],7,FALSE),"-")</f>
        <v>BI</v>
      </c>
      <c r="H9" s="24" t="s">
        <v>2575</v>
      </c>
      <c r="I9" s="24" t="s">
        <v>328</v>
      </c>
      <c r="J9" s="24" t="s">
        <v>4053</v>
      </c>
      <c r="K9" s="24">
        <v>30</v>
      </c>
      <c r="Z9" s="25" t="s">
        <v>378</v>
      </c>
      <c r="AA9" s="52">
        <v>0.79166666666666596</v>
      </c>
      <c r="AB9" s="52">
        <v>0.91666666666666596</v>
      </c>
      <c r="AC9" s="25" t="s">
        <v>363</v>
      </c>
      <c r="AI9" s="25">
        <v>3</v>
      </c>
      <c r="AJ9" s="25" t="s">
        <v>386</v>
      </c>
      <c r="AK9" s="25" t="s">
        <v>4075</v>
      </c>
    </row>
    <row r="10" spans="1:40" ht="75" hidden="1">
      <c r="A10" s="26" t="s">
        <v>243</v>
      </c>
      <c r="B10" s="10" t="str">
        <f>IFERROR(VLOOKUP($A10,Disciplinas[],5,FALSE),"-")</f>
        <v>BCS0001-15</v>
      </c>
      <c r="C10" s="10">
        <f>IFERROR(VLOOKUP($A10,Disciplinas[],2,FALSE),"-")</f>
        <v>0</v>
      </c>
      <c r="D10" s="10">
        <f>IFERROR(VLOOKUP($A10,Disciplinas[],3,FALSE),"-")</f>
        <v>3</v>
      </c>
      <c r="E10" s="10">
        <f>IFERROR(VLOOKUP($A10,Disciplinas[],4,FALSE),"-")</f>
        <v>2</v>
      </c>
      <c r="F10" s="10" t="str">
        <f>IFERROR(VLOOKUP($A10,Disciplinas[],6,FALSE),"-")</f>
        <v>BI</v>
      </c>
      <c r="G10" s="10" t="str">
        <f>IFERROR(VLOOKUP($A10,Disciplinas[],7,FALSE),"-")</f>
        <v>BI</v>
      </c>
      <c r="H10" s="24" t="s">
        <v>387</v>
      </c>
      <c r="AK10" s="25" t="s">
        <v>4089</v>
      </c>
    </row>
    <row r="11" spans="1:40" hidden="1">
      <c r="A11" s="26" t="s">
        <v>243</v>
      </c>
      <c r="B11" s="10" t="str">
        <f>IFERROR(VLOOKUP($A11,Disciplinas[],5,FALSE),"-")</f>
        <v>BCS0001-15</v>
      </c>
      <c r="C11" s="10">
        <f>IFERROR(VLOOKUP($A11,Disciplinas[],2,FALSE),"-")</f>
        <v>0</v>
      </c>
      <c r="D11" s="10">
        <f>IFERROR(VLOOKUP($A11,Disciplinas[],3,FALSE),"-")</f>
        <v>3</v>
      </c>
      <c r="E11" s="10">
        <f>IFERROR(VLOOKUP($A11,Disciplinas[],4,FALSE),"-")</f>
        <v>2</v>
      </c>
      <c r="F11" s="10" t="str">
        <f>IFERROR(VLOOKUP($A11,Disciplinas[],6,FALSE),"-")</f>
        <v>BI</v>
      </c>
      <c r="G11" s="10" t="str">
        <f>IFERROR(VLOOKUP($A11,Disciplinas[],7,FALSE),"-")</f>
        <v>BI</v>
      </c>
      <c r="H11" s="24" t="s">
        <v>387</v>
      </c>
      <c r="I11" s="24" t="s">
        <v>328</v>
      </c>
      <c r="J11" s="24" t="s">
        <v>4052</v>
      </c>
      <c r="K11" s="24">
        <v>30</v>
      </c>
      <c r="Z11" s="25" t="s">
        <v>381</v>
      </c>
      <c r="AA11" s="52">
        <v>0.79166666666666596</v>
      </c>
      <c r="AB11" s="52">
        <v>0.91666666666666596</v>
      </c>
      <c r="AC11" s="25" t="s">
        <v>363</v>
      </c>
      <c r="AI11" s="25">
        <v>3</v>
      </c>
      <c r="AJ11" s="25" t="s">
        <v>55</v>
      </c>
      <c r="AK11" s="25" t="s">
        <v>4075</v>
      </c>
    </row>
    <row r="12" spans="1:40" hidden="1">
      <c r="A12" s="26" t="s">
        <v>243</v>
      </c>
      <c r="B12" s="10" t="str">
        <f>IFERROR(VLOOKUP($A12,Disciplinas[],5,FALSE),"-")</f>
        <v>BCS0001-15</v>
      </c>
      <c r="C12" s="10">
        <f>IFERROR(VLOOKUP($A12,Disciplinas[],2,FALSE),"-")</f>
        <v>0</v>
      </c>
      <c r="D12" s="10">
        <f>IFERROR(VLOOKUP($A12,Disciplinas[],3,FALSE),"-")</f>
        <v>3</v>
      </c>
      <c r="E12" s="10">
        <f>IFERROR(VLOOKUP($A12,Disciplinas[],4,FALSE),"-")</f>
        <v>2</v>
      </c>
      <c r="F12" s="10" t="str">
        <f>IFERROR(VLOOKUP($A12,Disciplinas[],6,FALSE),"-")</f>
        <v>BI</v>
      </c>
      <c r="G12" s="10" t="str">
        <f>IFERROR(VLOOKUP($A12,Disciplinas[],7,FALSE),"-")</f>
        <v>BI</v>
      </c>
      <c r="H12" s="24" t="s">
        <v>2575</v>
      </c>
      <c r="I12" s="24" t="s">
        <v>328</v>
      </c>
      <c r="J12" s="24" t="s">
        <v>4050</v>
      </c>
      <c r="K12" s="24">
        <v>30</v>
      </c>
      <c r="Z12" s="25" t="s">
        <v>378</v>
      </c>
      <c r="AA12" s="52">
        <v>0.79166666666666596</v>
      </c>
      <c r="AB12" s="52">
        <v>0.91666666666666596</v>
      </c>
      <c r="AC12" s="25" t="s">
        <v>363</v>
      </c>
      <c r="AI12" s="25">
        <v>3</v>
      </c>
      <c r="AJ12" s="25" t="s">
        <v>79</v>
      </c>
      <c r="AK12" s="25" t="s">
        <v>4075</v>
      </c>
    </row>
    <row r="13" spans="1:40" hidden="1">
      <c r="A13" s="26" t="s">
        <v>243</v>
      </c>
      <c r="B13" s="10" t="str">
        <f>IFERROR(VLOOKUP($A13,Disciplinas[],5,FALSE),"-")</f>
        <v>BCS0001-15</v>
      </c>
      <c r="C13" s="10">
        <f>IFERROR(VLOOKUP($A13,Disciplinas[],2,FALSE),"-")</f>
        <v>0</v>
      </c>
      <c r="D13" s="10">
        <f>IFERROR(VLOOKUP($A13,Disciplinas[],3,FALSE),"-")</f>
        <v>3</v>
      </c>
      <c r="E13" s="10">
        <f>IFERROR(VLOOKUP($A13,Disciplinas[],4,FALSE),"-")</f>
        <v>2</v>
      </c>
      <c r="F13" s="10" t="str">
        <f>IFERROR(VLOOKUP($A13,Disciplinas[],6,FALSE),"-")</f>
        <v>BI</v>
      </c>
      <c r="G13" s="10" t="str">
        <f>IFERROR(VLOOKUP($A13,Disciplinas[],7,FALSE),"-")</f>
        <v>BI</v>
      </c>
      <c r="H13" s="24" t="s">
        <v>2575</v>
      </c>
      <c r="I13" s="24" t="s">
        <v>388</v>
      </c>
      <c r="J13" s="24" t="s">
        <v>4056</v>
      </c>
      <c r="K13" s="24">
        <v>30</v>
      </c>
      <c r="Z13" s="25" t="s">
        <v>381</v>
      </c>
      <c r="AA13" s="52">
        <v>0.33333333333333331</v>
      </c>
      <c r="AB13" s="52">
        <v>0.45833333333333298</v>
      </c>
      <c r="AC13" s="25" t="s">
        <v>363</v>
      </c>
      <c r="AI13" s="25">
        <v>3</v>
      </c>
      <c r="AJ13" s="25" t="s">
        <v>81</v>
      </c>
      <c r="AK13" s="25" t="s">
        <v>4075</v>
      </c>
    </row>
    <row r="14" spans="1:40" hidden="1">
      <c r="A14" s="26" t="s">
        <v>243</v>
      </c>
      <c r="B14" s="10" t="str">
        <f>IFERROR(VLOOKUP($A14,Disciplinas[],5,FALSE),"-")</f>
        <v>BCS0001-15</v>
      </c>
      <c r="C14" s="10">
        <f>IFERROR(VLOOKUP($A14,Disciplinas[],2,FALSE),"-")</f>
        <v>0</v>
      </c>
      <c r="D14" s="10">
        <f>IFERROR(VLOOKUP($A14,Disciplinas[],3,FALSE),"-")</f>
        <v>3</v>
      </c>
      <c r="E14" s="10">
        <f>IFERROR(VLOOKUP($A14,Disciplinas[],4,FALSE),"-")</f>
        <v>2</v>
      </c>
      <c r="F14" s="10" t="str">
        <f>IFERROR(VLOOKUP($A14,Disciplinas[],6,FALSE),"-")</f>
        <v>BI</v>
      </c>
      <c r="G14" s="10" t="str">
        <f>IFERROR(VLOOKUP($A14,Disciplinas[],7,FALSE),"-")</f>
        <v>BI</v>
      </c>
      <c r="H14" s="24" t="s">
        <v>2575</v>
      </c>
      <c r="I14" s="24" t="s">
        <v>388</v>
      </c>
      <c r="J14" s="24" t="s">
        <v>4057</v>
      </c>
      <c r="K14" s="24">
        <v>30</v>
      </c>
      <c r="Z14" s="25" t="s">
        <v>378</v>
      </c>
      <c r="AA14" s="52">
        <v>0.33333333333333331</v>
      </c>
      <c r="AB14" s="52">
        <v>0.45833333333333298</v>
      </c>
      <c r="AC14" s="25" t="s">
        <v>363</v>
      </c>
      <c r="AI14" s="25">
        <v>3</v>
      </c>
      <c r="AJ14" s="25" t="s">
        <v>61</v>
      </c>
      <c r="AK14" s="25" t="s">
        <v>4075</v>
      </c>
    </row>
    <row r="15" spans="1:40" hidden="1">
      <c r="A15" s="26" t="s">
        <v>243</v>
      </c>
      <c r="B15" s="10" t="str">
        <f>IFERROR(VLOOKUP($A15,Disciplinas[],5,FALSE),"-")</f>
        <v>BCS0001-15</v>
      </c>
      <c r="C15" s="10">
        <f>IFERROR(VLOOKUP($A15,Disciplinas[],2,FALSE),"-")</f>
        <v>0</v>
      </c>
      <c r="D15" s="10">
        <f>IFERROR(VLOOKUP($A15,Disciplinas[],3,FALSE),"-")</f>
        <v>3</v>
      </c>
      <c r="E15" s="10">
        <f>IFERROR(VLOOKUP($A15,Disciplinas[],4,FALSE),"-")</f>
        <v>2</v>
      </c>
      <c r="F15" s="10" t="str">
        <f>IFERROR(VLOOKUP($A15,Disciplinas[],6,FALSE),"-")</f>
        <v>BI</v>
      </c>
      <c r="G15" s="10" t="str">
        <f>IFERROR(VLOOKUP($A15,Disciplinas[],7,FALSE),"-")</f>
        <v>BI</v>
      </c>
      <c r="H15" s="24" t="s">
        <v>2575</v>
      </c>
      <c r="I15" s="24" t="s">
        <v>388</v>
      </c>
      <c r="J15" s="24" t="s">
        <v>4058</v>
      </c>
      <c r="K15" s="24">
        <v>30</v>
      </c>
      <c r="Z15" s="25" t="s">
        <v>381</v>
      </c>
      <c r="AA15" s="52">
        <v>0.33333333333333331</v>
      </c>
      <c r="AB15" s="52">
        <v>0.45833333333333298</v>
      </c>
      <c r="AC15" s="25" t="s">
        <v>363</v>
      </c>
      <c r="AI15" s="25">
        <v>3</v>
      </c>
      <c r="AJ15" s="25" t="s">
        <v>61</v>
      </c>
      <c r="AK15" s="25" t="s">
        <v>4075</v>
      </c>
    </row>
    <row r="16" spans="1:40" hidden="1">
      <c r="A16" s="26" t="s">
        <v>243</v>
      </c>
      <c r="B16" s="10" t="str">
        <f>IFERROR(VLOOKUP($A16,Disciplinas[],5,FALSE),"-")</f>
        <v>BCS0001-15</v>
      </c>
      <c r="C16" s="10">
        <f>IFERROR(VLOOKUP($A16,Disciplinas[],2,FALSE),"-")</f>
        <v>0</v>
      </c>
      <c r="D16" s="10">
        <f>IFERROR(VLOOKUP($A16,Disciplinas[],3,FALSE),"-")</f>
        <v>3</v>
      </c>
      <c r="E16" s="10">
        <f>IFERROR(VLOOKUP($A16,Disciplinas[],4,FALSE),"-")</f>
        <v>2</v>
      </c>
      <c r="F16" s="10" t="str">
        <f>IFERROR(VLOOKUP($A16,Disciplinas[],6,FALSE),"-")</f>
        <v>BI</v>
      </c>
      <c r="G16" s="10" t="str">
        <f>IFERROR(VLOOKUP($A16,Disciplinas[],7,FALSE),"-")</f>
        <v>BI</v>
      </c>
      <c r="H16" s="24" t="s">
        <v>2575</v>
      </c>
      <c r="I16" s="24" t="s">
        <v>328</v>
      </c>
      <c r="J16" s="24" t="s">
        <v>4057</v>
      </c>
      <c r="K16" s="24">
        <v>30</v>
      </c>
      <c r="Z16" s="25" t="s">
        <v>378</v>
      </c>
      <c r="AA16" s="52">
        <v>0.79166666666666596</v>
      </c>
      <c r="AB16" s="52">
        <v>0.91666666666666596</v>
      </c>
      <c r="AC16" s="25" t="s">
        <v>363</v>
      </c>
      <c r="AI16" s="25">
        <v>3</v>
      </c>
      <c r="AJ16" s="25" t="s">
        <v>81</v>
      </c>
      <c r="AK16" s="25" t="s">
        <v>4075</v>
      </c>
    </row>
    <row r="17" spans="1:38" hidden="1">
      <c r="A17" s="26" t="s">
        <v>243</v>
      </c>
      <c r="B17" s="10" t="str">
        <f>IFERROR(VLOOKUP($A17,Disciplinas[],5,FALSE),"-")</f>
        <v>BCS0001-15</v>
      </c>
      <c r="C17" s="10">
        <f>IFERROR(VLOOKUP($A17,Disciplinas[],2,FALSE),"-")</f>
        <v>0</v>
      </c>
      <c r="D17" s="10">
        <f>IFERROR(VLOOKUP($A17,Disciplinas[],3,FALSE),"-")</f>
        <v>3</v>
      </c>
      <c r="E17" s="10">
        <f>IFERROR(VLOOKUP($A17,Disciplinas[],4,FALSE),"-")</f>
        <v>2</v>
      </c>
      <c r="F17" s="10" t="str">
        <f>IFERROR(VLOOKUP($A17,Disciplinas[],6,FALSE),"-")</f>
        <v>BI</v>
      </c>
      <c r="G17" s="10" t="str">
        <f>IFERROR(VLOOKUP($A17,Disciplinas[],7,FALSE),"-")</f>
        <v>BI</v>
      </c>
      <c r="H17" s="24" t="s">
        <v>2575</v>
      </c>
      <c r="I17" s="24" t="s">
        <v>328</v>
      </c>
      <c r="J17" s="24" t="s">
        <v>4051</v>
      </c>
      <c r="K17" s="24">
        <v>30</v>
      </c>
      <c r="Z17" s="25" t="s">
        <v>381</v>
      </c>
      <c r="AA17" s="52">
        <v>0.79166666666666596</v>
      </c>
      <c r="AB17" s="52">
        <v>0.91666666666666596</v>
      </c>
      <c r="AC17" s="25" t="s">
        <v>363</v>
      </c>
      <c r="AI17" s="25">
        <v>3</v>
      </c>
      <c r="AJ17" s="25" t="s">
        <v>74</v>
      </c>
      <c r="AK17" s="25" t="s">
        <v>4075</v>
      </c>
      <c r="AL17" s="24"/>
    </row>
    <row r="18" spans="1:38" hidden="1">
      <c r="A18" s="26" t="s">
        <v>243</v>
      </c>
      <c r="B18" s="10" t="str">
        <f>IFERROR(VLOOKUP($A18,Disciplinas[],5,FALSE),"-")</f>
        <v>BCS0001-15</v>
      </c>
      <c r="C18" s="10">
        <f>IFERROR(VLOOKUP($A18,Disciplinas[],2,FALSE),"-")</f>
        <v>0</v>
      </c>
      <c r="D18" s="10">
        <f>IFERROR(VLOOKUP($A18,Disciplinas[],3,FALSE),"-")</f>
        <v>3</v>
      </c>
      <c r="E18" s="10">
        <f>IFERROR(VLOOKUP($A18,Disciplinas[],4,FALSE),"-")</f>
        <v>2</v>
      </c>
      <c r="F18" s="10" t="str">
        <f>IFERROR(VLOOKUP($A18,Disciplinas[],6,FALSE),"-")</f>
        <v>BI</v>
      </c>
      <c r="G18" s="10" t="str">
        <f>IFERROR(VLOOKUP($A18,Disciplinas[],7,FALSE),"-")</f>
        <v>BI</v>
      </c>
      <c r="H18" s="24" t="s">
        <v>2575</v>
      </c>
      <c r="I18" s="24" t="s">
        <v>328</v>
      </c>
      <c r="J18" s="24" t="s">
        <v>4058</v>
      </c>
      <c r="K18" s="24">
        <v>30</v>
      </c>
      <c r="Z18" s="25" t="s">
        <v>381</v>
      </c>
      <c r="AA18" s="52">
        <v>0.79166666666666596</v>
      </c>
      <c r="AB18" s="52">
        <v>0.91666666666666596</v>
      </c>
      <c r="AC18" s="25" t="s">
        <v>363</v>
      </c>
      <c r="AI18" s="25">
        <v>3</v>
      </c>
      <c r="AJ18" s="25" t="s">
        <v>61</v>
      </c>
      <c r="AK18" s="25" t="s">
        <v>4075</v>
      </c>
      <c r="AL18" s="24"/>
    </row>
    <row r="19" spans="1:38" hidden="1">
      <c r="A19" s="26" t="s">
        <v>243</v>
      </c>
      <c r="B19" s="10" t="str">
        <f>IFERROR(VLOOKUP($A19,Disciplinas[],5,FALSE),"-")</f>
        <v>BCS0001-15</v>
      </c>
      <c r="C19" s="10">
        <f>IFERROR(VLOOKUP($A19,Disciplinas[],2,FALSE),"-")</f>
        <v>0</v>
      </c>
      <c r="D19" s="10">
        <f>IFERROR(VLOOKUP($A19,Disciplinas[],3,FALSE),"-")</f>
        <v>3</v>
      </c>
      <c r="E19" s="10">
        <f>IFERROR(VLOOKUP($A19,Disciplinas[],4,FALSE),"-")</f>
        <v>2</v>
      </c>
      <c r="F19" s="10" t="str">
        <f>IFERROR(VLOOKUP($A19,Disciplinas[],6,FALSE),"-")</f>
        <v>BI</v>
      </c>
      <c r="G19" s="10" t="str">
        <f>IFERROR(VLOOKUP($A19,Disciplinas[],7,FALSE),"-")</f>
        <v>BI</v>
      </c>
      <c r="H19" s="24" t="s">
        <v>387</v>
      </c>
      <c r="I19" s="24" t="s">
        <v>328</v>
      </c>
      <c r="J19" s="24" t="s">
        <v>4054</v>
      </c>
      <c r="K19" s="24">
        <v>30</v>
      </c>
      <c r="Z19" s="25" t="s">
        <v>379</v>
      </c>
      <c r="AA19" s="52">
        <v>0.79166666666666596</v>
      </c>
      <c r="AB19" s="52">
        <v>0.91666666666666596</v>
      </c>
      <c r="AC19" s="25" t="s">
        <v>363</v>
      </c>
      <c r="AI19" s="25">
        <v>3</v>
      </c>
      <c r="AJ19" s="25" t="s">
        <v>66</v>
      </c>
      <c r="AK19" s="25" t="s">
        <v>4075</v>
      </c>
      <c r="AL19" s="24"/>
    </row>
    <row r="20" spans="1:38" hidden="1">
      <c r="A20" s="26" t="s">
        <v>243</v>
      </c>
      <c r="B20" s="10" t="str">
        <f>IFERROR(VLOOKUP($A20,Disciplinas[],5,FALSE),"-")</f>
        <v>BCS0001-15</v>
      </c>
      <c r="C20" s="10">
        <f>IFERROR(VLOOKUP($A20,Disciplinas[],2,FALSE),"-")</f>
        <v>0</v>
      </c>
      <c r="D20" s="10">
        <f>IFERROR(VLOOKUP($A20,Disciplinas[],3,FALSE),"-")</f>
        <v>3</v>
      </c>
      <c r="E20" s="10">
        <f>IFERROR(VLOOKUP($A20,Disciplinas[],4,FALSE),"-")</f>
        <v>2</v>
      </c>
      <c r="F20" s="10" t="str">
        <f>IFERROR(VLOOKUP($A20,Disciplinas[],6,FALSE),"-")</f>
        <v>BI</v>
      </c>
      <c r="G20" s="10" t="str">
        <f>IFERROR(VLOOKUP($A20,Disciplinas[],7,FALSE),"-")</f>
        <v>BI</v>
      </c>
      <c r="H20" s="24" t="s">
        <v>387</v>
      </c>
      <c r="I20" s="24" t="s">
        <v>328</v>
      </c>
      <c r="J20" s="24" t="s">
        <v>4055</v>
      </c>
      <c r="K20" s="24">
        <v>30</v>
      </c>
      <c r="Z20" s="25" t="s">
        <v>381</v>
      </c>
      <c r="AA20" s="52">
        <v>0.79166666666666596</v>
      </c>
      <c r="AB20" s="52">
        <v>0.91666666666666596</v>
      </c>
      <c r="AC20" s="25" t="s">
        <v>363</v>
      </c>
      <c r="AI20" s="25">
        <v>3</v>
      </c>
      <c r="AJ20" s="25" t="s">
        <v>63</v>
      </c>
      <c r="AK20" s="25" t="s">
        <v>4075</v>
      </c>
      <c r="AL20" s="24"/>
    </row>
    <row r="21" spans="1:38" hidden="1">
      <c r="A21" s="26" t="s">
        <v>243</v>
      </c>
      <c r="B21" s="10" t="str">
        <f>IFERROR(VLOOKUP($A21,Disciplinas[],5,FALSE),"-")</f>
        <v>BCS0001-15</v>
      </c>
      <c r="C21" s="10">
        <f>IFERROR(VLOOKUP($A21,Disciplinas[],2,FALSE),"-")</f>
        <v>0</v>
      </c>
      <c r="D21" s="10">
        <f>IFERROR(VLOOKUP($A21,Disciplinas[],3,FALSE),"-")</f>
        <v>3</v>
      </c>
      <c r="E21" s="10">
        <f>IFERROR(VLOOKUP($A21,Disciplinas[],4,FALSE),"-")</f>
        <v>2</v>
      </c>
      <c r="F21" s="10" t="str">
        <f>IFERROR(VLOOKUP($A21,Disciplinas[],6,FALSE),"-")</f>
        <v>BI</v>
      </c>
      <c r="G21" s="10" t="str">
        <f>IFERROR(VLOOKUP($A21,Disciplinas[],7,FALSE),"-")</f>
        <v>BI</v>
      </c>
      <c r="H21" s="24" t="s">
        <v>387</v>
      </c>
      <c r="I21" s="24" t="s">
        <v>328</v>
      </c>
      <c r="J21" s="24" t="s">
        <v>4059</v>
      </c>
      <c r="K21" s="24">
        <v>30</v>
      </c>
      <c r="Z21" s="25" t="s">
        <v>378</v>
      </c>
      <c r="AA21" s="52">
        <v>0.79166666666666596</v>
      </c>
      <c r="AB21" s="52">
        <v>0.91666666666666596</v>
      </c>
      <c r="AC21" s="25" t="s">
        <v>363</v>
      </c>
      <c r="AI21" s="25">
        <v>3</v>
      </c>
      <c r="AJ21" s="25" t="s">
        <v>66</v>
      </c>
      <c r="AK21" s="25" t="s">
        <v>4075</v>
      </c>
      <c r="AL21" s="24"/>
    </row>
    <row r="22" spans="1:38" ht="30" hidden="1">
      <c r="A22" s="38" t="s">
        <v>92</v>
      </c>
      <c r="B22" s="35" t="str">
        <f>IFERROR(VLOOKUP($A22,Disciplinas[],5,FALSE),"-")</f>
        <v>NHT1002-15</v>
      </c>
      <c r="C22" s="35">
        <f>IFERROR(VLOOKUP($A22,Disciplinas[],2,FALSE),"-")</f>
        <v>2</v>
      </c>
      <c r="D22" s="35">
        <f>IFERROR(VLOOKUP($A22,Disciplinas[],3,FALSE),"-")</f>
        <v>0</v>
      </c>
      <c r="E22" s="35">
        <f>IFERROR(VLOOKUP($A22,Disciplinas[],4,FALSE),"-")</f>
        <v>2</v>
      </c>
      <c r="F22" s="35" t="str">
        <f>IFERROR(VLOOKUP($A22,Disciplinas[],6,FALSE),"-")</f>
        <v>OBR</v>
      </c>
      <c r="G22" s="35" t="str">
        <f>IFERROR(VLOOKUP($A22,Disciplinas[],7,FALSE),"-")</f>
        <v>BCB</v>
      </c>
      <c r="H22" s="33" t="s">
        <v>387</v>
      </c>
      <c r="I22" s="33" t="s">
        <v>388</v>
      </c>
      <c r="J22" s="33"/>
      <c r="K22" s="33">
        <v>30</v>
      </c>
      <c r="L22" s="37" t="s">
        <v>377</v>
      </c>
      <c r="M22" s="53">
        <v>0.33333333333333331</v>
      </c>
      <c r="N22" s="53">
        <v>0.41666666666666669</v>
      </c>
      <c r="O22" s="31"/>
      <c r="P22" s="31"/>
      <c r="Q22" s="53"/>
      <c r="R22" s="53"/>
      <c r="S22" s="31"/>
      <c r="T22" s="31"/>
      <c r="U22" s="53"/>
      <c r="V22" s="53"/>
      <c r="W22" s="31"/>
      <c r="X22" s="31">
        <v>2</v>
      </c>
      <c r="Y22" s="37" t="s">
        <v>50</v>
      </c>
      <c r="Z22" s="37"/>
      <c r="AA22" s="51"/>
      <c r="AB22" s="51"/>
      <c r="AC22" s="37"/>
      <c r="AD22" s="37"/>
      <c r="AE22" s="51"/>
      <c r="AF22" s="51"/>
      <c r="AG22" s="37"/>
      <c r="AH22" s="37"/>
      <c r="AI22" s="31"/>
      <c r="AJ22" s="37"/>
      <c r="AK22" s="95" t="s">
        <v>4088</v>
      </c>
      <c r="AL22" s="24"/>
    </row>
    <row r="23" spans="1:38" hidden="1">
      <c r="A23" s="38" t="s">
        <v>92</v>
      </c>
      <c r="B23" s="35" t="str">
        <f>IFERROR(VLOOKUP($A23,Disciplinas[],5,FALSE),"-")</f>
        <v>NHT1002-15</v>
      </c>
      <c r="C23" s="35">
        <f>IFERROR(VLOOKUP($A23,Disciplinas[],2,FALSE),"-")</f>
        <v>2</v>
      </c>
      <c r="D23" s="35">
        <f>IFERROR(VLOOKUP($A23,Disciplinas[],3,FALSE),"-")</f>
        <v>0</v>
      </c>
      <c r="E23" s="35">
        <f>IFERROR(VLOOKUP($A23,Disciplinas[],4,FALSE),"-")</f>
        <v>2</v>
      </c>
      <c r="F23" s="35" t="str">
        <f>IFERROR(VLOOKUP($A23,Disciplinas[],6,FALSE),"-")</f>
        <v>OBR</v>
      </c>
      <c r="G23" s="35" t="str">
        <f>IFERROR(VLOOKUP($A23,Disciplinas[],7,FALSE),"-")</f>
        <v>BCB</v>
      </c>
      <c r="H23" s="33" t="s">
        <v>387</v>
      </c>
      <c r="I23" s="33" t="s">
        <v>328</v>
      </c>
      <c r="J23" s="33"/>
      <c r="K23" s="33">
        <v>30</v>
      </c>
      <c r="L23" s="37" t="s">
        <v>377</v>
      </c>
      <c r="M23" s="53">
        <v>0.79166666666666696</v>
      </c>
      <c r="N23" s="53">
        <v>0.875000000000001</v>
      </c>
      <c r="O23" s="31"/>
      <c r="P23" s="31"/>
      <c r="Q23" s="53"/>
      <c r="R23" s="53"/>
      <c r="S23" s="31"/>
      <c r="T23" s="31"/>
      <c r="U23" s="53"/>
      <c r="V23" s="53"/>
      <c r="W23" s="31"/>
      <c r="X23" s="31">
        <v>2</v>
      </c>
      <c r="Y23" s="37" t="s">
        <v>299</v>
      </c>
      <c r="Z23" s="37"/>
      <c r="AA23" s="51"/>
      <c r="AB23" s="51"/>
      <c r="AC23" s="37"/>
      <c r="AD23" s="37"/>
      <c r="AE23" s="51"/>
      <c r="AF23" s="51"/>
      <c r="AG23" s="37"/>
      <c r="AH23" s="37"/>
      <c r="AI23" s="31"/>
      <c r="AJ23" s="37"/>
      <c r="AK23" s="95" t="s">
        <v>4075</v>
      </c>
      <c r="AL23" s="24"/>
    </row>
    <row r="24" spans="1:38" hidden="1">
      <c r="A24" s="38" t="s">
        <v>111</v>
      </c>
      <c r="B24" s="35" t="str">
        <f>IFERROR(VLOOKUP($A24,Disciplinas[],5,FALSE),"-")</f>
        <v>NHT1013-15</v>
      </c>
      <c r="C24" s="35">
        <f>IFERROR(VLOOKUP($A24,Disciplinas[],2,FALSE),"-")</f>
        <v>4</v>
      </c>
      <c r="D24" s="35">
        <f>IFERROR(VLOOKUP($A24,Disciplinas[],3,FALSE),"-")</f>
        <v>2</v>
      </c>
      <c r="E24" s="35">
        <f>IFERROR(VLOOKUP($A24,Disciplinas[],4,FALSE),"-")</f>
        <v>4</v>
      </c>
      <c r="F24" s="35" t="str">
        <f>IFERROR(VLOOKUP($A24,Disciplinas[],6,FALSE),"-")</f>
        <v>OBR</v>
      </c>
      <c r="G24" s="35" t="str">
        <f>IFERROR(VLOOKUP($A24,Disciplinas[],7,FALSE),"-")</f>
        <v>BCB</v>
      </c>
      <c r="H24" s="33" t="s">
        <v>387</v>
      </c>
      <c r="I24" s="33" t="s">
        <v>388</v>
      </c>
      <c r="J24" s="33"/>
      <c r="K24" s="33">
        <v>30</v>
      </c>
      <c r="L24" s="37" t="s">
        <v>377</v>
      </c>
      <c r="M24" s="53">
        <v>0.41666666666666702</v>
      </c>
      <c r="N24" s="53">
        <v>0.5</v>
      </c>
      <c r="O24" s="31" t="s">
        <v>363</v>
      </c>
      <c r="P24" s="31" t="s">
        <v>380</v>
      </c>
      <c r="Q24" s="53">
        <v>0.33333333333333331</v>
      </c>
      <c r="R24" s="53">
        <v>0.41666666666666702</v>
      </c>
      <c r="S24" s="31" t="s">
        <v>363</v>
      </c>
      <c r="T24" s="31"/>
      <c r="U24" s="53"/>
      <c r="V24" s="53"/>
      <c r="W24" s="31"/>
      <c r="X24" s="31">
        <v>4</v>
      </c>
      <c r="Y24" s="37" t="s">
        <v>49</v>
      </c>
      <c r="Z24" s="37" t="s">
        <v>380</v>
      </c>
      <c r="AA24" s="52">
        <v>0.41666666666666702</v>
      </c>
      <c r="AB24" s="51">
        <v>0.5</v>
      </c>
      <c r="AC24" s="37" t="s">
        <v>363</v>
      </c>
      <c r="AD24" s="37"/>
      <c r="AE24" s="51"/>
      <c r="AF24" s="51"/>
      <c r="AG24" s="37"/>
      <c r="AH24" s="37"/>
      <c r="AI24" s="31">
        <v>2</v>
      </c>
      <c r="AJ24" s="37" t="s">
        <v>49</v>
      </c>
      <c r="AK24" s="95"/>
      <c r="AL24" s="24"/>
    </row>
    <row r="25" spans="1:38" hidden="1">
      <c r="A25" s="38" t="s">
        <v>111</v>
      </c>
      <c r="B25" s="35" t="str">
        <f>IFERROR(VLOOKUP($A25,Disciplinas[],5,FALSE),"-")</f>
        <v>NHT1013-15</v>
      </c>
      <c r="C25" s="35">
        <f>IFERROR(VLOOKUP($A25,Disciplinas[],2,FALSE),"-")</f>
        <v>4</v>
      </c>
      <c r="D25" s="35">
        <f>IFERROR(VLOOKUP($A25,Disciplinas[],3,FALSE),"-")</f>
        <v>2</v>
      </c>
      <c r="E25" s="35">
        <f>IFERROR(VLOOKUP($A25,Disciplinas[],4,FALSE),"-")</f>
        <v>4</v>
      </c>
      <c r="F25" s="35" t="str">
        <f>IFERROR(VLOOKUP($A25,Disciplinas[],6,FALSE),"-")</f>
        <v>OBR</v>
      </c>
      <c r="G25" s="35" t="str">
        <f>IFERROR(VLOOKUP($A25,Disciplinas[],7,FALSE),"-")</f>
        <v>BCB</v>
      </c>
      <c r="H25" s="33" t="s">
        <v>387</v>
      </c>
      <c r="I25" s="33" t="s">
        <v>328</v>
      </c>
      <c r="J25" s="33"/>
      <c r="K25" s="33">
        <v>30</v>
      </c>
      <c r="L25" s="37" t="s">
        <v>377</v>
      </c>
      <c r="M25" s="53">
        <v>0.875000000000001</v>
      </c>
      <c r="N25" s="53">
        <v>0.95833333333333337</v>
      </c>
      <c r="O25" s="31" t="s">
        <v>363</v>
      </c>
      <c r="P25" s="31" t="s">
        <v>380</v>
      </c>
      <c r="Q25" s="53">
        <v>0.79166666666666696</v>
      </c>
      <c r="R25" s="53">
        <v>0.875000000000001</v>
      </c>
      <c r="S25" s="31" t="s">
        <v>363</v>
      </c>
      <c r="T25" s="31"/>
      <c r="U25" s="53"/>
      <c r="V25" s="53"/>
      <c r="W25" s="31"/>
      <c r="X25" s="31">
        <v>4</v>
      </c>
      <c r="Y25" s="37" t="s">
        <v>336</v>
      </c>
      <c r="Z25" s="37" t="s">
        <v>380</v>
      </c>
      <c r="AA25" s="52">
        <v>0.875</v>
      </c>
      <c r="AB25" s="51">
        <v>0.95833333333333337</v>
      </c>
      <c r="AC25" s="37" t="s">
        <v>363</v>
      </c>
      <c r="AD25" s="37"/>
      <c r="AE25" s="51"/>
      <c r="AF25" s="51"/>
      <c r="AG25" s="37"/>
      <c r="AH25" s="37"/>
      <c r="AI25" s="31">
        <v>2</v>
      </c>
      <c r="AJ25" s="37" t="s">
        <v>336</v>
      </c>
      <c r="AK25" s="95"/>
      <c r="AL25" s="24"/>
    </row>
    <row r="26" spans="1:38" hidden="1">
      <c r="A26" s="38" t="s">
        <v>127</v>
      </c>
      <c r="B26" s="35" t="str">
        <f>IFERROR(VLOOKUP($A26,Disciplinas[],5,FALSE),"-")</f>
        <v>NHT1072-15</v>
      </c>
      <c r="C26" s="35">
        <f>IFERROR(VLOOKUP($A26,Disciplinas[],2,FALSE),"-")</f>
        <v>2</v>
      </c>
      <c r="D26" s="35">
        <f>IFERROR(VLOOKUP($A26,Disciplinas[],3,FALSE),"-")</f>
        <v>2</v>
      </c>
      <c r="E26" s="35">
        <f>IFERROR(VLOOKUP($A26,Disciplinas[],4,FALSE),"-")</f>
        <v>4</v>
      </c>
      <c r="F26" s="35" t="str">
        <f>IFERROR(VLOOKUP($A26,Disciplinas[],6,FALSE),"-")</f>
        <v>OBR</v>
      </c>
      <c r="G26" s="35" t="str">
        <f>IFERROR(VLOOKUP($A26,Disciplinas[],7,FALSE),"-")</f>
        <v>BCB</v>
      </c>
      <c r="H26" s="33" t="s">
        <v>387</v>
      </c>
      <c r="I26" s="33" t="s">
        <v>388</v>
      </c>
      <c r="J26" s="33"/>
      <c r="K26" s="33">
        <v>30</v>
      </c>
      <c r="L26" s="37" t="s">
        <v>378</v>
      </c>
      <c r="M26" s="53">
        <v>0.33333333333333331</v>
      </c>
      <c r="N26" s="53">
        <v>0.5</v>
      </c>
      <c r="O26" s="31" t="s">
        <v>363</v>
      </c>
      <c r="P26" s="31"/>
      <c r="Q26" s="53"/>
      <c r="R26" s="53"/>
      <c r="S26" s="31"/>
      <c r="T26" s="31"/>
      <c r="U26" s="53"/>
      <c r="V26" s="53"/>
      <c r="W26" s="31"/>
      <c r="X26" s="31">
        <v>2</v>
      </c>
      <c r="Y26" s="37" t="s">
        <v>51</v>
      </c>
      <c r="Z26" s="37"/>
      <c r="AB26" s="51"/>
      <c r="AC26" s="37"/>
      <c r="AD26" s="37"/>
      <c r="AE26" s="51"/>
      <c r="AF26" s="51"/>
      <c r="AG26" s="37"/>
      <c r="AH26" s="37"/>
      <c r="AI26" s="31">
        <v>2</v>
      </c>
      <c r="AJ26" s="37" t="s">
        <v>51</v>
      </c>
      <c r="AK26" s="95" t="s">
        <v>4048</v>
      </c>
      <c r="AL26" s="24"/>
    </row>
    <row r="27" spans="1:38" hidden="1">
      <c r="A27" s="38" t="s">
        <v>127</v>
      </c>
      <c r="B27" s="35" t="str">
        <f>IFERROR(VLOOKUP($A27,Disciplinas[],5,FALSE),"-")</f>
        <v>NHT1072-15</v>
      </c>
      <c r="C27" s="35">
        <f>IFERROR(VLOOKUP($A27,Disciplinas[],2,FALSE),"-")</f>
        <v>2</v>
      </c>
      <c r="D27" s="35">
        <f>IFERROR(VLOOKUP($A27,Disciplinas[],3,FALSE),"-")</f>
        <v>2</v>
      </c>
      <c r="E27" s="35">
        <f>IFERROR(VLOOKUP($A27,Disciplinas[],4,FALSE),"-")</f>
        <v>4</v>
      </c>
      <c r="F27" s="35" t="str">
        <f>IFERROR(VLOOKUP($A27,Disciplinas[],6,FALSE),"-")</f>
        <v>OBR</v>
      </c>
      <c r="G27" s="35" t="str">
        <f>IFERROR(VLOOKUP($A27,Disciplinas[],7,FALSE),"-")</f>
        <v>BCB</v>
      </c>
      <c r="H27" s="33" t="s">
        <v>387</v>
      </c>
      <c r="I27" s="33" t="s">
        <v>328</v>
      </c>
      <c r="J27" s="33"/>
      <c r="K27" s="33">
        <v>30</v>
      </c>
      <c r="L27" s="37" t="s">
        <v>378</v>
      </c>
      <c r="M27" s="53">
        <v>0.79166666666666696</v>
      </c>
      <c r="N27" s="53">
        <v>0.95833333333333204</v>
      </c>
      <c r="O27" s="31" t="s">
        <v>363</v>
      </c>
      <c r="P27" s="31"/>
      <c r="Q27" s="53"/>
      <c r="R27" s="53"/>
      <c r="S27" s="31"/>
      <c r="T27" s="31"/>
      <c r="U27" s="53"/>
      <c r="V27" s="53"/>
      <c r="W27" s="31"/>
      <c r="X27" s="31">
        <v>2</v>
      </c>
      <c r="Y27" s="37" t="s">
        <v>57</v>
      </c>
      <c r="Z27" s="37"/>
      <c r="AB27" s="51"/>
      <c r="AC27" s="37"/>
      <c r="AD27" s="37"/>
      <c r="AE27" s="51"/>
      <c r="AF27" s="51"/>
      <c r="AG27" s="37"/>
      <c r="AH27" s="37"/>
      <c r="AI27" s="31">
        <v>2</v>
      </c>
      <c r="AJ27" s="37" t="s">
        <v>57</v>
      </c>
      <c r="AK27" s="95" t="s">
        <v>4048</v>
      </c>
      <c r="AL27" s="24"/>
    </row>
    <row r="28" spans="1:38" hidden="1">
      <c r="A28" s="26" t="s">
        <v>2627</v>
      </c>
      <c r="B28" s="10" t="str">
        <f>IFERROR(VLOOKUP($A28,Disciplinas[],5,FALSE),"-")</f>
        <v>EVD002</v>
      </c>
      <c r="C28" s="10">
        <f>IFERROR(VLOOKUP($A28,Disciplinas[],2,FALSE),"-")</f>
        <v>6</v>
      </c>
      <c r="D28" s="10">
        <f>IFERROR(VLOOKUP($A28,Disciplinas[],3,FALSE),"-")</f>
        <v>0</v>
      </c>
      <c r="E28" s="10">
        <f>IFERROR(VLOOKUP($A28,Disciplinas[],4,FALSE),"-")</f>
        <v>12</v>
      </c>
      <c r="F28" s="10" t="str">
        <f>IFERROR(VLOOKUP($A28,Disciplinas[],6,FALSE),"-")</f>
        <v>PG</v>
      </c>
      <c r="G28" s="10" t="str">
        <f>IFERROR(VLOOKUP($A28,Disciplinas[],7,FALSE),"-")</f>
        <v>EVD</v>
      </c>
      <c r="X28" s="25">
        <v>3</v>
      </c>
      <c r="Y28" s="25" t="s">
        <v>57</v>
      </c>
      <c r="AL28" s="24"/>
    </row>
    <row r="29" spans="1:38" hidden="1">
      <c r="A29" s="26" t="s">
        <v>2627</v>
      </c>
      <c r="B29" s="10" t="str">
        <f>IFERROR(VLOOKUP($A29,Disciplinas[],5,FALSE),"-")</f>
        <v>EVD002</v>
      </c>
      <c r="C29" s="10">
        <f>IFERROR(VLOOKUP($A29,Disciplinas[],2,FALSE),"-")</f>
        <v>6</v>
      </c>
      <c r="D29" s="10">
        <f>IFERROR(VLOOKUP($A29,Disciplinas[],3,FALSE),"-")</f>
        <v>0</v>
      </c>
      <c r="E29" s="10">
        <f>IFERROR(VLOOKUP($A29,Disciplinas[],4,FALSE),"-")</f>
        <v>12</v>
      </c>
      <c r="F29" s="10" t="str">
        <f>IFERROR(VLOOKUP($A29,Disciplinas[],6,FALSE),"-")</f>
        <v>PG</v>
      </c>
      <c r="G29" s="10" t="str">
        <f>IFERROR(VLOOKUP($A29,Disciplinas[],7,FALSE),"-")</f>
        <v>EVD</v>
      </c>
      <c r="X29" s="25">
        <v>3</v>
      </c>
      <c r="Y29" s="25" t="s">
        <v>65</v>
      </c>
      <c r="AL29" s="24"/>
    </row>
    <row r="30" spans="1:38" hidden="1">
      <c r="A30" s="26" t="s">
        <v>2607</v>
      </c>
      <c r="B30" s="10" t="str">
        <f>IFERROR(VLOOKUP($A30,Disciplinas[],5,FALSE),"-")</f>
        <v>BIS004</v>
      </c>
      <c r="C30" s="10">
        <f>IFERROR(VLOOKUP($A30,Disciplinas[],2,FALSE),"-")</f>
        <v>2</v>
      </c>
      <c r="D30" s="10">
        <f>IFERROR(VLOOKUP($A30,Disciplinas[],3,FALSE),"-")</f>
        <v>0</v>
      </c>
      <c r="E30" s="10">
        <f>IFERROR(VLOOKUP($A30,Disciplinas[],4,FALSE),"-")</f>
        <v>0</v>
      </c>
      <c r="F30" s="10" t="str">
        <f>IFERROR(VLOOKUP($A30,Disciplinas[],6,FALSE),"-")</f>
        <v>PG</v>
      </c>
      <c r="G30" s="10" t="str">
        <f>IFERROR(VLOOKUP($A30,Disciplinas[],7,FALSE),"-")</f>
        <v>BIS</v>
      </c>
      <c r="I30" s="24" t="s">
        <v>388</v>
      </c>
      <c r="L30" s="25" t="s">
        <v>379</v>
      </c>
      <c r="M30" s="52">
        <v>0.41666666666666702</v>
      </c>
      <c r="N30" s="52">
        <v>0.5</v>
      </c>
      <c r="O30" s="25" t="s">
        <v>363</v>
      </c>
      <c r="X30" s="25">
        <v>2</v>
      </c>
      <c r="Y30" s="25" t="s">
        <v>70</v>
      </c>
      <c r="AL30" s="24"/>
    </row>
    <row r="31" spans="1:38" hidden="1">
      <c r="A31" s="26" t="s">
        <v>2642</v>
      </c>
      <c r="B31" s="10" t="str">
        <f>IFERROR(VLOOKUP($A31,Disciplinas[],5,FALSE),"-")</f>
        <v>EVD005</v>
      </c>
      <c r="C31" s="10">
        <f>IFERROR(VLOOKUP($A31,Disciplinas[],2,FALSE),"-")</f>
        <v>2</v>
      </c>
      <c r="D31" s="10">
        <f>IFERROR(VLOOKUP($A31,Disciplinas[],3,FALSE),"-")</f>
        <v>0</v>
      </c>
      <c r="E31" s="10">
        <f>IFERROR(VLOOKUP($A31,Disciplinas[],4,FALSE),"-")</f>
        <v>0</v>
      </c>
      <c r="F31" s="10" t="str">
        <f>IFERROR(VLOOKUP($A31,Disciplinas[],6,FALSE),"-")</f>
        <v>PG</v>
      </c>
      <c r="G31" s="10" t="str">
        <f>IFERROR(VLOOKUP($A31,Disciplinas[],7,FALSE),"-")</f>
        <v>EVD</v>
      </c>
      <c r="X31" s="25">
        <v>0</v>
      </c>
      <c r="Y31" s="25" t="s">
        <v>65</v>
      </c>
      <c r="AL31" s="24"/>
    </row>
    <row r="32" spans="1:38" hidden="1">
      <c r="A32" s="26" t="s">
        <v>2641</v>
      </c>
      <c r="B32" s="10" t="str">
        <f>IFERROR(VLOOKUP($A32,Disciplinas[],5,FALSE),"-")</f>
        <v>EVD004</v>
      </c>
      <c r="C32" s="10">
        <f>IFERROR(VLOOKUP($A32,Disciplinas[],2,FALSE),"-")</f>
        <v>2</v>
      </c>
      <c r="D32" s="10">
        <f>IFERROR(VLOOKUP($A32,Disciplinas[],3,FALSE),"-")</f>
        <v>0</v>
      </c>
      <c r="E32" s="10">
        <f>IFERROR(VLOOKUP($A32,Disciplinas[],4,FALSE),"-")</f>
        <v>0</v>
      </c>
      <c r="F32" s="10" t="str">
        <f>IFERROR(VLOOKUP($A32,Disciplinas[],6,FALSE),"-")</f>
        <v>PG</v>
      </c>
      <c r="G32" s="10" t="str">
        <f>IFERROR(VLOOKUP($A32,Disciplinas[],7,FALSE),"-")</f>
        <v>EVD</v>
      </c>
      <c r="X32" s="25">
        <v>0</v>
      </c>
      <c r="Y32" s="25" t="s">
        <v>65</v>
      </c>
    </row>
    <row r="33" spans="1:37" hidden="1">
      <c r="A33" s="26" t="s">
        <v>2608</v>
      </c>
      <c r="B33" s="10" t="str">
        <f>IFERROR(VLOOKUP($A33,Disciplinas[],5,FALSE),"-")</f>
        <v>BIS011</v>
      </c>
      <c r="C33" s="10">
        <f>IFERROR(VLOOKUP($A33,Disciplinas[],2,FALSE),"-")</f>
        <v>2</v>
      </c>
      <c r="D33" s="10">
        <f>IFERROR(VLOOKUP($A33,Disciplinas[],3,FALSE),"-")</f>
        <v>0</v>
      </c>
      <c r="E33" s="10">
        <f>IFERROR(VLOOKUP($A33,Disciplinas[],4,FALSE),"-")</f>
        <v>0</v>
      </c>
      <c r="F33" s="10" t="str">
        <f>IFERROR(VLOOKUP($A33,Disciplinas[],6,FALSE),"-")</f>
        <v>PG</v>
      </c>
      <c r="G33" s="10" t="str">
        <f>IFERROR(VLOOKUP($A33,Disciplinas[],7,FALSE),"-")</f>
        <v>BIS</v>
      </c>
      <c r="I33" s="24" t="s">
        <v>388</v>
      </c>
      <c r="L33" s="25" t="s">
        <v>379</v>
      </c>
      <c r="M33" s="52">
        <v>0.41666666666666702</v>
      </c>
      <c r="N33" s="52">
        <v>0.5</v>
      </c>
      <c r="O33" s="25" t="s">
        <v>363</v>
      </c>
      <c r="X33" s="25">
        <v>0</v>
      </c>
      <c r="Y33" s="25" t="s">
        <v>70</v>
      </c>
    </row>
    <row r="34" spans="1:37" hidden="1">
      <c r="A34" s="26" t="s">
        <v>2609</v>
      </c>
      <c r="B34" s="10" t="str">
        <f>IFERROR(VLOOKUP($A34,Disciplinas[],5,FALSE),"-")</f>
        <v>BIS012</v>
      </c>
      <c r="C34" s="10">
        <f>IFERROR(VLOOKUP($A34,Disciplinas[],2,FALSE),"-")</f>
        <v>2</v>
      </c>
      <c r="D34" s="10">
        <f>IFERROR(VLOOKUP($A34,Disciplinas[],3,FALSE),"-")</f>
        <v>0</v>
      </c>
      <c r="E34" s="10">
        <f>IFERROR(VLOOKUP($A34,Disciplinas[],4,FALSE),"-")</f>
        <v>0</v>
      </c>
      <c r="F34" s="10" t="str">
        <f>IFERROR(VLOOKUP($A34,Disciplinas[],6,FALSE),"-")</f>
        <v>PG</v>
      </c>
      <c r="G34" s="10" t="str">
        <f>IFERROR(VLOOKUP($A34,Disciplinas[],7,FALSE),"-")</f>
        <v>BIS</v>
      </c>
      <c r="I34" s="24" t="s">
        <v>388</v>
      </c>
      <c r="L34" s="25" t="s">
        <v>379</v>
      </c>
      <c r="M34" s="52">
        <v>0.41666666666666702</v>
      </c>
      <c r="N34" s="52">
        <v>0.5</v>
      </c>
      <c r="O34" s="25" t="s">
        <v>363</v>
      </c>
      <c r="X34" s="25">
        <v>0</v>
      </c>
      <c r="Y34" s="25" t="s">
        <v>70</v>
      </c>
    </row>
    <row r="35" spans="1:37" ht="30">
      <c r="A35" s="26" t="s">
        <v>266</v>
      </c>
      <c r="B35" s="10" t="str">
        <f>IFERROR(VLOOKUP($A35,Disciplinas[],5,FALSE),"-")</f>
        <v>BIL0304-15</v>
      </c>
      <c r="C35" s="10">
        <f>IFERROR(VLOOKUP($A35,Disciplinas[],2,FALSE),"-")</f>
        <v>3</v>
      </c>
      <c r="D35" s="10">
        <f>IFERROR(VLOOKUP($A35,Disciplinas[],3,FALSE),"-")</f>
        <v>0</v>
      </c>
      <c r="E35" s="10">
        <f>IFERROR(VLOOKUP($A35,Disciplinas[],4,FALSE),"-")</f>
        <v>4</v>
      </c>
      <c r="F35" s="10" t="str">
        <f>IFERROR(VLOOKUP($A35,Disciplinas[],6,FALSE),"-")</f>
        <v>BI</v>
      </c>
      <c r="G35" s="10" t="str">
        <f>IFERROR(VLOOKUP($A35,Disciplinas[],7,FALSE),"-")</f>
        <v>BI</v>
      </c>
      <c r="H35" s="24" t="s">
        <v>2575</v>
      </c>
      <c r="I35" s="24" t="s">
        <v>388</v>
      </c>
      <c r="J35" s="24" t="s">
        <v>4058</v>
      </c>
      <c r="K35" s="24">
        <v>90</v>
      </c>
      <c r="L35" s="25" t="s">
        <v>377</v>
      </c>
      <c r="M35" s="52">
        <v>0.41666666666666702</v>
      </c>
      <c r="N35" s="52">
        <v>0.5</v>
      </c>
      <c r="O35" s="25" t="s">
        <v>383</v>
      </c>
      <c r="P35" s="25" t="s">
        <v>380</v>
      </c>
      <c r="Q35" s="52">
        <v>0.33333333333333331</v>
      </c>
      <c r="R35" s="52">
        <v>0.41666666666666702</v>
      </c>
      <c r="S35" s="25" t="s">
        <v>363</v>
      </c>
      <c r="X35" s="25">
        <v>3</v>
      </c>
      <c r="Y35" s="25" t="s">
        <v>64</v>
      </c>
      <c r="AK35" s="25" t="s">
        <v>4079</v>
      </c>
    </row>
    <row r="36" spans="1:37">
      <c r="A36" s="26" t="s">
        <v>266</v>
      </c>
      <c r="B36" s="10" t="str">
        <f>IFERROR(VLOOKUP($A36,Disciplinas[],5,FALSE),"-")</f>
        <v>BIL0304-15</v>
      </c>
      <c r="C36" s="10">
        <f>IFERROR(VLOOKUP($A36,Disciplinas[],2,FALSE),"-")</f>
        <v>3</v>
      </c>
      <c r="D36" s="10">
        <f>IFERROR(VLOOKUP($A36,Disciplinas[],3,FALSE),"-")</f>
        <v>0</v>
      </c>
      <c r="E36" s="10">
        <f>IFERROR(VLOOKUP($A36,Disciplinas[],4,FALSE),"-")</f>
        <v>4</v>
      </c>
      <c r="F36" s="10" t="str">
        <f>IFERROR(VLOOKUP($A36,Disciplinas[],6,FALSE),"-")</f>
        <v>BI</v>
      </c>
      <c r="G36" s="10" t="str">
        <f>IFERROR(VLOOKUP($A36,Disciplinas[],7,FALSE),"-")</f>
        <v>BI</v>
      </c>
      <c r="H36" s="24" t="s">
        <v>2575</v>
      </c>
      <c r="I36" s="24" t="s">
        <v>388</v>
      </c>
      <c r="J36" s="24" t="s">
        <v>4057</v>
      </c>
      <c r="K36" s="24">
        <v>90</v>
      </c>
      <c r="L36" s="25" t="s">
        <v>377</v>
      </c>
      <c r="M36" s="52">
        <v>0.33333333333333331</v>
      </c>
      <c r="N36" s="52">
        <v>0.41666666666666702</v>
      </c>
      <c r="O36" s="25" t="s">
        <v>383</v>
      </c>
      <c r="P36" s="25" t="s">
        <v>380</v>
      </c>
      <c r="Q36" s="52">
        <v>0.41666666666666702</v>
      </c>
      <c r="R36" s="52">
        <v>0.5</v>
      </c>
      <c r="S36" s="25" t="s">
        <v>363</v>
      </c>
      <c r="X36" s="25">
        <v>3</v>
      </c>
      <c r="Y36" s="25" t="s">
        <v>64</v>
      </c>
      <c r="AK36" s="25" t="s">
        <v>4075</v>
      </c>
    </row>
    <row r="37" spans="1:37">
      <c r="A37" s="26" t="s">
        <v>266</v>
      </c>
      <c r="B37" s="10" t="str">
        <f>IFERROR(VLOOKUP($A37,Disciplinas[],5,FALSE),"-")</f>
        <v>BIL0304-15</v>
      </c>
      <c r="C37" s="10">
        <f>IFERROR(VLOOKUP($A37,Disciplinas[],2,FALSE),"-")</f>
        <v>3</v>
      </c>
      <c r="D37" s="10">
        <f>IFERROR(VLOOKUP($A37,Disciplinas[],3,FALSE),"-")</f>
        <v>0</v>
      </c>
      <c r="E37" s="10">
        <f>IFERROR(VLOOKUP($A37,Disciplinas[],4,FALSE),"-")</f>
        <v>4</v>
      </c>
      <c r="F37" s="10" t="str">
        <f>IFERROR(VLOOKUP($A37,Disciplinas[],6,FALSE),"-")</f>
        <v>BI</v>
      </c>
      <c r="G37" s="10" t="str">
        <f>IFERROR(VLOOKUP($A37,Disciplinas[],7,FALSE),"-")</f>
        <v>BI</v>
      </c>
      <c r="H37" s="24" t="s">
        <v>2575</v>
      </c>
      <c r="I37" s="24" t="s">
        <v>388</v>
      </c>
      <c r="J37" s="24" t="s">
        <v>4050</v>
      </c>
      <c r="K37" s="24">
        <v>90</v>
      </c>
      <c r="L37" s="25" t="s">
        <v>377</v>
      </c>
      <c r="M37" s="52">
        <v>0.33333333333333331</v>
      </c>
      <c r="N37" s="52">
        <v>0.41666666666666702</v>
      </c>
      <c r="O37" s="25" t="s">
        <v>383</v>
      </c>
      <c r="P37" s="25" t="s">
        <v>380</v>
      </c>
      <c r="Q37" s="52">
        <v>0.41666666666666702</v>
      </c>
      <c r="R37" s="52">
        <v>0.5</v>
      </c>
      <c r="S37" s="25" t="s">
        <v>363</v>
      </c>
      <c r="X37" s="25">
        <v>3</v>
      </c>
      <c r="Y37" s="25" t="s">
        <v>75</v>
      </c>
      <c r="AK37" s="25" t="s">
        <v>4075</v>
      </c>
    </row>
    <row r="38" spans="1:37">
      <c r="A38" s="26" t="s">
        <v>266</v>
      </c>
      <c r="B38" s="10" t="str">
        <f>IFERROR(VLOOKUP($A38,Disciplinas[],5,FALSE),"-")</f>
        <v>BIL0304-15</v>
      </c>
      <c r="C38" s="10">
        <f>IFERROR(VLOOKUP($A38,Disciplinas[],2,FALSE),"-")</f>
        <v>3</v>
      </c>
      <c r="D38" s="10">
        <f>IFERROR(VLOOKUP($A38,Disciplinas[],3,FALSE),"-")</f>
        <v>0</v>
      </c>
      <c r="E38" s="10">
        <f>IFERROR(VLOOKUP($A38,Disciplinas[],4,FALSE),"-")</f>
        <v>4</v>
      </c>
      <c r="F38" s="10" t="str">
        <f>IFERROR(VLOOKUP($A38,Disciplinas[],6,FALSE),"-")</f>
        <v>BI</v>
      </c>
      <c r="G38" s="10" t="str">
        <f>IFERROR(VLOOKUP($A38,Disciplinas[],7,FALSE),"-")</f>
        <v>BI</v>
      </c>
      <c r="H38" s="24" t="s">
        <v>2575</v>
      </c>
      <c r="I38" s="24" t="s">
        <v>328</v>
      </c>
      <c r="J38" s="24" t="s">
        <v>4058</v>
      </c>
      <c r="K38" s="24">
        <v>90</v>
      </c>
      <c r="L38" s="25" t="s">
        <v>377</v>
      </c>
      <c r="M38" s="52">
        <v>0.874999999999999</v>
      </c>
      <c r="N38" s="52">
        <v>0.95833333333333204</v>
      </c>
      <c r="O38" s="25" t="s">
        <v>383</v>
      </c>
      <c r="P38" s="25" t="s">
        <v>380</v>
      </c>
      <c r="Q38" s="52">
        <v>0.79166666666666596</v>
      </c>
      <c r="R38" s="52">
        <v>0.874999999999999</v>
      </c>
      <c r="S38" s="25" t="s">
        <v>363</v>
      </c>
      <c r="X38" s="25">
        <v>3</v>
      </c>
      <c r="Y38" s="25" t="s">
        <v>62</v>
      </c>
      <c r="AK38" s="25" t="s">
        <v>4075</v>
      </c>
    </row>
    <row r="39" spans="1:37">
      <c r="A39" s="26" t="s">
        <v>266</v>
      </c>
      <c r="B39" s="10" t="str">
        <f>IFERROR(VLOOKUP($A39,Disciplinas[],5,FALSE),"-")</f>
        <v>BIL0304-15</v>
      </c>
      <c r="C39" s="10">
        <f>IFERROR(VLOOKUP($A39,Disciplinas[],2,FALSE),"-")</f>
        <v>3</v>
      </c>
      <c r="D39" s="10">
        <f>IFERROR(VLOOKUP($A39,Disciplinas[],3,FALSE),"-")</f>
        <v>0</v>
      </c>
      <c r="E39" s="10">
        <f>IFERROR(VLOOKUP($A39,Disciplinas[],4,FALSE),"-")</f>
        <v>4</v>
      </c>
      <c r="F39" s="10" t="str">
        <f>IFERROR(VLOOKUP($A39,Disciplinas[],6,FALSE),"-")</f>
        <v>BI</v>
      </c>
      <c r="G39" s="10" t="str">
        <f>IFERROR(VLOOKUP($A39,Disciplinas[],7,FALSE),"-")</f>
        <v>BI</v>
      </c>
      <c r="H39" s="24" t="s">
        <v>2575</v>
      </c>
      <c r="I39" s="24" t="s">
        <v>328</v>
      </c>
      <c r="J39" s="24" t="s">
        <v>4057</v>
      </c>
      <c r="K39" s="24">
        <v>90</v>
      </c>
      <c r="L39" s="25" t="s">
        <v>377</v>
      </c>
      <c r="M39" s="52">
        <v>0.79166666666666596</v>
      </c>
      <c r="N39" s="52">
        <v>0.874999999999999</v>
      </c>
      <c r="O39" s="25" t="s">
        <v>383</v>
      </c>
      <c r="P39" s="25" t="s">
        <v>380</v>
      </c>
      <c r="Q39" s="52">
        <v>0.874999999999999</v>
      </c>
      <c r="R39" s="52">
        <v>0.95833333333333204</v>
      </c>
      <c r="S39" s="25" t="s">
        <v>363</v>
      </c>
      <c r="X39" s="25">
        <v>1.5</v>
      </c>
      <c r="Y39" s="25" t="s">
        <v>80</v>
      </c>
      <c r="AI39" s="25">
        <v>1.5</v>
      </c>
      <c r="AJ39" s="25" t="s">
        <v>326</v>
      </c>
      <c r="AK39" s="25" t="s">
        <v>4076</v>
      </c>
    </row>
    <row r="40" spans="1:37">
      <c r="A40" s="26" t="s">
        <v>266</v>
      </c>
      <c r="B40" s="10" t="str">
        <f>IFERROR(VLOOKUP($A40,Disciplinas[],5,FALSE),"-")</f>
        <v>BIL0304-15</v>
      </c>
      <c r="C40" s="10">
        <f>IFERROR(VLOOKUP($A40,Disciplinas[],2,FALSE),"-")</f>
        <v>3</v>
      </c>
      <c r="D40" s="10">
        <f>IFERROR(VLOOKUP($A40,Disciplinas[],3,FALSE),"-")</f>
        <v>0</v>
      </c>
      <c r="E40" s="10">
        <f>IFERROR(VLOOKUP($A40,Disciplinas[],4,FALSE),"-")</f>
        <v>4</v>
      </c>
      <c r="F40" s="10" t="str">
        <f>IFERROR(VLOOKUP($A40,Disciplinas[],6,FALSE),"-")</f>
        <v>BI</v>
      </c>
      <c r="G40" s="10" t="str">
        <f>IFERROR(VLOOKUP($A40,Disciplinas[],7,FALSE),"-")</f>
        <v>BI</v>
      </c>
      <c r="H40" s="24" t="s">
        <v>2575</v>
      </c>
      <c r="I40" s="24" t="s">
        <v>328</v>
      </c>
      <c r="J40" s="24" t="s">
        <v>4050</v>
      </c>
      <c r="K40" s="24">
        <v>90</v>
      </c>
      <c r="L40" s="25" t="s">
        <v>377</v>
      </c>
      <c r="M40" s="52">
        <v>0.79166666666666596</v>
      </c>
      <c r="N40" s="52">
        <v>0.874999999999999</v>
      </c>
      <c r="O40" s="25" t="s">
        <v>383</v>
      </c>
      <c r="P40" s="25" t="s">
        <v>380</v>
      </c>
      <c r="Q40" s="52">
        <v>0.874999999999999</v>
      </c>
      <c r="R40" s="52">
        <v>0.95833333333333204</v>
      </c>
      <c r="S40" s="25" t="s">
        <v>363</v>
      </c>
      <c r="X40" s="25">
        <v>3</v>
      </c>
      <c r="Y40" s="25" t="s">
        <v>62</v>
      </c>
      <c r="AK40" s="25" t="s">
        <v>4075</v>
      </c>
    </row>
    <row r="41" spans="1:37">
      <c r="A41" s="26" t="s">
        <v>266</v>
      </c>
      <c r="B41" s="10" t="str">
        <f>IFERROR(VLOOKUP($A41,Disciplinas[],5,FALSE),"-")</f>
        <v>BIL0304-15</v>
      </c>
      <c r="C41" s="10">
        <f>IFERROR(VLOOKUP($A41,Disciplinas[],2,FALSE),"-")</f>
        <v>3</v>
      </c>
      <c r="D41" s="10">
        <f>IFERROR(VLOOKUP($A41,Disciplinas[],3,FALSE),"-")</f>
        <v>0</v>
      </c>
      <c r="E41" s="10">
        <f>IFERROR(VLOOKUP($A41,Disciplinas[],4,FALSE),"-")</f>
        <v>4</v>
      </c>
      <c r="F41" s="10" t="str">
        <f>IFERROR(VLOOKUP($A41,Disciplinas[],6,FALSE),"-")</f>
        <v>BI</v>
      </c>
      <c r="G41" s="10" t="str">
        <f>IFERROR(VLOOKUP($A41,Disciplinas[],7,FALSE),"-")</f>
        <v>BI</v>
      </c>
      <c r="H41" s="24" t="s">
        <v>387</v>
      </c>
      <c r="I41" s="24" t="s">
        <v>328</v>
      </c>
      <c r="J41" s="24" t="s">
        <v>4058</v>
      </c>
      <c r="K41" s="24">
        <v>90</v>
      </c>
      <c r="L41" s="25" t="s">
        <v>377</v>
      </c>
      <c r="M41" s="52">
        <v>0.874999999999999</v>
      </c>
      <c r="N41" s="52">
        <v>0.95833333333333204</v>
      </c>
      <c r="O41" s="25" t="s">
        <v>383</v>
      </c>
      <c r="P41" s="25" t="s">
        <v>380</v>
      </c>
      <c r="Q41" s="52">
        <v>0.79166666666666596</v>
      </c>
      <c r="R41" s="52">
        <v>0.874999999999999</v>
      </c>
      <c r="S41" s="25" t="s">
        <v>363</v>
      </c>
      <c r="X41" s="25">
        <v>3</v>
      </c>
      <c r="Y41" s="25" t="s">
        <v>53</v>
      </c>
      <c r="AK41" s="25" t="s">
        <v>4075</v>
      </c>
    </row>
    <row r="42" spans="1:37">
      <c r="A42" s="26" t="s">
        <v>266</v>
      </c>
      <c r="B42" s="10" t="str">
        <f>IFERROR(VLOOKUP($A42,Disciplinas[],5,FALSE),"-")</f>
        <v>BIL0304-15</v>
      </c>
      <c r="C42" s="10">
        <f>IFERROR(VLOOKUP($A42,Disciplinas[],2,FALSE),"-")</f>
        <v>3</v>
      </c>
      <c r="D42" s="10">
        <f>IFERROR(VLOOKUP($A42,Disciplinas[],3,FALSE),"-")</f>
        <v>0</v>
      </c>
      <c r="E42" s="10">
        <f>IFERROR(VLOOKUP($A42,Disciplinas[],4,FALSE),"-")</f>
        <v>4</v>
      </c>
      <c r="F42" s="10" t="str">
        <f>IFERROR(VLOOKUP($A42,Disciplinas[],6,FALSE),"-")</f>
        <v>BI</v>
      </c>
      <c r="G42" s="10" t="str">
        <f>IFERROR(VLOOKUP($A42,Disciplinas[],7,FALSE),"-")</f>
        <v>BI</v>
      </c>
      <c r="H42" s="24" t="s">
        <v>387</v>
      </c>
      <c r="I42" s="24" t="s">
        <v>328</v>
      </c>
      <c r="J42" s="24" t="s">
        <v>4057</v>
      </c>
      <c r="K42" s="24">
        <v>90</v>
      </c>
      <c r="L42" s="25" t="s">
        <v>377</v>
      </c>
      <c r="M42" s="52">
        <v>0.79166666666666596</v>
      </c>
      <c r="N42" s="52">
        <v>0.874999999999999</v>
      </c>
      <c r="O42" s="25" t="s">
        <v>383</v>
      </c>
      <c r="P42" s="25" t="s">
        <v>380</v>
      </c>
      <c r="Q42" s="52">
        <v>0.874999999999999</v>
      </c>
      <c r="R42" s="52">
        <v>0.95833333333333204</v>
      </c>
      <c r="S42" s="25" t="s">
        <v>363</v>
      </c>
      <c r="X42" s="25">
        <v>3</v>
      </c>
      <c r="Y42" s="25" t="s">
        <v>53</v>
      </c>
      <c r="AK42" s="25" t="s">
        <v>4075</v>
      </c>
    </row>
    <row r="43" spans="1:37" hidden="1">
      <c r="B43" s="10" t="str">
        <f>IFERROR(VLOOKUP($A43,Disciplinas[],5,FALSE),"-")</f>
        <v>-</v>
      </c>
      <c r="C43" s="10" t="str">
        <f>IFERROR(VLOOKUP($A43,Disciplinas[],2,FALSE),"-")</f>
        <v>-</v>
      </c>
      <c r="D43" s="10" t="str">
        <f>IFERROR(VLOOKUP($A43,Disciplinas[],3,FALSE),"-")</f>
        <v>-</v>
      </c>
      <c r="E43" s="10" t="str">
        <f>IFERROR(VLOOKUP($A43,Disciplinas[],4,FALSE),"-")</f>
        <v>-</v>
      </c>
      <c r="F43" s="10" t="str">
        <f>IFERROR(VLOOKUP($A43,Disciplinas[],6,FALSE),"-")</f>
        <v>-</v>
      </c>
      <c r="G43" s="10" t="str">
        <f>IFERROR(VLOOKUP($A43,Disciplinas[],7,FALSE),"-")</f>
        <v>-</v>
      </c>
    </row>
    <row r="44" spans="1:37">
      <c r="A44" s="26" t="s">
        <v>266</v>
      </c>
      <c r="B44" s="10" t="str">
        <f>IFERROR(VLOOKUP($A44,Disciplinas[],5,FALSE),"-")</f>
        <v>BIL0304-15</v>
      </c>
      <c r="C44" s="10">
        <f>IFERROR(VLOOKUP($A44,Disciplinas[],2,FALSE),"-")</f>
        <v>3</v>
      </c>
      <c r="D44" s="10">
        <f>IFERROR(VLOOKUP($A44,Disciplinas[],3,FALSE),"-")</f>
        <v>0</v>
      </c>
      <c r="E44" s="10">
        <f>IFERROR(VLOOKUP($A44,Disciplinas[],4,FALSE),"-")</f>
        <v>4</v>
      </c>
      <c r="F44" s="10" t="str">
        <f>IFERROR(VLOOKUP($A44,Disciplinas[],6,FALSE),"-")</f>
        <v>BI</v>
      </c>
      <c r="G44" s="10" t="str">
        <f>IFERROR(VLOOKUP($A44,Disciplinas[],7,FALSE),"-")</f>
        <v>BI</v>
      </c>
      <c r="H44" s="24" t="s">
        <v>387</v>
      </c>
      <c r="I44" s="24" t="s">
        <v>328</v>
      </c>
      <c r="J44" s="24" t="s">
        <v>4051</v>
      </c>
      <c r="K44" s="24">
        <v>90</v>
      </c>
      <c r="L44" s="25" t="s">
        <v>377</v>
      </c>
      <c r="M44" s="52">
        <v>0.874999999999999</v>
      </c>
      <c r="N44" s="52">
        <v>0.95833333333333204</v>
      </c>
      <c r="O44" s="25" t="s">
        <v>383</v>
      </c>
      <c r="P44" s="25" t="s">
        <v>380</v>
      </c>
      <c r="Q44" s="52">
        <v>0.79166666666666596</v>
      </c>
      <c r="R44" s="52">
        <v>0.874999999999999</v>
      </c>
      <c r="S44" s="25" t="s">
        <v>363</v>
      </c>
      <c r="X44" s="25">
        <v>3</v>
      </c>
      <c r="Y44" s="25" t="s">
        <v>69</v>
      </c>
      <c r="AK44" s="25" t="s">
        <v>4075</v>
      </c>
    </row>
    <row r="45" spans="1:37">
      <c r="A45" s="26" t="s">
        <v>266</v>
      </c>
      <c r="B45" s="10" t="str">
        <f>IFERROR(VLOOKUP($A45,Disciplinas[],5,FALSE),"-")</f>
        <v>BIL0304-15</v>
      </c>
      <c r="C45" s="10">
        <f>IFERROR(VLOOKUP($A45,Disciplinas[],2,FALSE),"-")</f>
        <v>3</v>
      </c>
      <c r="D45" s="10">
        <f>IFERROR(VLOOKUP($A45,Disciplinas[],3,FALSE),"-")</f>
        <v>0</v>
      </c>
      <c r="E45" s="10">
        <f>IFERROR(VLOOKUP($A45,Disciplinas[],4,FALSE),"-")</f>
        <v>4</v>
      </c>
      <c r="F45" s="10" t="str">
        <f>IFERROR(VLOOKUP($A45,Disciplinas[],6,FALSE),"-")</f>
        <v>BI</v>
      </c>
      <c r="G45" s="10" t="str">
        <f>IFERROR(VLOOKUP($A45,Disciplinas[],7,FALSE),"-")</f>
        <v>BI</v>
      </c>
      <c r="H45" s="24" t="s">
        <v>387</v>
      </c>
      <c r="I45" s="24" t="s">
        <v>328</v>
      </c>
      <c r="J45" s="24" t="s">
        <v>4053</v>
      </c>
      <c r="K45" s="24">
        <v>90</v>
      </c>
      <c r="L45" s="25" t="s">
        <v>377</v>
      </c>
      <c r="M45" s="52">
        <v>0.79166666666666596</v>
      </c>
      <c r="N45" s="52">
        <v>0.874999999999999</v>
      </c>
      <c r="O45" s="25" t="s">
        <v>383</v>
      </c>
      <c r="P45" s="25" t="s">
        <v>380</v>
      </c>
      <c r="Q45" s="52">
        <v>0.874999999999999</v>
      </c>
      <c r="R45" s="52">
        <v>0.95833333333333204</v>
      </c>
      <c r="S45" s="25" t="s">
        <v>363</v>
      </c>
      <c r="X45" s="25">
        <v>3</v>
      </c>
      <c r="Y45" s="25" t="s">
        <v>69</v>
      </c>
      <c r="AK45" s="25" t="s">
        <v>4075</v>
      </c>
    </row>
    <row r="46" spans="1:37" ht="60" hidden="1">
      <c r="A46" s="26" t="s">
        <v>243</v>
      </c>
      <c r="B46" s="10" t="str">
        <f>IFERROR(VLOOKUP($A46,Disciplinas[],5,FALSE),"-")</f>
        <v>BCS0001-15</v>
      </c>
      <c r="C46" s="10">
        <f>IFERROR(VLOOKUP($A46,Disciplinas[],2,FALSE),"-")</f>
        <v>0</v>
      </c>
      <c r="D46" s="10">
        <f>IFERROR(VLOOKUP($A46,Disciplinas[],3,FALSE),"-")</f>
        <v>3</v>
      </c>
      <c r="E46" s="10">
        <f>IFERROR(VLOOKUP($A46,Disciplinas[],4,FALSE),"-")</f>
        <v>2</v>
      </c>
      <c r="F46" s="10" t="str">
        <f>IFERROR(VLOOKUP($A46,Disciplinas[],6,FALSE),"-")</f>
        <v>BI</v>
      </c>
      <c r="G46" s="10" t="str">
        <f>IFERROR(VLOOKUP($A46,Disciplinas[],7,FALSE),"-")</f>
        <v>BI</v>
      </c>
      <c r="H46" s="24" t="s">
        <v>387</v>
      </c>
      <c r="I46" s="24" t="s">
        <v>328</v>
      </c>
      <c r="J46" s="24" t="s">
        <v>4074</v>
      </c>
      <c r="K46" s="24">
        <v>30</v>
      </c>
      <c r="Z46" s="25" t="s">
        <v>379</v>
      </c>
      <c r="AA46" s="52">
        <v>0.79166666666666596</v>
      </c>
      <c r="AB46" s="52">
        <v>0.91666666666666596</v>
      </c>
      <c r="AC46" s="25" t="s">
        <v>363</v>
      </c>
      <c r="AH46" s="25" t="s">
        <v>3747</v>
      </c>
      <c r="AI46" s="25">
        <v>3</v>
      </c>
      <c r="AJ46" s="25" t="s">
        <v>77</v>
      </c>
      <c r="AK46" s="25" t="s">
        <v>4077</v>
      </c>
    </row>
    <row r="47" spans="1:37" ht="30">
      <c r="A47" s="26" t="s">
        <v>266</v>
      </c>
      <c r="B47" s="10" t="str">
        <f>IFERROR(VLOOKUP($A47,Disciplinas[],5,FALSE),"-")</f>
        <v>BIL0304-15</v>
      </c>
      <c r="C47" s="10">
        <f>IFERROR(VLOOKUP($A47,Disciplinas[],2,FALSE),"-")</f>
        <v>3</v>
      </c>
      <c r="D47" s="10">
        <f>IFERROR(VLOOKUP($A47,Disciplinas[],3,FALSE),"-")</f>
        <v>0</v>
      </c>
      <c r="E47" s="10">
        <f>IFERROR(VLOOKUP($A47,Disciplinas[],4,FALSE),"-")</f>
        <v>4</v>
      </c>
      <c r="F47" s="10" t="str">
        <f>IFERROR(VLOOKUP($A47,Disciplinas[],6,FALSE),"-")</f>
        <v>BI</v>
      </c>
      <c r="G47" s="10" t="str">
        <f>IFERROR(VLOOKUP($A47,Disciplinas[],7,FALSE),"-")</f>
        <v>BI</v>
      </c>
      <c r="H47" s="24" t="s">
        <v>387</v>
      </c>
      <c r="I47" s="24" t="s">
        <v>388</v>
      </c>
      <c r="J47" s="24" t="s">
        <v>4058</v>
      </c>
      <c r="K47" s="24">
        <v>90</v>
      </c>
      <c r="L47" s="25" t="s">
        <v>377</v>
      </c>
      <c r="M47" s="52">
        <v>0.41666666666666702</v>
      </c>
      <c r="N47" s="52">
        <v>0.5</v>
      </c>
      <c r="O47" s="25" t="s">
        <v>383</v>
      </c>
      <c r="P47" s="25" t="s">
        <v>380</v>
      </c>
      <c r="Q47" s="52">
        <v>0.33333333333333331</v>
      </c>
      <c r="R47" s="52">
        <v>0.41666666666666702</v>
      </c>
      <c r="S47" s="25" t="s">
        <v>363</v>
      </c>
      <c r="X47" s="25">
        <v>3</v>
      </c>
      <c r="Y47" s="25" t="s">
        <v>2570</v>
      </c>
      <c r="AK47" s="25" t="s">
        <v>4079</v>
      </c>
    </row>
    <row r="48" spans="1:37" ht="30">
      <c r="A48" s="26" t="s">
        <v>266</v>
      </c>
      <c r="B48" s="10" t="str">
        <f>IFERROR(VLOOKUP($A48,Disciplinas[],5,FALSE),"-")</f>
        <v>BIL0304-15</v>
      </c>
      <c r="C48" s="10">
        <f>IFERROR(VLOOKUP($A48,Disciplinas[],2,FALSE),"-")</f>
        <v>3</v>
      </c>
      <c r="D48" s="10">
        <f>IFERROR(VLOOKUP($A48,Disciplinas[],3,FALSE),"-")</f>
        <v>0</v>
      </c>
      <c r="E48" s="10">
        <f>IFERROR(VLOOKUP($A48,Disciplinas[],4,FALSE),"-")</f>
        <v>4</v>
      </c>
      <c r="F48" s="10" t="str">
        <f>IFERROR(VLOOKUP($A48,Disciplinas[],6,FALSE),"-")</f>
        <v>BI</v>
      </c>
      <c r="G48" s="10" t="str">
        <f>IFERROR(VLOOKUP($A48,Disciplinas[],7,FALSE),"-")</f>
        <v>BI</v>
      </c>
      <c r="H48" s="24" t="s">
        <v>387</v>
      </c>
      <c r="I48" s="24" t="s">
        <v>388</v>
      </c>
      <c r="J48" s="24" t="s">
        <v>4053</v>
      </c>
      <c r="K48" s="24">
        <v>90</v>
      </c>
      <c r="L48" s="25" t="s">
        <v>377</v>
      </c>
      <c r="M48" s="52">
        <v>0.33333333333333331</v>
      </c>
      <c r="N48" s="52">
        <v>0.41666666666666702</v>
      </c>
      <c r="O48" s="25" t="s">
        <v>383</v>
      </c>
      <c r="P48" s="25" t="s">
        <v>380</v>
      </c>
      <c r="Q48" s="52">
        <v>0.41666666666666702</v>
      </c>
      <c r="R48" s="52">
        <v>0.5</v>
      </c>
      <c r="S48" s="25" t="s">
        <v>363</v>
      </c>
      <c r="X48" s="25">
        <v>3</v>
      </c>
      <c r="Y48" s="25" t="s">
        <v>2570</v>
      </c>
      <c r="AK48" s="25" t="s">
        <v>4079</v>
      </c>
    </row>
    <row r="49" spans="1:37">
      <c r="A49" s="26" t="s">
        <v>266</v>
      </c>
      <c r="B49" s="10" t="str">
        <f>IFERROR(VLOOKUP($A49,Disciplinas[],5,FALSE),"-")</f>
        <v>BIL0304-15</v>
      </c>
      <c r="C49" s="10">
        <f>IFERROR(VLOOKUP($A49,Disciplinas[],2,FALSE),"-")</f>
        <v>3</v>
      </c>
      <c r="D49" s="10">
        <f>IFERROR(VLOOKUP($A49,Disciplinas[],3,FALSE),"-")</f>
        <v>0</v>
      </c>
      <c r="E49" s="10">
        <f>IFERROR(VLOOKUP($A49,Disciplinas[],4,FALSE),"-")</f>
        <v>4</v>
      </c>
      <c r="F49" s="10" t="str">
        <f>IFERROR(VLOOKUP($A49,Disciplinas[],6,FALSE),"-")</f>
        <v>BI</v>
      </c>
      <c r="G49" s="10" t="str">
        <f>IFERROR(VLOOKUP($A49,Disciplinas[],7,FALSE),"-")</f>
        <v>BI</v>
      </c>
      <c r="H49" s="24" t="s">
        <v>387</v>
      </c>
      <c r="I49" s="24" t="s">
        <v>388</v>
      </c>
      <c r="J49" s="24" t="s">
        <v>4061</v>
      </c>
      <c r="K49" s="24">
        <v>90</v>
      </c>
      <c r="L49" s="25" t="s">
        <v>377</v>
      </c>
      <c r="M49" s="52">
        <v>0.33333333333333331</v>
      </c>
      <c r="N49" s="52">
        <v>0.41666666666666702</v>
      </c>
      <c r="O49" s="25" t="s">
        <v>383</v>
      </c>
      <c r="P49" s="25" t="s">
        <v>380</v>
      </c>
      <c r="Q49" s="52">
        <v>0.41666666666666702</v>
      </c>
      <c r="R49" s="52">
        <v>0.5</v>
      </c>
      <c r="S49" s="25" t="s">
        <v>363</v>
      </c>
      <c r="X49" s="25">
        <v>3</v>
      </c>
      <c r="Y49" s="25" t="s">
        <v>329</v>
      </c>
      <c r="AK49" s="25" t="s">
        <v>4075</v>
      </c>
    </row>
    <row r="50" spans="1:37">
      <c r="A50" s="26" t="s">
        <v>266</v>
      </c>
      <c r="B50" s="10" t="str">
        <f>IFERROR(VLOOKUP($A50,Disciplinas[],5,FALSE),"-")</f>
        <v>BIL0304-15</v>
      </c>
      <c r="C50" s="10">
        <f>IFERROR(VLOOKUP($A50,Disciplinas[],2,FALSE),"-")</f>
        <v>3</v>
      </c>
      <c r="D50" s="10">
        <f>IFERROR(VLOOKUP($A50,Disciplinas[],3,FALSE),"-")</f>
        <v>0</v>
      </c>
      <c r="E50" s="10">
        <f>IFERROR(VLOOKUP($A50,Disciplinas[],4,FALSE),"-")</f>
        <v>4</v>
      </c>
      <c r="F50" s="10" t="str">
        <f>IFERROR(VLOOKUP($A50,Disciplinas[],6,FALSE),"-")</f>
        <v>BI</v>
      </c>
      <c r="G50" s="10" t="str">
        <f>IFERROR(VLOOKUP($A50,Disciplinas[],7,FALSE),"-")</f>
        <v>BI</v>
      </c>
      <c r="H50" s="24" t="s">
        <v>387</v>
      </c>
      <c r="I50" s="24" t="s">
        <v>388</v>
      </c>
      <c r="J50" s="24" t="s">
        <v>4051</v>
      </c>
      <c r="K50" s="24">
        <v>90</v>
      </c>
      <c r="L50" s="25" t="s">
        <v>377</v>
      </c>
      <c r="M50" s="52">
        <v>0.41666666666666702</v>
      </c>
      <c r="N50" s="52">
        <v>0.5</v>
      </c>
      <c r="O50" s="25" t="s">
        <v>383</v>
      </c>
      <c r="P50" s="25" t="s">
        <v>380</v>
      </c>
      <c r="Q50" s="52">
        <v>0.33333333333333331</v>
      </c>
      <c r="R50" s="52">
        <v>0.41666666666666702</v>
      </c>
      <c r="S50" s="25" t="s">
        <v>363</v>
      </c>
      <c r="X50" s="25">
        <v>3</v>
      </c>
      <c r="Y50" s="25" t="s">
        <v>68</v>
      </c>
      <c r="AK50" s="25" t="s">
        <v>4075</v>
      </c>
    </row>
    <row r="51" spans="1:37">
      <c r="A51" s="26" t="s">
        <v>266</v>
      </c>
      <c r="B51" s="10" t="str">
        <f>IFERROR(VLOOKUP($A51,Disciplinas[],5,FALSE),"-")</f>
        <v>BIL0304-15</v>
      </c>
      <c r="C51" s="10">
        <f>IFERROR(VLOOKUP($A51,Disciplinas[],2,FALSE),"-")</f>
        <v>3</v>
      </c>
      <c r="D51" s="10">
        <f>IFERROR(VLOOKUP($A51,Disciplinas[],3,FALSE),"-")</f>
        <v>0</v>
      </c>
      <c r="E51" s="10">
        <f>IFERROR(VLOOKUP($A51,Disciplinas[],4,FALSE),"-")</f>
        <v>4</v>
      </c>
      <c r="F51" s="10" t="str">
        <f>IFERROR(VLOOKUP($A51,Disciplinas[],6,FALSE),"-")</f>
        <v>BI</v>
      </c>
      <c r="G51" s="10" t="str">
        <f>IFERROR(VLOOKUP($A51,Disciplinas[],7,FALSE),"-")</f>
        <v>BI</v>
      </c>
      <c r="H51" s="24" t="s">
        <v>387</v>
      </c>
      <c r="I51" s="24" t="s">
        <v>388</v>
      </c>
      <c r="J51" s="24" t="s">
        <v>4057</v>
      </c>
      <c r="K51" s="24">
        <v>90</v>
      </c>
      <c r="L51" s="25" t="s">
        <v>377</v>
      </c>
      <c r="M51" s="52">
        <v>0.33333333333333331</v>
      </c>
      <c r="N51" s="52">
        <v>0.41666666666666702</v>
      </c>
      <c r="O51" s="25" t="s">
        <v>383</v>
      </c>
      <c r="P51" s="25" t="s">
        <v>380</v>
      </c>
      <c r="Q51" s="52">
        <v>0.41666666666666702</v>
      </c>
      <c r="R51" s="52">
        <v>0.5</v>
      </c>
      <c r="S51" s="25" t="s">
        <v>363</v>
      </c>
      <c r="X51" s="25">
        <v>3</v>
      </c>
      <c r="Y51" s="25" t="s">
        <v>68</v>
      </c>
      <c r="AK51" s="25" t="s">
        <v>4075</v>
      </c>
    </row>
    <row r="52" spans="1:37">
      <c r="A52" s="26" t="s">
        <v>266</v>
      </c>
      <c r="B52" s="10" t="str">
        <f>IFERROR(VLOOKUP($A52,Disciplinas[],5,FALSE),"-")</f>
        <v>BIL0304-15</v>
      </c>
      <c r="C52" s="10">
        <f>IFERROR(VLOOKUP($A52,Disciplinas[],2,FALSE),"-")</f>
        <v>3</v>
      </c>
      <c r="D52" s="10">
        <f>IFERROR(VLOOKUP($A52,Disciplinas[],3,FALSE),"-")</f>
        <v>0</v>
      </c>
      <c r="E52" s="10">
        <f>IFERROR(VLOOKUP($A52,Disciplinas[],4,FALSE),"-")</f>
        <v>4</v>
      </c>
      <c r="F52" s="10" t="str">
        <f>IFERROR(VLOOKUP($A52,Disciplinas[],6,FALSE),"-")</f>
        <v>BI</v>
      </c>
      <c r="G52" s="10" t="str">
        <f>IFERROR(VLOOKUP($A52,Disciplinas[],7,FALSE),"-")</f>
        <v>BI</v>
      </c>
      <c r="H52" s="24" t="s">
        <v>2575</v>
      </c>
      <c r="I52" s="24" t="s">
        <v>388</v>
      </c>
      <c r="J52" s="24" t="s">
        <v>4051</v>
      </c>
      <c r="K52" s="24">
        <v>90</v>
      </c>
      <c r="L52" s="25" t="s">
        <v>377</v>
      </c>
      <c r="M52" s="52">
        <v>0.41666666666666702</v>
      </c>
      <c r="N52" s="52">
        <v>0.5</v>
      </c>
      <c r="O52" s="25" t="s">
        <v>383</v>
      </c>
      <c r="P52" s="25" t="s">
        <v>380</v>
      </c>
      <c r="Q52" s="52">
        <v>0.33333333333333331</v>
      </c>
      <c r="R52" s="52">
        <v>0.41666666666666702</v>
      </c>
      <c r="S52" s="25" t="s">
        <v>363</v>
      </c>
      <c r="X52" s="25">
        <v>3</v>
      </c>
      <c r="Y52" s="25" t="s">
        <v>299</v>
      </c>
      <c r="AK52" s="25" t="s">
        <v>4078</v>
      </c>
    </row>
    <row r="53" spans="1:37">
      <c r="A53" s="26" t="s">
        <v>266</v>
      </c>
      <c r="B53" s="10" t="str">
        <f>IFERROR(VLOOKUP($A53,Disciplinas[],5,FALSE),"-")</f>
        <v>BIL0304-15</v>
      </c>
      <c r="C53" s="10">
        <f>IFERROR(VLOOKUP($A53,Disciplinas[],2,FALSE),"-")</f>
        <v>3</v>
      </c>
      <c r="D53" s="10">
        <f>IFERROR(VLOOKUP($A53,Disciplinas[],3,FALSE),"-")</f>
        <v>0</v>
      </c>
      <c r="E53" s="10">
        <f>IFERROR(VLOOKUP($A53,Disciplinas[],4,FALSE),"-")</f>
        <v>4</v>
      </c>
      <c r="F53" s="10" t="str">
        <f>IFERROR(VLOOKUP($A53,Disciplinas[],6,FALSE),"-")</f>
        <v>BI</v>
      </c>
      <c r="G53" s="10" t="str">
        <f>IFERROR(VLOOKUP($A53,Disciplinas[],7,FALSE),"-")</f>
        <v>BI</v>
      </c>
      <c r="H53" s="24" t="s">
        <v>2575</v>
      </c>
      <c r="I53" s="24" t="s">
        <v>388</v>
      </c>
      <c r="J53" s="24" t="s">
        <v>2577</v>
      </c>
      <c r="K53" s="24">
        <v>90</v>
      </c>
      <c r="L53" s="25" t="s">
        <v>377</v>
      </c>
      <c r="M53" s="52">
        <v>0.33333333333333331</v>
      </c>
      <c r="N53" s="52">
        <v>0.41666666666666702</v>
      </c>
      <c r="O53" s="25" t="s">
        <v>383</v>
      </c>
      <c r="P53" s="25" t="s">
        <v>380</v>
      </c>
      <c r="Q53" s="52">
        <v>0.41666666666666702</v>
      </c>
      <c r="R53" s="52">
        <v>0.5</v>
      </c>
      <c r="S53" s="25" t="s">
        <v>363</v>
      </c>
      <c r="X53" s="25">
        <v>3</v>
      </c>
      <c r="Y53" s="25" t="s">
        <v>299</v>
      </c>
      <c r="AK53" s="25" t="s">
        <v>4078</v>
      </c>
    </row>
    <row r="54" spans="1:37">
      <c r="A54" s="26" t="s">
        <v>266</v>
      </c>
      <c r="B54" s="10" t="str">
        <f>IFERROR(VLOOKUP($A54,Disciplinas[],5,FALSE),"-")</f>
        <v>BIL0304-15</v>
      </c>
      <c r="C54" s="10">
        <f>IFERROR(VLOOKUP($A54,Disciplinas[],2,FALSE),"-")</f>
        <v>3</v>
      </c>
      <c r="D54" s="10">
        <f>IFERROR(VLOOKUP($A54,Disciplinas[],3,FALSE),"-")</f>
        <v>0</v>
      </c>
      <c r="E54" s="10">
        <f>IFERROR(VLOOKUP($A54,Disciplinas[],4,FALSE),"-")</f>
        <v>4</v>
      </c>
      <c r="F54" s="10" t="str">
        <f>IFERROR(VLOOKUP($A54,Disciplinas[],6,FALSE),"-")</f>
        <v>BI</v>
      </c>
      <c r="G54" s="10" t="str">
        <f>IFERROR(VLOOKUP($A54,Disciplinas[],7,FALSE),"-")</f>
        <v>BI</v>
      </c>
      <c r="H54" s="24" t="s">
        <v>2575</v>
      </c>
      <c r="I54" s="24" t="s">
        <v>328</v>
      </c>
      <c r="J54" s="24" t="s">
        <v>4051</v>
      </c>
      <c r="K54" s="24">
        <v>90</v>
      </c>
      <c r="L54" s="25" t="s">
        <v>377</v>
      </c>
      <c r="M54" s="52">
        <v>0.874999999999999</v>
      </c>
      <c r="N54" s="52">
        <v>0.95833333333333204</v>
      </c>
      <c r="O54" s="25" t="s">
        <v>383</v>
      </c>
      <c r="P54" s="25" t="s">
        <v>380</v>
      </c>
      <c r="Q54" s="52">
        <v>0.79166666666666596</v>
      </c>
      <c r="R54" s="52">
        <v>0.874999999999999</v>
      </c>
      <c r="S54" s="25" t="s">
        <v>363</v>
      </c>
      <c r="X54" s="25">
        <v>3</v>
      </c>
      <c r="Y54" s="25" t="s">
        <v>330</v>
      </c>
      <c r="AK54" s="25" t="s">
        <v>4078</v>
      </c>
    </row>
    <row r="55" spans="1:37">
      <c r="A55" s="26" t="s">
        <v>266</v>
      </c>
      <c r="B55" s="10" t="str">
        <f>IFERROR(VLOOKUP($A55,Disciplinas[],5,FALSE),"-")</f>
        <v>BIL0304-15</v>
      </c>
      <c r="C55" s="10">
        <f>IFERROR(VLOOKUP($A55,Disciplinas[],2,FALSE),"-")</f>
        <v>3</v>
      </c>
      <c r="D55" s="10">
        <f>IFERROR(VLOOKUP($A55,Disciplinas[],3,FALSE),"-")</f>
        <v>0</v>
      </c>
      <c r="E55" s="10">
        <f>IFERROR(VLOOKUP($A55,Disciplinas[],4,FALSE),"-")</f>
        <v>4</v>
      </c>
      <c r="F55" s="10" t="str">
        <f>IFERROR(VLOOKUP($A55,Disciplinas[],6,FALSE),"-")</f>
        <v>BI</v>
      </c>
      <c r="G55" s="10" t="str">
        <f>IFERROR(VLOOKUP($A55,Disciplinas[],7,FALSE),"-")</f>
        <v>BI</v>
      </c>
      <c r="H55" s="24" t="s">
        <v>2575</v>
      </c>
      <c r="I55" s="24" t="s">
        <v>328</v>
      </c>
      <c r="J55" s="24" t="s">
        <v>4053</v>
      </c>
      <c r="K55" s="24">
        <v>90</v>
      </c>
      <c r="L55" s="25" t="s">
        <v>377</v>
      </c>
      <c r="M55" s="52">
        <v>0.79166666666666596</v>
      </c>
      <c r="N55" s="52">
        <v>0.874999999999999</v>
      </c>
      <c r="O55" s="25" t="s">
        <v>383</v>
      </c>
      <c r="P55" s="25" t="s">
        <v>380</v>
      </c>
      <c r="Q55" s="52">
        <v>0.874999999999999</v>
      </c>
      <c r="R55" s="52">
        <v>0.95833333333333204</v>
      </c>
      <c r="S55" s="25" t="s">
        <v>363</v>
      </c>
      <c r="X55" s="25">
        <v>3</v>
      </c>
      <c r="Y55" s="25" t="s">
        <v>330</v>
      </c>
      <c r="AK55" s="25" t="s">
        <v>4078</v>
      </c>
    </row>
    <row r="56" spans="1:37" hidden="1">
      <c r="A56" s="38" t="s">
        <v>151</v>
      </c>
      <c r="B56" s="35" t="str">
        <f>IFERROR(VLOOKUP($A56,Disciplinas[],5,FALSE),"-")</f>
        <v>NHT1069-15</v>
      </c>
      <c r="C56" s="35">
        <f>IFERROR(VLOOKUP($A56,Disciplinas[],2,FALSE),"-")</f>
        <v>4</v>
      </c>
      <c r="D56" s="35">
        <f>IFERROR(VLOOKUP($A56,Disciplinas[],3,FALSE),"-")</f>
        <v>2</v>
      </c>
      <c r="E56" s="35">
        <f>IFERROR(VLOOKUP($A56,Disciplinas[],4,FALSE),"-")</f>
        <v>3</v>
      </c>
      <c r="F56" s="35" t="str">
        <f>IFERROR(VLOOKUP($A56,Disciplinas[],6,FALSE),"-")</f>
        <v>OBR</v>
      </c>
      <c r="G56" s="35" t="str">
        <f>IFERROR(VLOOKUP($A56,Disciplinas[],7,FALSE),"-")</f>
        <v>BCB</v>
      </c>
      <c r="H56" s="33" t="s">
        <v>387</v>
      </c>
      <c r="I56" s="33" t="s">
        <v>388</v>
      </c>
      <c r="J56" s="33"/>
      <c r="K56" s="33">
        <v>30</v>
      </c>
      <c r="L56" s="37" t="s">
        <v>380</v>
      </c>
      <c r="M56" s="53">
        <v>0.41666666666666702</v>
      </c>
      <c r="N56" s="53">
        <v>0.5</v>
      </c>
      <c r="O56" s="31"/>
      <c r="P56" s="31" t="s">
        <v>381</v>
      </c>
      <c r="Q56" s="53">
        <v>0.33333333333333331</v>
      </c>
      <c r="R56" s="53">
        <v>0.41666666666666702</v>
      </c>
      <c r="S56" s="31" t="s">
        <v>363</v>
      </c>
      <c r="T56" s="31"/>
      <c r="U56" s="53"/>
      <c r="V56" s="53"/>
      <c r="W56" s="31"/>
      <c r="X56" s="31">
        <v>4</v>
      </c>
      <c r="Y56" s="37" t="s">
        <v>60</v>
      </c>
      <c r="Z56" s="37" t="s">
        <v>380</v>
      </c>
      <c r="AA56" s="52">
        <v>0.33333333333333331</v>
      </c>
      <c r="AB56" s="51">
        <v>0.41666666666666669</v>
      </c>
      <c r="AC56" s="37" t="s">
        <v>363</v>
      </c>
      <c r="AD56" s="37"/>
      <c r="AE56" s="51"/>
      <c r="AF56" s="51"/>
      <c r="AG56" s="37"/>
      <c r="AH56" s="37"/>
      <c r="AI56" s="31">
        <v>2</v>
      </c>
      <c r="AJ56" s="37" t="s">
        <v>60</v>
      </c>
      <c r="AK56" s="95"/>
    </row>
    <row r="57" spans="1:37" hidden="1">
      <c r="A57" s="38" t="s">
        <v>151</v>
      </c>
      <c r="B57" s="35" t="str">
        <f>IFERROR(VLOOKUP($A57,Disciplinas[],5,FALSE),"-")</f>
        <v>NHT1069-15</v>
      </c>
      <c r="C57" s="35">
        <f>IFERROR(VLOOKUP($A57,Disciplinas[],2,FALSE),"-")</f>
        <v>4</v>
      </c>
      <c r="D57" s="35">
        <f>IFERROR(VLOOKUP($A57,Disciplinas[],3,FALSE),"-")</f>
        <v>2</v>
      </c>
      <c r="E57" s="35">
        <f>IFERROR(VLOOKUP($A57,Disciplinas[],4,FALSE),"-")</f>
        <v>3</v>
      </c>
      <c r="F57" s="35" t="str">
        <f>IFERROR(VLOOKUP($A57,Disciplinas[],6,FALSE),"-")</f>
        <v>OBR</v>
      </c>
      <c r="G57" s="35" t="str">
        <f>IFERROR(VLOOKUP($A57,Disciplinas[],7,FALSE),"-")</f>
        <v>BCB</v>
      </c>
      <c r="H57" s="33" t="s">
        <v>387</v>
      </c>
      <c r="I57" s="33" t="s">
        <v>328</v>
      </c>
      <c r="J57" s="33"/>
      <c r="K57" s="33">
        <v>30</v>
      </c>
      <c r="L57" s="37" t="s">
        <v>380</v>
      </c>
      <c r="M57" s="53">
        <v>0.875000000000001</v>
      </c>
      <c r="N57" s="53">
        <v>0.95833333333333337</v>
      </c>
      <c r="O57" s="31"/>
      <c r="P57" s="31" t="s">
        <v>381</v>
      </c>
      <c r="Q57" s="53">
        <v>0.79166666666666696</v>
      </c>
      <c r="R57" s="53">
        <v>0.875000000000001</v>
      </c>
      <c r="S57" s="31" t="s">
        <v>363</v>
      </c>
      <c r="T57" s="31"/>
      <c r="U57" s="53"/>
      <c r="V57" s="53"/>
      <c r="W57" s="31"/>
      <c r="X57" s="31">
        <v>4</v>
      </c>
      <c r="Y57" s="37" t="s">
        <v>82</v>
      </c>
      <c r="Z57" s="37" t="s">
        <v>380</v>
      </c>
      <c r="AA57" s="52">
        <v>0.79166666666666696</v>
      </c>
      <c r="AB57" s="51">
        <v>0.875000000000001</v>
      </c>
      <c r="AC57" s="37" t="s">
        <v>363</v>
      </c>
      <c r="AD57" s="37"/>
      <c r="AE57" s="51"/>
      <c r="AF57" s="51"/>
      <c r="AG57" s="37"/>
      <c r="AH57" s="37"/>
      <c r="AI57" s="31">
        <v>2</v>
      </c>
      <c r="AJ57" s="37" t="s">
        <v>82</v>
      </c>
      <c r="AK57" s="95"/>
    </row>
    <row r="58" spans="1:37" hidden="1">
      <c r="A58" s="37" t="s">
        <v>2594</v>
      </c>
      <c r="B58" s="35" t="str">
        <f>IFERROR(VLOOKUP($A58,Disciplinas[],5,FALSE),"-")</f>
        <v>BTC205</v>
      </c>
      <c r="C58" s="35">
        <f>IFERROR(VLOOKUP($A58,Disciplinas[],2,FALSE),"-")</f>
        <v>4</v>
      </c>
      <c r="D58" s="35">
        <f>IFERROR(VLOOKUP($A58,Disciplinas[],3,FALSE),"-")</f>
        <v>0</v>
      </c>
      <c r="E58" s="35">
        <f>IFERROR(VLOOKUP($A58,Disciplinas[],4,FALSE),"-")</f>
        <v>8</v>
      </c>
      <c r="F58" s="35" t="str">
        <f>IFERROR(VLOOKUP($A58,Disciplinas[],6,FALSE),"-")</f>
        <v>PG</v>
      </c>
      <c r="G58" s="35" t="str">
        <f>IFERROR(VLOOKUP($A58,Disciplinas[],7,FALSE),"-")</f>
        <v>BTC</v>
      </c>
      <c r="H58" s="33"/>
      <c r="I58" s="33" t="s">
        <v>388</v>
      </c>
      <c r="J58" s="33"/>
      <c r="K58" s="33"/>
      <c r="L58" s="37"/>
      <c r="M58" s="53"/>
      <c r="N58" s="53"/>
      <c r="P58" s="31"/>
      <c r="Q58" s="53"/>
      <c r="R58" s="53"/>
      <c r="S58" s="31"/>
      <c r="T58" s="31"/>
      <c r="U58" s="53"/>
      <c r="V58" s="53"/>
      <c r="W58" s="31"/>
      <c r="X58" s="31">
        <v>2</v>
      </c>
      <c r="Y58" s="37" t="s">
        <v>54</v>
      </c>
      <c r="Z58" s="37"/>
      <c r="AB58" s="51"/>
      <c r="AC58" s="37"/>
      <c r="AD58" s="37"/>
      <c r="AE58" s="51"/>
      <c r="AF58" s="51"/>
      <c r="AG58" s="37"/>
      <c r="AH58" s="37"/>
      <c r="AI58" s="31"/>
      <c r="AJ58" s="37"/>
      <c r="AK58" s="95"/>
    </row>
    <row r="59" spans="1:37" hidden="1">
      <c r="A59" s="26" t="s">
        <v>2594</v>
      </c>
      <c r="B59" s="10" t="str">
        <f>IFERROR(VLOOKUP($A59,Disciplinas[],5,FALSE),"-")</f>
        <v>BTC205</v>
      </c>
      <c r="C59" s="10">
        <f>IFERROR(VLOOKUP($A59,Disciplinas[],2,FALSE),"-")</f>
        <v>4</v>
      </c>
      <c r="D59" s="10">
        <f>IFERROR(VLOOKUP($A59,Disciplinas[],3,FALSE),"-")</f>
        <v>0</v>
      </c>
      <c r="E59" s="10">
        <f>IFERROR(VLOOKUP($A59,Disciplinas[],4,FALSE),"-")</f>
        <v>8</v>
      </c>
      <c r="F59" s="10" t="str">
        <f>IFERROR(VLOOKUP($A59,Disciplinas[],6,FALSE),"-")</f>
        <v>PG</v>
      </c>
      <c r="G59" s="10" t="str">
        <f>IFERROR(VLOOKUP($A59,Disciplinas[],7,FALSE),"-")</f>
        <v>BTC</v>
      </c>
      <c r="I59" s="24" t="s">
        <v>388</v>
      </c>
      <c r="X59" s="25">
        <v>2</v>
      </c>
      <c r="Y59" s="25" t="s">
        <v>71</v>
      </c>
    </row>
    <row r="60" spans="1:37" ht="45" hidden="1">
      <c r="A60" s="37" t="s">
        <v>294</v>
      </c>
      <c r="B60" s="35" t="str">
        <f>IFERROR(VLOOKUP($A60,Disciplinas[],5,FALSE),"-")</f>
        <v>BCS002-15</v>
      </c>
      <c r="C60" s="35">
        <f>IFERROR(VLOOKUP($A60,Disciplinas[],2,FALSE),"-")</f>
        <v>0</v>
      </c>
      <c r="D60" s="35">
        <f>IFERROR(VLOOKUP($A60,Disciplinas[],3,FALSE),"-")</f>
        <v>2</v>
      </c>
      <c r="E60" s="35">
        <f>IFERROR(VLOOKUP($A60,Disciplinas[],4,FALSE),"-")</f>
        <v>10</v>
      </c>
      <c r="F60" s="35" t="str">
        <f>IFERROR(VLOOKUP($A60,Disciplinas[],6,FALSE),"-")</f>
        <v>BI</v>
      </c>
      <c r="G60" s="35" t="str">
        <f>IFERROR(VLOOKUP($A60,Disciplinas[],7,FALSE),"-")</f>
        <v>BI</v>
      </c>
      <c r="H60" s="33" t="s">
        <v>2575</v>
      </c>
      <c r="I60" s="33" t="s">
        <v>328</v>
      </c>
      <c r="J60" s="33" t="s">
        <v>2577</v>
      </c>
      <c r="K60" s="33"/>
      <c r="L60" s="37" t="s">
        <v>378</v>
      </c>
      <c r="M60" s="53">
        <v>0.79166666666666596</v>
      </c>
      <c r="N60" s="53">
        <v>0.874999999999999</v>
      </c>
      <c r="O60" s="25" t="s">
        <v>363</v>
      </c>
      <c r="P60" s="31"/>
      <c r="Q60" s="53"/>
      <c r="R60" s="53"/>
      <c r="S60" s="31"/>
      <c r="T60" s="31"/>
      <c r="U60" s="53"/>
      <c r="V60" s="53"/>
      <c r="W60" s="31"/>
      <c r="X60" s="31">
        <v>2</v>
      </c>
      <c r="Y60" s="37" t="s">
        <v>65</v>
      </c>
      <c r="Z60" s="37"/>
      <c r="AB60" s="51"/>
      <c r="AC60" s="37"/>
      <c r="AD60" s="37"/>
      <c r="AE60" s="51"/>
      <c r="AF60" s="51"/>
      <c r="AG60" s="37"/>
      <c r="AH60" s="37"/>
      <c r="AI60" s="31"/>
      <c r="AJ60" s="37"/>
      <c r="AK60" s="95" t="s">
        <v>4091</v>
      </c>
    </row>
    <row r="61" spans="1:37" hidden="1">
      <c r="A61" s="37" t="s">
        <v>319</v>
      </c>
      <c r="B61" s="35" t="str">
        <f>IFERROR(VLOOKUP($A61,Disciplinas[],5,FALSE),"-")</f>
        <v>NHT1092-16</v>
      </c>
      <c r="C61" s="35">
        <f>IFERROR(VLOOKUP($A61,Disciplinas[],2,FALSE),"-")</f>
        <v>3</v>
      </c>
      <c r="D61" s="35">
        <f>IFERROR(VLOOKUP($A61,Disciplinas[],3,FALSE),"-")</f>
        <v>3</v>
      </c>
      <c r="E61" s="35">
        <f>IFERROR(VLOOKUP($A61,Disciplinas[],4,FALSE),"-")</f>
        <v>3</v>
      </c>
      <c r="F61" s="35" t="str">
        <f>IFERROR(VLOOKUP($A61,Disciplinas[],6,FALSE),"-")</f>
        <v>OBR</v>
      </c>
      <c r="G61" s="35" t="str">
        <f>IFERROR(VLOOKUP($A61,Disciplinas[],7,FALSE),"-")</f>
        <v>LCB</v>
      </c>
      <c r="H61" s="33" t="s">
        <v>387</v>
      </c>
      <c r="I61" s="33" t="s">
        <v>328</v>
      </c>
      <c r="J61" s="33" t="s">
        <v>2576</v>
      </c>
      <c r="K61" s="33">
        <v>30</v>
      </c>
      <c r="L61" s="37" t="s">
        <v>381</v>
      </c>
      <c r="M61" s="53">
        <v>0.875000000000001</v>
      </c>
      <c r="N61" s="53">
        <v>0.95833333333333337</v>
      </c>
      <c r="O61" s="25" t="s">
        <v>363</v>
      </c>
      <c r="P61" s="31"/>
      <c r="Q61" s="53"/>
      <c r="R61" s="53"/>
      <c r="S61" s="31"/>
      <c r="T61" s="31"/>
      <c r="U61" s="53"/>
      <c r="V61" s="53"/>
      <c r="W61" s="31"/>
      <c r="X61" s="31">
        <v>3</v>
      </c>
      <c r="Y61" s="37" t="s">
        <v>337</v>
      </c>
      <c r="Z61" s="37" t="s">
        <v>377</v>
      </c>
      <c r="AA61" s="52">
        <v>0.874999999999999</v>
      </c>
      <c r="AB61" s="51">
        <v>0.95833333333333204</v>
      </c>
      <c r="AC61" s="37" t="s">
        <v>363</v>
      </c>
      <c r="AD61" s="37" t="s">
        <v>380</v>
      </c>
      <c r="AE61" s="51">
        <v>0.874999999999999</v>
      </c>
      <c r="AF61" s="51">
        <v>0.95833333333333204</v>
      </c>
      <c r="AG61" s="37"/>
      <c r="AH61" s="37"/>
      <c r="AI61" s="31">
        <v>3</v>
      </c>
      <c r="AJ61" s="37" t="s">
        <v>337</v>
      </c>
      <c r="AK61" s="95"/>
    </row>
    <row r="62" spans="1:37" hidden="1">
      <c r="A62" s="38" t="s">
        <v>163</v>
      </c>
      <c r="B62" s="35" t="str">
        <f>IFERROR(VLOOKUP($A62,Disciplinas[],5,FALSE),"-")</f>
        <v>NHT1054-15</v>
      </c>
      <c r="C62" s="35">
        <f>IFERROR(VLOOKUP($A62,Disciplinas[],2,FALSE),"-")</f>
        <v>4</v>
      </c>
      <c r="D62" s="35">
        <f>IFERROR(VLOOKUP($A62,Disciplinas[],3,FALSE),"-")</f>
        <v>2</v>
      </c>
      <c r="E62" s="35">
        <f>IFERROR(VLOOKUP($A62,Disciplinas[],4,FALSE),"-")</f>
        <v>4</v>
      </c>
      <c r="F62" s="35" t="str">
        <f>IFERROR(VLOOKUP($A62,Disciplinas[],6,FALSE),"-")</f>
        <v>OBR</v>
      </c>
      <c r="G62" s="35" t="str">
        <f>IFERROR(VLOOKUP($A62,Disciplinas[],7,FALSE),"-")</f>
        <v>BCB</v>
      </c>
      <c r="H62" s="33" t="s">
        <v>387</v>
      </c>
      <c r="I62" s="33" t="s">
        <v>388</v>
      </c>
      <c r="J62" s="33"/>
      <c r="K62" s="33">
        <v>30</v>
      </c>
      <c r="L62" s="37" t="s">
        <v>377</v>
      </c>
      <c r="M62" s="53">
        <v>0.33333333333333331</v>
      </c>
      <c r="N62" s="53">
        <v>0.41666666666666669</v>
      </c>
      <c r="O62" s="31" t="s">
        <v>363</v>
      </c>
      <c r="P62" s="31" t="s">
        <v>379</v>
      </c>
      <c r="Q62" s="53">
        <v>0.33333333333333331</v>
      </c>
      <c r="R62" s="53">
        <v>0.41666666666666702</v>
      </c>
      <c r="S62" s="31" t="s">
        <v>363</v>
      </c>
      <c r="T62" s="31"/>
      <c r="U62" s="53"/>
      <c r="V62" s="53"/>
      <c r="W62" s="31"/>
      <c r="X62" s="31">
        <v>4</v>
      </c>
      <c r="Y62" s="37" t="s">
        <v>72</v>
      </c>
      <c r="Z62" s="37" t="s">
        <v>379</v>
      </c>
      <c r="AA62" s="52">
        <v>0.41666666666666702</v>
      </c>
      <c r="AB62" s="51">
        <v>0.5</v>
      </c>
      <c r="AC62" s="37" t="s">
        <v>363</v>
      </c>
      <c r="AD62" s="37"/>
      <c r="AE62" s="51"/>
      <c r="AF62" s="51"/>
      <c r="AG62" s="37"/>
      <c r="AH62" s="37"/>
      <c r="AI62" s="31">
        <v>2</v>
      </c>
      <c r="AJ62" s="37" t="s">
        <v>72</v>
      </c>
      <c r="AK62" s="95"/>
    </row>
    <row r="63" spans="1:37" hidden="1">
      <c r="A63" s="38" t="s">
        <v>163</v>
      </c>
      <c r="B63" s="35" t="str">
        <f>IFERROR(VLOOKUP($A63,Disciplinas[],5,FALSE),"-")</f>
        <v>NHT1054-15</v>
      </c>
      <c r="C63" s="35">
        <f>IFERROR(VLOOKUP($A63,Disciplinas[],2,FALSE),"-")</f>
        <v>4</v>
      </c>
      <c r="D63" s="35">
        <f>IFERROR(VLOOKUP($A63,Disciplinas[],3,FALSE),"-")</f>
        <v>2</v>
      </c>
      <c r="E63" s="35">
        <f>IFERROR(VLOOKUP($A63,Disciplinas[],4,FALSE),"-")</f>
        <v>4</v>
      </c>
      <c r="F63" s="35" t="str">
        <f>IFERROR(VLOOKUP($A63,Disciplinas[],6,FALSE),"-")</f>
        <v>OBR</v>
      </c>
      <c r="G63" s="35" t="str">
        <f>IFERROR(VLOOKUP($A63,Disciplinas[],7,FALSE),"-")</f>
        <v>BCB</v>
      </c>
      <c r="H63" s="33" t="s">
        <v>387</v>
      </c>
      <c r="I63" s="33" t="s">
        <v>328</v>
      </c>
      <c r="J63" s="33"/>
      <c r="K63" s="33">
        <v>30</v>
      </c>
      <c r="L63" s="37" t="s">
        <v>377</v>
      </c>
      <c r="M63" s="53">
        <v>0.79166666666666696</v>
      </c>
      <c r="N63" s="53">
        <v>0.875000000000001</v>
      </c>
      <c r="O63" s="31" t="s">
        <v>363</v>
      </c>
      <c r="P63" s="31" t="s">
        <v>379</v>
      </c>
      <c r="Q63" s="53">
        <v>0.79166666666666696</v>
      </c>
      <c r="R63" s="53">
        <v>0.875000000000001</v>
      </c>
      <c r="S63" s="31" t="s">
        <v>363</v>
      </c>
      <c r="T63" s="31"/>
      <c r="U63" s="53"/>
      <c r="V63" s="53"/>
      <c r="W63" s="31"/>
      <c r="X63" s="31">
        <v>4</v>
      </c>
      <c r="Y63" s="37" t="s">
        <v>71</v>
      </c>
      <c r="Z63" s="37" t="s">
        <v>379</v>
      </c>
      <c r="AA63" s="52">
        <v>0.875</v>
      </c>
      <c r="AB63" s="51">
        <v>0.95833333333333337</v>
      </c>
      <c r="AC63" s="37" t="s">
        <v>363</v>
      </c>
      <c r="AD63" s="37"/>
      <c r="AE63" s="51"/>
      <c r="AF63" s="51"/>
      <c r="AG63" s="37"/>
      <c r="AH63" s="37"/>
      <c r="AI63" s="31">
        <v>2</v>
      </c>
      <c r="AJ63" s="37" t="s">
        <v>71</v>
      </c>
      <c r="AK63" s="95"/>
    </row>
    <row r="64" spans="1:37" ht="30" hidden="1">
      <c r="A64" s="37" t="s">
        <v>167</v>
      </c>
      <c r="B64" s="35" t="str">
        <f>IFERROR(VLOOKUP($A64,Disciplinas[],5,FALSE),"-")</f>
        <v>NHZ1090-15</v>
      </c>
      <c r="C64" s="35">
        <f>IFERROR(VLOOKUP($A64,Disciplinas[],2,FALSE),"-")</f>
        <v>4</v>
      </c>
      <c r="D64" s="35">
        <f>IFERROR(VLOOKUP($A64,Disciplinas[],3,FALSE),"-")</f>
        <v>0</v>
      </c>
      <c r="E64" s="35">
        <f>IFERROR(VLOOKUP($A64,Disciplinas[],4,FALSE),"-")</f>
        <v>5</v>
      </c>
      <c r="F64" s="35" t="str">
        <f>IFERROR(VLOOKUP($A64,Disciplinas[],6,FALSE),"-")</f>
        <v>OL</v>
      </c>
      <c r="G64" s="35" t="str">
        <f>IFERROR(VLOOKUP($A64,Disciplinas[],7,FALSE),"-")</f>
        <v>BCB</v>
      </c>
      <c r="H64" s="33" t="s">
        <v>387</v>
      </c>
      <c r="I64" s="33" t="s">
        <v>388</v>
      </c>
      <c r="J64" s="33"/>
      <c r="K64" s="33">
        <v>30</v>
      </c>
      <c r="L64" s="37" t="s">
        <v>378</v>
      </c>
      <c r="M64" s="53">
        <v>0.58333333333333337</v>
      </c>
      <c r="N64" s="53">
        <v>0.66666666666666663</v>
      </c>
      <c r="O64" s="25" t="s">
        <v>363</v>
      </c>
      <c r="P64" s="31" t="s">
        <v>380</v>
      </c>
      <c r="Q64" s="53">
        <v>0.58333333333333304</v>
      </c>
      <c r="R64" s="53">
        <v>0.66666666666666696</v>
      </c>
      <c r="S64" s="31" t="s">
        <v>363</v>
      </c>
      <c r="T64" s="31"/>
      <c r="U64" s="53"/>
      <c r="V64" s="53"/>
      <c r="W64" s="31"/>
      <c r="X64" s="31">
        <v>4</v>
      </c>
      <c r="Y64" s="37" t="s">
        <v>50</v>
      </c>
      <c r="Z64" s="37"/>
      <c r="AB64" s="51"/>
      <c r="AC64" s="37"/>
      <c r="AD64" s="37"/>
      <c r="AE64" s="51"/>
      <c r="AF64" s="51"/>
      <c r="AG64" s="37"/>
      <c r="AH64" s="37"/>
      <c r="AI64" s="31"/>
      <c r="AJ64" s="37"/>
      <c r="AK64" s="95" t="s">
        <v>4079</v>
      </c>
    </row>
    <row r="65" spans="1:37" hidden="1">
      <c r="A65" s="26" t="s">
        <v>173</v>
      </c>
      <c r="B65" s="10" t="str">
        <f>IFERROR(VLOOKUP($A65,Disciplinas[],5,FALSE),"-")</f>
        <v>ESZB005-13</v>
      </c>
      <c r="C65" s="10">
        <f>IFERROR(VLOOKUP($A65,Disciplinas[],2,FALSE),"-")</f>
        <v>4</v>
      </c>
      <c r="D65" s="10">
        <f>IFERROR(VLOOKUP($A65,Disciplinas[],3,FALSE),"-")</f>
        <v>0</v>
      </c>
      <c r="E65" s="10">
        <f>IFERROR(VLOOKUP($A65,Disciplinas[],4,FALSE),"-")</f>
        <v>4</v>
      </c>
      <c r="F65" s="10" t="str">
        <f>IFERROR(VLOOKUP($A65,Disciplinas[],6,FALSE),"-")</f>
        <v>OL</v>
      </c>
      <c r="G65" s="10" t="str">
        <f>IFERROR(VLOOKUP($A65,Disciplinas[],7,FALSE),"-")</f>
        <v>BCB</v>
      </c>
      <c r="I65" s="24" t="s">
        <v>388</v>
      </c>
      <c r="K65" s="24">
        <v>30</v>
      </c>
      <c r="L65" s="25" t="s">
        <v>378</v>
      </c>
      <c r="M65" s="52">
        <v>0.58333333333333304</v>
      </c>
      <c r="N65" s="52">
        <v>0.66666666666666596</v>
      </c>
      <c r="O65" s="25" t="s">
        <v>363</v>
      </c>
      <c r="P65" s="25" t="s">
        <v>381</v>
      </c>
      <c r="Q65" s="52">
        <v>0.58333333333333304</v>
      </c>
      <c r="R65" s="52">
        <v>0.66666666666666596</v>
      </c>
      <c r="S65" s="25" t="s">
        <v>363</v>
      </c>
      <c r="X65" s="25">
        <v>4</v>
      </c>
      <c r="Y65" s="25" t="s">
        <v>70</v>
      </c>
    </row>
    <row r="66" spans="1:37" hidden="1">
      <c r="A66" s="37" t="s">
        <v>191</v>
      </c>
      <c r="B66" s="35" t="str">
        <f>IFERROR(VLOOKUP($A66,Disciplinas[],5,FALSE),"-")</f>
        <v>NHZ1079-15</v>
      </c>
      <c r="C66" s="35">
        <f>IFERROR(VLOOKUP($A66,Disciplinas[],2,FALSE),"-")</f>
        <v>3</v>
      </c>
      <c r="D66" s="35">
        <f>IFERROR(VLOOKUP($A66,Disciplinas[],3,FALSE),"-")</f>
        <v>1</v>
      </c>
      <c r="E66" s="35">
        <f>IFERROR(VLOOKUP($A66,Disciplinas[],4,FALSE),"-")</f>
        <v>4</v>
      </c>
      <c r="F66" s="35" t="str">
        <f>IFERROR(VLOOKUP($A66,Disciplinas[],6,FALSE),"-")</f>
        <v>OL</v>
      </c>
      <c r="G66" s="35" t="str">
        <f>IFERROR(VLOOKUP($A66,Disciplinas[],7,FALSE),"-")</f>
        <v>BCB</v>
      </c>
      <c r="H66" s="33" t="s">
        <v>387</v>
      </c>
      <c r="I66" s="33" t="s">
        <v>328</v>
      </c>
      <c r="J66" s="33"/>
      <c r="K66" s="33">
        <v>30</v>
      </c>
      <c r="L66" s="37"/>
      <c r="M66" s="53"/>
      <c r="N66" s="53"/>
      <c r="O66" s="31"/>
      <c r="P66" s="31"/>
      <c r="Q66" s="53"/>
      <c r="R66" s="53"/>
      <c r="S66" s="31"/>
      <c r="T66" s="31"/>
      <c r="U66" s="53"/>
      <c r="V66" s="53"/>
      <c r="W66" s="31"/>
      <c r="X66" s="31">
        <v>3</v>
      </c>
      <c r="Y66" s="37" t="s">
        <v>53</v>
      </c>
      <c r="Z66" s="37" t="s">
        <v>379</v>
      </c>
      <c r="AA66" s="52">
        <v>0.79166666666666696</v>
      </c>
      <c r="AB66" s="52">
        <v>0.95833333333333337</v>
      </c>
      <c r="AC66" s="37" t="s">
        <v>363</v>
      </c>
      <c r="AD66" s="37"/>
      <c r="AE66" s="51"/>
      <c r="AF66" s="51"/>
      <c r="AG66" s="37"/>
      <c r="AH66" s="37"/>
      <c r="AI66" s="31">
        <v>1</v>
      </c>
      <c r="AJ66" s="37" t="s">
        <v>53</v>
      </c>
      <c r="AK66" s="95"/>
    </row>
    <row r="67" spans="1:37" hidden="1">
      <c r="A67" s="38" t="s">
        <v>197</v>
      </c>
      <c r="B67" s="35" t="str">
        <f>IFERROR(VLOOKUP($A67,Disciplinas[],5,FALSE),"-")</f>
        <v>NHT1059-15</v>
      </c>
      <c r="C67" s="35">
        <f>IFERROR(VLOOKUP($A67,Disciplinas[],2,FALSE),"-")</f>
        <v>4</v>
      </c>
      <c r="D67" s="35">
        <f>IFERROR(VLOOKUP($A67,Disciplinas[],3,FALSE),"-")</f>
        <v>2</v>
      </c>
      <c r="E67" s="35">
        <f>IFERROR(VLOOKUP($A67,Disciplinas[],4,FALSE),"-")</f>
        <v>4</v>
      </c>
      <c r="F67" s="35" t="str">
        <f>IFERROR(VLOOKUP($A67,Disciplinas[],6,FALSE),"-")</f>
        <v>OBR</v>
      </c>
      <c r="G67" s="35" t="str">
        <f>IFERROR(VLOOKUP($A67,Disciplinas[],7,FALSE),"-")</f>
        <v>BCB</v>
      </c>
      <c r="H67" s="33" t="s">
        <v>387</v>
      </c>
      <c r="I67" s="33" t="s">
        <v>388</v>
      </c>
      <c r="J67" s="33"/>
      <c r="K67" s="33">
        <v>30</v>
      </c>
      <c r="L67" s="37" t="s">
        <v>377</v>
      </c>
      <c r="M67" s="53">
        <v>0.41666666666666702</v>
      </c>
      <c r="N67" s="53">
        <v>0.5</v>
      </c>
      <c r="O67" s="25" t="s">
        <v>363</v>
      </c>
      <c r="P67" s="31" t="s">
        <v>379</v>
      </c>
      <c r="Q67" s="53">
        <v>0.33333333333333331</v>
      </c>
      <c r="R67" s="53">
        <v>0.41666666666666702</v>
      </c>
      <c r="S67" s="31" t="s">
        <v>363</v>
      </c>
      <c r="T67" s="31"/>
      <c r="U67" s="53"/>
      <c r="V67" s="53"/>
      <c r="W67" s="31"/>
      <c r="X67" s="31">
        <v>4</v>
      </c>
      <c r="Y67" s="37" t="s">
        <v>76</v>
      </c>
      <c r="Z67" s="37" t="s">
        <v>379</v>
      </c>
      <c r="AA67" s="52">
        <v>0.41666666666666702</v>
      </c>
      <c r="AB67" s="51">
        <v>0.5</v>
      </c>
      <c r="AC67" s="37" t="s">
        <v>363</v>
      </c>
      <c r="AD67" s="37"/>
      <c r="AE67" s="51"/>
      <c r="AF67" s="51"/>
      <c r="AG67" s="37"/>
      <c r="AH67" s="37"/>
      <c r="AI67" s="31">
        <v>2</v>
      </c>
      <c r="AJ67" s="37" t="s">
        <v>76</v>
      </c>
      <c r="AK67" s="95"/>
    </row>
    <row r="68" spans="1:37" hidden="1">
      <c r="A68" s="38" t="s">
        <v>197</v>
      </c>
      <c r="B68" s="35" t="str">
        <f>IFERROR(VLOOKUP($A68,Disciplinas[],5,FALSE),"-")</f>
        <v>NHT1059-15</v>
      </c>
      <c r="C68" s="35">
        <f>IFERROR(VLOOKUP($A68,Disciplinas[],2,FALSE),"-")</f>
        <v>4</v>
      </c>
      <c r="D68" s="35">
        <f>IFERROR(VLOOKUP($A68,Disciplinas[],3,FALSE),"-")</f>
        <v>2</v>
      </c>
      <c r="E68" s="35">
        <f>IFERROR(VLOOKUP($A68,Disciplinas[],4,FALSE),"-")</f>
        <v>4</v>
      </c>
      <c r="F68" s="35" t="str">
        <f>IFERROR(VLOOKUP($A68,Disciplinas[],6,FALSE),"-")</f>
        <v>OBR</v>
      </c>
      <c r="G68" s="35" t="str">
        <f>IFERROR(VLOOKUP($A68,Disciplinas[],7,FALSE),"-")</f>
        <v>BCB</v>
      </c>
      <c r="H68" s="33" t="s">
        <v>387</v>
      </c>
      <c r="I68" s="33" t="s">
        <v>328</v>
      </c>
      <c r="J68" s="33"/>
      <c r="K68" s="33">
        <v>30</v>
      </c>
      <c r="L68" s="37" t="s">
        <v>377</v>
      </c>
      <c r="M68" s="53">
        <v>0.875000000000001</v>
      </c>
      <c r="N68" s="53">
        <v>0.95833333333333337</v>
      </c>
      <c r="O68" s="25" t="s">
        <v>363</v>
      </c>
      <c r="P68" s="31" t="s">
        <v>379</v>
      </c>
      <c r="Q68" s="53">
        <v>0.79166666666666696</v>
      </c>
      <c r="R68" s="53">
        <v>0.875000000000001</v>
      </c>
      <c r="S68" s="31" t="s">
        <v>363</v>
      </c>
      <c r="T68" s="31"/>
      <c r="U68" s="53"/>
      <c r="V68" s="53"/>
      <c r="W68" s="31"/>
      <c r="X68" s="31">
        <v>4</v>
      </c>
      <c r="Y68" s="37" t="s">
        <v>329</v>
      </c>
      <c r="Z68" s="37" t="s">
        <v>379</v>
      </c>
      <c r="AA68" s="52">
        <v>0.875</v>
      </c>
      <c r="AB68" s="51">
        <v>0.95833333333333337</v>
      </c>
      <c r="AC68" s="37" t="s">
        <v>363</v>
      </c>
      <c r="AD68" s="37"/>
      <c r="AE68" s="51"/>
      <c r="AF68" s="51"/>
      <c r="AG68" s="37"/>
      <c r="AH68" s="37"/>
      <c r="AI68" s="31">
        <v>2</v>
      </c>
      <c r="AJ68" s="37" t="s">
        <v>329</v>
      </c>
      <c r="AK68" s="95"/>
    </row>
    <row r="69" spans="1:37" hidden="1">
      <c r="A69" s="38" t="s">
        <v>207</v>
      </c>
      <c r="B69" s="35" t="str">
        <f>IFERROR(VLOOKUP($A69,Disciplinas[],5,FALSE),"-")</f>
        <v>NHT1071-15</v>
      </c>
      <c r="C69" s="35">
        <f>IFERROR(VLOOKUP($A69,Disciplinas[],2,FALSE),"-")</f>
        <v>1</v>
      </c>
      <c r="D69" s="35">
        <f>IFERROR(VLOOKUP($A69,Disciplinas[],3,FALSE),"-")</f>
        <v>3</v>
      </c>
      <c r="E69" s="35">
        <f>IFERROR(VLOOKUP($A69,Disciplinas[],4,FALSE),"-")</f>
        <v>4</v>
      </c>
      <c r="F69" s="35" t="str">
        <f>IFERROR(VLOOKUP($A69,Disciplinas[],6,FALSE),"-")</f>
        <v>OBR</v>
      </c>
      <c r="G69" s="35" t="str">
        <f>IFERROR(VLOOKUP($A69,Disciplinas[],7,FALSE),"-")</f>
        <v>BCB</v>
      </c>
      <c r="H69" s="33" t="s">
        <v>387</v>
      </c>
      <c r="I69" s="33" t="s">
        <v>388</v>
      </c>
      <c r="J69" s="33"/>
      <c r="K69" s="33">
        <v>30</v>
      </c>
      <c r="L69" s="37" t="s">
        <v>378</v>
      </c>
      <c r="M69" s="53"/>
      <c r="N69" s="53"/>
      <c r="O69" s="25" t="s">
        <v>363</v>
      </c>
      <c r="P69" s="31"/>
      <c r="Q69" s="53"/>
      <c r="R69" s="53"/>
      <c r="T69" s="31"/>
      <c r="U69" s="53"/>
      <c r="V69" s="53"/>
      <c r="W69" s="31"/>
      <c r="X69" s="31">
        <v>1</v>
      </c>
      <c r="Y69" s="37" t="s">
        <v>75</v>
      </c>
      <c r="Z69" s="37" t="s">
        <v>378</v>
      </c>
      <c r="AA69" s="52">
        <v>0.33333333333333331</v>
      </c>
      <c r="AB69" s="51">
        <v>0.5</v>
      </c>
      <c r="AC69" s="37" t="s">
        <v>363</v>
      </c>
      <c r="AD69" s="37"/>
      <c r="AE69" s="51"/>
      <c r="AF69" s="51"/>
      <c r="AG69" s="37"/>
      <c r="AH69" s="37"/>
      <c r="AI69" s="31">
        <v>3</v>
      </c>
      <c r="AJ69" s="37" t="s">
        <v>75</v>
      </c>
      <c r="AK69" s="95" t="s">
        <v>4049</v>
      </c>
    </row>
    <row r="70" spans="1:37" hidden="1">
      <c r="A70" s="38" t="s">
        <v>207</v>
      </c>
      <c r="B70" s="35" t="str">
        <f>IFERROR(VLOOKUP($A70,Disciplinas[],5,FALSE),"-")</f>
        <v>NHT1071-15</v>
      </c>
      <c r="C70" s="35">
        <f>IFERROR(VLOOKUP($A70,Disciplinas[],2,FALSE),"-")</f>
        <v>1</v>
      </c>
      <c r="D70" s="35">
        <f>IFERROR(VLOOKUP($A70,Disciplinas[],3,FALSE),"-")</f>
        <v>3</v>
      </c>
      <c r="E70" s="35">
        <f>IFERROR(VLOOKUP($A70,Disciplinas[],4,FALSE),"-")</f>
        <v>4</v>
      </c>
      <c r="F70" s="35" t="str">
        <f>IFERROR(VLOOKUP($A70,Disciplinas[],6,FALSE),"-")</f>
        <v>OBR</v>
      </c>
      <c r="G70" s="35" t="str">
        <f>IFERROR(VLOOKUP($A70,Disciplinas[],7,FALSE),"-")</f>
        <v>BCB</v>
      </c>
      <c r="H70" s="33" t="s">
        <v>387</v>
      </c>
      <c r="I70" s="33" t="s">
        <v>328</v>
      </c>
      <c r="J70" s="33"/>
      <c r="K70" s="33">
        <v>30</v>
      </c>
      <c r="L70" s="37" t="s">
        <v>378</v>
      </c>
      <c r="M70" s="53"/>
      <c r="N70" s="53"/>
      <c r="O70" s="25" t="s">
        <v>363</v>
      </c>
      <c r="P70" s="31"/>
      <c r="Q70" s="53"/>
      <c r="R70" s="53"/>
      <c r="T70" s="31"/>
      <c r="U70" s="53"/>
      <c r="V70" s="53"/>
      <c r="W70" s="31"/>
      <c r="X70" s="31">
        <v>1</v>
      </c>
      <c r="Y70" s="37" t="s">
        <v>75</v>
      </c>
      <c r="Z70" s="37" t="s">
        <v>378</v>
      </c>
      <c r="AA70" s="52">
        <v>0.79166666666666596</v>
      </c>
      <c r="AB70" s="51">
        <v>0.95833333333333337</v>
      </c>
      <c r="AC70" s="37" t="s">
        <v>363</v>
      </c>
      <c r="AD70" s="37"/>
      <c r="AE70" s="51"/>
      <c r="AF70" s="51"/>
      <c r="AG70" s="37"/>
      <c r="AH70" s="37"/>
      <c r="AI70" s="31">
        <v>3</v>
      </c>
      <c r="AJ70" s="37" t="s">
        <v>75</v>
      </c>
      <c r="AK70" s="95" t="s">
        <v>4049</v>
      </c>
    </row>
    <row r="71" spans="1:37" hidden="1">
      <c r="A71" s="37"/>
      <c r="B71" s="35" t="str">
        <f>IFERROR(VLOOKUP($A71,Disciplinas[],5,FALSE),"-")</f>
        <v>-</v>
      </c>
      <c r="C71" s="35" t="str">
        <f>IFERROR(VLOOKUP($A71,Disciplinas[],2,FALSE),"-")</f>
        <v>-</v>
      </c>
      <c r="D71" s="35" t="str">
        <f>IFERROR(VLOOKUP($A71,Disciplinas[],3,FALSE),"-")</f>
        <v>-</v>
      </c>
      <c r="E71" s="35" t="str">
        <f>IFERROR(VLOOKUP($A71,Disciplinas[],4,FALSE),"-")</f>
        <v>-</v>
      </c>
      <c r="F71" s="35" t="str">
        <f>IFERROR(VLOOKUP($A71,Disciplinas[],6,FALSE),"-")</f>
        <v>-</v>
      </c>
      <c r="G71" s="35" t="str">
        <f>IFERROR(VLOOKUP($A71,Disciplinas[],7,FALSE),"-")</f>
        <v>-</v>
      </c>
      <c r="H71" s="33"/>
      <c r="I71" s="33"/>
      <c r="J71" s="33"/>
      <c r="K71" s="33"/>
      <c r="L71" s="37"/>
      <c r="M71" s="53"/>
      <c r="N71" s="53"/>
      <c r="O71" s="31"/>
      <c r="P71" s="31"/>
      <c r="Q71" s="53"/>
      <c r="R71" s="53"/>
      <c r="S71" s="31"/>
      <c r="T71" s="31"/>
      <c r="U71" s="53"/>
      <c r="V71" s="53"/>
      <c r="W71" s="31"/>
      <c r="X71" s="31"/>
      <c r="Y71" s="37"/>
      <c r="Z71" s="37"/>
      <c r="AB71" s="51"/>
      <c r="AC71" s="37"/>
      <c r="AD71" s="37"/>
      <c r="AE71" s="51"/>
      <c r="AF71" s="51"/>
      <c r="AG71" s="37"/>
      <c r="AH71" s="37"/>
      <c r="AI71" s="31"/>
      <c r="AJ71" s="37"/>
      <c r="AK71" s="95"/>
    </row>
    <row r="72" spans="1:37" ht="30" hidden="1">
      <c r="A72" s="26" t="s">
        <v>294</v>
      </c>
      <c r="B72" s="10" t="str">
        <f>IFERROR(VLOOKUP($A72,Disciplinas[],5,FALSE),"-")</f>
        <v>BCS002-15</v>
      </c>
      <c r="C72" s="10">
        <f>IFERROR(VLOOKUP($A72,Disciplinas[],2,FALSE),"-")</f>
        <v>0</v>
      </c>
      <c r="D72" s="10">
        <f>IFERROR(VLOOKUP($A72,Disciplinas[],3,FALSE),"-")</f>
        <v>2</v>
      </c>
      <c r="E72" s="10">
        <f>IFERROR(VLOOKUP($A72,Disciplinas[],4,FALSE),"-")</f>
        <v>10</v>
      </c>
      <c r="F72" s="10" t="str">
        <f>IFERROR(VLOOKUP($A72,Disciplinas[],6,FALSE),"-")</f>
        <v>BI</v>
      </c>
      <c r="G72" s="10" t="str">
        <f>IFERROR(VLOOKUP($A72,Disciplinas[],7,FALSE),"-")</f>
        <v>BI</v>
      </c>
      <c r="H72" s="24" t="s">
        <v>387</v>
      </c>
      <c r="I72" s="24" t="s">
        <v>388</v>
      </c>
      <c r="J72" s="24" t="s">
        <v>4051</v>
      </c>
      <c r="L72" s="37" t="s">
        <v>378</v>
      </c>
      <c r="M72" s="52">
        <v>0.41666666666666702</v>
      </c>
      <c r="N72" s="52">
        <v>0.5</v>
      </c>
      <c r="O72" s="25" t="s">
        <v>363</v>
      </c>
      <c r="X72" s="25">
        <v>2</v>
      </c>
      <c r="Y72" s="25" t="s">
        <v>71</v>
      </c>
      <c r="AK72" s="25" t="s">
        <v>4079</v>
      </c>
    </row>
    <row r="73" spans="1:37" hidden="1">
      <c r="A73" s="26" t="s">
        <v>243</v>
      </c>
      <c r="B73" s="10" t="str">
        <f>IFERROR(VLOOKUP($A73,Disciplinas[],5,FALSE),"-")</f>
        <v>BCS0001-15</v>
      </c>
      <c r="C73" s="10">
        <f>IFERROR(VLOOKUP($A73,Disciplinas[],2,FALSE),"-")</f>
        <v>0</v>
      </c>
      <c r="D73" s="10">
        <f>IFERROR(VLOOKUP($A73,Disciplinas[],3,FALSE),"-")</f>
        <v>3</v>
      </c>
      <c r="E73" s="10">
        <f>IFERROR(VLOOKUP($A73,Disciplinas[],4,FALSE),"-")</f>
        <v>2</v>
      </c>
      <c r="F73" s="10" t="str">
        <f>IFERROR(VLOOKUP($A73,Disciplinas[],6,FALSE),"-")</f>
        <v>BI</v>
      </c>
      <c r="G73" s="10" t="str">
        <f>IFERROR(VLOOKUP($A73,Disciplinas[],7,FALSE),"-")</f>
        <v>BI</v>
      </c>
      <c r="H73" s="24" t="s">
        <v>2575</v>
      </c>
      <c r="I73" s="24" t="s">
        <v>388</v>
      </c>
      <c r="J73" s="24" t="s">
        <v>4080</v>
      </c>
      <c r="L73" s="37"/>
      <c r="Z73" s="25" t="s">
        <v>379</v>
      </c>
      <c r="AA73" s="52">
        <v>0.58333333333333304</v>
      </c>
      <c r="AB73" s="52">
        <v>0.70833333333333304</v>
      </c>
      <c r="AC73" s="25" t="s">
        <v>363</v>
      </c>
      <c r="AI73" s="25">
        <v>3</v>
      </c>
      <c r="AJ73" s="25" t="s">
        <v>74</v>
      </c>
      <c r="AK73" s="25" t="s">
        <v>4075</v>
      </c>
    </row>
    <row r="74" spans="1:37" hidden="1">
      <c r="A74" s="26" t="s">
        <v>294</v>
      </c>
      <c r="B74" s="10" t="str">
        <f>IFERROR(VLOOKUP($A74,Disciplinas[],5,FALSE),"-")</f>
        <v>BCS002-15</v>
      </c>
      <c r="C74" s="10">
        <f>IFERROR(VLOOKUP($A74,Disciplinas[],2,FALSE),"-")</f>
        <v>0</v>
      </c>
      <c r="D74" s="10">
        <f>IFERROR(VLOOKUP($A74,Disciplinas[],3,FALSE),"-")</f>
        <v>2</v>
      </c>
      <c r="E74" s="10">
        <f>IFERROR(VLOOKUP($A74,Disciplinas[],4,FALSE),"-")</f>
        <v>10</v>
      </c>
      <c r="F74" s="10" t="str">
        <f>IFERROR(VLOOKUP($A74,Disciplinas[],6,FALSE),"-")</f>
        <v>BI</v>
      </c>
      <c r="G74" s="10" t="str">
        <f>IFERROR(VLOOKUP($A74,Disciplinas[],7,FALSE),"-")</f>
        <v>BI</v>
      </c>
      <c r="H74" s="24" t="s">
        <v>2575</v>
      </c>
      <c r="I74" s="24" t="s">
        <v>388</v>
      </c>
      <c r="J74" s="24" t="s">
        <v>2576</v>
      </c>
      <c r="L74" s="37" t="s">
        <v>378</v>
      </c>
      <c r="M74" s="52">
        <v>0.41666666666666702</v>
      </c>
      <c r="N74" s="52">
        <v>0.5</v>
      </c>
      <c r="O74" s="25" t="s">
        <v>363</v>
      </c>
      <c r="X74" s="25">
        <v>2</v>
      </c>
      <c r="Y74" s="25" t="s">
        <v>336</v>
      </c>
      <c r="AK74" s="25" t="s">
        <v>4075</v>
      </c>
    </row>
    <row r="75" spans="1:37" hidden="1">
      <c r="A75" s="26" t="s">
        <v>2610</v>
      </c>
      <c r="B75" s="10" t="str">
        <f>IFERROR(VLOOKUP($A75,Disciplinas[],5,FALSE),"-")</f>
        <v>BIS019</v>
      </c>
      <c r="C75" s="10">
        <f>IFERROR(VLOOKUP($A75,Disciplinas[],2,FALSE),"-")</f>
        <v>4</v>
      </c>
      <c r="D75" s="10">
        <f>IFERROR(VLOOKUP($A75,Disciplinas[],3,FALSE),"-")</f>
        <v>0</v>
      </c>
      <c r="E75" s="10">
        <f>IFERROR(VLOOKUP($A75,Disciplinas[],4,FALSE),"-")</f>
        <v>8</v>
      </c>
      <c r="F75" s="10" t="str">
        <f>IFERROR(VLOOKUP($A75,Disciplinas[],6,FALSE),"-")</f>
        <v>PG</v>
      </c>
      <c r="G75" s="10" t="str">
        <f>IFERROR(VLOOKUP($A75,Disciplinas[],7,FALSE),"-")</f>
        <v>BIS</v>
      </c>
      <c r="X75" s="25">
        <v>4</v>
      </c>
      <c r="Y75" s="25" t="s">
        <v>85</v>
      </c>
    </row>
    <row r="76" spans="1:37" hidden="1">
      <c r="A76" s="26" t="s">
        <v>2629</v>
      </c>
      <c r="B76" s="10" t="str">
        <f>IFERROR(VLOOKUP($A76,Disciplinas[],5,FALSE),"-")</f>
        <v>EVD003</v>
      </c>
      <c r="C76" s="10">
        <f>IFERROR(VLOOKUP($A76,Disciplinas[],2,FALSE),"-")</f>
        <v>6</v>
      </c>
      <c r="D76" s="10">
        <f>IFERROR(VLOOKUP($A76,Disciplinas[],3,FALSE),"-")</f>
        <v>0</v>
      </c>
      <c r="E76" s="10">
        <f>IFERROR(VLOOKUP($A76,Disciplinas[],4,FALSE),"-")</f>
        <v>12</v>
      </c>
      <c r="F76" s="10" t="str">
        <f>IFERROR(VLOOKUP($A76,Disciplinas[],6,FALSE),"-")</f>
        <v>PG</v>
      </c>
      <c r="G76" s="10" t="str">
        <f>IFERROR(VLOOKUP($A76,Disciplinas[],7,FALSE),"-")</f>
        <v>EVD</v>
      </c>
      <c r="X76" s="25">
        <v>6</v>
      </c>
      <c r="Y76" s="25" t="s">
        <v>64</v>
      </c>
    </row>
    <row r="77" spans="1:37" ht="30" hidden="1">
      <c r="A77" s="38" t="s">
        <v>225</v>
      </c>
      <c r="B77" s="35" t="str">
        <f>IFERROR(VLOOKUP($A77,Disciplinas[],5,FALSE),"-")</f>
        <v>NHT1049-15</v>
      </c>
      <c r="C77" s="35">
        <f>IFERROR(VLOOKUP($A77,Disciplinas[],2,FALSE),"-")</f>
        <v>2</v>
      </c>
      <c r="D77" s="35">
        <f>IFERROR(VLOOKUP($A77,Disciplinas[],3,FALSE),"-")</f>
        <v>0</v>
      </c>
      <c r="E77" s="35">
        <f>IFERROR(VLOOKUP($A77,Disciplinas[],4,FALSE),"-")</f>
        <v>2</v>
      </c>
      <c r="F77" s="35" t="str">
        <f>IFERROR(VLOOKUP($A77,Disciplinas[],6,FALSE),"-")</f>
        <v>OBR</v>
      </c>
      <c r="G77" s="35" t="str">
        <f>IFERROR(VLOOKUP($A77,Disciplinas[],7,FALSE),"-")</f>
        <v>BCB</v>
      </c>
      <c r="H77" s="33" t="s">
        <v>387</v>
      </c>
      <c r="I77" s="33" t="s">
        <v>388</v>
      </c>
      <c r="J77" s="33"/>
      <c r="K77" s="33">
        <v>30</v>
      </c>
      <c r="L77" s="37" t="s">
        <v>381</v>
      </c>
      <c r="M77" s="53">
        <v>0.66666666666666663</v>
      </c>
      <c r="N77" s="53">
        <v>0.75</v>
      </c>
      <c r="O77" s="25" t="s">
        <v>363</v>
      </c>
      <c r="P77" s="31"/>
      <c r="Q77" s="53"/>
      <c r="R77" s="53"/>
      <c r="T77" s="31"/>
      <c r="U77" s="53"/>
      <c r="V77" s="53"/>
      <c r="W77" s="31"/>
      <c r="X77" s="31">
        <v>2</v>
      </c>
      <c r="Y77" s="37" t="s">
        <v>81</v>
      </c>
      <c r="Z77" s="37"/>
      <c r="AB77" s="51"/>
      <c r="AC77" s="37"/>
      <c r="AD77" s="37"/>
      <c r="AE77" s="51"/>
      <c r="AF77" s="51"/>
      <c r="AG77" s="37"/>
      <c r="AH77" s="37"/>
      <c r="AI77" s="31"/>
      <c r="AJ77" s="37"/>
      <c r="AK77" s="95" t="s">
        <v>4079</v>
      </c>
    </row>
    <row r="78" spans="1:37" hidden="1">
      <c r="A78" s="37" t="s">
        <v>225</v>
      </c>
      <c r="B78" s="35" t="str">
        <f>IFERROR(VLOOKUP($A78,Disciplinas[],5,FALSE),"-")</f>
        <v>NHT1049-15</v>
      </c>
      <c r="C78" s="35">
        <f>IFERROR(VLOOKUP($A78,Disciplinas[],2,FALSE),"-")</f>
        <v>2</v>
      </c>
      <c r="D78" s="35">
        <f>IFERROR(VLOOKUP($A78,Disciplinas[],3,FALSE),"-")</f>
        <v>0</v>
      </c>
      <c r="E78" s="35">
        <f>IFERROR(VLOOKUP($A78,Disciplinas[],4,FALSE),"-")</f>
        <v>2</v>
      </c>
      <c r="F78" s="35" t="str">
        <f>IFERROR(VLOOKUP($A78,Disciplinas[],6,FALSE),"-")</f>
        <v>OBR</v>
      </c>
      <c r="G78" s="35" t="str">
        <f>IFERROR(VLOOKUP($A78,Disciplinas[],7,FALSE),"-")</f>
        <v>BCB</v>
      </c>
      <c r="H78" s="33" t="s">
        <v>387</v>
      </c>
      <c r="I78" s="33" t="s">
        <v>328</v>
      </c>
      <c r="J78" s="33"/>
      <c r="K78" s="33">
        <v>30</v>
      </c>
      <c r="L78" s="37" t="s">
        <v>381</v>
      </c>
      <c r="M78" s="53">
        <v>0.79166666666666596</v>
      </c>
      <c r="N78" s="53">
        <v>0.874999999999999</v>
      </c>
      <c r="O78" s="25" t="s">
        <v>363</v>
      </c>
      <c r="P78" s="31"/>
      <c r="Q78" s="53"/>
      <c r="R78" s="53"/>
      <c r="S78" s="31"/>
      <c r="T78" s="31"/>
      <c r="U78" s="53"/>
      <c r="V78" s="53"/>
      <c r="W78" s="31"/>
      <c r="X78" s="31">
        <v>2</v>
      </c>
      <c r="Y78" s="37" t="s">
        <v>76</v>
      </c>
      <c r="Z78" s="37"/>
      <c r="AB78" s="51"/>
      <c r="AC78" s="37"/>
      <c r="AD78" s="37"/>
      <c r="AE78" s="51"/>
      <c r="AF78" s="51"/>
      <c r="AG78" s="37"/>
      <c r="AH78" s="37"/>
      <c r="AI78" s="31"/>
      <c r="AJ78" s="37"/>
      <c r="AK78" s="95" t="s">
        <v>4075</v>
      </c>
    </row>
    <row r="79" spans="1:37" hidden="1">
      <c r="A79" s="26" t="s">
        <v>235</v>
      </c>
      <c r="B79" s="10" t="str">
        <f>IFERROR(VLOOKUP($A79,Disciplinas[],5,FALSE),"-")</f>
        <v>NHZ1051-13</v>
      </c>
      <c r="C79" s="10">
        <f>IFERROR(VLOOKUP($A79,Disciplinas[],2,FALSE),"-")</f>
        <v>4</v>
      </c>
      <c r="D79" s="10">
        <f>IFERROR(VLOOKUP($A79,Disciplinas[],3,FALSE),"-")</f>
        <v>0</v>
      </c>
      <c r="E79" s="10">
        <f>IFERROR(VLOOKUP($A79,Disciplinas[],4,FALSE),"-")</f>
        <v>4</v>
      </c>
      <c r="F79" s="10" t="str">
        <f>IFERROR(VLOOKUP($A79,Disciplinas[],6,FALSE),"-")</f>
        <v>OL</v>
      </c>
      <c r="G79" s="10" t="str">
        <f>IFERROR(VLOOKUP($A79,Disciplinas[],7,FALSE),"-")</f>
        <v>BCB</v>
      </c>
      <c r="H79" s="24" t="s">
        <v>387</v>
      </c>
      <c r="I79" s="24" t="s">
        <v>388</v>
      </c>
      <c r="J79" s="33"/>
      <c r="K79" s="33">
        <v>30</v>
      </c>
      <c r="L79" s="25" t="s">
        <v>378</v>
      </c>
      <c r="M79" s="52">
        <v>0.33333333333333331</v>
      </c>
      <c r="N79" s="52">
        <v>0.5</v>
      </c>
      <c r="O79" s="25" t="s">
        <v>363</v>
      </c>
      <c r="X79" s="25">
        <v>4</v>
      </c>
      <c r="Y79" s="25" t="s">
        <v>77</v>
      </c>
      <c r="AK79" s="25" t="s">
        <v>4075</v>
      </c>
    </row>
    <row r="80" spans="1:37" hidden="1">
      <c r="A80" s="26" t="s">
        <v>235</v>
      </c>
      <c r="B80" s="10" t="str">
        <f>IFERROR(VLOOKUP($A80,Disciplinas[],5,FALSE),"-")</f>
        <v>NHZ1051-13</v>
      </c>
      <c r="C80" s="10">
        <f>IFERROR(VLOOKUP($A80,Disciplinas[],2,FALSE),"-")</f>
        <v>4</v>
      </c>
      <c r="D80" s="10">
        <f>IFERROR(VLOOKUP($A80,Disciplinas[],3,FALSE),"-")</f>
        <v>0</v>
      </c>
      <c r="E80" s="10">
        <f>IFERROR(VLOOKUP($A80,Disciplinas[],4,FALSE),"-")</f>
        <v>4</v>
      </c>
      <c r="F80" s="10" t="str">
        <f>IFERROR(VLOOKUP($A80,Disciplinas[],6,FALSE),"-")</f>
        <v>OL</v>
      </c>
      <c r="G80" s="10" t="str">
        <f>IFERROR(VLOOKUP($A80,Disciplinas[],7,FALSE),"-")</f>
        <v>BCB</v>
      </c>
      <c r="H80" s="24" t="s">
        <v>387</v>
      </c>
      <c r="I80" s="24" t="s">
        <v>328</v>
      </c>
      <c r="J80" s="33"/>
      <c r="K80" s="33">
        <v>30</v>
      </c>
      <c r="L80" s="25" t="s">
        <v>378</v>
      </c>
      <c r="M80" s="52">
        <v>0.79166666666666696</v>
      </c>
      <c r="N80" s="52">
        <v>0.95833333333333404</v>
      </c>
      <c r="O80" s="25" t="s">
        <v>363</v>
      </c>
      <c r="X80" s="25">
        <v>4</v>
      </c>
      <c r="Y80" s="25" t="s">
        <v>77</v>
      </c>
      <c r="AK80" s="25" t="s">
        <v>4075</v>
      </c>
    </row>
    <row r="81" spans="1:37" ht="30" hidden="1">
      <c r="A81" s="38" t="s">
        <v>237</v>
      </c>
      <c r="B81" s="35" t="str">
        <f>IFERROR(VLOOKUP($A81,Disciplinas[],5,FALSE),"-")</f>
        <v>NHT1063-15</v>
      </c>
      <c r="C81" s="35">
        <f>IFERROR(VLOOKUP($A81,Disciplinas[],2,FALSE),"-")</f>
        <v>2</v>
      </c>
      <c r="D81" s="35">
        <f>IFERROR(VLOOKUP($A81,Disciplinas[],3,FALSE),"-")</f>
        <v>4</v>
      </c>
      <c r="E81" s="35">
        <f>IFERROR(VLOOKUP($A81,Disciplinas[],4,FALSE),"-")</f>
        <v>3</v>
      </c>
      <c r="F81" s="35" t="str">
        <f>IFERROR(VLOOKUP($A81,Disciplinas[],6,FALSE),"-")</f>
        <v>OBR</v>
      </c>
      <c r="G81" s="35" t="str">
        <f>IFERROR(VLOOKUP($A81,Disciplinas[],7,FALSE),"-")</f>
        <v>BCB</v>
      </c>
      <c r="H81" s="33" t="s">
        <v>387</v>
      </c>
      <c r="I81" s="33" t="s">
        <v>388</v>
      </c>
      <c r="J81" s="33"/>
      <c r="K81" s="33">
        <v>30</v>
      </c>
      <c r="L81" s="37" t="s">
        <v>381</v>
      </c>
      <c r="M81" s="53">
        <v>0.33333333333333331</v>
      </c>
      <c r="N81" s="53">
        <v>0.41666666666666669</v>
      </c>
      <c r="O81" s="25" t="s">
        <v>363</v>
      </c>
      <c r="P81" s="31"/>
      <c r="Q81" s="53"/>
      <c r="R81" s="53"/>
      <c r="T81" s="31"/>
      <c r="U81" s="53"/>
      <c r="V81" s="53"/>
      <c r="W81" s="31"/>
      <c r="X81" s="31">
        <v>2</v>
      </c>
      <c r="Y81" s="37" t="s">
        <v>48</v>
      </c>
      <c r="Z81" s="37" t="s">
        <v>378</v>
      </c>
      <c r="AA81" s="52">
        <v>0.33333333333333331</v>
      </c>
      <c r="AB81" s="51">
        <v>0.5</v>
      </c>
      <c r="AC81" s="37" t="s">
        <v>363</v>
      </c>
      <c r="AD81" s="37"/>
      <c r="AE81" s="51"/>
      <c r="AF81" s="51"/>
      <c r="AG81" s="37"/>
      <c r="AH81" s="37"/>
      <c r="AI81" s="31">
        <v>4</v>
      </c>
      <c r="AJ81" s="37" t="s">
        <v>48</v>
      </c>
      <c r="AK81" s="95" t="s">
        <v>4079</v>
      </c>
    </row>
    <row r="82" spans="1:37" ht="30" hidden="1">
      <c r="A82" s="38" t="s">
        <v>237</v>
      </c>
      <c r="B82" s="35" t="str">
        <f>IFERROR(VLOOKUP($A82,Disciplinas[],5,FALSE),"-")</f>
        <v>NHT1063-15</v>
      </c>
      <c r="C82" s="35">
        <f>IFERROR(VLOOKUP($A82,Disciplinas[],2,FALSE),"-")</f>
        <v>2</v>
      </c>
      <c r="D82" s="35">
        <f>IFERROR(VLOOKUP($A82,Disciplinas[],3,FALSE),"-")</f>
        <v>4</v>
      </c>
      <c r="E82" s="35">
        <f>IFERROR(VLOOKUP($A82,Disciplinas[],4,FALSE),"-")</f>
        <v>3</v>
      </c>
      <c r="F82" s="35" t="str">
        <f>IFERROR(VLOOKUP($A82,Disciplinas[],6,FALSE),"-")</f>
        <v>OBR</v>
      </c>
      <c r="G82" s="35" t="str">
        <f>IFERROR(VLOOKUP($A82,Disciplinas[],7,FALSE),"-")</f>
        <v>BCB</v>
      </c>
      <c r="H82" s="33" t="s">
        <v>387</v>
      </c>
      <c r="I82" s="33" t="s">
        <v>328</v>
      </c>
      <c r="J82" s="33"/>
      <c r="K82" s="33">
        <v>30</v>
      </c>
      <c r="L82" s="37" t="s">
        <v>381</v>
      </c>
      <c r="M82" s="53">
        <v>0.79166666666666696</v>
      </c>
      <c r="N82" s="53">
        <v>0.875000000000001</v>
      </c>
      <c r="O82" s="25" t="s">
        <v>363</v>
      </c>
      <c r="P82" s="31"/>
      <c r="Q82" s="53"/>
      <c r="R82" s="53"/>
      <c r="T82" s="31"/>
      <c r="U82" s="53"/>
      <c r="V82" s="53"/>
      <c r="W82" s="31"/>
      <c r="X82" s="31">
        <v>2</v>
      </c>
      <c r="Y82" s="37" t="s">
        <v>48</v>
      </c>
      <c r="Z82" s="37" t="s">
        <v>378</v>
      </c>
      <c r="AA82" s="52">
        <v>0.79166666666666696</v>
      </c>
      <c r="AB82" s="51">
        <v>0.95833333333333337</v>
      </c>
      <c r="AC82" s="37" t="s">
        <v>363</v>
      </c>
      <c r="AD82" s="37"/>
      <c r="AE82" s="51"/>
      <c r="AF82" s="51"/>
      <c r="AG82" s="37"/>
      <c r="AH82" s="37"/>
      <c r="AI82" s="31">
        <v>4</v>
      </c>
      <c r="AJ82" s="37" t="s">
        <v>48</v>
      </c>
      <c r="AK82" s="95" t="s">
        <v>4079</v>
      </c>
    </row>
    <row r="83" spans="1:37" hidden="1">
      <c r="B83" s="10" t="str">
        <f>IFERROR(VLOOKUP($A83,Disciplinas[],5,FALSE),"-")</f>
        <v>-</v>
      </c>
      <c r="C83" s="10" t="str">
        <f>IFERROR(VLOOKUP($A83,Disciplinas[],2,FALSE),"-")</f>
        <v>-</v>
      </c>
      <c r="D83" s="10" t="str">
        <f>IFERROR(VLOOKUP($A83,Disciplinas[],3,FALSE),"-")</f>
        <v>-</v>
      </c>
      <c r="E83" s="10" t="str">
        <f>IFERROR(VLOOKUP($A83,Disciplinas[],4,FALSE),"-")</f>
        <v>-</v>
      </c>
      <c r="F83" s="10" t="str">
        <f>IFERROR(VLOOKUP($A83,Disciplinas[],6,FALSE),"-")</f>
        <v>-</v>
      </c>
      <c r="G83" s="10" t="str">
        <f>IFERROR(VLOOKUP($A83,Disciplinas[],7,FALSE),"-")</f>
        <v>-</v>
      </c>
    </row>
    <row r="84" spans="1:37" hidden="1">
      <c r="B84" s="10" t="str">
        <f>IFERROR(VLOOKUP($A84,Disciplinas[],5,FALSE),"-")</f>
        <v>-</v>
      </c>
      <c r="C84" s="10" t="str">
        <f>IFERROR(VLOOKUP($A84,Disciplinas[],2,FALSE),"-")</f>
        <v>-</v>
      </c>
      <c r="D84" s="10" t="str">
        <f>IFERROR(VLOOKUP($A84,Disciplinas[],3,FALSE),"-")</f>
        <v>-</v>
      </c>
      <c r="E84" s="10" t="str">
        <f>IFERROR(VLOOKUP($A84,Disciplinas[],4,FALSE),"-")</f>
        <v>-</v>
      </c>
      <c r="F84" s="10" t="str">
        <f>IFERROR(VLOOKUP($A84,Disciplinas[],6,FALSE),"-")</f>
        <v>-</v>
      </c>
      <c r="G84" s="10" t="str">
        <f>IFERROR(VLOOKUP($A84,Disciplinas[],7,FALSE),"-")</f>
        <v>-</v>
      </c>
    </row>
    <row r="85" spans="1:37" hidden="1">
      <c r="B85" s="10" t="str">
        <f>IFERROR(VLOOKUP($A85,Disciplinas[],5,FALSE),"-")</f>
        <v>-</v>
      </c>
      <c r="C85" s="10" t="str">
        <f>IFERROR(VLOOKUP($A85,Disciplinas[],2,FALSE),"-")</f>
        <v>-</v>
      </c>
      <c r="D85" s="10" t="str">
        <f>IFERROR(VLOOKUP($A85,Disciplinas[],3,FALSE),"-")</f>
        <v>-</v>
      </c>
      <c r="E85" s="10" t="str">
        <f>IFERROR(VLOOKUP($A85,Disciplinas[],4,FALSE),"-")</f>
        <v>-</v>
      </c>
      <c r="F85" s="10" t="str">
        <f>IFERROR(VLOOKUP($A85,Disciplinas[],6,FALSE),"-")</f>
        <v>-</v>
      </c>
      <c r="G85" s="10" t="str">
        <f>IFERROR(VLOOKUP($A85,Disciplinas[],7,FALSE),"-")</f>
        <v>-</v>
      </c>
    </row>
    <row r="86" spans="1:37" hidden="1">
      <c r="B86" s="10" t="str">
        <f>IFERROR(VLOOKUP($A86,Disciplinas[],5,FALSE),"-")</f>
        <v>-</v>
      </c>
      <c r="C86" s="10" t="str">
        <f>IFERROR(VLOOKUP($A86,Disciplinas[],2,FALSE),"-")</f>
        <v>-</v>
      </c>
      <c r="D86" s="10" t="str">
        <f>IFERROR(VLOOKUP($A86,Disciplinas[],3,FALSE),"-")</f>
        <v>-</v>
      </c>
      <c r="E86" s="10" t="str">
        <f>IFERROR(VLOOKUP($A86,Disciplinas[],4,FALSE),"-")</f>
        <v>-</v>
      </c>
      <c r="F86" s="10" t="str">
        <f>IFERROR(VLOOKUP($A86,Disciplinas[],6,FALSE),"-")</f>
        <v>-</v>
      </c>
      <c r="G86" s="10" t="str">
        <f>IFERROR(VLOOKUP($A86,Disciplinas[],7,FALSE),"-")</f>
        <v>-</v>
      </c>
    </row>
    <row r="87" spans="1:37" hidden="1">
      <c r="B87" s="10" t="str">
        <f>IFERROR(VLOOKUP($A87,Disciplinas[],5,FALSE),"-")</f>
        <v>-</v>
      </c>
      <c r="C87" s="10" t="str">
        <f>IFERROR(VLOOKUP($A87,Disciplinas[],2,FALSE),"-")</f>
        <v>-</v>
      </c>
      <c r="D87" s="10" t="str">
        <f>IFERROR(VLOOKUP($A87,Disciplinas[],3,FALSE),"-")</f>
        <v>-</v>
      </c>
      <c r="E87" s="10" t="str">
        <f>IFERROR(VLOOKUP($A87,Disciplinas[],4,FALSE),"-")</f>
        <v>-</v>
      </c>
      <c r="F87" s="10" t="str">
        <f>IFERROR(VLOOKUP($A87,Disciplinas[],6,FALSE),"-")</f>
        <v>-</v>
      </c>
      <c r="G87" s="10" t="str">
        <f>IFERROR(VLOOKUP($A87,Disciplinas[],7,FALSE),"-")</f>
        <v>-</v>
      </c>
    </row>
    <row r="88" spans="1:37" hidden="1">
      <c r="B88" s="10" t="str">
        <f>IFERROR(VLOOKUP($A88,Disciplinas[],5,FALSE),"-")</f>
        <v>-</v>
      </c>
      <c r="C88" s="10" t="str">
        <f>IFERROR(VLOOKUP($A88,Disciplinas[],2,FALSE),"-")</f>
        <v>-</v>
      </c>
      <c r="D88" s="10" t="str">
        <f>IFERROR(VLOOKUP($A88,Disciplinas[],3,FALSE),"-")</f>
        <v>-</v>
      </c>
      <c r="E88" s="10" t="str">
        <f>IFERROR(VLOOKUP($A88,Disciplinas[],4,FALSE),"-")</f>
        <v>-</v>
      </c>
      <c r="F88" s="10" t="str">
        <f>IFERROR(VLOOKUP($A88,Disciplinas[],6,FALSE),"-")</f>
        <v>-</v>
      </c>
      <c r="G88" s="10" t="str">
        <f>IFERROR(VLOOKUP($A88,Disciplinas[],7,FALSE),"-")</f>
        <v>-</v>
      </c>
    </row>
    <row r="89" spans="1:37" hidden="1">
      <c r="B89" s="10" t="str">
        <f>IFERROR(VLOOKUP($A89,Disciplinas[],5,FALSE),"-")</f>
        <v>-</v>
      </c>
      <c r="C89" s="10" t="str">
        <f>IFERROR(VLOOKUP($A89,Disciplinas[],2,FALSE),"-")</f>
        <v>-</v>
      </c>
      <c r="D89" s="10" t="str">
        <f>IFERROR(VLOOKUP($A89,Disciplinas[],3,FALSE),"-")</f>
        <v>-</v>
      </c>
      <c r="E89" s="10" t="str">
        <f>IFERROR(VLOOKUP($A89,Disciplinas[],4,FALSE),"-")</f>
        <v>-</v>
      </c>
      <c r="F89" s="10" t="str">
        <f>IFERROR(VLOOKUP($A89,Disciplinas[],6,FALSE),"-")</f>
        <v>-</v>
      </c>
      <c r="G89" s="10" t="str">
        <f>IFERROR(VLOOKUP($A89,Disciplinas[],7,FALSE),"-")</f>
        <v>-</v>
      </c>
    </row>
    <row r="90" spans="1:37" hidden="1">
      <c r="B90" s="10" t="str">
        <f>IFERROR(VLOOKUP($A90,Disciplinas[],5,FALSE),"-")</f>
        <v>-</v>
      </c>
      <c r="C90" s="10" t="str">
        <f>IFERROR(VLOOKUP($A90,Disciplinas[],2,FALSE),"-")</f>
        <v>-</v>
      </c>
      <c r="D90" s="10" t="str">
        <f>IFERROR(VLOOKUP($A90,Disciplinas[],3,FALSE),"-")</f>
        <v>-</v>
      </c>
      <c r="E90" s="10" t="str">
        <f>IFERROR(VLOOKUP($A90,Disciplinas[],4,FALSE),"-")</f>
        <v>-</v>
      </c>
      <c r="F90" s="10" t="str">
        <f>IFERROR(VLOOKUP($A90,Disciplinas[],6,FALSE),"-")</f>
        <v>-</v>
      </c>
      <c r="G90" s="10" t="str">
        <f>IFERROR(VLOOKUP($A90,Disciplinas[],7,FALSE),"-")</f>
        <v>-</v>
      </c>
    </row>
    <row r="91" spans="1:37" hidden="1">
      <c r="B91" s="10" t="str">
        <f>IFERROR(VLOOKUP($A91,Disciplinas[],5,FALSE),"-")</f>
        <v>-</v>
      </c>
      <c r="C91" s="10" t="str">
        <f>IFERROR(VLOOKUP($A91,Disciplinas[],2,FALSE),"-")</f>
        <v>-</v>
      </c>
      <c r="D91" s="10" t="str">
        <f>IFERROR(VLOOKUP($A91,Disciplinas[],3,FALSE),"-")</f>
        <v>-</v>
      </c>
      <c r="E91" s="10" t="str">
        <f>IFERROR(VLOOKUP($A91,Disciplinas[],4,FALSE),"-")</f>
        <v>-</v>
      </c>
      <c r="F91" s="10" t="str">
        <f>IFERROR(VLOOKUP($A91,Disciplinas[],6,FALSE),"-")</f>
        <v>-</v>
      </c>
      <c r="G91" s="10" t="str">
        <f>IFERROR(VLOOKUP($A91,Disciplinas[],7,FALSE),"-")</f>
        <v>-</v>
      </c>
    </row>
    <row r="92" spans="1:37" hidden="1">
      <c r="B92" s="10" t="str">
        <f>IFERROR(VLOOKUP($A92,Disciplinas[],5,FALSE),"-")</f>
        <v>-</v>
      </c>
      <c r="C92" s="10" t="str">
        <f>IFERROR(VLOOKUP($A92,Disciplinas[],2,FALSE),"-")</f>
        <v>-</v>
      </c>
      <c r="D92" s="10" t="str">
        <f>IFERROR(VLOOKUP($A92,Disciplinas[],3,FALSE),"-")</f>
        <v>-</v>
      </c>
      <c r="E92" s="10" t="str">
        <f>IFERROR(VLOOKUP($A92,Disciplinas[],4,FALSE),"-")</f>
        <v>-</v>
      </c>
      <c r="F92" s="10" t="str">
        <f>IFERROR(VLOOKUP($A92,Disciplinas[],6,FALSE),"-")</f>
        <v>-</v>
      </c>
      <c r="G92" s="10" t="str">
        <f>IFERROR(VLOOKUP($A92,Disciplinas[],7,FALSE),"-")</f>
        <v>-</v>
      </c>
    </row>
    <row r="93" spans="1:37" hidden="1">
      <c r="B93" s="10" t="str">
        <f>IFERROR(VLOOKUP($A93,Disciplinas[],5,FALSE),"-")</f>
        <v>-</v>
      </c>
      <c r="C93" s="10" t="str">
        <f>IFERROR(VLOOKUP($A93,Disciplinas[],2,FALSE),"-")</f>
        <v>-</v>
      </c>
      <c r="D93" s="10" t="str">
        <f>IFERROR(VLOOKUP($A93,Disciplinas[],3,FALSE),"-")</f>
        <v>-</v>
      </c>
      <c r="E93" s="10" t="str">
        <f>IFERROR(VLOOKUP($A93,Disciplinas[],4,FALSE),"-")</f>
        <v>-</v>
      </c>
      <c r="F93" s="10" t="str">
        <f>IFERROR(VLOOKUP($A93,Disciplinas[],6,FALSE),"-")</f>
        <v>-</v>
      </c>
      <c r="G93" s="10" t="str">
        <f>IFERROR(VLOOKUP($A93,Disciplinas[],7,FALSE),"-")</f>
        <v>-</v>
      </c>
    </row>
    <row r="94" spans="1:37" hidden="1">
      <c r="B94" s="10" t="str">
        <f>IFERROR(VLOOKUP($A94,Disciplinas[],5,FALSE),"-")</f>
        <v>-</v>
      </c>
      <c r="C94" s="10" t="str">
        <f>IFERROR(VLOOKUP($A94,Disciplinas[],2,FALSE),"-")</f>
        <v>-</v>
      </c>
      <c r="D94" s="10" t="str">
        <f>IFERROR(VLOOKUP($A94,Disciplinas[],3,FALSE),"-")</f>
        <v>-</v>
      </c>
      <c r="E94" s="10" t="str">
        <f>IFERROR(VLOOKUP($A94,Disciplinas[],4,FALSE),"-")</f>
        <v>-</v>
      </c>
      <c r="F94" s="10" t="str">
        <f>IFERROR(VLOOKUP($A94,Disciplinas[],6,FALSE),"-")</f>
        <v>-</v>
      </c>
      <c r="G94" s="10" t="str">
        <f>IFERROR(VLOOKUP($A94,Disciplinas[],7,FALSE),"-")</f>
        <v>-</v>
      </c>
    </row>
    <row r="95" spans="1:37" hidden="1">
      <c r="B95" s="10" t="str">
        <f>IFERROR(VLOOKUP($A95,Disciplinas[],5,FALSE),"-")</f>
        <v>-</v>
      </c>
      <c r="C95" s="10" t="str">
        <f>IFERROR(VLOOKUP($A95,Disciplinas[],2,FALSE),"-")</f>
        <v>-</v>
      </c>
      <c r="D95" s="10" t="str">
        <f>IFERROR(VLOOKUP($A95,Disciplinas[],3,FALSE),"-")</f>
        <v>-</v>
      </c>
      <c r="E95" s="10" t="str">
        <f>IFERROR(VLOOKUP($A95,Disciplinas[],4,FALSE),"-")</f>
        <v>-</v>
      </c>
      <c r="F95" s="10" t="str">
        <f>IFERROR(VLOOKUP($A95,Disciplinas[],6,FALSE),"-")</f>
        <v>-</v>
      </c>
      <c r="G95" s="10" t="str">
        <f>IFERROR(VLOOKUP($A95,Disciplinas[],7,FALSE),"-")</f>
        <v>-</v>
      </c>
    </row>
    <row r="96" spans="1:37" hidden="1">
      <c r="B96" s="10" t="str">
        <f>IFERROR(VLOOKUP($A96,Disciplinas[],5,FALSE),"-")</f>
        <v>-</v>
      </c>
      <c r="C96" s="10" t="str">
        <f>IFERROR(VLOOKUP($A96,Disciplinas[],2,FALSE),"-")</f>
        <v>-</v>
      </c>
      <c r="D96" s="10" t="str">
        <f>IFERROR(VLOOKUP($A96,Disciplinas[],3,FALSE),"-")</f>
        <v>-</v>
      </c>
      <c r="E96" s="10" t="str">
        <f>IFERROR(VLOOKUP($A96,Disciplinas[],4,FALSE),"-")</f>
        <v>-</v>
      </c>
      <c r="F96" s="10" t="str">
        <f>IFERROR(VLOOKUP($A96,Disciplinas[],6,FALSE),"-")</f>
        <v>-</v>
      </c>
      <c r="G96" s="10" t="str">
        <f>IFERROR(VLOOKUP($A96,Disciplinas[],7,FALSE),"-")</f>
        <v>-</v>
      </c>
    </row>
    <row r="97" spans="2:7" hidden="1">
      <c r="B97" s="10" t="str">
        <f>IFERROR(VLOOKUP($A97,Disciplinas[],5,FALSE),"-")</f>
        <v>-</v>
      </c>
      <c r="C97" s="10" t="str">
        <f>IFERROR(VLOOKUP($A97,Disciplinas[],2,FALSE),"-")</f>
        <v>-</v>
      </c>
      <c r="D97" s="10" t="str">
        <f>IFERROR(VLOOKUP($A97,Disciplinas[],3,FALSE),"-")</f>
        <v>-</v>
      </c>
      <c r="E97" s="10" t="str">
        <f>IFERROR(VLOOKUP($A97,Disciplinas[],4,FALSE),"-")</f>
        <v>-</v>
      </c>
      <c r="F97" s="10" t="str">
        <f>IFERROR(VLOOKUP($A97,Disciplinas[],6,FALSE),"-")</f>
        <v>-</v>
      </c>
      <c r="G97" s="10" t="str">
        <f>IFERROR(VLOOKUP($A97,Disciplinas[],7,FALSE),"-")</f>
        <v>-</v>
      </c>
    </row>
    <row r="98" spans="2:7" hidden="1">
      <c r="B98" s="10" t="str">
        <f>IFERROR(VLOOKUP($A98,Disciplinas[],5,FALSE),"-")</f>
        <v>-</v>
      </c>
      <c r="C98" s="10" t="str">
        <f>IFERROR(VLOOKUP($A98,Disciplinas[],2,FALSE),"-")</f>
        <v>-</v>
      </c>
      <c r="D98" s="10" t="str">
        <f>IFERROR(VLOOKUP($A98,Disciplinas[],3,FALSE),"-")</f>
        <v>-</v>
      </c>
      <c r="E98" s="10" t="str">
        <f>IFERROR(VLOOKUP($A98,Disciplinas[],4,FALSE),"-")</f>
        <v>-</v>
      </c>
      <c r="F98" s="10" t="str">
        <f>IFERROR(VLOOKUP($A98,Disciplinas[],6,FALSE),"-")</f>
        <v>-</v>
      </c>
      <c r="G98" s="10" t="str">
        <f>IFERROR(VLOOKUP($A98,Disciplinas[],7,FALSE),"-")</f>
        <v>-</v>
      </c>
    </row>
    <row r="99" spans="2:7" hidden="1">
      <c r="B99" s="10" t="str">
        <f>IFERROR(VLOOKUP($A99,Disciplinas[],5,FALSE),"-")</f>
        <v>-</v>
      </c>
      <c r="C99" s="10" t="str">
        <f>IFERROR(VLOOKUP($A99,Disciplinas[],2,FALSE),"-")</f>
        <v>-</v>
      </c>
      <c r="D99" s="10" t="str">
        <f>IFERROR(VLOOKUP($A99,Disciplinas[],3,FALSE),"-")</f>
        <v>-</v>
      </c>
      <c r="E99" s="10" t="str">
        <f>IFERROR(VLOOKUP($A99,Disciplinas[],4,FALSE),"-")</f>
        <v>-</v>
      </c>
      <c r="F99" s="10" t="str">
        <f>IFERROR(VLOOKUP($A99,Disciplinas[],6,FALSE),"-")</f>
        <v>-</v>
      </c>
      <c r="G99" s="10" t="str">
        <f>IFERROR(VLOOKUP($A99,Disciplinas[],7,FALSE),"-")</f>
        <v>-</v>
      </c>
    </row>
    <row r="100" spans="2:7" hidden="1">
      <c r="B100" s="10" t="str">
        <f>IFERROR(VLOOKUP($A100,Disciplinas[],5,FALSE),"-")</f>
        <v>-</v>
      </c>
      <c r="C100" s="10" t="str">
        <f>IFERROR(VLOOKUP($A100,Disciplinas[],2,FALSE),"-")</f>
        <v>-</v>
      </c>
      <c r="D100" s="10" t="str">
        <f>IFERROR(VLOOKUP($A100,Disciplinas[],3,FALSE),"-")</f>
        <v>-</v>
      </c>
      <c r="E100" s="10" t="str">
        <f>IFERROR(VLOOKUP($A100,Disciplinas[],4,FALSE),"-")</f>
        <v>-</v>
      </c>
      <c r="F100" s="10" t="str">
        <f>IFERROR(VLOOKUP($A100,Disciplinas[],6,FALSE),"-")</f>
        <v>-</v>
      </c>
      <c r="G100" s="10" t="str">
        <f>IFERROR(VLOOKUP($A100,Disciplinas[],7,FALSE),"-")</f>
        <v>-</v>
      </c>
    </row>
    <row r="101" spans="2:7" hidden="1">
      <c r="B101" s="10" t="str">
        <f>IFERROR(VLOOKUP($A101,Disciplinas[],5,FALSE),"-")</f>
        <v>-</v>
      </c>
      <c r="C101" s="10" t="str">
        <f>IFERROR(VLOOKUP($A101,Disciplinas[],2,FALSE),"-")</f>
        <v>-</v>
      </c>
      <c r="D101" s="10" t="str">
        <f>IFERROR(VLOOKUP($A101,Disciplinas[],3,FALSE),"-")</f>
        <v>-</v>
      </c>
      <c r="E101" s="10" t="str">
        <f>IFERROR(VLOOKUP($A101,Disciplinas[],4,FALSE),"-")</f>
        <v>-</v>
      </c>
      <c r="F101" s="10" t="str">
        <f>IFERROR(VLOOKUP($A101,Disciplinas[],6,FALSE),"-")</f>
        <v>-</v>
      </c>
      <c r="G101" s="10" t="str">
        <f>IFERROR(VLOOKUP($A101,Disciplinas[],7,FALSE),"-")</f>
        <v>-</v>
      </c>
    </row>
    <row r="102" spans="2:7" hidden="1">
      <c r="B102" s="10" t="str">
        <f>IFERROR(VLOOKUP($A102,Disciplinas[],5,FALSE),"-")</f>
        <v>-</v>
      </c>
      <c r="C102" s="10" t="str">
        <f>IFERROR(VLOOKUP($A102,Disciplinas[],2,FALSE),"-")</f>
        <v>-</v>
      </c>
      <c r="D102" s="10" t="str">
        <f>IFERROR(VLOOKUP($A102,Disciplinas[],3,FALSE),"-")</f>
        <v>-</v>
      </c>
      <c r="E102" s="10" t="str">
        <f>IFERROR(VLOOKUP($A102,Disciplinas[],4,FALSE),"-")</f>
        <v>-</v>
      </c>
      <c r="F102" s="10" t="str">
        <f>IFERROR(VLOOKUP($A102,Disciplinas[],6,FALSE),"-")</f>
        <v>-</v>
      </c>
      <c r="G102" s="10" t="str">
        <f>IFERROR(VLOOKUP($A102,Disciplinas[],7,FALSE),"-")</f>
        <v>-</v>
      </c>
    </row>
    <row r="103" spans="2:7" hidden="1">
      <c r="B103" s="10" t="str">
        <f>IFERROR(VLOOKUP($A103,Disciplinas[],5,FALSE),"-")</f>
        <v>-</v>
      </c>
      <c r="C103" s="10" t="str">
        <f>IFERROR(VLOOKUP($A103,Disciplinas[],2,FALSE),"-")</f>
        <v>-</v>
      </c>
      <c r="D103" s="10" t="str">
        <f>IFERROR(VLOOKUP($A103,Disciplinas[],3,FALSE),"-")</f>
        <v>-</v>
      </c>
      <c r="E103" s="10" t="str">
        <f>IFERROR(VLOOKUP($A103,Disciplinas[],4,FALSE),"-")</f>
        <v>-</v>
      </c>
      <c r="F103" s="10" t="str">
        <f>IFERROR(VLOOKUP($A103,Disciplinas[],6,FALSE),"-")</f>
        <v>-</v>
      </c>
      <c r="G103" s="10" t="str">
        <f>IFERROR(VLOOKUP($A103,Disciplinas[],7,FALSE),"-")</f>
        <v>-</v>
      </c>
    </row>
    <row r="104" spans="2:7" hidden="1">
      <c r="B104" s="10" t="str">
        <f>IFERROR(VLOOKUP($A104,Disciplinas[],5,FALSE),"-")</f>
        <v>-</v>
      </c>
      <c r="C104" s="10" t="str">
        <f>IFERROR(VLOOKUP($A104,Disciplinas[],2,FALSE),"-")</f>
        <v>-</v>
      </c>
      <c r="D104" s="10" t="str">
        <f>IFERROR(VLOOKUP($A104,Disciplinas[],3,FALSE),"-")</f>
        <v>-</v>
      </c>
      <c r="E104" s="10" t="str">
        <f>IFERROR(VLOOKUP($A104,Disciplinas[],4,FALSE),"-")</f>
        <v>-</v>
      </c>
      <c r="F104" s="10" t="str">
        <f>IFERROR(VLOOKUP($A104,Disciplinas[],6,FALSE),"-")</f>
        <v>-</v>
      </c>
      <c r="G104" s="10" t="str">
        <f>IFERROR(VLOOKUP($A104,Disciplinas[],7,FALSE),"-")</f>
        <v>-</v>
      </c>
    </row>
    <row r="105" spans="2:7" hidden="1">
      <c r="B105" s="10" t="str">
        <f>IFERROR(VLOOKUP($A105,Disciplinas[],5,FALSE),"-")</f>
        <v>-</v>
      </c>
      <c r="C105" s="10" t="str">
        <f>IFERROR(VLOOKUP($A105,Disciplinas[],2,FALSE),"-")</f>
        <v>-</v>
      </c>
      <c r="D105" s="10" t="str">
        <f>IFERROR(VLOOKUP($A105,Disciplinas[],3,FALSE),"-")</f>
        <v>-</v>
      </c>
      <c r="E105" s="10" t="str">
        <f>IFERROR(VLOOKUP($A105,Disciplinas[],4,FALSE),"-")</f>
        <v>-</v>
      </c>
      <c r="F105" s="10" t="str">
        <f>IFERROR(VLOOKUP($A105,Disciplinas[],6,FALSE),"-")</f>
        <v>-</v>
      </c>
      <c r="G105" s="10" t="str">
        <f>IFERROR(VLOOKUP($A105,Disciplinas[],7,FALSE),"-")</f>
        <v>-</v>
      </c>
    </row>
    <row r="106" spans="2:7" hidden="1">
      <c r="B106" s="10" t="str">
        <f>IFERROR(VLOOKUP($A106,Disciplinas[],5,FALSE),"-")</f>
        <v>-</v>
      </c>
      <c r="C106" s="10" t="str">
        <f>IFERROR(VLOOKUP($A106,Disciplinas[],2,FALSE),"-")</f>
        <v>-</v>
      </c>
      <c r="D106" s="10" t="str">
        <f>IFERROR(VLOOKUP($A106,Disciplinas[],3,FALSE),"-")</f>
        <v>-</v>
      </c>
      <c r="E106" s="10" t="str">
        <f>IFERROR(VLOOKUP($A106,Disciplinas[],4,FALSE),"-")</f>
        <v>-</v>
      </c>
      <c r="F106" s="10" t="str">
        <f>IFERROR(VLOOKUP($A106,Disciplinas[],6,FALSE),"-")</f>
        <v>-</v>
      </c>
      <c r="G106" s="10" t="str">
        <f>IFERROR(VLOOKUP($A106,Disciplinas[],7,FALSE),"-")</f>
        <v>-</v>
      </c>
    </row>
    <row r="107" spans="2:7" hidden="1">
      <c r="B107" s="10" t="str">
        <f>IFERROR(VLOOKUP($A107,Disciplinas[],5,FALSE),"-")</f>
        <v>-</v>
      </c>
      <c r="C107" s="10" t="str">
        <f>IFERROR(VLOOKUP($A107,Disciplinas[],2,FALSE),"-")</f>
        <v>-</v>
      </c>
      <c r="D107" s="10" t="str">
        <f>IFERROR(VLOOKUP($A107,Disciplinas[],3,FALSE),"-")</f>
        <v>-</v>
      </c>
      <c r="E107" s="10" t="str">
        <f>IFERROR(VLOOKUP($A107,Disciplinas[],4,FALSE),"-")</f>
        <v>-</v>
      </c>
      <c r="F107" s="10" t="str">
        <f>IFERROR(VLOOKUP($A107,Disciplinas[],6,FALSE),"-")</f>
        <v>-</v>
      </c>
      <c r="G107" s="10" t="str">
        <f>IFERROR(VLOOKUP($A107,Disciplinas[],7,FALSE),"-")</f>
        <v>-</v>
      </c>
    </row>
    <row r="108" spans="2:7" hidden="1">
      <c r="B108" s="10" t="str">
        <f>IFERROR(VLOOKUP($A108,Disciplinas[],5,FALSE),"-")</f>
        <v>-</v>
      </c>
      <c r="C108" s="10" t="str">
        <f>IFERROR(VLOOKUP($A108,Disciplinas[],2,FALSE),"-")</f>
        <v>-</v>
      </c>
      <c r="D108" s="10" t="str">
        <f>IFERROR(VLOOKUP($A108,Disciplinas[],3,FALSE),"-")</f>
        <v>-</v>
      </c>
      <c r="E108" s="10" t="str">
        <f>IFERROR(VLOOKUP($A108,Disciplinas[],4,FALSE),"-")</f>
        <v>-</v>
      </c>
      <c r="F108" s="10" t="str">
        <f>IFERROR(VLOOKUP($A108,Disciplinas[],6,FALSE),"-")</f>
        <v>-</v>
      </c>
      <c r="G108" s="10" t="str">
        <f>IFERROR(VLOOKUP($A108,Disciplinas[],7,FALSE),"-")</f>
        <v>-</v>
      </c>
    </row>
    <row r="109" spans="2:7" hidden="1">
      <c r="B109" s="10" t="str">
        <f>IFERROR(VLOOKUP($A109,Disciplinas[],5,FALSE),"-")</f>
        <v>-</v>
      </c>
      <c r="C109" s="10" t="str">
        <f>IFERROR(VLOOKUP($A109,Disciplinas[],2,FALSE),"-")</f>
        <v>-</v>
      </c>
      <c r="D109" s="10" t="str">
        <f>IFERROR(VLOOKUP($A109,Disciplinas[],3,FALSE),"-")</f>
        <v>-</v>
      </c>
      <c r="E109" s="10" t="str">
        <f>IFERROR(VLOOKUP($A109,Disciplinas[],4,FALSE),"-")</f>
        <v>-</v>
      </c>
      <c r="F109" s="10" t="str">
        <f>IFERROR(VLOOKUP($A109,Disciplinas[],6,FALSE),"-")</f>
        <v>-</v>
      </c>
      <c r="G109" s="10" t="str">
        <f>IFERROR(VLOOKUP($A109,Disciplinas[],7,FALSE),"-")</f>
        <v>-</v>
      </c>
    </row>
    <row r="110" spans="2:7" hidden="1">
      <c r="B110" s="10" t="str">
        <f>IFERROR(VLOOKUP($A110,Disciplinas[],5,FALSE),"-")</f>
        <v>-</v>
      </c>
      <c r="C110" s="10" t="str">
        <f>IFERROR(VLOOKUP($A110,Disciplinas[],2,FALSE),"-")</f>
        <v>-</v>
      </c>
      <c r="D110" s="10" t="str">
        <f>IFERROR(VLOOKUP($A110,Disciplinas[],3,FALSE),"-")</f>
        <v>-</v>
      </c>
      <c r="E110" s="10" t="str">
        <f>IFERROR(VLOOKUP($A110,Disciplinas[],4,FALSE),"-")</f>
        <v>-</v>
      </c>
      <c r="F110" s="10" t="str">
        <f>IFERROR(VLOOKUP($A110,Disciplinas[],6,FALSE),"-")</f>
        <v>-</v>
      </c>
      <c r="G110" s="10" t="str">
        <f>IFERROR(VLOOKUP($A110,Disciplinas[],7,FALSE),"-")</f>
        <v>-</v>
      </c>
    </row>
    <row r="111" spans="2:7" hidden="1">
      <c r="B111" s="10" t="str">
        <f>IFERROR(VLOOKUP($A111,Disciplinas[],5,FALSE),"-")</f>
        <v>-</v>
      </c>
      <c r="C111" s="10" t="str">
        <f>IFERROR(VLOOKUP($A111,Disciplinas[],2,FALSE),"-")</f>
        <v>-</v>
      </c>
      <c r="D111" s="10" t="str">
        <f>IFERROR(VLOOKUP($A111,Disciplinas[],3,FALSE),"-")</f>
        <v>-</v>
      </c>
      <c r="E111" s="10" t="str">
        <f>IFERROR(VLOOKUP($A111,Disciplinas[],4,FALSE),"-")</f>
        <v>-</v>
      </c>
      <c r="F111" s="10" t="str">
        <f>IFERROR(VLOOKUP($A111,Disciplinas[],6,FALSE),"-")</f>
        <v>-</v>
      </c>
      <c r="G111" s="10" t="str">
        <f>IFERROR(VLOOKUP($A111,Disciplinas[],7,FALSE),"-")</f>
        <v>-</v>
      </c>
    </row>
    <row r="112" spans="2:7" hidden="1">
      <c r="B112" s="10" t="str">
        <f>IFERROR(VLOOKUP($A112,Disciplinas[],5,FALSE),"-")</f>
        <v>-</v>
      </c>
      <c r="C112" s="10" t="str">
        <f>IFERROR(VLOOKUP($A112,Disciplinas[],2,FALSE),"-")</f>
        <v>-</v>
      </c>
      <c r="D112" s="10" t="str">
        <f>IFERROR(VLOOKUP($A112,Disciplinas[],3,FALSE),"-")</f>
        <v>-</v>
      </c>
      <c r="E112" s="10" t="str">
        <f>IFERROR(VLOOKUP($A112,Disciplinas[],4,FALSE),"-")</f>
        <v>-</v>
      </c>
      <c r="F112" s="10" t="str">
        <f>IFERROR(VLOOKUP($A112,Disciplinas[],6,FALSE),"-")</f>
        <v>-</v>
      </c>
      <c r="G112" s="10" t="str">
        <f>IFERROR(VLOOKUP($A112,Disciplinas[],7,FALSE),"-")</f>
        <v>-</v>
      </c>
    </row>
    <row r="113" spans="2:7" hidden="1">
      <c r="B113" s="10" t="str">
        <f>IFERROR(VLOOKUP($A113,Disciplinas[],5,FALSE),"-")</f>
        <v>-</v>
      </c>
      <c r="C113" s="10" t="str">
        <f>IFERROR(VLOOKUP($A113,Disciplinas[],2,FALSE),"-")</f>
        <v>-</v>
      </c>
      <c r="D113" s="10" t="str">
        <f>IFERROR(VLOOKUP($A113,Disciplinas[],3,FALSE),"-")</f>
        <v>-</v>
      </c>
      <c r="E113" s="10" t="str">
        <f>IFERROR(VLOOKUP($A113,Disciplinas[],4,FALSE),"-")</f>
        <v>-</v>
      </c>
      <c r="F113" s="10" t="str">
        <f>IFERROR(VLOOKUP($A113,Disciplinas[],6,FALSE),"-")</f>
        <v>-</v>
      </c>
      <c r="G113" s="10" t="str">
        <f>IFERROR(VLOOKUP($A113,Disciplinas[],7,FALSE),"-")</f>
        <v>-</v>
      </c>
    </row>
    <row r="114" spans="2:7" hidden="1">
      <c r="B114" s="10" t="str">
        <f>IFERROR(VLOOKUP($A114,Disciplinas[],5,FALSE),"-")</f>
        <v>-</v>
      </c>
      <c r="C114" s="10" t="str">
        <f>IFERROR(VLOOKUP($A114,Disciplinas[],2,FALSE),"-")</f>
        <v>-</v>
      </c>
      <c r="D114" s="10" t="str">
        <f>IFERROR(VLOOKUP($A114,Disciplinas[],3,FALSE),"-")</f>
        <v>-</v>
      </c>
      <c r="E114" s="10" t="str">
        <f>IFERROR(VLOOKUP($A114,Disciplinas[],4,FALSE),"-")</f>
        <v>-</v>
      </c>
      <c r="F114" s="10" t="str">
        <f>IFERROR(VLOOKUP($A114,Disciplinas[],6,FALSE),"-")</f>
        <v>-</v>
      </c>
      <c r="G114" s="10" t="str">
        <f>IFERROR(VLOOKUP($A114,Disciplinas[],7,FALSE),"-")</f>
        <v>-</v>
      </c>
    </row>
    <row r="115" spans="2:7" hidden="1">
      <c r="B115" s="10" t="str">
        <f>IFERROR(VLOOKUP($A115,Disciplinas[],5,FALSE),"-")</f>
        <v>-</v>
      </c>
      <c r="C115" s="10" t="str">
        <f>IFERROR(VLOOKUP($A115,Disciplinas[],2,FALSE),"-")</f>
        <v>-</v>
      </c>
      <c r="D115" s="10" t="str">
        <f>IFERROR(VLOOKUP($A115,Disciplinas[],3,FALSE),"-")</f>
        <v>-</v>
      </c>
      <c r="E115" s="10" t="str">
        <f>IFERROR(VLOOKUP($A115,Disciplinas[],4,FALSE),"-")</f>
        <v>-</v>
      </c>
      <c r="F115" s="10" t="str">
        <f>IFERROR(VLOOKUP($A115,Disciplinas[],6,FALSE),"-")</f>
        <v>-</v>
      </c>
      <c r="G115" s="10" t="str">
        <f>IFERROR(VLOOKUP($A115,Disciplinas[],7,FALSE),"-")</f>
        <v>-</v>
      </c>
    </row>
    <row r="116" spans="2:7" hidden="1">
      <c r="B116" s="10" t="str">
        <f>IFERROR(VLOOKUP($A116,Disciplinas[],5,FALSE),"-")</f>
        <v>-</v>
      </c>
      <c r="C116" s="10" t="str">
        <f>IFERROR(VLOOKUP($A116,Disciplinas[],2,FALSE),"-")</f>
        <v>-</v>
      </c>
      <c r="D116" s="10" t="str">
        <f>IFERROR(VLOOKUP($A116,Disciplinas[],3,FALSE),"-")</f>
        <v>-</v>
      </c>
      <c r="E116" s="10" t="str">
        <f>IFERROR(VLOOKUP($A116,Disciplinas[],4,FALSE),"-")</f>
        <v>-</v>
      </c>
      <c r="F116" s="10" t="str">
        <f>IFERROR(VLOOKUP($A116,Disciplinas[],6,FALSE),"-")</f>
        <v>-</v>
      </c>
      <c r="G116" s="10" t="str">
        <f>IFERROR(VLOOKUP($A116,Disciplinas[],7,FALSE),"-")</f>
        <v>-</v>
      </c>
    </row>
    <row r="117" spans="2:7" hidden="1">
      <c r="B117" s="10" t="str">
        <f>IFERROR(VLOOKUP($A117,Disciplinas[],5,FALSE),"-")</f>
        <v>-</v>
      </c>
      <c r="C117" s="10" t="str">
        <f>IFERROR(VLOOKUP($A117,Disciplinas[],2,FALSE),"-")</f>
        <v>-</v>
      </c>
      <c r="D117" s="10" t="str">
        <f>IFERROR(VLOOKUP($A117,Disciplinas[],3,FALSE),"-")</f>
        <v>-</v>
      </c>
      <c r="E117" s="10" t="str">
        <f>IFERROR(VLOOKUP($A117,Disciplinas[],4,FALSE),"-")</f>
        <v>-</v>
      </c>
      <c r="F117" s="10" t="str">
        <f>IFERROR(VLOOKUP($A117,Disciplinas[],6,FALSE),"-")</f>
        <v>-</v>
      </c>
      <c r="G117" s="10" t="str">
        <f>IFERROR(VLOOKUP($A117,Disciplinas[],7,FALSE),"-")</f>
        <v>-</v>
      </c>
    </row>
    <row r="118" spans="2:7" hidden="1">
      <c r="B118" s="10" t="str">
        <f>IFERROR(VLOOKUP($A118,Disciplinas[],5,FALSE),"-")</f>
        <v>-</v>
      </c>
      <c r="C118" s="10" t="str">
        <f>IFERROR(VLOOKUP($A118,Disciplinas[],2,FALSE),"-")</f>
        <v>-</v>
      </c>
      <c r="D118" s="10" t="str">
        <f>IFERROR(VLOOKUP($A118,Disciplinas[],3,FALSE),"-")</f>
        <v>-</v>
      </c>
      <c r="E118" s="10" t="str">
        <f>IFERROR(VLOOKUP($A118,Disciplinas[],4,FALSE),"-")</f>
        <v>-</v>
      </c>
      <c r="F118" s="10" t="str">
        <f>IFERROR(VLOOKUP($A118,Disciplinas[],6,FALSE),"-")</f>
        <v>-</v>
      </c>
      <c r="G118" s="10" t="str">
        <f>IFERROR(VLOOKUP($A118,Disciplinas[],7,FALSE),"-")</f>
        <v>-</v>
      </c>
    </row>
    <row r="119" spans="2:7" hidden="1">
      <c r="B119" s="10" t="str">
        <f>IFERROR(VLOOKUP($A119,Disciplinas[],5,FALSE),"-")</f>
        <v>-</v>
      </c>
      <c r="C119" s="10" t="str">
        <f>IFERROR(VLOOKUP($A119,Disciplinas[],2,FALSE),"-")</f>
        <v>-</v>
      </c>
      <c r="D119" s="10" t="str">
        <f>IFERROR(VLOOKUP($A119,Disciplinas[],3,FALSE),"-")</f>
        <v>-</v>
      </c>
      <c r="E119" s="10" t="str">
        <f>IFERROR(VLOOKUP($A119,Disciplinas[],4,FALSE),"-")</f>
        <v>-</v>
      </c>
      <c r="F119" s="10" t="str">
        <f>IFERROR(VLOOKUP($A119,Disciplinas[],6,FALSE),"-")</f>
        <v>-</v>
      </c>
      <c r="G119" s="10" t="str">
        <f>IFERROR(VLOOKUP($A119,Disciplinas[],7,FALSE),"-")</f>
        <v>-</v>
      </c>
    </row>
    <row r="120" spans="2:7" hidden="1">
      <c r="B120" s="10" t="str">
        <f>IFERROR(VLOOKUP($A120,Disciplinas[],5,FALSE),"-")</f>
        <v>-</v>
      </c>
      <c r="C120" s="10" t="str">
        <f>IFERROR(VLOOKUP($A120,Disciplinas[],2,FALSE),"-")</f>
        <v>-</v>
      </c>
      <c r="D120" s="10" t="str">
        <f>IFERROR(VLOOKUP($A120,Disciplinas[],3,FALSE),"-")</f>
        <v>-</v>
      </c>
      <c r="E120" s="10" t="str">
        <f>IFERROR(VLOOKUP($A120,Disciplinas[],4,FALSE),"-")</f>
        <v>-</v>
      </c>
      <c r="F120" s="10" t="str">
        <f>IFERROR(VLOOKUP($A120,Disciplinas[],6,FALSE),"-")</f>
        <v>-</v>
      </c>
      <c r="G120" s="10" t="str">
        <f>IFERROR(VLOOKUP($A120,Disciplinas[],7,FALSE),"-")</f>
        <v>-</v>
      </c>
    </row>
    <row r="121" spans="2:7" hidden="1">
      <c r="B121" s="10" t="str">
        <f>IFERROR(VLOOKUP($A121,Disciplinas[],5,FALSE),"-")</f>
        <v>-</v>
      </c>
      <c r="C121" s="10" t="str">
        <f>IFERROR(VLOOKUP($A121,Disciplinas[],2,FALSE),"-")</f>
        <v>-</v>
      </c>
      <c r="D121" s="10" t="str">
        <f>IFERROR(VLOOKUP($A121,Disciplinas[],3,FALSE),"-")</f>
        <v>-</v>
      </c>
      <c r="E121" s="10" t="str">
        <f>IFERROR(VLOOKUP($A121,Disciplinas[],4,FALSE),"-")</f>
        <v>-</v>
      </c>
      <c r="F121" s="10" t="str">
        <f>IFERROR(VLOOKUP($A121,Disciplinas[],6,FALSE),"-")</f>
        <v>-</v>
      </c>
      <c r="G121" s="10" t="str">
        <f>IFERROR(VLOOKUP($A121,Disciplinas[],7,FALSE),"-")</f>
        <v>-</v>
      </c>
    </row>
    <row r="122" spans="2:7" hidden="1">
      <c r="B122" s="10" t="str">
        <f>IFERROR(VLOOKUP($A122,Disciplinas[],5,FALSE),"-")</f>
        <v>-</v>
      </c>
      <c r="C122" s="10" t="str">
        <f>IFERROR(VLOOKUP($A122,Disciplinas[],2,FALSE),"-")</f>
        <v>-</v>
      </c>
      <c r="D122" s="10" t="str">
        <f>IFERROR(VLOOKUP($A122,Disciplinas[],3,FALSE),"-")</f>
        <v>-</v>
      </c>
      <c r="E122" s="10" t="str">
        <f>IFERROR(VLOOKUP($A122,Disciplinas[],4,FALSE),"-")</f>
        <v>-</v>
      </c>
      <c r="F122" s="10" t="str">
        <f>IFERROR(VLOOKUP($A122,Disciplinas[],6,FALSE),"-")</f>
        <v>-</v>
      </c>
      <c r="G122" s="10" t="str">
        <f>IFERROR(VLOOKUP($A122,Disciplinas[],7,FALSE),"-")</f>
        <v>-</v>
      </c>
    </row>
    <row r="123" spans="2:7" hidden="1">
      <c r="B123" s="10" t="str">
        <f>IFERROR(VLOOKUP($A123,Disciplinas[],5,FALSE),"-")</f>
        <v>-</v>
      </c>
      <c r="C123" s="10" t="str">
        <f>IFERROR(VLOOKUP($A123,Disciplinas[],2,FALSE),"-")</f>
        <v>-</v>
      </c>
      <c r="D123" s="10" t="str">
        <f>IFERROR(VLOOKUP($A123,Disciplinas[],3,FALSE),"-")</f>
        <v>-</v>
      </c>
      <c r="E123" s="10" t="str">
        <f>IFERROR(VLOOKUP($A123,Disciplinas[],4,FALSE),"-")</f>
        <v>-</v>
      </c>
      <c r="F123" s="10" t="str">
        <f>IFERROR(VLOOKUP($A123,Disciplinas[],6,FALSE),"-")</f>
        <v>-</v>
      </c>
      <c r="G123" s="10" t="str">
        <f>IFERROR(VLOOKUP($A123,Disciplinas[],7,FALSE),"-")</f>
        <v>-</v>
      </c>
    </row>
    <row r="124" spans="2:7" hidden="1">
      <c r="B124" s="10" t="str">
        <f>IFERROR(VLOOKUP($A124,Disciplinas[],5,FALSE),"-")</f>
        <v>-</v>
      </c>
      <c r="C124" s="10" t="str">
        <f>IFERROR(VLOOKUP($A124,Disciplinas[],2,FALSE),"-")</f>
        <v>-</v>
      </c>
      <c r="D124" s="10" t="str">
        <f>IFERROR(VLOOKUP($A124,Disciplinas[],3,FALSE),"-")</f>
        <v>-</v>
      </c>
      <c r="E124" s="10" t="str">
        <f>IFERROR(VLOOKUP($A124,Disciplinas[],4,FALSE),"-")</f>
        <v>-</v>
      </c>
      <c r="F124" s="10" t="str">
        <f>IFERROR(VLOOKUP($A124,Disciplinas[],6,FALSE),"-")</f>
        <v>-</v>
      </c>
      <c r="G124" s="10" t="str">
        <f>IFERROR(VLOOKUP($A124,Disciplinas[],7,FALSE),"-")</f>
        <v>-</v>
      </c>
    </row>
    <row r="125" spans="2:7" hidden="1">
      <c r="B125" s="10" t="str">
        <f>IFERROR(VLOOKUP($A125,Disciplinas[],5,FALSE),"-")</f>
        <v>-</v>
      </c>
      <c r="C125" s="10" t="str">
        <f>IFERROR(VLOOKUP($A125,Disciplinas[],2,FALSE),"-")</f>
        <v>-</v>
      </c>
      <c r="D125" s="10" t="str">
        <f>IFERROR(VLOOKUP($A125,Disciplinas[],3,FALSE),"-")</f>
        <v>-</v>
      </c>
      <c r="E125" s="10" t="str">
        <f>IFERROR(VLOOKUP($A125,Disciplinas[],4,FALSE),"-")</f>
        <v>-</v>
      </c>
      <c r="F125" s="10" t="str">
        <f>IFERROR(VLOOKUP($A125,Disciplinas[],6,FALSE),"-")</f>
        <v>-</v>
      </c>
      <c r="G125" s="10" t="str">
        <f>IFERROR(VLOOKUP($A125,Disciplinas[],7,FALSE),"-")</f>
        <v>-</v>
      </c>
    </row>
    <row r="126" spans="2:7" hidden="1">
      <c r="B126" s="10" t="str">
        <f>IFERROR(VLOOKUP($A126,Disciplinas[],5,FALSE),"-")</f>
        <v>-</v>
      </c>
      <c r="C126" s="10" t="str">
        <f>IFERROR(VLOOKUP($A126,Disciplinas[],2,FALSE),"-")</f>
        <v>-</v>
      </c>
      <c r="D126" s="10" t="str">
        <f>IFERROR(VLOOKUP($A126,Disciplinas[],3,FALSE),"-")</f>
        <v>-</v>
      </c>
      <c r="E126" s="10" t="str">
        <f>IFERROR(VLOOKUP($A126,Disciplinas[],4,FALSE),"-")</f>
        <v>-</v>
      </c>
      <c r="F126" s="10" t="str">
        <f>IFERROR(VLOOKUP($A126,Disciplinas[],6,FALSE),"-")</f>
        <v>-</v>
      </c>
      <c r="G126" s="10" t="str">
        <f>IFERROR(VLOOKUP($A126,Disciplinas[],7,FALSE),"-")</f>
        <v>-</v>
      </c>
    </row>
    <row r="127" spans="2:7" hidden="1">
      <c r="B127" s="10" t="str">
        <f>IFERROR(VLOOKUP($A127,Disciplinas[],5,FALSE),"-")</f>
        <v>-</v>
      </c>
      <c r="C127" s="10" t="str">
        <f>IFERROR(VLOOKUP($A127,Disciplinas[],2,FALSE),"-")</f>
        <v>-</v>
      </c>
      <c r="D127" s="10" t="str">
        <f>IFERROR(VLOOKUP($A127,Disciplinas[],3,FALSE),"-")</f>
        <v>-</v>
      </c>
      <c r="E127" s="10" t="str">
        <f>IFERROR(VLOOKUP($A127,Disciplinas[],4,FALSE),"-")</f>
        <v>-</v>
      </c>
      <c r="F127" s="10" t="str">
        <f>IFERROR(VLOOKUP($A127,Disciplinas[],6,FALSE),"-")</f>
        <v>-</v>
      </c>
      <c r="G127" s="10" t="str">
        <f>IFERROR(VLOOKUP($A127,Disciplinas[],7,FALSE),"-")</f>
        <v>-</v>
      </c>
    </row>
    <row r="128" spans="2:7" hidden="1">
      <c r="B128" s="10" t="str">
        <f>IFERROR(VLOOKUP($A128,Disciplinas[],5,FALSE),"-")</f>
        <v>-</v>
      </c>
      <c r="C128" s="10" t="str">
        <f>IFERROR(VLOOKUP($A128,Disciplinas[],2,FALSE),"-")</f>
        <v>-</v>
      </c>
      <c r="D128" s="10" t="str">
        <f>IFERROR(VLOOKUP($A128,Disciplinas[],3,FALSE),"-")</f>
        <v>-</v>
      </c>
      <c r="E128" s="10" t="str">
        <f>IFERROR(VLOOKUP($A128,Disciplinas[],4,FALSE),"-")</f>
        <v>-</v>
      </c>
      <c r="F128" s="10" t="str">
        <f>IFERROR(VLOOKUP($A128,Disciplinas[],6,FALSE),"-")</f>
        <v>-</v>
      </c>
      <c r="G128" s="10" t="str">
        <f>IFERROR(VLOOKUP($A128,Disciplinas[],7,FALSE),"-")</f>
        <v>-</v>
      </c>
    </row>
    <row r="129" spans="2:7" hidden="1">
      <c r="B129" s="10" t="str">
        <f>IFERROR(VLOOKUP($A129,Disciplinas[],5,FALSE),"-")</f>
        <v>-</v>
      </c>
      <c r="C129" s="10" t="str">
        <f>IFERROR(VLOOKUP($A129,Disciplinas[],2,FALSE),"-")</f>
        <v>-</v>
      </c>
      <c r="D129" s="10" t="str">
        <f>IFERROR(VLOOKUP($A129,Disciplinas[],3,FALSE),"-")</f>
        <v>-</v>
      </c>
      <c r="E129" s="10" t="str">
        <f>IFERROR(VLOOKUP($A129,Disciplinas[],4,FALSE),"-")</f>
        <v>-</v>
      </c>
      <c r="F129" s="10" t="str">
        <f>IFERROR(VLOOKUP($A129,Disciplinas[],6,FALSE),"-")</f>
        <v>-</v>
      </c>
      <c r="G129" s="10" t="str">
        <f>IFERROR(VLOOKUP($A129,Disciplinas[],7,FALSE),"-")</f>
        <v>-</v>
      </c>
    </row>
    <row r="130" spans="2:7" hidden="1">
      <c r="B130" s="10" t="str">
        <f>IFERROR(VLOOKUP($A130,Disciplinas[],5,FALSE),"-")</f>
        <v>-</v>
      </c>
      <c r="C130" s="10" t="str">
        <f>IFERROR(VLOOKUP($A130,Disciplinas[],2,FALSE),"-")</f>
        <v>-</v>
      </c>
      <c r="D130" s="10" t="str">
        <f>IFERROR(VLOOKUP($A130,Disciplinas[],3,FALSE),"-")</f>
        <v>-</v>
      </c>
      <c r="E130" s="10" t="str">
        <f>IFERROR(VLOOKUP($A130,Disciplinas[],4,FALSE),"-")</f>
        <v>-</v>
      </c>
      <c r="F130" s="10" t="str">
        <f>IFERROR(VLOOKUP($A130,Disciplinas[],6,FALSE),"-")</f>
        <v>-</v>
      </c>
      <c r="G130" s="10" t="str">
        <f>IFERROR(VLOOKUP($A130,Disciplinas[],7,FALSE),"-")</f>
        <v>-</v>
      </c>
    </row>
    <row r="131" spans="2:7" hidden="1">
      <c r="B131" s="10" t="str">
        <f>IFERROR(VLOOKUP($A131,Disciplinas[],5,FALSE),"-")</f>
        <v>-</v>
      </c>
      <c r="C131" s="10" t="str">
        <f>IFERROR(VLOOKUP($A131,Disciplinas[],2,FALSE),"-")</f>
        <v>-</v>
      </c>
      <c r="D131" s="10" t="str">
        <f>IFERROR(VLOOKUP($A131,Disciplinas[],3,FALSE),"-")</f>
        <v>-</v>
      </c>
      <c r="E131" s="10" t="str">
        <f>IFERROR(VLOOKUP($A131,Disciplinas[],4,FALSE),"-")</f>
        <v>-</v>
      </c>
      <c r="F131" s="10" t="str">
        <f>IFERROR(VLOOKUP($A131,Disciplinas[],6,FALSE),"-")</f>
        <v>-</v>
      </c>
      <c r="G131" s="10" t="str">
        <f>IFERROR(VLOOKUP($A131,Disciplinas[],7,FALSE),"-")</f>
        <v>-</v>
      </c>
    </row>
    <row r="132" spans="2:7" hidden="1">
      <c r="B132" s="10" t="str">
        <f>IFERROR(VLOOKUP($A132,Disciplinas[],5,FALSE),"-")</f>
        <v>-</v>
      </c>
      <c r="C132" s="10" t="str">
        <f>IFERROR(VLOOKUP($A132,Disciplinas[],2,FALSE),"-")</f>
        <v>-</v>
      </c>
      <c r="D132" s="10" t="str">
        <f>IFERROR(VLOOKUP($A132,Disciplinas[],3,FALSE),"-")</f>
        <v>-</v>
      </c>
      <c r="E132" s="10" t="str">
        <f>IFERROR(VLOOKUP($A132,Disciplinas[],4,FALSE),"-")</f>
        <v>-</v>
      </c>
      <c r="F132" s="10" t="str">
        <f>IFERROR(VLOOKUP($A132,Disciplinas[],6,FALSE),"-")</f>
        <v>-</v>
      </c>
      <c r="G132" s="10" t="str">
        <f>IFERROR(VLOOKUP($A132,Disciplinas[],7,FALSE),"-")</f>
        <v>-</v>
      </c>
    </row>
    <row r="133" spans="2:7" hidden="1">
      <c r="B133" s="10" t="str">
        <f>IFERROR(VLOOKUP($A133,Disciplinas[],5,FALSE),"-")</f>
        <v>-</v>
      </c>
      <c r="C133" s="10" t="str">
        <f>IFERROR(VLOOKUP($A133,Disciplinas[],2,FALSE),"-")</f>
        <v>-</v>
      </c>
      <c r="D133" s="10" t="str">
        <f>IFERROR(VLOOKUP($A133,Disciplinas[],3,FALSE),"-")</f>
        <v>-</v>
      </c>
      <c r="E133" s="10" t="str">
        <f>IFERROR(VLOOKUP($A133,Disciplinas[],4,FALSE),"-")</f>
        <v>-</v>
      </c>
      <c r="F133" s="10" t="str">
        <f>IFERROR(VLOOKUP($A133,Disciplinas[],6,FALSE),"-")</f>
        <v>-</v>
      </c>
      <c r="G133" s="10" t="str">
        <f>IFERROR(VLOOKUP($A133,Disciplinas[],7,FALSE),"-")</f>
        <v>-</v>
      </c>
    </row>
    <row r="134" spans="2:7" hidden="1">
      <c r="B134" s="10" t="str">
        <f>IFERROR(VLOOKUP($A134,Disciplinas[],5,FALSE),"-")</f>
        <v>-</v>
      </c>
      <c r="C134" s="10" t="str">
        <f>IFERROR(VLOOKUP($A134,Disciplinas[],2,FALSE),"-")</f>
        <v>-</v>
      </c>
      <c r="D134" s="10" t="str">
        <f>IFERROR(VLOOKUP($A134,Disciplinas[],3,FALSE),"-")</f>
        <v>-</v>
      </c>
      <c r="E134" s="10" t="str">
        <f>IFERROR(VLOOKUP($A134,Disciplinas[],4,FALSE),"-")</f>
        <v>-</v>
      </c>
      <c r="F134" s="10" t="str">
        <f>IFERROR(VLOOKUP($A134,Disciplinas[],6,FALSE),"-")</f>
        <v>-</v>
      </c>
      <c r="G134" s="10" t="str">
        <f>IFERROR(VLOOKUP($A134,Disciplinas[],7,FALSE),"-")</f>
        <v>-</v>
      </c>
    </row>
    <row r="135" spans="2:7" hidden="1">
      <c r="B135" s="10" t="str">
        <f>IFERROR(VLOOKUP($A135,Disciplinas[],5,FALSE),"-")</f>
        <v>-</v>
      </c>
      <c r="C135" s="10" t="str">
        <f>IFERROR(VLOOKUP($A135,Disciplinas[],2,FALSE),"-")</f>
        <v>-</v>
      </c>
      <c r="D135" s="10" t="str">
        <f>IFERROR(VLOOKUP($A135,Disciplinas[],3,FALSE),"-")</f>
        <v>-</v>
      </c>
      <c r="E135" s="10" t="str">
        <f>IFERROR(VLOOKUP($A135,Disciplinas[],4,FALSE),"-")</f>
        <v>-</v>
      </c>
      <c r="F135" s="10" t="str">
        <f>IFERROR(VLOOKUP($A135,Disciplinas[],6,FALSE),"-")</f>
        <v>-</v>
      </c>
      <c r="G135" s="10" t="str">
        <f>IFERROR(VLOOKUP($A135,Disciplinas[],7,FALSE),"-")</f>
        <v>-</v>
      </c>
    </row>
    <row r="136" spans="2:7" hidden="1">
      <c r="B136" s="10" t="str">
        <f>IFERROR(VLOOKUP($A136,Disciplinas[],5,FALSE),"-")</f>
        <v>-</v>
      </c>
      <c r="C136" s="10" t="str">
        <f>IFERROR(VLOOKUP($A136,Disciplinas[],2,FALSE),"-")</f>
        <v>-</v>
      </c>
      <c r="D136" s="10" t="str">
        <f>IFERROR(VLOOKUP($A136,Disciplinas[],3,FALSE),"-")</f>
        <v>-</v>
      </c>
      <c r="E136" s="10" t="str">
        <f>IFERROR(VLOOKUP($A136,Disciplinas[],4,FALSE),"-")</f>
        <v>-</v>
      </c>
      <c r="F136" s="10" t="str">
        <f>IFERROR(VLOOKUP($A136,Disciplinas[],6,FALSE),"-")</f>
        <v>-</v>
      </c>
      <c r="G136" s="10" t="str">
        <f>IFERROR(VLOOKUP($A136,Disciplinas[],7,FALSE),"-")</f>
        <v>-</v>
      </c>
    </row>
    <row r="137" spans="2:7" hidden="1">
      <c r="B137" s="10" t="str">
        <f>IFERROR(VLOOKUP($A137,Disciplinas[],5,FALSE),"-")</f>
        <v>-</v>
      </c>
      <c r="C137" s="10" t="str">
        <f>IFERROR(VLOOKUP($A137,Disciplinas[],2,FALSE),"-")</f>
        <v>-</v>
      </c>
      <c r="D137" s="10" t="str">
        <f>IFERROR(VLOOKUP($A137,Disciplinas[],3,FALSE),"-")</f>
        <v>-</v>
      </c>
      <c r="E137" s="10" t="str">
        <f>IFERROR(VLOOKUP($A137,Disciplinas[],4,FALSE),"-")</f>
        <v>-</v>
      </c>
      <c r="F137" s="10" t="str">
        <f>IFERROR(VLOOKUP($A137,Disciplinas[],6,FALSE),"-")</f>
        <v>-</v>
      </c>
      <c r="G137" s="10" t="str">
        <f>IFERROR(VLOOKUP($A137,Disciplinas[],7,FALSE),"-")</f>
        <v>-</v>
      </c>
    </row>
    <row r="138" spans="2:7" hidden="1">
      <c r="B138" s="10" t="str">
        <f>IFERROR(VLOOKUP($A138,Disciplinas[],5,FALSE),"-")</f>
        <v>-</v>
      </c>
      <c r="C138" s="10" t="str">
        <f>IFERROR(VLOOKUP($A138,Disciplinas[],2,FALSE),"-")</f>
        <v>-</v>
      </c>
      <c r="D138" s="10" t="str">
        <f>IFERROR(VLOOKUP($A138,Disciplinas[],3,FALSE),"-")</f>
        <v>-</v>
      </c>
      <c r="E138" s="10" t="str">
        <f>IFERROR(VLOOKUP($A138,Disciplinas[],4,FALSE),"-")</f>
        <v>-</v>
      </c>
      <c r="F138" s="10" t="str">
        <f>IFERROR(VLOOKUP($A138,Disciplinas[],6,FALSE),"-")</f>
        <v>-</v>
      </c>
      <c r="G138" s="10" t="str">
        <f>IFERROR(VLOOKUP($A138,Disciplinas[],7,FALSE),"-")</f>
        <v>-</v>
      </c>
    </row>
    <row r="139" spans="2:7" hidden="1">
      <c r="B139" s="10" t="str">
        <f>IFERROR(VLOOKUP($A139,Disciplinas[],5,FALSE),"-")</f>
        <v>-</v>
      </c>
      <c r="C139" s="10" t="str">
        <f>IFERROR(VLOOKUP($A139,Disciplinas[],2,FALSE),"-")</f>
        <v>-</v>
      </c>
      <c r="D139" s="10" t="str">
        <f>IFERROR(VLOOKUP($A139,Disciplinas[],3,FALSE),"-")</f>
        <v>-</v>
      </c>
      <c r="E139" s="10" t="str">
        <f>IFERROR(VLOOKUP($A139,Disciplinas[],4,FALSE),"-")</f>
        <v>-</v>
      </c>
      <c r="F139" s="10" t="str">
        <f>IFERROR(VLOOKUP($A139,Disciplinas[],6,FALSE),"-")</f>
        <v>-</v>
      </c>
      <c r="G139" s="10" t="str">
        <f>IFERROR(VLOOKUP($A139,Disciplinas[],7,FALSE),"-")</f>
        <v>-</v>
      </c>
    </row>
    <row r="140" spans="2:7" hidden="1">
      <c r="B140" s="10" t="str">
        <f>IFERROR(VLOOKUP($A140,Disciplinas[],5,FALSE),"-")</f>
        <v>-</v>
      </c>
      <c r="C140" s="10" t="str">
        <f>IFERROR(VLOOKUP($A140,Disciplinas[],2,FALSE),"-")</f>
        <v>-</v>
      </c>
      <c r="D140" s="10" t="str">
        <f>IFERROR(VLOOKUP($A140,Disciplinas[],3,FALSE),"-")</f>
        <v>-</v>
      </c>
      <c r="E140" s="10" t="str">
        <f>IFERROR(VLOOKUP($A140,Disciplinas[],4,FALSE),"-")</f>
        <v>-</v>
      </c>
      <c r="F140" s="10" t="str">
        <f>IFERROR(VLOOKUP($A140,Disciplinas[],6,FALSE),"-")</f>
        <v>-</v>
      </c>
      <c r="G140" s="10" t="str">
        <f>IFERROR(VLOOKUP($A140,Disciplinas[],7,FALSE),"-")</f>
        <v>-</v>
      </c>
    </row>
    <row r="141" spans="2:7" hidden="1">
      <c r="B141" s="10" t="str">
        <f>IFERROR(VLOOKUP($A141,Disciplinas[],5,FALSE),"-")</f>
        <v>-</v>
      </c>
      <c r="C141" s="10" t="str">
        <f>IFERROR(VLOOKUP($A141,Disciplinas[],2,FALSE),"-")</f>
        <v>-</v>
      </c>
      <c r="D141" s="10" t="str">
        <f>IFERROR(VLOOKUP($A141,Disciplinas[],3,FALSE),"-")</f>
        <v>-</v>
      </c>
      <c r="E141" s="10" t="str">
        <f>IFERROR(VLOOKUP($A141,Disciplinas[],4,FALSE),"-")</f>
        <v>-</v>
      </c>
      <c r="F141" s="10" t="str">
        <f>IFERROR(VLOOKUP($A141,Disciplinas[],6,FALSE),"-")</f>
        <v>-</v>
      </c>
      <c r="G141" s="10" t="str">
        <f>IFERROR(VLOOKUP($A141,Disciplinas[],7,FALSE),"-")</f>
        <v>-</v>
      </c>
    </row>
    <row r="142" spans="2:7" hidden="1">
      <c r="B142" s="10" t="str">
        <f>IFERROR(VLOOKUP($A142,Disciplinas[],5,FALSE),"-")</f>
        <v>-</v>
      </c>
      <c r="C142" s="10" t="str">
        <f>IFERROR(VLOOKUP($A142,Disciplinas[],2,FALSE),"-")</f>
        <v>-</v>
      </c>
      <c r="D142" s="10" t="str">
        <f>IFERROR(VLOOKUP($A142,Disciplinas[],3,FALSE),"-")</f>
        <v>-</v>
      </c>
      <c r="E142" s="10" t="str">
        <f>IFERROR(VLOOKUP($A142,Disciplinas[],4,FALSE),"-")</f>
        <v>-</v>
      </c>
      <c r="F142" s="10" t="str">
        <f>IFERROR(VLOOKUP($A142,Disciplinas[],6,FALSE),"-")</f>
        <v>-</v>
      </c>
      <c r="G142" s="10" t="str">
        <f>IFERROR(VLOOKUP($A142,Disciplinas[],7,FALSE),"-")</f>
        <v>-</v>
      </c>
    </row>
    <row r="143" spans="2:7" hidden="1">
      <c r="B143" s="10" t="str">
        <f>IFERROR(VLOOKUP($A143,Disciplinas[],5,FALSE),"-")</f>
        <v>-</v>
      </c>
      <c r="C143" s="10" t="str">
        <f>IFERROR(VLOOKUP($A143,Disciplinas[],2,FALSE),"-")</f>
        <v>-</v>
      </c>
      <c r="D143" s="10" t="str">
        <f>IFERROR(VLOOKUP($A143,Disciplinas[],3,FALSE),"-")</f>
        <v>-</v>
      </c>
      <c r="E143" s="10" t="str">
        <f>IFERROR(VLOOKUP($A143,Disciplinas[],4,FALSE),"-")</f>
        <v>-</v>
      </c>
      <c r="F143" s="10" t="str">
        <f>IFERROR(VLOOKUP($A143,Disciplinas[],6,FALSE),"-")</f>
        <v>-</v>
      </c>
      <c r="G143" s="10" t="str">
        <f>IFERROR(VLOOKUP($A143,Disciplinas[],7,FALSE),"-")</f>
        <v>-</v>
      </c>
    </row>
    <row r="144" spans="2:7" hidden="1">
      <c r="B144" s="10" t="str">
        <f>IFERROR(VLOOKUP($A144,Disciplinas[],5,FALSE),"-")</f>
        <v>-</v>
      </c>
      <c r="C144" s="10" t="str">
        <f>IFERROR(VLOOKUP($A144,Disciplinas[],2,FALSE),"-")</f>
        <v>-</v>
      </c>
      <c r="D144" s="10" t="str">
        <f>IFERROR(VLOOKUP($A144,Disciplinas[],3,FALSE),"-")</f>
        <v>-</v>
      </c>
      <c r="E144" s="10" t="str">
        <f>IFERROR(VLOOKUP($A144,Disciplinas[],4,FALSE),"-")</f>
        <v>-</v>
      </c>
      <c r="F144" s="10" t="str">
        <f>IFERROR(VLOOKUP($A144,Disciplinas[],6,FALSE),"-")</f>
        <v>-</v>
      </c>
      <c r="G144" s="10" t="str">
        <f>IFERROR(VLOOKUP($A144,Disciplinas[],7,FALSE),"-")</f>
        <v>-</v>
      </c>
    </row>
    <row r="145" spans="1:7" hidden="1">
      <c r="B145" s="10" t="str">
        <f>IFERROR(VLOOKUP($A145,Disciplinas[],5,FALSE),"-")</f>
        <v>-</v>
      </c>
      <c r="C145" s="10" t="str">
        <f>IFERROR(VLOOKUP($A145,Disciplinas[],2,FALSE),"-")</f>
        <v>-</v>
      </c>
      <c r="D145" s="10" t="str">
        <f>IFERROR(VLOOKUP($A145,Disciplinas[],3,FALSE),"-")</f>
        <v>-</v>
      </c>
      <c r="E145" s="10" t="str">
        <f>IFERROR(VLOOKUP($A145,Disciplinas[],4,FALSE),"-")</f>
        <v>-</v>
      </c>
      <c r="F145" s="10" t="str">
        <f>IFERROR(VLOOKUP($A145,Disciplinas[],6,FALSE),"-")</f>
        <v>-</v>
      </c>
      <c r="G145" s="10" t="str">
        <f>IFERROR(VLOOKUP($A145,Disciplinas[],7,FALSE),"-")</f>
        <v>-</v>
      </c>
    </row>
    <row r="146" spans="1:7" hidden="1">
      <c r="B146" s="10" t="str">
        <f>IFERROR(VLOOKUP($A146,Disciplinas[],5,FALSE),"-")</f>
        <v>-</v>
      </c>
      <c r="C146" s="10" t="str">
        <f>IFERROR(VLOOKUP($A146,Disciplinas[],2,FALSE),"-")</f>
        <v>-</v>
      </c>
      <c r="D146" s="10" t="str">
        <f>IFERROR(VLOOKUP($A146,Disciplinas[],3,FALSE),"-")</f>
        <v>-</v>
      </c>
      <c r="E146" s="10" t="str">
        <f>IFERROR(VLOOKUP($A146,Disciplinas[],4,FALSE),"-")</f>
        <v>-</v>
      </c>
      <c r="F146" s="10" t="str">
        <f>IFERROR(VLOOKUP($A146,Disciplinas[],6,FALSE),"-")</f>
        <v>-</v>
      </c>
      <c r="G146" s="10" t="str">
        <f>IFERROR(VLOOKUP($A146,Disciplinas[],7,FALSE),"-")</f>
        <v>-</v>
      </c>
    </row>
    <row r="147" spans="1:7" hidden="1">
      <c r="B147" s="10" t="str">
        <f>IFERROR(VLOOKUP($A147,Disciplinas[],5,FALSE),"-")</f>
        <v>-</v>
      </c>
      <c r="C147" s="10" t="str">
        <f>IFERROR(VLOOKUP($A147,Disciplinas[],2,FALSE),"-")</f>
        <v>-</v>
      </c>
      <c r="D147" s="10" t="str">
        <f>IFERROR(VLOOKUP($A147,Disciplinas[],3,FALSE),"-")</f>
        <v>-</v>
      </c>
      <c r="E147" s="10" t="str">
        <f>IFERROR(VLOOKUP($A147,Disciplinas[],4,FALSE),"-")</f>
        <v>-</v>
      </c>
      <c r="F147" s="10" t="str">
        <f>IFERROR(VLOOKUP($A147,Disciplinas[],6,FALSE),"-")</f>
        <v>-</v>
      </c>
      <c r="G147" s="10" t="str">
        <f>IFERROR(VLOOKUP($A147,Disciplinas[],7,FALSE),"-")</f>
        <v>-</v>
      </c>
    </row>
    <row r="148" spans="1:7" hidden="1">
      <c r="B148" s="10" t="str">
        <f>IFERROR(VLOOKUP($A148,Disciplinas[],5,FALSE),"-")</f>
        <v>-</v>
      </c>
      <c r="C148" s="10" t="str">
        <f>IFERROR(VLOOKUP($A148,Disciplinas[],2,FALSE),"-")</f>
        <v>-</v>
      </c>
      <c r="D148" s="10" t="str">
        <f>IFERROR(VLOOKUP($A148,Disciplinas[],3,FALSE),"-")</f>
        <v>-</v>
      </c>
      <c r="E148" s="10" t="str">
        <f>IFERROR(VLOOKUP($A148,Disciplinas[],4,FALSE),"-")</f>
        <v>-</v>
      </c>
      <c r="F148" s="10" t="str">
        <f>IFERROR(VLOOKUP($A148,Disciplinas[],6,FALSE),"-")</f>
        <v>-</v>
      </c>
      <c r="G148" s="10" t="str">
        <f>IFERROR(VLOOKUP($A148,Disciplinas[],7,FALSE),"-")</f>
        <v>-</v>
      </c>
    </row>
    <row r="149" spans="1:7" hidden="1">
      <c r="B149" s="10" t="str">
        <f>IFERROR(VLOOKUP($A149,Disciplinas[],5,FALSE),"-")</f>
        <v>-</v>
      </c>
      <c r="C149" s="10" t="str">
        <f>IFERROR(VLOOKUP($A149,Disciplinas[],2,FALSE),"-")</f>
        <v>-</v>
      </c>
      <c r="D149" s="10" t="str">
        <f>IFERROR(VLOOKUP($A149,Disciplinas[],3,FALSE),"-")</f>
        <v>-</v>
      </c>
      <c r="E149" s="10" t="str">
        <f>IFERROR(VLOOKUP($A149,Disciplinas[],4,FALSE),"-")</f>
        <v>-</v>
      </c>
      <c r="F149" s="10" t="str">
        <f>IFERROR(VLOOKUP($A149,Disciplinas[],6,FALSE),"-")</f>
        <v>-</v>
      </c>
      <c r="G149" s="10" t="str">
        <f>IFERROR(VLOOKUP($A149,Disciplinas[],7,FALSE),"-")</f>
        <v>-</v>
      </c>
    </row>
    <row r="150" spans="1:7" hidden="1">
      <c r="B150" s="10" t="str">
        <f>IFERROR(VLOOKUP($A150,Disciplinas[],5,FALSE),"-")</f>
        <v>-</v>
      </c>
      <c r="C150" s="10" t="str">
        <f>IFERROR(VLOOKUP($A150,Disciplinas[],2,FALSE),"-")</f>
        <v>-</v>
      </c>
      <c r="D150" s="10" t="str">
        <f>IFERROR(VLOOKUP($A150,Disciplinas[],3,FALSE),"-")</f>
        <v>-</v>
      </c>
      <c r="E150" s="10" t="str">
        <f>IFERROR(VLOOKUP($A150,Disciplinas[],4,FALSE),"-")</f>
        <v>-</v>
      </c>
      <c r="F150" s="10" t="str">
        <f>IFERROR(VLOOKUP($A150,Disciplinas[],6,FALSE),"-")</f>
        <v>-</v>
      </c>
      <c r="G150" s="10" t="str">
        <f>IFERROR(VLOOKUP($A150,Disciplinas[],7,FALSE),"-")</f>
        <v>-</v>
      </c>
    </row>
    <row r="151" spans="1:7">
      <c r="B151" s="10"/>
      <c r="C151" s="10"/>
      <c r="D151" s="10"/>
      <c r="E151" s="10"/>
      <c r="F151" s="10"/>
      <c r="G151" s="10"/>
    </row>
    <row r="152" spans="1:7">
      <c r="B152" s="10"/>
      <c r="C152" s="10"/>
      <c r="D152" s="10"/>
      <c r="E152" s="10"/>
      <c r="F152" s="10"/>
      <c r="G152" s="10"/>
    </row>
    <row r="153" spans="1:7">
      <c r="B153" s="10"/>
      <c r="C153" s="10"/>
      <c r="D153" s="10"/>
      <c r="E153" s="10"/>
      <c r="F153" s="10"/>
      <c r="G153" s="10"/>
    </row>
    <row r="154" spans="1:7">
      <c r="B154" s="10"/>
      <c r="C154" s="10"/>
      <c r="D154" s="10"/>
      <c r="E154" s="10"/>
      <c r="F154" s="10"/>
      <c r="G154" s="10"/>
    </row>
    <row r="155" spans="1:7">
      <c r="B155" s="10"/>
      <c r="C155" s="10"/>
      <c r="D155" s="10"/>
      <c r="E155" s="10"/>
      <c r="F155" s="10"/>
      <c r="G155" s="10"/>
    </row>
    <row r="157" spans="1:7">
      <c r="A157" s="57"/>
    </row>
  </sheetData>
  <sheetProtection password="C589" sheet="1" objects="1" scenarios="1" formatColumns="0" insertRows="0" autoFilter="0" pivotTables="0"/>
  <dataValidations count="11">
    <dataValidation type="list" errorStyle="warning" allowBlank="1" showInputMessage="1" sqref="L2:L150">
      <formula1>dias</formula1>
    </dataValidation>
    <dataValidation type="list" errorStyle="warning" allowBlank="1" showInputMessage="1" showErrorMessage="1" sqref="M2:N150">
      <formula1>horas</formula1>
    </dataValidation>
    <dataValidation type="list" allowBlank="1" showInputMessage="1" sqref="W2:W150 AC2:AC150 AG2:AG150 O2:O150">
      <formula1>sq</formula1>
    </dataValidation>
    <dataValidation type="list" allowBlank="1" showInputMessage="1" showErrorMessage="1" sqref="P2:P150 T2:T150">
      <formula1>dias</formula1>
    </dataValidation>
    <dataValidation type="list" allowBlank="1" showInputMessage="1" sqref="U2:V150 AA2:AB150 AE2:AF150 Q2:R150">
      <formula1>horas</formula1>
    </dataValidation>
    <dataValidation type="list" errorStyle="warning" allowBlank="1" showInputMessage="1" showErrorMessage="1" sqref="S2:S150">
      <formula1>sq</formula1>
    </dataValidation>
    <dataValidation type="list" allowBlank="1" showInputMessage="1" sqref="Z2:Z150 AD2:AD150">
      <formula1>dias</formula1>
    </dataValidation>
    <dataValidation type="list" allowBlank="1" showInputMessage="1" showErrorMessage="1" sqref="Z151:Z1048576">
      <formula1>Docentes</formula1>
    </dataValidation>
    <dataValidation type="list" allowBlank="1" showInputMessage="1" showErrorMessage="1" sqref="A2:A1048576">
      <formula1>Disciplina</formula1>
    </dataValidation>
    <dataValidation type="list" allowBlank="1" showInputMessage="1" showErrorMessage="1" sqref="H1:H1048576">
      <formula1>"SA,SBC"</formula1>
    </dataValidation>
    <dataValidation type="list" allowBlank="1" showInputMessage="1" showErrorMessage="1" sqref="I1:I1048576">
      <formula1>"Matutino,Noturno"</formula1>
    </dataValidation>
  </dataValidations>
  <pageMargins left="0.511811024" right="0.511811024" top="0.78740157499999996" bottom="0.78740157499999996" header="0.31496062000000002" footer="0.31496062000000002"/>
  <pageSetup paperSize="9" scale="26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Docentes!$A$2:$A$52</xm:f>
          </x14:formula1>
          <xm:sqref>Y1:Y1048576 AJ1:AJ1048576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8"/>
    <pageSetUpPr fitToPage="1"/>
  </sheetPr>
  <dimension ref="A1:AN153"/>
  <sheetViews>
    <sheetView topLeftCell="A79" zoomScale="80" zoomScaleNormal="80" workbookViewId="0">
      <pane xSplit="1" topLeftCell="B1" activePane="topRight" state="frozen"/>
      <selection activeCell="G1" sqref="G1:G1048576"/>
      <selection pane="topRight" activeCell="AJ36" sqref="AJ36"/>
    </sheetView>
  </sheetViews>
  <sheetFormatPr defaultColWidth="9.140625" defaultRowHeight="15"/>
  <cols>
    <col min="1" max="1" width="57" style="24" customWidth="1"/>
    <col min="2" max="2" width="14.5703125" style="12" customWidth="1"/>
    <col min="3" max="3" width="4.140625" style="12" customWidth="1"/>
    <col min="4" max="5" width="4.28515625" style="12" customWidth="1"/>
    <col min="6" max="6" width="11.5703125" style="12" customWidth="1"/>
    <col min="7" max="7" width="8.28515625" style="12" customWidth="1"/>
    <col min="8" max="8" width="6" style="24" customWidth="1"/>
    <col min="9" max="9" width="10.5703125" style="24" customWidth="1"/>
    <col min="10" max="10" width="6.7109375" style="24" customWidth="1"/>
    <col min="11" max="11" width="8.42578125" style="24" hidden="1" customWidth="1"/>
    <col min="12" max="12" width="13.28515625" style="25" customWidth="1"/>
    <col min="13" max="13" width="7" style="52" customWidth="1"/>
    <col min="14" max="14" width="8.140625" style="52" customWidth="1"/>
    <col min="15" max="15" width="11.28515625" style="25" customWidth="1"/>
    <col min="16" max="16" width="10.42578125" style="25" customWidth="1"/>
    <col min="17" max="17" width="9.5703125" style="52" customWidth="1"/>
    <col min="18" max="18" width="8.140625" style="52" customWidth="1"/>
    <col min="19" max="19" width="13.28515625" style="25" customWidth="1"/>
    <col min="20" max="20" width="13.28515625" style="25" hidden="1" customWidth="1"/>
    <col min="21" max="22" width="13.28515625" style="52" hidden="1" customWidth="1"/>
    <col min="23" max="23" width="13.28515625" style="25" hidden="1" customWidth="1"/>
    <col min="24" max="24" width="5" style="25" customWidth="1"/>
    <col min="25" max="25" width="31.140625" style="25" customWidth="1"/>
    <col min="26" max="26" width="9.5703125" style="25" customWidth="1"/>
    <col min="27" max="27" width="7.42578125" style="52" customWidth="1"/>
    <col min="28" max="28" width="8.140625" style="52" customWidth="1"/>
    <col min="29" max="29" width="10.85546875" style="25" customWidth="1"/>
    <col min="30" max="30" width="10.85546875" style="25" hidden="1" customWidth="1"/>
    <col min="31" max="31" width="10.42578125" style="52" hidden="1" customWidth="1"/>
    <col min="32" max="32" width="10.140625" style="52" hidden="1" customWidth="1"/>
    <col min="33" max="33" width="22.7109375" style="25" hidden="1" customWidth="1"/>
    <col min="34" max="34" width="7" style="25" hidden="1" customWidth="1"/>
    <col min="35" max="35" width="4" style="25" customWidth="1"/>
    <col min="36" max="36" width="30.7109375" style="25" customWidth="1"/>
    <col min="37" max="37" width="33.140625" style="25" customWidth="1"/>
    <col min="38" max="38" width="9.140625" style="25" customWidth="1"/>
    <col min="39" max="39" width="17.28515625" style="1" customWidth="1"/>
    <col min="40" max="40" width="18.28515625" style="1" customWidth="1"/>
    <col min="41" max="16384" width="9.140625" style="1"/>
  </cols>
  <sheetData>
    <row r="1" spans="1:40" s="8" customFormat="1" ht="135">
      <c r="A1" s="8" t="s">
        <v>0</v>
      </c>
      <c r="B1" s="8" t="s">
        <v>4</v>
      </c>
      <c r="C1" s="8" t="s">
        <v>1</v>
      </c>
      <c r="D1" s="8" t="s">
        <v>2</v>
      </c>
      <c r="E1" s="8" t="s">
        <v>3</v>
      </c>
      <c r="F1" s="8" t="s">
        <v>7</v>
      </c>
      <c r="G1" s="8" t="s">
        <v>6</v>
      </c>
      <c r="H1" s="8" t="s">
        <v>15</v>
      </c>
      <c r="I1" s="8" t="s">
        <v>8</v>
      </c>
      <c r="J1" s="8" t="s">
        <v>9</v>
      </c>
      <c r="K1" s="8" t="s">
        <v>47</v>
      </c>
      <c r="L1" s="8" t="s">
        <v>346</v>
      </c>
      <c r="M1" s="50" t="s">
        <v>347</v>
      </c>
      <c r="N1" s="50" t="s">
        <v>348</v>
      </c>
      <c r="O1" s="8" t="s">
        <v>350</v>
      </c>
      <c r="P1" s="8" t="s">
        <v>349</v>
      </c>
      <c r="Q1" s="50" t="s">
        <v>351</v>
      </c>
      <c r="R1" s="50" t="s">
        <v>352</v>
      </c>
      <c r="S1" s="8" t="s">
        <v>353</v>
      </c>
      <c r="T1" s="8" t="s">
        <v>364</v>
      </c>
      <c r="U1" s="50" t="s">
        <v>365</v>
      </c>
      <c r="V1" s="50" t="s">
        <v>366</v>
      </c>
      <c r="W1" s="8" t="s">
        <v>367</v>
      </c>
      <c r="X1" s="8" t="s">
        <v>10</v>
      </c>
      <c r="Y1" s="8" t="s">
        <v>11</v>
      </c>
      <c r="Z1" s="8" t="s">
        <v>355</v>
      </c>
      <c r="AA1" s="50" t="s">
        <v>356</v>
      </c>
      <c r="AB1" s="50" t="s">
        <v>357</v>
      </c>
      <c r="AC1" s="8" t="s">
        <v>358</v>
      </c>
      <c r="AD1" s="8" t="s">
        <v>359</v>
      </c>
      <c r="AE1" s="50" t="s">
        <v>360</v>
      </c>
      <c r="AF1" s="50" t="s">
        <v>361</v>
      </c>
      <c r="AG1" s="8" t="s">
        <v>362</v>
      </c>
      <c r="AH1" s="8" t="s">
        <v>12</v>
      </c>
      <c r="AI1" s="8" t="s">
        <v>13</v>
      </c>
      <c r="AJ1" s="8" t="s">
        <v>14</v>
      </c>
      <c r="AK1" s="8" t="s">
        <v>4037</v>
      </c>
      <c r="AM1" s="8" t="s">
        <v>315</v>
      </c>
      <c r="AN1" s="8" t="s">
        <v>314</v>
      </c>
    </row>
    <row r="2" spans="1:40">
      <c r="A2" s="24" t="s">
        <v>2601</v>
      </c>
      <c r="B2" s="11" t="str">
        <f>IFERROR(VLOOKUP($A2,Disciplinas[],5,FALSE),"-")</f>
        <v>EVD001</v>
      </c>
      <c r="C2" s="11">
        <f>IFERROR(VLOOKUP($A2,Disciplinas[],2,FALSE),"-")</f>
        <v>6</v>
      </c>
      <c r="D2" s="11">
        <f>IFERROR(VLOOKUP($A2,Disciplinas[],3,FALSE),"-")</f>
        <v>0</v>
      </c>
      <c r="E2" s="11">
        <f>IFERROR(VLOOKUP($A2,Disciplinas[],3,FALSE),"-")</f>
        <v>0</v>
      </c>
      <c r="F2" s="11" t="str">
        <f>IFERROR(VLOOKUP($A2,Disciplinas[],6,FALSE),"-")</f>
        <v>PG</v>
      </c>
      <c r="G2" s="11" t="str">
        <f>IFERROR(VLOOKUP($A2,Disciplinas[],7,FALSE),"-")</f>
        <v>EVD</v>
      </c>
      <c r="H2" s="24" t="s">
        <v>387</v>
      </c>
      <c r="I2" s="24" t="s">
        <v>388</v>
      </c>
      <c r="O2" s="25" t="s">
        <v>363</v>
      </c>
      <c r="X2" s="25">
        <v>6</v>
      </c>
      <c r="Y2" s="25" t="s">
        <v>84</v>
      </c>
      <c r="AM2" s="12" t="s">
        <v>245</v>
      </c>
      <c r="AN2" s="12">
        <f>COUNTIF(Tabela36[Categoria],"BI")</f>
        <v>48</v>
      </c>
    </row>
    <row r="3" spans="1:40" ht="30">
      <c r="A3" s="24" t="s">
        <v>254</v>
      </c>
      <c r="B3" s="11" t="str">
        <f>IFERROR(VLOOKUP($A3,Disciplinas[],5,FALSE),"-")</f>
        <v>BCL0306-15</v>
      </c>
      <c r="C3" s="11">
        <f>IFERROR(VLOOKUP($A3,Disciplinas[],2,FALSE),"-")</f>
        <v>3</v>
      </c>
      <c r="D3" s="11">
        <f>IFERROR(VLOOKUP($A3,Disciplinas[],3,FALSE),"-")</f>
        <v>0</v>
      </c>
      <c r="E3" s="11">
        <f>IFERROR(VLOOKUP($A3,Disciplinas[],3,FALSE),"-")</f>
        <v>0</v>
      </c>
      <c r="F3" s="11" t="str">
        <f>IFERROR(VLOOKUP($A3,Disciplinas[],6,FALSE),"-")</f>
        <v>BI</v>
      </c>
      <c r="G3" s="11" t="str">
        <f>IFERROR(VLOOKUP($A3,Disciplinas[],7,FALSE),"-")</f>
        <v>BI</v>
      </c>
      <c r="H3" s="24" t="s">
        <v>387</v>
      </c>
      <c r="I3" s="24" t="s">
        <v>388</v>
      </c>
      <c r="J3" s="24" t="s">
        <v>4058</v>
      </c>
      <c r="K3" s="24">
        <v>90</v>
      </c>
      <c r="L3" s="25" t="s">
        <v>377</v>
      </c>
      <c r="M3" s="52">
        <v>0.41666666666666702</v>
      </c>
      <c r="N3" s="52">
        <v>0.5</v>
      </c>
      <c r="O3" s="25" t="s">
        <v>363</v>
      </c>
      <c r="P3" s="25" t="s">
        <v>379</v>
      </c>
      <c r="Q3" s="52">
        <v>0.33333333333333331</v>
      </c>
      <c r="R3" s="52">
        <v>0.41666666666666702</v>
      </c>
      <c r="S3" s="25" t="s">
        <v>384</v>
      </c>
      <c r="X3" s="25">
        <v>3</v>
      </c>
      <c r="Y3" s="25" t="s">
        <v>4106</v>
      </c>
      <c r="AK3" s="25" t="s">
        <v>4097</v>
      </c>
      <c r="AM3" s="12" t="s">
        <v>312</v>
      </c>
      <c r="AN3" s="12">
        <f>COUNTIF(Tabela36[Categoria],"obr")</f>
        <v>24</v>
      </c>
    </row>
    <row r="4" spans="1:40" ht="30">
      <c r="A4" s="24" t="s">
        <v>254</v>
      </c>
      <c r="B4" s="11" t="str">
        <f>IFERROR(VLOOKUP($A4,Disciplinas[],5,FALSE),"-")</f>
        <v>BCL0306-15</v>
      </c>
      <c r="C4" s="11">
        <f>IFERROR(VLOOKUP($A4,Disciplinas[],2,FALSE),"-")</f>
        <v>3</v>
      </c>
      <c r="D4" s="11">
        <f>IFERROR(VLOOKUP($A4,Disciplinas[],3,FALSE),"-")</f>
        <v>0</v>
      </c>
      <c r="E4" s="11">
        <f>IFERROR(VLOOKUP($A4,Disciplinas[],3,FALSE),"-")</f>
        <v>0</v>
      </c>
      <c r="F4" s="11" t="str">
        <f>IFERROR(VLOOKUP($A4,Disciplinas[],6,FALSE),"-")</f>
        <v>BI</v>
      </c>
      <c r="G4" s="11" t="str">
        <f>IFERROR(VLOOKUP($A4,Disciplinas[],7,FALSE),"-")</f>
        <v>BI</v>
      </c>
      <c r="H4" s="24" t="s">
        <v>387</v>
      </c>
      <c r="I4" s="24" t="s">
        <v>388</v>
      </c>
      <c r="J4" s="24" t="s">
        <v>4057</v>
      </c>
      <c r="K4" s="24">
        <v>90</v>
      </c>
      <c r="L4" s="25" t="s">
        <v>377</v>
      </c>
      <c r="M4" s="52">
        <v>0.33333333333333331</v>
      </c>
      <c r="N4" s="52">
        <v>0.41666666666666702</v>
      </c>
      <c r="O4" s="25" t="s">
        <v>363</v>
      </c>
      <c r="P4" s="25" t="s">
        <v>379</v>
      </c>
      <c r="Q4" s="52">
        <v>0.41666666666666702</v>
      </c>
      <c r="R4" s="52">
        <v>0.5</v>
      </c>
      <c r="S4" s="25" t="s">
        <v>384</v>
      </c>
      <c r="X4" s="25">
        <v>3</v>
      </c>
      <c r="Y4" s="25" t="s">
        <v>51</v>
      </c>
      <c r="AK4" s="25" t="s">
        <v>4098</v>
      </c>
      <c r="AM4" s="12" t="s">
        <v>313</v>
      </c>
      <c r="AN4" s="12">
        <f>COUNTIF(Tabela36[Categoria],"o.l")</f>
        <v>0</v>
      </c>
    </row>
    <row r="5" spans="1:40">
      <c r="A5" s="24" t="s">
        <v>254</v>
      </c>
      <c r="B5" s="11" t="str">
        <f>IFERROR(VLOOKUP($A5,Disciplinas[],5,FALSE),"-")</f>
        <v>BCL0306-15</v>
      </c>
      <c r="C5" s="11">
        <f>IFERROR(VLOOKUP($A5,Disciplinas[],2,FALSE),"-")</f>
        <v>3</v>
      </c>
      <c r="D5" s="11">
        <f>IFERROR(VLOOKUP($A5,Disciplinas[],3,FALSE),"-")</f>
        <v>0</v>
      </c>
      <c r="E5" s="11">
        <f>IFERROR(VLOOKUP($A5,Disciplinas[],3,FALSE),"-")</f>
        <v>0</v>
      </c>
      <c r="F5" s="11" t="str">
        <f>IFERROR(VLOOKUP($A5,Disciplinas[],6,FALSE),"-")</f>
        <v>BI</v>
      </c>
      <c r="G5" s="11" t="str">
        <f>IFERROR(VLOOKUP($A5,Disciplinas[],7,FALSE),"-")</f>
        <v>BI</v>
      </c>
      <c r="H5" s="24" t="s">
        <v>387</v>
      </c>
      <c r="I5" s="24" t="s">
        <v>388</v>
      </c>
      <c r="J5" s="24" t="s">
        <v>4051</v>
      </c>
      <c r="K5" s="24">
        <v>90</v>
      </c>
      <c r="L5" s="25" t="s">
        <v>377</v>
      </c>
      <c r="M5" s="52">
        <v>0.41666666666666702</v>
      </c>
      <c r="N5" s="52">
        <v>0.5</v>
      </c>
      <c r="O5" s="25" t="s">
        <v>363</v>
      </c>
      <c r="P5" s="25" t="s">
        <v>379</v>
      </c>
      <c r="Q5" s="52">
        <v>0.33333333333333331</v>
      </c>
      <c r="R5" s="52">
        <v>0.41666666666666702</v>
      </c>
      <c r="S5" s="25" t="s">
        <v>384</v>
      </c>
      <c r="X5" s="25">
        <v>3</v>
      </c>
      <c r="Y5" s="25" t="s">
        <v>2570</v>
      </c>
      <c r="AK5" s="25" t="s">
        <v>4099</v>
      </c>
      <c r="AM5" s="12" t="s">
        <v>304</v>
      </c>
      <c r="AN5" s="12">
        <f>COUNTIF(Tabela36[Categoria],"livre")</f>
        <v>0</v>
      </c>
    </row>
    <row r="6" spans="1:40">
      <c r="A6" s="24" t="s">
        <v>254</v>
      </c>
      <c r="B6" s="11" t="str">
        <f>IFERROR(VLOOKUP($A6,Disciplinas[],5,FALSE),"-")</f>
        <v>BCL0306-15</v>
      </c>
      <c r="C6" s="11">
        <f>IFERROR(VLOOKUP($A6,Disciplinas[],2,FALSE),"-")</f>
        <v>3</v>
      </c>
      <c r="D6" s="11">
        <f>IFERROR(VLOOKUP($A6,Disciplinas[],3,FALSE),"-")</f>
        <v>0</v>
      </c>
      <c r="E6" s="11">
        <f>IFERROR(VLOOKUP($A6,Disciplinas[],3,FALSE),"-")</f>
        <v>0</v>
      </c>
      <c r="F6" s="11" t="str">
        <f>IFERROR(VLOOKUP($A6,Disciplinas[],6,FALSE),"-")</f>
        <v>BI</v>
      </c>
      <c r="G6" s="11" t="str">
        <f>IFERROR(VLOOKUP($A6,Disciplinas[],7,FALSE),"-")</f>
        <v>BI</v>
      </c>
      <c r="H6" s="24" t="s">
        <v>387</v>
      </c>
      <c r="I6" s="24" t="s">
        <v>388</v>
      </c>
      <c r="J6" s="24" t="s">
        <v>4050</v>
      </c>
      <c r="K6" s="24">
        <v>90</v>
      </c>
      <c r="L6" s="25" t="s">
        <v>377</v>
      </c>
      <c r="M6" s="52">
        <v>0.33333333333333331</v>
      </c>
      <c r="N6" s="52">
        <v>0.41666666666666702</v>
      </c>
      <c r="O6" s="25" t="s">
        <v>363</v>
      </c>
      <c r="P6" s="25" t="s">
        <v>379</v>
      </c>
      <c r="Q6" s="52">
        <v>0.41666666666666702</v>
      </c>
      <c r="R6" s="52">
        <v>0.5</v>
      </c>
      <c r="S6" s="25" t="s">
        <v>384</v>
      </c>
      <c r="X6" s="25">
        <v>3</v>
      </c>
      <c r="Y6" s="25" t="s">
        <v>2570</v>
      </c>
      <c r="AK6" s="25" t="s">
        <v>4099</v>
      </c>
      <c r="AM6" s="1" t="s">
        <v>324</v>
      </c>
      <c r="AN6" s="1">
        <f>COUNTIF(Tabela36[Categoria],"pg")</f>
        <v>17</v>
      </c>
    </row>
    <row r="7" spans="1:40">
      <c r="A7" s="24" t="s">
        <v>254</v>
      </c>
      <c r="B7" s="11" t="str">
        <f>IFERROR(VLOOKUP($A7,Disciplinas[],5,FALSE),"-")</f>
        <v>BCL0306-15</v>
      </c>
      <c r="C7" s="11">
        <f>IFERROR(VLOOKUP($A7,Disciplinas[],2,FALSE),"-")</f>
        <v>3</v>
      </c>
      <c r="D7" s="11">
        <f>IFERROR(VLOOKUP($A7,Disciplinas[],3,FALSE),"-")</f>
        <v>0</v>
      </c>
      <c r="E7" s="11">
        <f>IFERROR(VLOOKUP($A7,Disciplinas[],3,FALSE),"-")</f>
        <v>0</v>
      </c>
      <c r="F7" s="11" t="str">
        <f>IFERROR(VLOOKUP($A7,Disciplinas[],6,FALSE),"-")</f>
        <v>BI</v>
      </c>
      <c r="G7" s="11" t="str">
        <f>IFERROR(VLOOKUP($A7,Disciplinas[],7,FALSE),"-")</f>
        <v>BI</v>
      </c>
      <c r="H7" s="24" t="s">
        <v>387</v>
      </c>
      <c r="I7" s="24" t="s">
        <v>388</v>
      </c>
      <c r="J7" s="24" t="s">
        <v>4056</v>
      </c>
      <c r="K7" s="24">
        <v>90</v>
      </c>
      <c r="L7" s="25" t="s">
        <v>377</v>
      </c>
      <c r="M7" s="52">
        <v>0.41666666666666702</v>
      </c>
      <c r="N7" s="52">
        <v>0.5</v>
      </c>
      <c r="O7" s="25" t="s">
        <v>363</v>
      </c>
      <c r="P7" s="25" t="s">
        <v>379</v>
      </c>
      <c r="Q7" s="52">
        <v>0.33333333333333331</v>
      </c>
      <c r="R7" s="52">
        <v>0.41666666666666702</v>
      </c>
      <c r="S7" s="25" t="s">
        <v>384</v>
      </c>
      <c r="X7" s="25">
        <v>3</v>
      </c>
      <c r="Y7" s="25" t="s">
        <v>65</v>
      </c>
      <c r="AK7" s="25" t="s">
        <v>4099</v>
      </c>
    </row>
    <row r="8" spans="1:40">
      <c r="A8" s="24" t="s">
        <v>254</v>
      </c>
      <c r="B8" s="11" t="str">
        <f>IFERROR(VLOOKUP($A8,Disciplinas[],5,FALSE),"-")</f>
        <v>BCL0306-15</v>
      </c>
      <c r="C8" s="11">
        <f>IFERROR(VLOOKUP($A8,Disciplinas[],2,FALSE),"-")</f>
        <v>3</v>
      </c>
      <c r="D8" s="11">
        <f>IFERROR(VLOOKUP($A8,Disciplinas[],3,FALSE),"-")</f>
        <v>0</v>
      </c>
      <c r="E8" s="11">
        <f>IFERROR(VLOOKUP($A8,Disciplinas[],3,FALSE),"-")</f>
        <v>0</v>
      </c>
      <c r="F8" s="11" t="str">
        <f>IFERROR(VLOOKUP($A8,Disciplinas[],6,FALSE),"-")</f>
        <v>BI</v>
      </c>
      <c r="G8" s="11" t="str">
        <f>IFERROR(VLOOKUP($A8,Disciplinas[],7,FALSE),"-")</f>
        <v>BI</v>
      </c>
      <c r="H8" s="24" t="s">
        <v>387</v>
      </c>
      <c r="I8" s="24" t="s">
        <v>388</v>
      </c>
      <c r="J8" s="24" t="s">
        <v>4053</v>
      </c>
      <c r="K8" s="24">
        <v>90</v>
      </c>
      <c r="L8" s="25" t="s">
        <v>377</v>
      </c>
      <c r="M8" s="52">
        <v>0.33333333333333331</v>
      </c>
      <c r="N8" s="52">
        <v>0.41666666666666702</v>
      </c>
      <c r="O8" s="25" t="s">
        <v>363</v>
      </c>
      <c r="P8" s="25" t="s">
        <v>379</v>
      </c>
      <c r="Q8" s="52">
        <v>0.41666666666666702</v>
      </c>
      <c r="R8" s="52">
        <v>0.5</v>
      </c>
      <c r="S8" s="25" t="s">
        <v>384</v>
      </c>
      <c r="X8" s="25">
        <v>3</v>
      </c>
      <c r="Y8" s="25" t="s">
        <v>65</v>
      </c>
      <c r="AK8" s="25" t="s">
        <v>4099</v>
      </c>
    </row>
    <row r="9" spans="1:40" ht="45">
      <c r="A9" s="24" t="s">
        <v>254</v>
      </c>
      <c r="B9" s="11" t="str">
        <f>IFERROR(VLOOKUP($A9,Disciplinas[],5,FALSE),"-")</f>
        <v>BCL0306-15</v>
      </c>
      <c r="C9" s="11">
        <f>IFERROR(VLOOKUP($A9,Disciplinas[],2,FALSE),"-")</f>
        <v>3</v>
      </c>
      <c r="D9" s="11">
        <f>IFERROR(VLOOKUP($A9,Disciplinas[],3,FALSE),"-")</f>
        <v>0</v>
      </c>
      <c r="E9" s="11">
        <f>IFERROR(VLOOKUP($A9,Disciplinas[],3,FALSE),"-")</f>
        <v>0</v>
      </c>
      <c r="F9" s="11" t="str">
        <f>IFERROR(VLOOKUP($A9,Disciplinas[],6,FALSE),"-")</f>
        <v>BI</v>
      </c>
      <c r="G9" s="11" t="str">
        <f>IFERROR(VLOOKUP($A9,Disciplinas[],7,FALSE),"-")</f>
        <v>BI</v>
      </c>
      <c r="H9" s="24" t="s">
        <v>387</v>
      </c>
      <c r="I9" s="24" t="s">
        <v>328</v>
      </c>
      <c r="J9" s="24" t="s">
        <v>4053</v>
      </c>
      <c r="K9" s="24">
        <v>90</v>
      </c>
      <c r="L9" s="25" t="s">
        <v>377</v>
      </c>
      <c r="M9" s="52">
        <v>0.79166666666666596</v>
      </c>
      <c r="N9" s="52">
        <v>0.874999999999999</v>
      </c>
      <c r="O9" s="25" t="s">
        <v>363</v>
      </c>
      <c r="P9" s="25" t="s">
        <v>379</v>
      </c>
      <c r="Q9" s="52">
        <v>0.874999999999999</v>
      </c>
      <c r="R9" s="52">
        <v>0.95833333333333204</v>
      </c>
      <c r="S9" s="25" t="s">
        <v>384</v>
      </c>
      <c r="X9" s="25">
        <v>3</v>
      </c>
      <c r="Y9" s="25" t="s">
        <v>62</v>
      </c>
      <c r="AK9" s="25" t="s">
        <v>4100</v>
      </c>
    </row>
    <row r="10" spans="1:40">
      <c r="A10" s="24" t="s">
        <v>254</v>
      </c>
      <c r="B10" s="11" t="str">
        <f>IFERROR(VLOOKUP($A10,Disciplinas[],5,FALSE),"-")</f>
        <v>BCL0306-15</v>
      </c>
      <c r="C10" s="11">
        <f>IFERROR(VLOOKUP($A10,Disciplinas[],2,FALSE),"-")</f>
        <v>3</v>
      </c>
      <c r="D10" s="11">
        <f>IFERROR(VLOOKUP($A10,Disciplinas[],3,FALSE),"-")</f>
        <v>0</v>
      </c>
      <c r="E10" s="11">
        <f>IFERROR(VLOOKUP($A10,Disciplinas[],3,FALSE),"-")</f>
        <v>0</v>
      </c>
      <c r="F10" s="11" t="str">
        <f>IFERROR(VLOOKUP($A10,Disciplinas[],6,FALSE),"-")</f>
        <v>BI</v>
      </c>
      <c r="G10" s="11" t="str">
        <f>IFERROR(VLOOKUP($A10,Disciplinas[],7,FALSE),"-")</f>
        <v>BI</v>
      </c>
      <c r="H10" s="24" t="s">
        <v>387</v>
      </c>
      <c r="I10" s="24" t="s">
        <v>328</v>
      </c>
      <c r="J10" s="24" t="s">
        <v>4058</v>
      </c>
      <c r="K10" s="24">
        <v>90</v>
      </c>
      <c r="L10" s="25" t="s">
        <v>377</v>
      </c>
      <c r="M10" s="52">
        <v>0.874999999999999</v>
      </c>
      <c r="N10" s="52">
        <v>0.95833333333333204</v>
      </c>
      <c r="O10" s="25" t="s">
        <v>363</v>
      </c>
      <c r="P10" s="25" t="s">
        <v>379</v>
      </c>
      <c r="Q10" s="52">
        <v>0.79166666666666596</v>
      </c>
      <c r="R10" s="52">
        <v>0.874999999999999</v>
      </c>
      <c r="S10" s="25" t="s">
        <v>384</v>
      </c>
      <c r="X10" s="25">
        <v>3</v>
      </c>
      <c r="Y10" s="25" t="s">
        <v>84</v>
      </c>
      <c r="AK10" s="25" t="s">
        <v>4099</v>
      </c>
    </row>
    <row r="11" spans="1:40">
      <c r="A11" s="24" t="s">
        <v>254</v>
      </c>
      <c r="B11" s="11" t="str">
        <f>IFERROR(VLOOKUP($A11,Disciplinas[],5,FALSE),"-")</f>
        <v>BCL0306-15</v>
      </c>
      <c r="C11" s="11">
        <f>IFERROR(VLOOKUP($A11,Disciplinas[],2,FALSE),"-")</f>
        <v>3</v>
      </c>
      <c r="D11" s="11">
        <f>IFERROR(VLOOKUP($A11,Disciplinas[],3,FALSE),"-")</f>
        <v>0</v>
      </c>
      <c r="E11" s="11">
        <f>IFERROR(VLOOKUP($A11,Disciplinas[],3,FALSE),"-")</f>
        <v>0</v>
      </c>
      <c r="F11" s="11" t="str">
        <f>IFERROR(VLOOKUP($A11,Disciplinas[],6,FALSE),"-")</f>
        <v>BI</v>
      </c>
      <c r="G11" s="11" t="str">
        <f>IFERROR(VLOOKUP($A11,Disciplinas[],7,FALSE),"-")</f>
        <v>BI</v>
      </c>
      <c r="H11" s="24" t="s">
        <v>387</v>
      </c>
      <c r="I11" s="24" t="s">
        <v>328</v>
      </c>
      <c r="J11" s="24" t="s">
        <v>4057</v>
      </c>
      <c r="K11" s="24">
        <v>90</v>
      </c>
      <c r="L11" s="25" t="s">
        <v>377</v>
      </c>
      <c r="M11" s="52">
        <v>0.79166666666666596</v>
      </c>
      <c r="N11" s="52">
        <v>0.874999999999999</v>
      </c>
      <c r="O11" s="25" t="s">
        <v>363</v>
      </c>
      <c r="P11" s="25" t="s">
        <v>379</v>
      </c>
      <c r="Q11" s="52">
        <v>0.874999999999999</v>
      </c>
      <c r="R11" s="52">
        <v>0.95833333333333204</v>
      </c>
      <c r="S11" s="25" t="s">
        <v>384</v>
      </c>
      <c r="X11" s="25">
        <v>3</v>
      </c>
      <c r="Y11" s="25" t="s">
        <v>84</v>
      </c>
      <c r="AK11" s="25" t="s">
        <v>4099</v>
      </c>
    </row>
    <row r="12" spans="1:40" ht="30">
      <c r="A12" s="24" t="s">
        <v>254</v>
      </c>
      <c r="B12" s="11" t="str">
        <f>IFERROR(VLOOKUP($A12,Disciplinas[],5,FALSE),"-")</f>
        <v>BCL0306-15</v>
      </c>
      <c r="C12" s="11">
        <f>IFERROR(VLOOKUP($A12,Disciplinas[],2,FALSE),"-")</f>
        <v>3</v>
      </c>
      <c r="D12" s="11">
        <f>IFERROR(VLOOKUP($A12,Disciplinas[],3,FALSE),"-")</f>
        <v>0</v>
      </c>
      <c r="E12" s="11">
        <f>IFERROR(VLOOKUP($A12,Disciplinas[],3,FALSE),"-")</f>
        <v>0</v>
      </c>
      <c r="F12" s="11" t="str">
        <f>IFERROR(VLOOKUP($A12,Disciplinas[],6,FALSE),"-")</f>
        <v>BI</v>
      </c>
      <c r="G12" s="11" t="str">
        <f>IFERROR(VLOOKUP($A12,Disciplinas[],7,FALSE),"-")</f>
        <v>BI</v>
      </c>
      <c r="H12" s="24" t="s">
        <v>387</v>
      </c>
      <c r="I12" s="24" t="s">
        <v>328</v>
      </c>
      <c r="J12" s="24" t="s">
        <v>4051</v>
      </c>
      <c r="K12" s="24">
        <v>90</v>
      </c>
      <c r="L12" s="25" t="s">
        <v>377</v>
      </c>
      <c r="M12" s="52">
        <v>0.874999999999999</v>
      </c>
      <c r="N12" s="52">
        <v>0.95833333333333204</v>
      </c>
      <c r="O12" s="25" t="s">
        <v>363</v>
      </c>
      <c r="P12" s="25" t="s">
        <v>379</v>
      </c>
      <c r="Q12" s="52">
        <v>0.79166666666666596</v>
      </c>
      <c r="R12" s="52">
        <v>0.874999999999999</v>
      </c>
      <c r="S12" s="25" t="s">
        <v>384</v>
      </c>
      <c r="X12" s="25">
        <v>3</v>
      </c>
      <c r="Y12" s="25" t="s">
        <v>4106</v>
      </c>
      <c r="AK12" s="25" t="s">
        <v>4101</v>
      </c>
    </row>
    <row r="13" spans="1:40" ht="30">
      <c r="A13" s="24" t="s">
        <v>254</v>
      </c>
      <c r="B13" s="11" t="str">
        <f>IFERROR(VLOOKUP($A13,Disciplinas[],5,FALSE),"-")</f>
        <v>BCL0306-15</v>
      </c>
      <c r="C13" s="11">
        <f>IFERROR(VLOOKUP($A13,Disciplinas[],2,FALSE),"-")</f>
        <v>3</v>
      </c>
      <c r="D13" s="11">
        <f>IFERROR(VLOOKUP($A13,Disciplinas[],3,FALSE),"-")</f>
        <v>0</v>
      </c>
      <c r="E13" s="11">
        <f>IFERROR(VLOOKUP($A13,Disciplinas[],3,FALSE),"-")</f>
        <v>0</v>
      </c>
      <c r="F13" s="11" t="str">
        <f>IFERROR(VLOOKUP($A13,Disciplinas[],6,FALSE),"-")</f>
        <v>BI</v>
      </c>
      <c r="G13" s="11" t="str">
        <f>IFERROR(VLOOKUP($A13,Disciplinas[],7,FALSE),"-")</f>
        <v>BI</v>
      </c>
      <c r="H13" s="24" t="s">
        <v>387</v>
      </c>
      <c r="I13" s="24" t="s">
        <v>328</v>
      </c>
      <c r="J13" s="24" t="s">
        <v>4050</v>
      </c>
      <c r="K13" s="24">
        <v>90</v>
      </c>
      <c r="L13" s="25" t="s">
        <v>377</v>
      </c>
      <c r="M13" s="52">
        <v>0.79166666666666596</v>
      </c>
      <c r="N13" s="52">
        <v>0.874999999999999</v>
      </c>
      <c r="O13" s="25" t="s">
        <v>363</v>
      </c>
      <c r="P13" s="25" t="s">
        <v>379</v>
      </c>
      <c r="Q13" s="52">
        <v>0.874999999999999</v>
      </c>
      <c r="R13" s="52">
        <v>0.95833333333333204</v>
      </c>
      <c r="S13" s="25" t="s">
        <v>384</v>
      </c>
      <c r="X13" s="25">
        <v>3</v>
      </c>
      <c r="Y13" s="25" t="s">
        <v>4106</v>
      </c>
      <c r="AK13" s="25" t="s">
        <v>4102</v>
      </c>
      <c r="AL13" s="24"/>
    </row>
    <row r="14" spans="1:40">
      <c r="A14" s="24" t="s">
        <v>254</v>
      </c>
      <c r="B14" s="11" t="str">
        <f>IFERROR(VLOOKUP($A14,Disciplinas[],5,FALSE),"-")</f>
        <v>BCL0306-15</v>
      </c>
      <c r="C14" s="11">
        <f>IFERROR(VLOOKUP($A14,Disciplinas[],2,FALSE),"-")</f>
        <v>3</v>
      </c>
      <c r="D14" s="11">
        <f>IFERROR(VLOOKUP($A14,Disciplinas[],3,FALSE),"-")</f>
        <v>0</v>
      </c>
      <c r="E14" s="11">
        <f>IFERROR(VLOOKUP($A14,Disciplinas[],3,FALSE),"-")</f>
        <v>0</v>
      </c>
      <c r="F14" s="11" t="str">
        <f>IFERROR(VLOOKUP($A14,Disciplinas[],6,FALSE),"-")</f>
        <v>BI</v>
      </c>
      <c r="G14" s="11" t="str">
        <f>IFERROR(VLOOKUP($A14,Disciplinas[],7,FALSE),"-")</f>
        <v>BI</v>
      </c>
      <c r="H14" s="24" t="s">
        <v>387</v>
      </c>
      <c r="I14" s="24" t="s">
        <v>328</v>
      </c>
      <c r="J14" s="24" t="s">
        <v>4056</v>
      </c>
      <c r="K14" s="24">
        <v>90</v>
      </c>
      <c r="L14" s="25" t="s">
        <v>377</v>
      </c>
      <c r="M14" s="52">
        <v>0.874999999999999</v>
      </c>
      <c r="N14" s="52">
        <v>0.95833333333333204</v>
      </c>
      <c r="O14" s="25" t="s">
        <v>363</v>
      </c>
      <c r="P14" s="25" t="s">
        <v>379</v>
      </c>
      <c r="Q14" s="52">
        <v>0.79166666666666596</v>
      </c>
      <c r="R14" s="52">
        <v>0.874999999999999</v>
      </c>
      <c r="S14" s="25" t="s">
        <v>384</v>
      </c>
      <c r="X14" s="25">
        <v>3</v>
      </c>
      <c r="Y14" s="25" t="s">
        <v>51</v>
      </c>
      <c r="AK14" s="25" t="s">
        <v>4099</v>
      </c>
      <c r="AL14" s="24"/>
    </row>
    <row r="15" spans="1:40" ht="60">
      <c r="A15" s="24" t="s">
        <v>254</v>
      </c>
      <c r="B15" s="11" t="str">
        <f>IFERROR(VLOOKUP($A15,Disciplinas[],5,FALSE),"-")</f>
        <v>BCL0306-15</v>
      </c>
      <c r="C15" s="11">
        <f>IFERROR(VLOOKUP($A15,Disciplinas[],2,FALSE),"-")</f>
        <v>3</v>
      </c>
      <c r="D15" s="11">
        <f>IFERROR(VLOOKUP($A15,Disciplinas[],3,FALSE),"-")</f>
        <v>0</v>
      </c>
      <c r="E15" s="11">
        <f>IFERROR(VLOOKUP($A15,Disciplinas[],3,FALSE),"-")</f>
        <v>0</v>
      </c>
      <c r="F15" s="11" t="str">
        <f>IFERROR(VLOOKUP($A15,Disciplinas[],6,FALSE),"-")</f>
        <v>BI</v>
      </c>
      <c r="G15" s="11" t="str">
        <f>IFERROR(VLOOKUP($A15,Disciplinas[],7,FALSE),"-")</f>
        <v>BI</v>
      </c>
      <c r="H15" s="24" t="s">
        <v>2575</v>
      </c>
      <c r="I15" s="24" t="s">
        <v>388</v>
      </c>
      <c r="J15" s="24" t="s">
        <v>4051</v>
      </c>
      <c r="K15" s="24">
        <v>90</v>
      </c>
      <c r="L15" s="25" t="s">
        <v>377</v>
      </c>
      <c r="M15" s="52">
        <v>0.41666666666666702</v>
      </c>
      <c r="N15" s="52">
        <v>0.5</v>
      </c>
      <c r="O15" s="25" t="s">
        <v>363</v>
      </c>
      <c r="P15" s="25" t="s">
        <v>379</v>
      </c>
      <c r="Q15" s="52">
        <v>0.33333333333333331</v>
      </c>
      <c r="R15" s="52">
        <v>0.41666666666666702</v>
      </c>
      <c r="S15" s="25" t="s">
        <v>384</v>
      </c>
      <c r="X15" s="25">
        <v>3</v>
      </c>
      <c r="Y15" s="25" t="s">
        <v>78</v>
      </c>
      <c r="AK15" s="25" t="s">
        <v>4094</v>
      </c>
      <c r="AL15" s="24"/>
    </row>
    <row r="16" spans="1:40" ht="60">
      <c r="A16" s="24" t="s">
        <v>254</v>
      </c>
      <c r="B16" s="11" t="str">
        <f>IFERROR(VLOOKUP($A16,Disciplinas[],5,FALSE),"-")</f>
        <v>BCL0306-15</v>
      </c>
      <c r="C16" s="11">
        <f>IFERROR(VLOOKUP($A16,Disciplinas[],2,FALSE),"-")</f>
        <v>3</v>
      </c>
      <c r="D16" s="11">
        <f>IFERROR(VLOOKUP($A16,Disciplinas[],3,FALSE),"-")</f>
        <v>0</v>
      </c>
      <c r="E16" s="11">
        <f>IFERROR(VLOOKUP($A16,Disciplinas[],3,FALSE),"-")</f>
        <v>0</v>
      </c>
      <c r="F16" s="11" t="str">
        <f>IFERROR(VLOOKUP($A16,Disciplinas[],6,FALSE),"-")</f>
        <v>BI</v>
      </c>
      <c r="G16" s="11" t="str">
        <f>IFERROR(VLOOKUP($A16,Disciplinas[],7,FALSE),"-")</f>
        <v>BI</v>
      </c>
      <c r="H16" s="24" t="s">
        <v>2575</v>
      </c>
      <c r="I16" s="24" t="s">
        <v>388</v>
      </c>
      <c r="J16" s="24" t="s">
        <v>2577</v>
      </c>
      <c r="K16" s="24">
        <v>90</v>
      </c>
      <c r="L16" s="25" t="s">
        <v>377</v>
      </c>
      <c r="M16" s="52">
        <v>0.33333333333333331</v>
      </c>
      <c r="N16" s="52">
        <v>0.41666666666666702</v>
      </c>
      <c r="O16" s="25" t="s">
        <v>363</v>
      </c>
      <c r="P16" s="25" t="s">
        <v>379</v>
      </c>
      <c r="Q16" s="52">
        <v>0.41666666666666702</v>
      </c>
      <c r="R16" s="52">
        <v>0.5</v>
      </c>
      <c r="S16" s="25" t="s">
        <v>384</v>
      </c>
      <c r="X16" s="25">
        <v>3</v>
      </c>
      <c r="Y16" s="25" t="s">
        <v>78</v>
      </c>
      <c r="AK16" s="25" t="s">
        <v>4094</v>
      </c>
      <c r="AL16" s="24"/>
    </row>
    <row r="17" spans="1:38">
      <c r="A17" s="24" t="s">
        <v>254</v>
      </c>
      <c r="B17" s="11" t="str">
        <f>IFERROR(VLOOKUP($A17,Disciplinas[],5,FALSE),"-")</f>
        <v>BCL0306-15</v>
      </c>
      <c r="C17" s="11">
        <f>IFERROR(VLOOKUP($A17,Disciplinas[],2,FALSE),"-")</f>
        <v>3</v>
      </c>
      <c r="D17" s="11">
        <f>IFERROR(VLOOKUP($A17,Disciplinas[],3,FALSE),"-")</f>
        <v>0</v>
      </c>
      <c r="E17" s="11">
        <f>IFERROR(VLOOKUP($A17,Disciplinas[],3,FALSE),"-")</f>
        <v>0</v>
      </c>
      <c r="F17" s="11" t="str">
        <f>IFERROR(VLOOKUP($A17,Disciplinas[],6,FALSE),"-")</f>
        <v>BI</v>
      </c>
      <c r="G17" s="11" t="str">
        <f>IFERROR(VLOOKUP($A17,Disciplinas[],7,FALSE),"-")</f>
        <v>BI</v>
      </c>
      <c r="H17" s="24" t="s">
        <v>2575</v>
      </c>
      <c r="I17" s="24" t="s">
        <v>388</v>
      </c>
      <c r="J17" s="24" t="s">
        <v>4058</v>
      </c>
      <c r="K17" s="24">
        <v>90</v>
      </c>
      <c r="L17" s="25" t="s">
        <v>377</v>
      </c>
      <c r="M17" s="52">
        <v>0.41666666666666702</v>
      </c>
      <c r="N17" s="52">
        <v>0.5</v>
      </c>
      <c r="O17" s="25" t="s">
        <v>363</v>
      </c>
      <c r="P17" s="25" t="s">
        <v>379</v>
      </c>
      <c r="Q17" s="52">
        <v>0.33333333333333331</v>
      </c>
      <c r="R17" s="52">
        <v>0.41666666666666702</v>
      </c>
      <c r="S17" s="25" t="s">
        <v>384</v>
      </c>
      <c r="X17" s="25">
        <v>3</v>
      </c>
      <c r="Y17" s="25" t="s">
        <v>87</v>
      </c>
      <c r="AK17" s="25" t="s">
        <v>4099</v>
      </c>
      <c r="AL17" s="24"/>
    </row>
    <row r="18" spans="1:38">
      <c r="A18" s="24" t="s">
        <v>254</v>
      </c>
      <c r="B18" s="11" t="str">
        <f>IFERROR(VLOOKUP($A18,Disciplinas[],5,FALSE),"-")</f>
        <v>BCL0306-15</v>
      </c>
      <c r="C18" s="11">
        <f>IFERROR(VLOOKUP($A18,Disciplinas[],2,FALSE),"-")</f>
        <v>3</v>
      </c>
      <c r="D18" s="11">
        <f>IFERROR(VLOOKUP($A18,Disciplinas[],3,FALSE),"-")</f>
        <v>0</v>
      </c>
      <c r="E18" s="11">
        <f>IFERROR(VLOOKUP($A18,Disciplinas[],3,FALSE),"-")</f>
        <v>0</v>
      </c>
      <c r="F18" s="11" t="str">
        <f>IFERROR(VLOOKUP($A18,Disciplinas[],6,FALSE),"-")</f>
        <v>BI</v>
      </c>
      <c r="G18" s="11" t="str">
        <f>IFERROR(VLOOKUP($A18,Disciplinas[],7,FALSE),"-")</f>
        <v>BI</v>
      </c>
      <c r="H18" s="24" t="s">
        <v>2575</v>
      </c>
      <c r="I18" s="24" t="s">
        <v>328</v>
      </c>
      <c r="J18" s="24" t="s">
        <v>4058</v>
      </c>
      <c r="K18" s="24">
        <v>90</v>
      </c>
      <c r="L18" s="25" t="s">
        <v>377</v>
      </c>
      <c r="M18" s="52">
        <v>0.874999999999999</v>
      </c>
      <c r="N18" s="52">
        <v>0.95833333333333204</v>
      </c>
      <c r="O18" s="25" t="s">
        <v>363</v>
      </c>
      <c r="P18" s="25" t="s">
        <v>379</v>
      </c>
      <c r="Q18" s="52">
        <v>0.79166666666666596</v>
      </c>
      <c r="R18" s="52">
        <v>0.874999999999999</v>
      </c>
      <c r="S18" s="25" t="s">
        <v>384</v>
      </c>
      <c r="X18" s="25">
        <v>3</v>
      </c>
      <c r="Y18" s="25" t="s">
        <v>57</v>
      </c>
      <c r="AK18" s="25" t="s">
        <v>4099</v>
      </c>
      <c r="AL18" s="24"/>
    </row>
    <row r="19" spans="1:38">
      <c r="A19" s="24" t="s">
        <v>254</v>
      </c>
      <c r="B19" s="11" t="str">
        <f>IFERROR(VLOOKUP($A19,Disciplinas[],5,FALSE),"-")</f>
        <v>BCL0306-15</v>
      </c>
      <c r="C19" s="11">
        <f>IFERROR(VLOOKUP($A19,Disciplinas[],2,FALSE),"-")</f>
        <v>3</v>
      </c>
      <c r="D19" s="11">
        <f>IFERROR(VLOOKUP($A19,Disciplinas[],3,FALSE),"-")</f>
        <v>0</v>
      </c>
      <c r="E19" s="11">
        <f>IFERROR(VLOOKUP($A19,Disciplinas[],3,FALSE),"-")</f>
        <v>0</v>
      </c>
      <c r="F19" s="11" t="str">
        <f>IFERROR(VLOOKUP($A19,Disciplinas[],6,FALSE),"-")</f>
        <v>BI</v>
      </c>
      <c r="G19" s="11" t="str">
        <f>IFERROR(VLOOKUP($A19,Disciplinas[],7,FALSE),"-")</f>
        <v>BI</v>
      </c>
      <c r="H19" s="24" t="s">
        <v>2575</v>
      </c>
      <c r="I19" s="24" t="s">
        <v>328</v>
      </c>
      <c r="J19" s="24" t="s">
        <v>2577</v>
      </c>
      <c r="K19" s="24">
        <v>90</v>
      </c>
      <c r="L19" s="25" t="s">
        <v>377</v>
      </c>
      <c r="M19" s="52">
        <v>0.79166666666666596</v>
      </c>
      <c r="N19" s="52">
        <v>0.874999999999999</v>
      </c>
      <c r="O19" s="25" t="s">
        <v>363</v>
      </c>
      <c r="P19" s="25" t="s">
        <v>379</v>
      </c>
      <c r="Q19" s="52">
        <v>0.874999999999999</v>
      </c>
      <c r="R19" s="52">
        <v>0.95833333333333204</v>
      </c>
      <c r="S19" s="25" t="s">
        <v>384</v>
      </c>
      <c r="X19" s="25">
        <v>3</v>
      </c>
      <c r="Y19" s="25" t="s">
        <v>57</v>
      </c>
      <c r="AK19" s="25" t="s">
        <v>4099</v>
      </c>
      <c r="AL19" s="24"/>
    </row>
    <row r="20" spans="1:38">
      <c r="A20" s="24" t="s">
        <v>254</v>
      </c>
      <c r="B20" s="11" t="str">
        <f>IFERROR(VLOOKUP($A20,Disciplinas[],5,FALSE),"-")</f>
        <v>BCL0306-15</v>
      </c>
      <c r="C20" s="11">
        <f>IFERROR(VLOOKUP($A20,Disciplinas[],2,FALSE),"-")</f>
        <v>3</v>
      </c>
      <c r="D20" s="11">
        <f>IFERROR(VLOOKUP($A20,Disciplinas[],3,FALSE),"-")</f>
        <v>0</v>
      </c>
      <c r="E20" s="11">
        <f>IFERROR(VLOOKUP($A20,Disciplinas[],3,FALSE),"-")</f>
        <v>0</v>
      </c>
      <c r="F20" s="11" t="str">
        <f>IFERROR(VLOOKUP($A20,Disciplinas[],6,FALSE),"-")</f>
        <v>BI</v>
      </c>
      <c r="G20" s="11" t="str">
        <f>IFERROR(VLOOKUP($A20,Disciplinas[],7,FALSE),"-")</f>
        <v>BI</v>
      </c>
      <c r="H20" s="24" t="s">
        <v>2575</v>
      </c>
      <c r="I20" s="24" t="s">
        <v>328</v>
      </c>
      <c r="J20" s="24" t="s">
        <v>4051</v>
      </c>
      <c r="K20" s="24">
        <v>90</v>
      </c>
      <c r="L20" s="25" t="s">
        <v>377</v>
      </c>
      <c r="M20" s="52">
        <v>0.874999999999999</v>
      </c>
      <c r="N20" s="52">
        <v>0.95833333333333204</v>
      </c>
      <c r="O20" s="25" t="s">
        <v>363</v>
      </c>
      <c r="P20" s="25" t="s">
        <v>379</v>
      </c>
      <c r="Q20" s="52">
        <v>0.79166666666666596</v>
      </c>
      <c r="R20" s="52">
        <v>0.874999999999999</v>
      </c>
      <c r="S20" s="25" t="s">
        <v>384</v>
      </c>
      <c r="X20" s="25">
        <v>3</v>
      </c>
      <c r="Y20" s="25" t="s">
        <v>87</v>
      </c>
      <c r="AK20" s="25" t="s">
        <v>4099</v>
      </c>
      <c r="AL20" s="24"/>
    </row>
    <row r="21" spans="1:38">
      <c r="A21" s="47" t="s">
        <v>97</v>
      </c>
      <c r="B21" s="36" t="str">
        <f>IFERROR(VLOOKUP($A21,Disciplinas[],5,FALSE),"-")</f>
        <v>NHT1053-15</v>
      </c>
      <c r="C21" s="36">
        <f>IFERROR(VLOOKUP($A21,Disciplinas[],2,FALSE),"-")</f>
        <v>4</v>
      </c>
      <c r="D21" s="36">
        <f>IFERROR(VLOOKUP($A21,Disciplinas[],3,FALSE),"-")</f>
        <v>2</v>
      </c>
      <c r="E21" s="36">
        <f>IFERROR(VLOOKUP($A21,Disciplinas[],3,FALSE),"-")</f>
        <v>2</v>
      </c>
      <c r="F21" s="36" t="str">
        <f>IFERROR(VLOOKUP($A21,Disciplinas[],6,FALSE),"-")</f>
        <v>OBR</v>
      </c>
      <c r="G21" s="36" t="str">
        <f>IFERROR(VLOOKUP($A21,Disciplinas[],7,FALSE),"-")</f>
        <v>BCB</v>
      </c>
      <c r="H21" s="33" t="s">
        <v>387</v>
      </c>
      <c r="I21" s="33" t="s">
        <v>388</v>
      </c>
      <c r="J21" s="33" t="s">
        <v>2576</v>
      </c>
      <c r="K21" s="33">
        <v>30</v>
      </c>
      <c r="L21" s="37" t="s">
        <v>377</v>
      </c>
      <c r="M21" s="53">
        <v>0.33333333333333331</v>
      </c>
      <c r="N21" s="53">
        <v>0.41666666666666702</v>
      </c>
      <c r="O21" s="31" t="s">
        <v>363</v>
      </c>
      <c r="P21" s="31" t="s">
        <v>380</v>
      </c>
      <c r="Q21" s="53">
        <v>0.33333333333333331</v>
      </c>
      <c r="R21" s="53">
        <v>0.41666666666666702</v>
      </c>
      <c r="S21" s="31" t="s">
        <v>363</v>
      </c>
      <c r="T21" s="31"/>
      <c r="U21" s="53"/>
      <c r="V21" s="53"/>
      <c r="W21" s="31"/>
      <c r="X21" s="31">
        <v>4</v>
      </c>
      <c r="Y21" s="37" t="s">
        <v>72</v>
      </c>
      <c r="Z21" s="37" t="s">
        <v>380</v>
      </c>
      <c r="AA21" s="51">
        <v>0.41666666666666702</v>
      </c>
      <c r="AB21" s="51">
        <v>0.5</v>
      </c>
      <c r="AC21" s="37" t="s">
        <v>363</v>
      </c>
      <c r="AD21" s="37"/>
      <c r="AE21" s="51"/>
      <c r="AF21" s="51"/>
      <c r="AG21" s="37"/>
      <c r="AH21" s="31"/>
      <c r="AI21" s="31">
        <v>2</v>
      </c>
      <c r="AJ21" s="37" t="s">
        <v>72</v>
      </c>
      <c r="AK21" s="95"/>
      <c r="AL21" s="24"/>
    </row>
    <row r="22" spans="1:38">
      <c r="A22" s="47" t="s">
        <v>97</v>
      </c>
      <c r="B22" s="36" t="str">
        <f>IFERROR(VLOOKUP($A22,Disciplinas[],5,FALSE),"-")</f>
        <v>NHT1053-15</v>
      </c>
      <c r="C22" s="36">
        <f>IFERROR(VLOOKUP($A22,Disciplinas[],2,FALSE),"-")</f>
        <v>4</v>
      </c>
      <c r="D22" s="36">
        <f>IFERROR(VLOOKUP($A22,Disciplinas[],3,FALSE),"-")</f>
        <v>2</v>
      </c>
      <c r="E22" s="36">
        <f>IFERROR(VLOOKUP($A22,Disciplinas[],3,FALSE),"-")</f>
        <v>2</v>
      </c>
      <c r="F22" s="36" t="str">
        <f>IFERROR(VLOOKUP($A22,Disciplinas[],6,FALSE),"-")</f>
        <v>OBR</v>
      </c>
      <c r="G22" s="36" t="str">
        <f>IFERROR(VLOOKUP($A22,Disciplinas[],7,FALSE),"-")</f>
        <v>BCB</v>
      </c>
      <c r="H22" s="33" t="s">
        <v>387</v>
      </c>
      <c r="I22" s="33" t="s">
        <v>328</v>
      </c>
      <c r="J22" s="33" t="s">
        <v>2576</v>
      </c>
      <c r="K22" s="33">
        <v>30</v>
      </c>
      <c r="L22" s="37" t="s">
        <v>377</v>
      </c>
      <c r="M22" s="53">
        <v>0.79166666666666696</v>
      </c>
      <c r="N22" s="53">
        <v>0.875000000000001</v>
      </c>
      <c r="O22" s="31" t="s">
        <v>363</v>
      </c>
      <c r="P22" s="31" t="s">
        <v>380</v>
      </c>
      <c r="Q22" s="53">
        <v>0.79166666666666696</v>
      </c>
      <c r="R22" s="53">
        <v>0.875000000000001</v>
      </c>
      <c r="S22" s="31" t="s">
        <v>363</v>
      </c>
      <c r="T22" s="31"/>
      <c r="U22" s="53"/>
      <c r="V22" s="53"/>
      <c r="W22" s="31"/>
      <c r="X22" s="31">
        <v>4</v>
      </c>
      <c r="Y22" s="37" t="s">
        <v>81</v>
      </c>
      <c r="Z22" s="37" t="s">
        <v>380</v>
      </c>
      <c r="AA22" s="51">
        <v>0.875000000000001</v>
      </c>
      <c r="AB22" s="51">
        <v>0.95833333333333404</v>
      </c>
      <c r="AC22" s="37" t="s">
        <v>363</v>
      </c>
      <c r="AD22" s="37"/>
      <c r="AE22" s="51"/>
      <c r="AF22" s="51"/>
      <c r="AG22" s="37"/>
      <c r="AH22" s="31"/>
      <c r="AI22" s="31">
        <v>2</v>
      </c>
      <c r="AJ22" s="37" t="s">
        <v>81</v>
      </c>
      <c r="AK22" s="95"/>
      <c r="AL22" s="24"/>
    </row>
    <row r="23" spans="1:38">
      <c r="A23" s="37" t="s">
        <v>109</v>
      </c>
      <c r="B23" s="36" t="str">
        <f>IFERROR(VLOOKUP($A23,Disciplinas[],5,FALSE),"-")</f>
        <v>NHT4002-13</v>
      </c>
      <c r="C23" s="36">
        <f>IFERROR(VLOOKUP($A23,Disciplinas[],2,FALSE),"-")</f>
        <v>2</v>
      </c>
      <c r="D23" s="36">
        <f>IFERROR(VLOOKUP($A23,Disciplinas[],3,FALSE),"-")</f>
        <v>4</v>
      </c>
      <c r="E23" s="36">
        <f>IFERROR(VLOOKUP($A23,Disciplinas[],3,FALSE),"-")</f>
        <v>4</v>
      </c>
      <c r="F23" s="36" t="str">
        <f>IFERROR(VLOOKUP($A23,Disciplinas[],6,FALSE),"-")</f>
        <v>OL</v>
      </c>
      <c r="G23" s="36" t="str">
        <f>IFERROR(VLOOKUP($A23,Disciplinas[],7,FALSE),"-")</f>
        <v>BCB</v>
      </c>
      <c r="H23" s="24" t="s">
        <v>387</v>
      </c>
      <c r="I23" s="33" t="s">
        <v>388</v>
      </c>
      <c r="J23" s="33"/>
      <c r="K23" s="33">
        <v>30</v>
      </c>
      <c r="L23" s="37" t="s">
        <v>381</v>
      </c>
      <c r="M23" s="53">
        <v>0.58333333333333337</v>
      </c>
      <c r="N23" s="53">
        <v>0.66666666666666663</v>
      </c>
      <c r="O23" s="31" t="s">
        <v>363</v>
      </c>
      <c r="P23" s="31"/>
      <c r="Q23" s="53"/>
      <c r="R23" s="53"/>
      <c r="S23" s="31"/>
      <c r="T23" s="31"/>
      <c r="U23" s="53"/>
      <c r="V23" s="53"/>
      <c r="W23" s="31"/>
      <c r="X23" s="31">
        <v>2</v>
      </c>
      <c r="Y23" s="37" t="s">
        <v>83</v>
      </c>
      <c r="Z23" s="37" t="s">
        <v>378</v>
      </c>
      <c r="AA23" s="51">
        <v>0.58333333333333304</v>
      </c>
      <c r="AB23" s="51">
        <v>0.75</v>
      </c>
      <c r="AC23" s="37" t="s">
        <v>363</v>
      </c>
      <c r="AD23" s="37"/>
      <c r="AE23" s="51"/>
      <c r="AF23" s="51"/>
      <c r="AG23" s="37"/>
      <c r="AH23" s="31"/>
      <c r="AI23" s="31">
        <v>4</v>
      </c>
      <c r="AJ23" s="37" t="s">
        <v>83</v>
      </c>
      <c r="AK23" s="95" t="s">
        <v>4103</v>
      </c>
      <c r="AL23" s="24"/>
    </row>
    <row r="24" spans="1:38" ht="60">
      <c r="A24" s="24" t="s">
        <v>2572</v>
      </c>
      <c r="B24" s="11" t="str">
        <f>IFERROR(VLOOKUP($A24,Disciplinas[],5,FALSE),"-")</f>
        <v>BCL0308-15b</v>
      </c>
      <c r="C24" s="11">
        <f>IFERROR(VLOOKUP($A24,Disciplinas[],2,FALSE),"-")</f>
        <v>0</v>
      </c>
      <c r="D24" s="11">
        <f>IFERROR(VLOOKUP($A24,Disciplinas[],3,FALSE),"-")</f>
        <v>2</v>
      </c>
      <c r="E24" s="11">
        <f>IFERROR(VLOOKUP($A24,Disciplinas[],3,FALSE),"-")</f>
        <v>2</v>
      </c>
      <c r="F24" s="11" t="str">
        <f>IFERROR(VLOOKUP($A24,Disciplinas[],6,FALSE),"-")</f>
        <v>BI</v>
      </c>
      <c r="G24" s="11" t="str">
        <f>IFERROR(VLOOKUP($A24,Disciplinas[],7,FALSE),"-")</f>
        <v>BI</v>
      </c>
      <c r="H24" s="24" t="s">
        <v>387</v>
      </c>
      <c r="I24" s="24" t="s">
        <v>388</v>
      </c>
      <c r="J24" s="24" t="s">
        <v>2579</v>
      </c>
      <c r="K24" s="24">
        <v>30</v>
      </c>
      <c r="Z24" s="25" t="s">
        <v>381</v>
      </c>
      <c r="AA24" s="52">
        <v>0.41666666666666702</v>
      </c>
      <c r="AB24" s="52">
        <v>0.5</v>
      </c>
      <c r="AC24" s="25" t="s">
        <v>363</v>
      </c>
      <c r="AI24" s="25">
        <v>2</v>
      </c>
      <c r="AJ24" s="25" t="s">
        <v>49</v>
      </c>
      <c r="AK24" s="25" t="s">
        <v>4095</v>
      </c>
      <c r="AL24" s="24"/>
    </row>
    <row r="25" spans="1:38">
      <c r="A25" s="24" t="s">
        <v>2572</v>
      </c>
      <c r="B25" s="11" t="str">
        <f>IFERROR(VLOOKUP($A25,Disciplinas[],5,FALSE),"-")</f>
        <v>BCL0308-15b</v>
      </c>
      <c r="C25" s="11">
        <f>IFERROR(VLOOKUP($A25,Disciplinas[],2,FALSE),"-")</f>
        <v>0</v>
      </c>
      <c r="D25" s="11">
        <f>IFERROR(VLOOKUP($A25,Disciplinas[],3,FALSE),"-")</f>
        <v>2</v>
      </c>
      <c r="E25" s="11">
        <f>IFERROR(VLOOKUP($A25,Disciplinas[],3,FALSE),"-")</f>
        <v>2</v>
      </c>
      <c r="F25" s="11" t="str">
        <f>IFERROR(VLOOKUP($A25,Disciplinas[],6,FALSE),"-")</f>
        <v>BI</v>
      </c>
      <c r="G25" s="11" t="str">
        <f>IFERROR(VLOOKUP($A25,Disciplinas[],7,FALSE),"-")</f>
        <v>BI</v>
      </c>
      <c r="H25" s="24" t="s">
        <v>387</v>
      </c>
      <c r="I25" s="24" t="s">
        <v>388</v>
      </c>
      <c r="J25" s="24" t="s">
        <v>2580</v>
      </c>
      <c r="K25" s="24">
        <v>30</v>
      </c>
      <c r="Z25" s="25" t="s">
        <v>381</v>
      </c>
      <c r="AA25" s="52">
        <v>0.33333333333333331</v>
      </c>
      <c r="AB25" s="52">
        <v>0.41666666666666702</v>
      </c>
      <c r="AC25" s="25" t="s">
        <v>363</v>
      </c>
      <c r="AI25" s="25">
        <v>2</v>
      </c>
      <c r="AJ25" s="25" t="s">
        <v>59</v>
      </c>
    </row>
    <row r="26" spans="1:38">
      <c r="A26" s="24" t="s">
        <v>2572</v>
      </c>
      <c r="B26" s="11" t="str">
        <f>IFERROR(VLOOKUP($A26,Disciplinas[],5,FALSE),"-")</f>
        <v>BCL0308-15b</v>
      </c>
      <c r="C26" s="11">
        <f>IFERROR(VLOOKUP($A26,Disciplinas[],2,FALSE),"-")</f>
        <v>0</v>
      </c>
      <c r="D26" s="11">
        <f>IFERROR(VLOOKUP($A26,Disciplinas[],3,FALSE),"-")</f>
        <v>2</v>
      </c>
      <c r="E26" s="11">
        <f>IFERROR(VLOOKUP($A26,Disciplinas[],3,FALSE),"-")</f>
        <v>2</v>
      </c>
      <c r="F26" s="11" t="str">
        <f>IFERROR(VLOOKUP($A26,Disciplinas[],6,FALSE),"-")</f>
        <v>BI</v>
      </c>
      <c r="G26" s="11" t="str">
        <f>IFERROR(VLOOKUP($A26,Disciplinas[],7,FALSE),"-")</f>
        <v>BI</v>
      </c>
      <c r="H26" s="24" t="s">
        <v>387</v>
      </c>
      <c r="I26" s="24" t="s">
        <v>388</v>
      </c>
      <c r="J26" s="24" t="s">
        <v>4109</v>
      </c>
      <c r="K26" s="24">
        <v>30</v>
      </c>
      <c r="Z26" s="25" t="s">
        <v>381</v>
      </c>
      <c r="AA26" s="52">
        <v>0.33333333333333331</v>
      </c>
      <c r="AB26" s="52">
        <v>0.41666666666666702</v>
      </c>
      <c r="AC26" s="25" t="s">
        <v>363</v>
      </c>
      <c r="AI26" s="25">
        <v>2</v>
      </c>
      <c r="AJ26" s="25" t="s">
        <v>85</v>
      </c>
    </row>
    <row r="27" spans="1:38">
      <c r="A27" s="24" t="s">
        <v>2572</v>
      </c>
      <c r="B27" s="11" t="str">
        <f>IFERROR(VLOOKUP($A27,Disciplinas[],5,FALSE),"-")</f>
        <v>BCL0308-15b</v>
      </c>
      <c r="C27" s="11">
        <f>IFERROR(VLOOKUP($A27,Disciplinas[],2,FALSE),"-")</f>
        <v>0</v>
      </c>
      <c r="D27" s="11">
        <f>IFERROR(VLOOKUP($A27,Disciplinas[],3,FALSE),"-")</f>
        <v>2</v>
      </c>
      <c r="E27" s="11">
        <f>IFERROR(VLOOKUP($A27,Disciplinas[],3,FALSE),"-")</f>
        <v>2</v>
      </c>
      <c r="F27" s="11" t="str">
        <f>IFERROR(VLOOKUP($A27,Disciplinas[],6,FALSE),"-")</f>
        <v>BI</v>
      </c>
      <c r="G27" s="11" t="str">
        <f>IFERROR(VLOOKUP($A27,Disciplinas[],7,FALSE),"-")</f>
        <v>BI</v>
      </c>
      <c r="H27" s="24" t="s">
        <v>387</v>
      </c>
      <c r="I27" s="24" t="s">
        <v>388</v>
      </c>
      <c r="J27" s="24" t="s">
        <v>4110</v>
      </c>
      <c r="K27" s="24">
        <v>30</v>
      </c>
      <c r="Z27" s="25" t="s">
        <v>378</v>
      </c>
      <c r="AA27" s="52">
        <v>0.33333333333333331</v>
      </c>
      <c r="AB27" s="52">
        <v>0.41666666666666702</v>
      </c>
      <c r="AC27" s="25" t="s">
        <v>363</v>
      </c>
      <c r="AI27" s="25">
        <v>2</v>
      </c>
      <c r="AJ27" s="25" t="s">
        <v>85</v>
      </c>
    </row>
    <row r="28" spans="1:38">
      <c r="A28" s="24" t="s">
        <v>2572</v>
      </c>
      <c r="B28" s="11" t="str">
        <f>IFERROR(VLOOKUP($A28,Disciplinas[],5,FALSE),"-")</f>
        <v>BCL0308-15b</v>
      </c>
      <c r="C28" s="11">
        <f>IFERROR(VLOOKUP($A28,Disciplinas[],2,FALSE),"-")</f>
        <v>0</v>
      </c>
      <c r="D28" s="11">
        <f>IFERROR(VLOOKUP($A28,Disciplinas[],3,FALSE),"-")</f>
        <v>2</v>
      </c>
      <c r="E28" s="11">
        <f>IFERROR(VLOOKUP($A28,Disciplinas[],3,FALSE),"-")</f>
        <v>2</v>
      </c>
      <c r="F28" s="11" t="str">
        <f>IFERROR(VLOOKUP($A28,Disciplinas[],6,FALSE),"-")</f>
        <v>BI</v>
      </c>
      <c r="G28" s="11" t="str">
        <f>IFERROR(VLOOKUP($A28,Disciplinas[],7,FALSE),"-")</f>
        <v>BI</v>
      </c>
      <c r="H28" s="24" t="s">
        <v>387</v>
      </c>
      <c r="I28" s="24" t="s">
        <v>328</v>
      </c>
      <c r="J28" s="24" t="s">
        <v>4119</v>
      </c>
      <c r="K28" s="24">
        <v>30</v>
      </c>
      <c r="Z28" s="25" t="s">
        <v>378</v>
      </c>
      <c r="AA28" s="52">
        <v>0.874999999999999</v>
      </c>
      <c r="AB28" s="52">
        <v>0.95833333333333204</v>
      </c>
      <c r="AC28" s="25" t="s">
        <v>363</v>
      </c>
      <c r="AI28" s="25">
        <v>2</v>
      </c>
      <c r="AJ28" s="25" t="s">
        <v>83</v>
      </c>
    </row>
    <row r="29" spans="1:38">
      <c r="A29" s="24" t="s">
        <v>2572</v>
      </c>
      <c r="B29" s="11" t="str">
        <f>IFERROR(VLOOKUP($A29,Disciplinas[],5,FALSE),"-")</f>
        <v>BCL0308-15b</v>
      </c>
      <c r="C29" s="11">
        <f>IFERROR(VLOOKUP($A29,Disciplinas[],2,FALSE),"-")</f>
        <v>0</v>
      </c>
      <c r="D29" s="11">
        <f>IFERROR(VLOOKUP($A29,Disciplinas[],3,FALSE),"-")</f>
        <v>2</v>
      </c>
      <c r="E29" s="11">
        <f>IFERROR(VLOOKUP($A29,Disciplinas[],3,FALSE),"-")</f>
        <v>2</v>
      </c>
      <c r="F29" s="11" t="str">
        <f>IFERROR(VLOOKUP($A29,Disciplinas[],6,FALSE),"-")</f>
        <v>BI</v>
      </c>
      <c r="G29" s="11" t="str">
        <f>IFERROR(VLOOKUP($A29,Disciplinas[],7,FALSE),"-")</f>
        <v>BI</v>
      </c>
      <c r="H29" s="24" t="s">
        <v>387</v>
      </c>
      <c r="I29" s="24" t="s">
        <v>388</v>
      </c>
      <c r="J29" s="24" t="s">
        <v>4118</v>
      </c>
      <c r="K29" s="24">
        <v>30</v>
      </c>
      <c r="Z29" s="25" t="s">
        <v>381</v>
      </c>
      <c r="AA29" s="52">
        <v>0.874999999999999</v>
      </c>
      <c r="AB29" s="52">
        <v>0.95833333333333204</v>
      </c>
      <c r="AC29" s="25" t="s">
        <v>363</v>
      </c>
      <c r="AI29" s="25">
        <v>2</v>
      </c>
      <c r="AJ29" s="25" t="s">
        <v>83</v>
      </c>
    </row>
    <row r="30" spans="1:38">
      <c r="A30" s="24" t="s">
        <v>2572</v>
      </c>
      <c r="B30" s="11" t="str">
        <f>IFERROR(VLOOKUP($A30,Disciplinas[],5,FALSE),"-")</f>
        <v>BCL0308-15b</v>
      </c>
      <c r="C30" s="11">
        <f>IFERROR(VLOOKUP($A30,Disciplinas[],2,FALSE),"-")</f>
        <v>0</v>
      </c>
      <c r="D30" s="11">
        <f>IFERROR(VLOOKUP($A30,Disciplinas[],3,FALSE),"-")</f>
        <v>2</v>
      </c>
      <c r="E30" s="11">
        <f>IFERROR(VLOOKUP($A30,Disciplinas[],3,FALSE),"-")</f>
        <v>2</v>
      </c>
      <c r="F30" s="11" t="str">
        <f>IFERROR(VLOOKUP($A30,Disciplinas[],6,FALSE),"-")</f>
        <v>BI</v>
      </c>
      <c r="G30" s="11" t="str">
        <f>IFERROR(VLOOKUP($A30,Disciplinas[],7,FALSE),"-")</f>
        <v>BI</v>
      </c>
      <c r="H30" s="24" t="s">
        <v>387</v>
      </c>
      <c r="I30" s="24" t="s">
        <v>328</v>
      </c>
      <c r="J30" s="24" t="s">
        <v>4113</v>
      </c>
      <c r="K30" s="24">
        <v>30</v>
      </c>
      <c r="Z30" s="25" t="s">
        <v>381</v>
      </c>
      <c r="AA30" s="52">
        <v>0.874999999999999</v>
      </c>
      <c r="AB30" s="52">
        <v>0.95833333333333204</v>
      </c>
      <c r="AC30" s="25" t="s">
        <v>363</v>
      </c>
      <c r="AI30" s="25">
        <v>2</v>
      </c>
      <c r="AJ30" s="25" t="s">
        <v>386</v>
      </c>
    </row>
    <row r="31" spans="1:38">
      <c r="A31" s="24" t="s">
        <v>2572</v>
      </c>
      <c r="B31" s="11" t="str">
        <f>IFERROR(VLOOKUP($A31,Disciplinas[],5,FALSE),"-")</f>
        <v>BCL0308-15b</v>
      </c>
      <c r="C31" s="11">
        <f>IFERROR(VLOOKUP($A31,Disciplinas[],2,FALSE),"-")</f>
        <v>0</v>
      </c>
      <c r="D31" s="11">
        <f>IFERROR(VLOOKUP($A31,Disciplinas[],3,FALSE),"-")</f>
        <v>2</v>
      </c>
      <c r="E31" s="11">
        <f>IFERROR(VLOOKUP($A31,Disciplinas[],3,FALSE),"-")</f>
        <v>2</v>
      </c>
      <c r="F31" s="11" t="str">
        <f>IFERROR(VLOOKUP($A31,Disciplinas[],6,FALSE),"-")</f>
        <v>BI</v>
      </c>
      <c r="G31" s="11" t="str">
        <f>IFERROR(VLOOKUP($A31,Disciplinas[],7,FALSE),"-")</f>
        <v>BI</v>
      </c>
      <c r="H31" s="24" t="s">
        <v>387</v>
      </c>
      <c r="I31" s="24" t="s">
        <v>328</v>
      </c>
      <c r="J31" s="24" t="s">
        <v>4109</v>
      </c>
      <c r="K31" s="24">
        <v>30</v>
      </c>
      <c r="Z31" s="25" t="s">
        <v>381</v>
      </c>
      <c r="AA31" s="52">
        <v>0.79166666666666596</v>
      </c>
      <c r="AB31" s="52">
        <v>0.874999999999999</v>
      </c>
      <c r="AC31" s="25" t="s">
        <v>363</v>
      </c>
      <c r="AI31" s="25">
        <v>2</v>
      </c>
      <c r="AJ31" s="25" t="s">
        <v>386</v>
      </c>
    </row>
    <row r="32" spans="1:38" ht="30">
      <c r="A32" s="24" t="s">
        <v>2572</v>
      </c>
      <c r="B32" s="11" t="str">
        <f>IFERROR(VLOOKUP($A32,Disciplinas[],5,FALSE),"-")</f>
        <v>BCL0308-15b</v>
      </c>
      <c r="C32" s="11">
        <f>IFERROR(VLOOKUP($A32,Disciplinas[],2,FALSE),"-")</f>
        <v>0</v>
      </c>
      <c r="D32" s="11">
        <f>IFERROR(VLOOKUP($A32,Disciplinas[],3,FALSE),"-")</f>
        <v>2</v>
      </c>
      <c r="E32" s="11">
        <f>IFERROR(VLOOKUP($A32,Disciplinas[],3,FALSE),"-")</f>
        <v>2</v>
      </c>
      <c r="F32" s="11" t="str">
        <f>IFERROR(VLOOKUP($A32,Disciplinas[],6,FALSE),"-")</f>
        <v>BI</v>
      </c>
      <c r="G32" s="11" t="str">
        <f>IFERROR(VLOOKUP($A32,Disciplinas[],7,FALSE),"-")</f>
        <v>BI</v>
      </c>
      <c r="H32" s="24" t="s">
        <v>387</v>
      </c>
      <c r="I32" s="24" t="s">
        <v>328</v>
      </c>
      <c r="J32" s="24" t="s">
        <v>4111</v>
      </c>
      <c r="K32" s="24">
        <v>30</v>
      </c>
      <c r="Z32" s="25" t="s">
        <v>378</v>
      </c>
      <c r="AA32" s="52">
        <v>0.79166666666666596</v>
      </c>
      <c r="AB32" s="52">
        <v>0.874999999999999</v>
      </c>
      <c r="AC32" s="25" t="s">
        <v>363</v>
      </c>
      <c r="AI32" s="25">
        <v>2</v>
      </c>
      <c r="AJ32" s="25" t="s">
        <v>49</v>
      </c>
    </row>
    <row r="33" spans="1:37" s="1" customFormat="1" ht="30">
      <c r="A33" s="24" t="s">
        <v>2572</v>
      </c>
      <c r="B33" s="11" t="str">
        <f>IFERROR(VLOOKUP($A33,Disciplinas[],5,FALSE),"-")</f>
        <v>BCL0308-15b</v>
      </c>
      <c r="C33" s="11">
        <f>IFERROR(VLOOKUP($A33,Disciplinas[],2,FALSE),"-")</f>
        <v>0</v>
      </c>
      <c r="D33" s="11">
        <f>IFERROR(VLOOKUP($A33,Disciplinas[],3,FALSE),"-")</f>
        <v>2</v>
      </c>
      <c r="E33" s="11">
        <f>IFERROR(VLOOKUP($A33,Disciplinas[],3,FALSE),"-")</f>
        <v>2</v>
      </c>
      <c r="F33" s="11" t="str">
        <f>IFERROR(VLOOKUP($A33,Disciplinas[],6,FALSE),"-")</f>
        <v>BI</v>
      </c>
      <c r="G33" s="11" t="str">
        <f>IFERROR(VLOOKUP($A33,Disciplinas[],7,FALSE),"-")</f>
        <v>BI</v>
      </c>
      <c r="H33" s="24" t="s">
        <v>387</v>
      </c>
      <c r="I33" s="24" t="s">
        <v>328</v>
      </c>
      <c r="J33" s="24" t="s">
        <v>4114</v>
      </c>
      <c r="K33" s="24">
        <v>30</v>
      </c>
      <c r="L33" s="25"/>
      <c r="M33" s="52"/>
      <c r="N33" s="52"/>
      <c r="O33" s="25"/>
      <c r="P33" s="25"/>
      <c r="Q33" s="52"/>
      <c r="R33" s="52"/>
      <c r="S33" s="25"/>
      <c r="T33" s="25"/>
      <c r="U33" s="52"/>
      <c r="V33" s="52"/>
      <c r="W33" s="25"/>
      <c r="X33" s="25"/>
      <c r="Y33" s="25"/>
      <c r="Z33" s="25" t="s">
        <v>378</v>
      </c>
      <c r="AA33" s="52">
        <v>0.874999999999999</v>
      </c>
      <c r="AB33" s="52">
        <v>0.95833333333333204</v>
      </c>
      <c r="AC33" s="25" t="s">
        <v>363</v>
      </c>
      <c r="AD33" s="25"/>
      <c r="AE33" s="52"/>
      <c r="AF33" s="52"/>
      <c r="AG33" s="25"/>
      <c r="AH33" s="25"/>
      <c r="AI33" s="25">
        <v>2</v>
      </c>
      <c r="AJ33" s="25" t="s">
        <v>49</v>
      </c>
      <c r="AK33" s="25"/>
    </row>
    <row r="34" spans="1:37" s="1" customFormat="1">
      <c r="A34" s="24" t="s">
        <v>2572</v>
      </c>
      <c r="B34" s="11" t="str">
        <f>IFERROR(VLOOKUP($A34,Disciplinas[],5,FALSE),"-")</f>
        <v>BCL0308-15b</v>
      </c>
      <c r="C34" s="11">
        <f>IFERROR(VLOOKUP($A34,Disciplinas[],2,FALSE),"-")</f>
        <v>0</v>
      </c>
      <c r="D34" s="11">
        <f>IFERROR(VLOOKUP($A34,Disciplinas[],3,FALSE),"-")</f>
        <v>2</v>
      </c>
      <c r="E34" s="11">
        <f>IFERROR(VLOOKUP($A34,Disciplinas[],3,FALSE),"-")</f>
        <v>2</v>
      </c>
      <c r="F34" s="11" t="str">
        <f>IFERROR(VLOOKUP($A34,Disciplinas[],6,FALSE),"-")</f>
        <v>BI</v>
      </c>
      <c r="G34" s="11" t="str">
        <f>IFERROR(VLOOKUP($A34,Disciplinas[],7,FALSE),"-")</f>
        <v>BI</v>
      </c>
      <c r="H34" s="24" t="s">
        <v>387</v>
      </c>
      <c r="I34" s="24" t="s">
        <v>388</v>
      </c>
      <c r="J34" s="24" t="s">
        <v>4114</v>
      </c>
      <c r="K34" s="24">
        <v>30</v>
      </c>
      <c r="L34" s="25"/>
      <c r="M34" s="52"/>
      <c r="N34" s="52"/>
      <c r="O34" s="25"/>
      <c r="P34" s="25"/>
      <c r="Q34" s="52"/>
      <c r="R34" s="52"/>
      <c r="S34" s="25"/>
      <c r="T34" s="25"/>
      <c r="U34" s="52"/>
      <c r="V34" s="52"/>
      <c r="W34" s="25"/>
      <c r="X34" s="25"/>
      <c r="Y34" s="25"/>
      <c r="Z34" s="25" t="s">
        <v>378</v>
      </c>
      <c r="AA34" s="52">
        <v>0.41666666666666702</v>
      </c>
      <c r="AB34" s="52">
        <v>0.5</v>
      </c>
      <c r="AC34" s="25" t="s">
        <v>363</v>
      </c>
      <c r="AD34" s="25"/>
      <c r="AE34" s="52"/>
      <c r="AF34" s="52"/>
      <c r="AG34" s="25"/>
      <c r="AH34" s="25"/>
      <c r="AI34" s="25">
        <v>2</v>
      </c>
      <c r="AJ34" s="25" t="s">
        <v>85</v>
      </c>
      <c r="AK34" s="25"/>
    </row>
    <row r="35" spans="1:37" s="1" customFormat="1">
      <c r="A35" s="24" t="s">
        <v>2572</v>
      </c>
      <c r="B35" s="11" t="str">
        <f>IFERROR(VLOOKUP($A35,Disciplinas[],5,FALSE),"-")</f>
        <v>BCL0308-15b</v>
      </c>
      <c r="C35" s="11">
        <f>IFERROR(VLOOKUP($A35,Disciplinas[],2,FALSE),"-")</f>
        <v>0</v>
      </c>
      <c r="D35" s="11">
        <f>IFERROR(VLOOKUP($A35,Disciplinas[],3,FALSE),"-")</f>
        <v>2</v>
      </c>
      <c r="E35" s="11">
        <f>IFERROR(VLOOKUP($A35,Disciplinas[],3,FALSE),"-")</f>
        <v>2</v>
      </c>
      <c r="F35" s="11" t="str">
        <f>IFERROR(VLOOKUP($A35,Disciplinas[],6,FALSE),"-")</f>
        <v>BI</v>
      </c>
      <c r="G35" s="11" t="str">
        <f>IFERROR(VLOOKUP($A35,Disciplinas[],7,FALSE),"-")</f>
        <v>BI</v>
      </c>
      <c r="H35" s="24" t="s">
        <v>387</v>
      </c>
      <c r="I35" s="24" t="s">
        <v>328</v>
      </c>
      <c r="J35" s="24" t="s">
        <v>4112</v>
      </c>
      <c r="K35" s="24">
        <v>30</v>
      </c>
      <c r="L35" s="25"/>
      <c r="M35" s="52"/>
      <c r="N35" s="52"/>
      <c r="O35" s="25"/>
      <c r="P35" s="25"/>
      <c r="Q35" s="52"/>
      <c r="R35" s="52"/>
      <c r="S35" s="25"/>
      <c r="T35" s="25"/>
      <c r="U35" s="52"/>
      <c r="V35" s="52"/>
      <c r="W35" s="25"/>
      <c r="X35" s="25"/>
      <c r="Y35" s="25"/>
      <c r="Z35" s="25" t="s">
        <v>378</v>
      </c>
      <c r="AA35" s="52">
        <v>0.874999999999999</v>
      </c>
      <c r="AB35" s="52">
        <v>0.95833333333333204</v>
      </c>
      <c r="AC35" s="25" t="s">
        <v>363</v>
      </c>
      <c r="AD35" s="25"/>
      <c r="AE35" s="52"/>
      <c r="AF35" s="52"/>
      <c r="AG35" s="25"/>
      <c r="AH35" s="25"/>
      <c r="AI35" s="25">
        <v>2</v>
      </c>
      <c r="AJ35" s="25" t="s">
        <v>68</v>
      </c>
      <c r="AK35" s="25"/>
    </row>
    <row r="36" spans="1:37" s="1" customFormat="1">
      <c r="A36" s="24" t="s">
        <v>2572</v>
      </c>
      <c r="B36" s="11" t="str">
        <f>IFERROR(VLOOKUP($A36,Disciplinas[],5,FALSE),"-")</f>
        <v>BCL0308-15b</v>
      </c>
      <c r="C36" s="11">
        <f>IFERROR(VLOOKUP($A36,Disciplinas[],2,FALSE),"-")</f>
        <v>0</v>
      </c>
      <c r="D36" s="11">
        <f>IFERROR(VLOOKUP($A36,Disciplinas[],3,FALSE),"-")</f>
        <v>2</v>
      </c>
      <c r="E36" s="11">
        <f>IFERROR(VLOOKUP($A36,Disciplinas[],3,FALSE),"-")</f>
        <v>2</v>
      </c>
      <c r="F36" s="11" t="str">
        <f>IFERROR(VLOOKUP($A36,Disciplinas[],6,FALSE),"-")</f>
        <v>BI</v>
      </c>
      <c r="G36" s="11" t="str">
        <f>IFERROR(VLOOKUP($A36,Disciplinas[],7,FALSE),"-")</f>
        <v>BI</v>
      </c>
      <c r="H36" s="24" t="s">
        <v>2575</v>
      </c>
      <c r="I36" s="24" t="s">
        <v>388</v>
      </c>
      <c r="J36" s="24" t="s">
        <v>4115</v>
      </c>
      <c r="K36" s="24">
        <v>30</v>
      </c>
      <c r="L36" s="25"/>
      <c r="M36" s="52"/>
      <c r="N36" s="52"/>
      <c r="O36" s="25"/>
      <c r="P36" s="25"/>
      <c r="Q36" s="52"/>
      <c r="R36" s="52"/>
      <c r="S36" s="25"/>
      <c r="T36" s="25"/>
      <c r="U36" s="52"/>
      <c r="V36" s="52"/>
      <c r="W36" s="25"/>
      <c r="X36" s="25"/>
      <c r="Y36" s="25"/>
      <c r="Z36" s="25" t="s">
        <v>381</v>
      </c>
      <c r="AA36" s="52">
        <v>0.41666666666666702</v>
      </c>
      <c r="AB36" s="52">
        <v>0.5</v>
      </c>
      <c r="AC36" s="25" t="s">
        <v>363</v>
      </c>
      <c r="AD36" s="25"/>
      <c r="AE36" s="52"/>
      <c r="AF36" s="52"/>
      <c r="AG36" s="25"/>
      <c r="AH36" s="25"/>
      <c r="AI36" s="25">
        <v>2</v>
      </c>
      <c r="AJ36" s="25" t="s">
        <v>386</v>
      </c>
      <c r="AK36" s="25"/>
    </row>
    <row r="37" spans="1:37" s="1" customFormat="1">
      <c r="A37" s="24" t="s">
        <v>2572</v>
      </c>
      <c r="B37" s="11" t="str">
        <f>IFERROR(VLOOKUP($A37,Disciplinas[],5,FALSE),"-")</f>
        <v>BCL0308-15b</v>
      </c>
      <c r="C37" s="11">
        <f>IFERROR(VLOOKUP($A37,Disciplinas[],2,FALSE),"-")</f>
        <v>0</v>
      </c>
      <c r="D37" s="11">
        <f>IFERROR(VLOOKUP($A37,Disciplinas[],3,FALSE),"-")</f>
        <v>2</v>
      </c>
      <c r="E37" s="11">
        <f>IFERROR(VLOOKUP($A37,Disciplinas[],3,FALSE),"-")</f>
        <v>2</v>
      </c>
      <c r="F37" s="11" t="str">
        <f>IFERROR(VLOOKUP($A37,Disciplinas[],6,FALSE),"-")</f>
        <v>BI</v>
      </c>
      <c r="G37" s="11" t="str">
        <f>IFERROR(VLOOKUP($A37,Disciplinas[],7,FALSE),"-")</f>
        <v>BI</v>
      </c>
      <c r="H37" s="24" t="s">
        <v>2575</v>
      </c>
      <c r="I37" s="24" t="s">
        <v>388</v>
      </c>
      <c r="J37" s="24" t="s">
        <v>4109</v>
      </c>
      <c r="K37" s="24">
        <v>30</v>
      </c>
      <c r="L37" s="25"/>
      <c r="M37" s="52"/>
      <c r="N37" s="52"/>
      <c r="O37" s="25"/>
      <c r="P37" s="25"/>
      <c r="Q37" s="52"/>
      <c r="R37" s="52"/>
      <c r="S37" s="25"/>
      <c r="T37" s="25"/>
      <c r="U37" s="52"/>
      <c r="V37" s="52"/>
      <c r="W37" s="25"/>
      <c r="X37" s="25"/>
      <c r="Y37" s="25"/>
      <c r="Z37" s="25" t="s">
        <v>381</v>
      </c>
      <c r="AA37" s="52">
        <v>0.33333333333333331</v>
      </c>
      <c r="AB37" s="52">
        <v>0.41666666666666702</v>
      </c>
      <c r="AC37" s="25" t="s">
        <v>363</v>
      </c>
      <c r="AD37" s="25"/>
      <c r="AE37" s="52"/>
      <c r="AF37" s="52"/>
      <c r="AG37" s="25"/>
      <c r="AH37" s="25"/>
      <c r="AI37" s="25">
        <v>2</v>
      </c>
      <c r="AJ37" s="25" t="s">
        <v>70</v>
      </c>
      <c r="AK37" s="25"/>
    </row>
    <row r="38" spans="1:37" s="1" customFormat="1">
      <c r="A38" s="24" t="s">
        <v>2572</v>
      </c>
      <c r="B38" s="11" t="str">
        <f>IFERROR(VLOOKUP($A38,Disciplinas[],5,FALSE),"-")</f>
        <v>BCL0308-15b</v>
      </c>
      <c r="C38" s="11">
        <f>IFERROR(VLOOKUP($A38,Disciplinas[],2,FALSE),"-")</f>
        <v>0</v>
      </c>
      <c r="D38" s="11">
        <f>IFERROR(VLOOKUP($A38,Disciplinas[],3,FALSE),"-")</f>
        <v>2</v>
      </c>
      <c r="E38" s="11">
        <f>IFERROR(VLOOKUP($A38,Disciplinas[],3,FALSE),"-")</f>
        <v>2</v>
      </c>
      <c r="F38" s="11" t="str">
        <f>IFERROR(VLOOKUP($A38,Disciplinas[],6,FALSE),"-")</f>
        <v>BI</v>
      </c>
      <c r="G38" s="11" t="str">
        <f>IFERROR(VLOOKUP($A38,Disciplinas[],7,FALSE),"-")</f>
        <v>BI</v>
      </c>
      <c r="H38" s="24" t="s">
        <v>2575</v>
      </c>
      <c r="I38" s="24" t="s">
        <v>328</v>
      </c>
      <c r="J38" s="24" t="s">
        <v>4109</v>
      </c>
      <c r="K38" s="24">
        <v>30</v>
      </c>
      <c r="L38" s="25"/>
      <c r="M38" s="52"/>
      <c r="N38" s="52"/>
      <c r="O38" s="25"/>
      <c r="P38" s="25"/>
      <c r="Q38" s="52"/>
      <c r="R38" s="52"/>
      <c r="S38" s="25"/>
      <c r="T38" s="25"/>
      <c r="U38" s="52"/>
      <c r="V38" s="52"/>
      <c r="W38" s="25"/>
      <c r="X38" s="25"/>
      <c r="Y38" s="25"/>
      <c r="Z38" s="25" t="s">
        <v>381</v>
      </c>
      <c r="AA38" s="52">
        <v>0.79166666666666596</v>
      </c>
      <c r="AB38" s="52">
        <v>0.874999999999999</v>
      </c>
      <c r="AC38" s="25" t="s">
        <v>363</v>
      </c>
      <c r="AD38" s="25"/>
      <c r="AE38" s="52"/>
      <c r="AF38" s="52"/>
      <c r="AG38" s="25"/>
      <c r="AH38" s="25"/>
      <c r="AI38" s="25">
        <v>2</v>
      </c>
      <c r="AJ38" s="25" t="s">
        <v>4134</v>
      </c>
      <c r="AK38" s="25"/>
    </row>
    <row r="39" spans="1:37" s="1" customFormat="1">
      <c r="A39" s="24" t="s">
        <v>2572</v>
      </c>
      <c r="B39" s="11" t="str">
        <f>IFERROR(VLOOKUP($A39,Disciplinas[],5,FALSE),"-")</f>
        <v>BCL0308-15b</v>
      </c>
      <c r="C39" s="11">
        <f>IFERROR(VLOOKUP($A39,Disciplinas[],2,FALSE),"-")</f>
        <v>0</v>
      </c>
      <c r="D39" s="11">
        <f>IFERROR(VLOOKUP($A39,Disciplinas[],3,FALSE),"-")</f>
        <v>2</v>
      </c>
      <c r="E39" s="11">
        <f>IFERROR(VLOOKUP($A39,Disciplinas[],3,FALSE),"-")</f>
        <v>2</v>
      </c>
      <c r="F39" s="11" t="str">
        <f>IFERROR(VLOOKUP($A39,Disciplinas[],6,FALSE),"-")</f>
        <v>BI</v>
      </c>
      <c r="G39" s="11" t="str">
        <f>IFERROR(VLOOKUP($A39,Disciplinas[],7,FALSE),"-")</f>
        <v>BI</v>
      </c>
      <c r="H39" s="24" t="s">
        <v>2575</v>
      </c>
      <c r="I39" s="24" t="s">
        <v>328</v>
      </c>
      <c r="J39" s="24" t="s">
        <v>4113</v>
      </c>
      <c r="K39" s="24">
        <v>30</v>
      </c>
      <c r="L39" s="25"/>
      <c r="M39" s="52"/>
      <c r="N39" s="52"/>
      <c r="O39" s="25"/>
      <c r="P39" s="25"/>
      <c r="Q39" s="52"/>
      <c r="R39" s="52"/>
      <c r="S39" s="25"/>
      <c r="T39" s="25"/>
      <c r="U39" s="52"/>
      <c r="V39" s="52"/>
      <c r="W39" s="25"/>
      <c r="X39" s="25"/>
      <c r="Y39" s="25"/>
      <c r="Z39" s="25" t="s">
        <v>381</v>
      </c>
      <c r="AA39" s="52">
        <v>0.874999999999999</v>
      </c>
      <c r="AB39" s="52">
        <v>0.95833333333333204</v>
      </c>
      <c r="AC39" s="25" t="s">
        <v>363</v>
      </c>
      <c r="AD39" s="25"/>
      <c r="AE39" s="52"/>
      <c r="AF39" s="52"/>
      <c r="AG39" s="25"/>
      <c r="AH39" s="25"/>
      <c r="AI39" s="25">
        <v>2</v>
      </c>
      <c r="AJ39" s="25" t="s">
        <v>4134</v>
      </c>
      <c r="AK39" s="25"/>
    </row>
    <row r="40" spans="1:37" s="1" customFormat="1">
      <c r="A40" s="24" t="s">
        <v>2572</v>
      </c>
      <c r="B40" s="11" t="str">
        <f>IFERROR(VLOOKUP($A40,Disciplinas[],5,FALSE),"-")</f>
        <v>BCL0308-15b</v>
      </c>
      <c r="C40" s="11">
        <f>IFERROR(VLOOKUP($A40,Disciplinas[],2,FALSE),"-")</f>
        <v>0</v>
      </c>
      <c r="D40" s="11">
        <f>IFERROR(VLOOKUP($A40,Disciplinas[],3,FALSE),"-")</f>
        <v>2</v>
      </c>
      <c r="E40" s="11">
        <f>IFERROR(VLOOKUP($A40,Disciplinas[],3,FALSE),"-")</f>
        <v>2</v>
      </c>
      <c r="F40" s="11" t="str">
        <f>IFERROR(VLOOKUP($A40,Disciplinas[],6,FALSE),"-")</f>
        <v>BI</v>
      </c>
      <c r="G40" s="11" t="str">
        <f>IFERROR(VLOOKUP($A40,Disciplinas[],7,FALSE),"-")</f>
        <v>BI</v>
      </c>
      <c r="H40" s="24" t="s">
        <v>2575</v>
      </c>
      <c r="I40" s="24" t="s">
        <v>328</v>
      </c>
      <c r="J40" s="24" t="s">
        <v>4116</v>
      </c>
      <c r="K40" s="24">
        <v>30</v>
      </c>
      <c r="L40" s="25"/>
      <c r="M40" s="52"/>
      <c r="N40" s="52"/>
      <c r="O40" s="25"/>
      <c r="P40" s="25"/>
      <c r="Q40" s="52"/>
      <c r="R40" s="52"/>
      <c r="S40" s="25"/>
      <c r="T40" s="25"/>
      <c r="U40" s="52"/>
      <c r="V40" s="52"/>
      <c r="W40" s="25"/>
      <c r="X40" s="25"/>
      <c r="Y40" s="25"/>
      <c r="Z40" s="25" t="s">
        <v>381</v>
      </c>
      <c r="AA40" s="52">
        <v>0.874999999999999</v>
      </c>
      <c r="AB40" s="52">
        <v>0.95833333333333204</v>
      </c>
      <c r="AC40" s="25" t="s">
        <v>363</v>
      </c>
      <c r="AD40" s="25"/>
      <c r="AE40" s="52"/>
      <c r="AF40" s="52"/>
      <c r="AG40" s="25"/>
      <c r="AH40" s="25"/>
      <c r="AI40" s="25">
        <v>2</v>
      </c>
      <c r="AJ40" s="25" t="s">
        <v>60</v>
      </c>
      <c r="AK40" s="25"/>
    </row>
    <row r="41" spans="1:37" s="1" customFormat="1">
      <c r="A41" s="24" t="s">
        <v>2572</v>
      </c>
      <c r="B41" s="11" t="str">
        <f>IFERROR(VLOOKUP($A41,Disciplinas[],5,FALSE),"-")</f>
        <v>BCL0308-15b</v>
      </c>
      <c r="C41" s="11">
        <f>IFERROR(VLOOKUP($A41,Disciplinas[],2,FALSE),"-")</f>
        <v>0</v>
      </c>
      <c r="D41" s="11">
        <f>IFERROR(VLOOKUP($A41,Disciplinas[],3,FALSE),"-")</f>
        <v>2</v>
      </c>
      <c r="E41" s="11">
        <f>IFERROR(VLOOKUP($A41,Disciplinas[],3,FALSE),"-")</f>
        <v>2</v>
      </c>
      <c r="F41" s="11" t="str">
        <f>IFERROR(VLOOKUP($A41,Disciplinas[],6,FALSE),"-")</f>
        <v>BI</v>
      </c>
      <c r="G41" s="11" t="str">
        <f>IFERROR(VLOOKUP($A41,Disciplinas[],7,FALSE),"-")</f>
        <v>BI</v>
      </c>
      <c r="H41" s="24" t="s">
        <v>2575</v>
      </c>
      <c r="I41" s="24" t="s">
        <v>328</v>
      </c>
      <c r="J41" s="24" t="s">
        <v>4117</v>
      </c>
      <c r="K41" s="24">
        <v>30</v>
      </c>
      <c r="L41" s="25"/>
      <c r="M41" s="52"/>
      <c r="N41" s="52"/>
      <c r="O41" s="25"/>
      <c r="P41" s="25"/>
      <c r="Q41" s="52"/>
      <c r="R41" s="52"/>
      <c r="S41" s="25"/>
      <c r="T41" s="25"/>
      <c r="U41" s="52"/>
      <c r="V41" s="52"/>
      <c r="W41" s="25"/>
      <c r="X41" s="25"/>
      <c r="Y41" s="25"/>
      <c r="Z41" s="25" t="s">
        <v>381</v>
      </c>
      <c r="AA41" s="52">
        <v>0.79166666666666596</v>
      </c>
      <c r="AB41" s="52">
        <v>0.874999999999999</v>
      </c>
      <c r="AC41" s="25" t="s">
        <v>363</v>
      </c>
      <c r="AD41" s="25"/>
      <c r="AE41" s="52"/>
      <c r="AF41" s="52"/>
      <c r="AG41" s="25"/>
      <c r="AH41" s="25"/>
      <c r="AI41" s="25">
        <v>2</v>
      </c>
      <c r="AJ41" s="25" t="s">
        <v>336</v>
      </c>
      <c r="AK41" s="25"/>
    </row>
    <row r="42" spans="1:37" s="1" customFormat="1" ht="30">
      <c r="A42" s="24" t="s">
        <v>2571</v>
      </c>
      <c r="B42" s="11" t="str">
        <f>IFERROR(VLOOKUP($A42,Disciplinas[],5,FALSE),"-")</f>
        <v>BCL0308-15a</v>
      </c>
      <c r="C42" s="11">
        <f>IFERROR(VLOOKUP($A42,Disciplinas[],2,FALSE),"-")</f>
        <v>3</v>
      </c>
      <c r="D42" s="11">
        <f>IFERROR(VLOOKUP($A42,Disciplinas[],3,FALSE),"-")</f>
        <v>0</v>
      </c>
      <c r="E42" s="11">
        <f>IFERROR(VLOOKUP($A42,Disciplinas[],3,FALSE),"-")</f>
        <v>0</v>
      </c>
      <c r="F42" s="11" t="str">
        <f>IFERROR(VLOOKUP($A42,Disciplinas[],6,FALSE),"-")</f>
        <v>BI</v>
      </c>
      <c r="G42" s="11" t="str">
        <f>IFERROR(VLOOKUP($A42,Disciplinas[],7,FALSE),"-")</f>
        <v>BI</v>
      </c>
      <c r="H42" s="24" t="s">
        <v>387</v>
      </c>
      <c r="I42" s="24" t="s">
        <v>388</v>
      </c>
      <c r="J42" s="24" t="s">
        <v>4080</v>
      </c>
      <c r="K42" s="24">
        <v>90</v>
      </c>
      <c r="L42" s="25" t="s">
        <v>378</v>
      </c>
      <c r="M42" s="52">
        <v>0.33333333333333331</v>
      </c>
      <c r="N42" s="52">
        <v>0.41666666666666702</v>
      </c>
      <c r="O42" s="25" t="s">
        <v>363</v>
      </c>
      <c r="P42" s="25" t="s">
        <v>381</v>
      </c>
      <c r="Q42" s="52">
        <v>0.33333333333333331</v>
      </c>
      <c r="R42" s="52">
        <v>0.41666666666666702</v>
      </c>
      <c r="S42" s="25" t="s">
        <v>384</v>
      </c>
      <c r="T42" s="25"/>
      <c r="U42" s="52"/>
      <c r="V42" s="52"/>
      <c r="W42" s="25"/>
      <c r="X42" s="25">
        <v>3</v>
      </c>
      <c r="Y42" s="25" t="s">
        <v>50</v>
      </c>
      <c r="Z42" s="25" t="s">
        <v>381</v>
      </c>
      <c r="AA42" s="52">
        <v>0.33333333333333331</v>
      </c>
      <c r="AB42" s="52">
        <v>0.41666666666666702</v>
      </c>
      <c r="AC42" s="25" t="s">
        <v>363</v>
      </c>
      <c r="AD42" s="25"/>
      <c r="AE42" s="52"/>
      <c r="AF42" s="52"/>
      <c r="AG42" s="25"/>
      <c r="AH42" s="25"/>
      <c r="AI42" s="25">
        <v>2</v>
      </c>
      <c r="AJ42" s="25" t="s">
        <v>63</v>
      </c>
      <c r="AK42" s="25" t="s">
        <v>4120</v>
      </c>
    </row>
    <row r="43" spans="1:37" s="1" customFormat="1" ht="30">
      <c r="A43" s="24" t="s">
        <v>2571</v>
      </c>
      <c r="B43" s="11" t="str">
        <f>IFERROR(VLOOKUP($A43,Disciplinas[],5,FALSE),"-")</f>
        <v>BCL0308-15a</v>
      </c>
      <c r="C43" s="11">
        <f>IFERROR(VLOOKUP($A43,Disciplinas[],2,FALSE),"-")</f>
        <v>3</v>
      </c>
      <c r="D43" s="11">
        <f>IFERROR(VLOOKUP($A43,Disciplinas[],3,FALSE),"-")</f>
        <v>0</v>
      </c>
      <c r="E43" s="11">
        <f>IFERROR(VLOOKUP($A43,Disciplinas[],3,FALSE),"-")</f>
        <v>0</v>
      </c>
      <c r="F43" s="11" t="str">
        <f>IFERROR(VLOOKUP($A43,Disciplinas[],6,FALSE),"-")</f>
        <v>BI</v>
      </c>
      <c r="G43" s="11" t="str">
        <f>IFERROR(VLOOKUP($A43,Disciplinas[],7,FALSE),"-")</f>
        <v>BI</v>
      </c>
      <c r="H43" s="24" t="s">
        <v>387</v>
      </c>
      <c r="I43" s="24" t="s">
        <v>388</v>
      </c>
      <c r="J43" s="24" t="s">
        <v>2578</v>
      </c>
      <c r="K43" s="24">
        <v>90</v>
      </c>
      <c r="L43" s="25" t="s">
        <v>378</v>
      </c>
      <c r="M43" s="52">
        <v>0.41666666666666702</v>
      </c>
      <c r="N43" s="52">
        <v>0.5</v>
      </c>
      <c r="O43" s="25" t="s">
        <v>384</v>
      </c>
      <c r="P43" s="25" t="s">
        <v>381</v>
      </c>
      <c r="Q43" s="52">
        <v>0.41666666666666702</v>
      </c>
      <c r="R43" s="52">
        <v>0.5</v>
      </c>
      <c r="S43" s="25" t="s">
        <v>363</v>
      </c>
      <c r="T43" s="25"/>
      <c r="U43" s="52"/>
      <c r="V43" s="52"/>
      <c r="W43" s="25"/>
      <c r="X43" s="25">
        <v>3</v>
      </c>
      <c r="Y43" s="25" t="s">
        <v>50</v>
      </c>
      <c r="Z43" s="25"/>
      <c r="AA43" s="52"/>
      <c r="AB43" s="52"/>
      <c r="AC43" s="25"/>
      <c r="AD43" s="25"/>
      <c r="AE43" s="52"/>
      <c r="AF43" s="52"/>
      <c r="AG43" s="25"/>
      <c r="AH43" s="25"/>
      <c r="AI43" s="25"/>
      <c r="AJ43" s="25"/>
      <c r="AK43" s="25"/>
    </row>
    <row r="44" spans="1:37" s="1" customFormat="1">
      <c r="A44" s="24" t="s">
        <v>2571</v>
      </c>
      <c r="B44" s="11" t="str">
        <f>IFERROR(VLOOKUP($A44,Disciplinas[],5,FALSE),"-")</f>
        <v>BCL0308-15a</v>
      </c>
      <c r="C44" s="11">
        <f>IFERROR(VLOOKUP($A44,Disciplinas[],2,FALSE),"-")</f>
        <v>3</v>
      </c>
      <c r="D44" s="11">
        <f>IFERROR(VLOOKUP($A44,Disciplinas[],3,FALSE),"-")</f>
        <v>0</v>
      </c>
      <c r="E44" s="11">
        <f>IFERROR(VLOOKUP($A44,Disciplinas[],3,FALSE),"-")</f>
        <v>0</v>
      </c>
      <c r="F44" s="11" t="str">
        <f>IFERROR(VLOOKUP($A44,Disciplinas[],6,FALSE),"-")</f>
        <v>BI</v>
      </c>
      <c r="G44" s="11" t="str">
        <f>IFERROR(VLOOKUP($A44,Disciplinas[],7,FALSE),"-")</f>
        <v>BI</v>
      </c>
      <c r="H44" s="24" t="s">
        <v>387</v>
      </c>
      <c r="I44" s="24" t="s">
        <v>328</v>
      </c>
      <c r="J44" s="24" t="s">
        <v>2577</v>
      </c>
      <c r="K44" s="24">
        <v>90</v>
      </c>
      <c r="L44" s="25" t="s">
        <v>378</v>
      </c>
      <c r="M44" s="52">
        <v>0.79166666666666596</v>
      </c>
      <c r="N44" s="52">
        <v>0.874999999999999</v>
      </c>
      <c r="O44" s="25" t="s">
        <v>363</v>
      </c>
      <c r="P44" s="25" t="s">
        <v>381</v>
      </c>
      <c r="Q44" s="52">
        <v>0.79166666666666596</v>
      </c>
      <c r="R44" s="52">
        <v>0.874999999999999</v>
      </c>
      <c r="S44" s="25" t="s">
        <v>384</v>
      </c>
      <c r="T44" s="25"/>
      <c r="U44" s="52"/>
      <c r="V44" s="52"/>
      <c r="W44" s="25"/>
      <c r="X44" s="25">
        <v>3</v>
      </c>
      <c r="Y44" s="25" t="s">
        <v>68</v>
      </c>
      <c r="Z44" s="25"/>
      <c r="AA44" s="52"/>
      <c r="AB44" s="52"/>
      <c r="AC44" s="25"/>
      <c r="AD44" s="25"/>
      <c r="AE44" s="52"/>
      <c r="AF44" s="52"/>
      <c r="AG44" s="25"/>
      <c r="AH44" s="25"/>
      <c r="AI44" s="25"/>
      <c r="AJ44" s="25"/>
      <c r="AK44" s="25"/>
    </row>
    <row r="45" spans="1:37" s="1" customFormat="1" ht="30">
      <c r="A45" s="24" t="s">
        <v>2571</v>
      </c>
      <c r="B45" s="11" t="str">
        <f>IFERROR(VLOOKUP($A45,Disciplinas[],5,FALSE),"-")</f>
        <v>BCL0308-15a</v>
      </c>
      <c r="C45" s="11">
        <f>IFERROR(VLOOKUP($A45,Disciplinas[],2,FALSE),"-")</f>
        <v>3</v>
      </c>
      <c r="D45" s="11">
        <f>IFERROR(VLOOKUP($A45,Disciplinas[],3,FALSE),"-")</f>
        <v>0</v>
      </c>
      <c r="E45" s="11">
        <f>IFERROR(VLOOKUP($A45,Disciplinas[],3,FALSE),"-")</f>
        <v>0</v>
      </c>
      <c r="F45" s="11" t="str">
        <f>IFERROR(VLOOKUP($A45,Disciplinas[],6,FALSE),"-")</f>
        <v>BI</v>
      </c>
      <c r="G45" s="11" t="str">
        <f>IFERROR(VLOOKUP($A45,Disciplinas[],7,FALSE),"-")</f>
        <v>BI</v>
      </c>
      <c r="H45" s="24" t="s">
        <v>387</v>
      </c>
      <c r="I45" s="24" t="s">
        <v>328</v>
      </c>
      <c r="J45" s="24" t="s">
        <v>2577</v>
      </c>
      <c r="K45" s="24">
        <v>90</v>
      </c>
      <c r="L45" s="25" t="s">
        <v>378</v>
      </c>
      <c r="M45" s="52">
        <v>0.874999999999999</v>
      </c>
      <c r="N45" s="52">
        <v>0.95833333333333204</v>
      </c>
      <c r="O45" s="25" t="s">
        <v>384</v>
      </c>
      <c r="P45" s="25" t="s">
        <v>381</v>
      </c>
      <c r="Q45" s="52">
        <v>0.874999999999999</v>
      </c>
      <c r="R45" s="52">
        <v>0.95833333333333204</v>
      </c>
      <c r="S45" s="25" t="s">
        <v>363</v>
      </c>
      <c r="T45" s="25"/>
      <c r="U45" s="52"/>
      <c r="V45" s="52"/>
      <c r="W45" s="25"/>
      <c r="X45" s="25">
        <v>3</v>
      </c>
      <c r="Y45" s="25" t="s">
        <v>67</v>
      </c>
      <c r="Z45" s="25"/>
      <c r="AA45" s="52"/>
      <c r="AB45" s="52"/>
      <c r="AC45" s="25"/>
      <c r="AD45" s="25"/>
      <c r="AE45" s="52"/>
      <c r="AF45" s="52"/>
      <c r="AG45" s="25"/>
      <c r="AH45" s="25"/>
      <c r="AI45" s="25"/>
      <c r="AJ45" s="25"/>
      <c r="AK45" s="25"/>
    </row>
    <row r="46" spans="1:37" s="1" customFormat="1">
      <c r="A46" s="24" t="s">
        <v>2571</v>
      </c>
      <c r="B46" s="11" t="str">
        <f>IFERROR(VLOOKUP($A46,Disciplinas[],5,FALSE),"-")</f>
        <v>BCL0308-15a</v>
      </c>
      <c r="C46" s="11">
        <f>IFERROR(VLOOKUP($A46,Disciplinas[],2,FALSE),"-")</f>
        <v>3</v>
      </c>
      <c r="D46" s="11">
        <f>IFERROR(VLOOKUP($A46,Disciplinas[],3,FALSE),"-")</f>
        <v>0</v>
      </c>
      <c r="E46" s="11">
        <f>IFERROR(VLOOKUP($A46,Disciplinas[],3,FALSE),"-")</f>
        <v>0</v>
      </c>
      <c r="F46" s="11" t="str">
        <f>IFERROR(VLOOKUP($A46,Disciplinas[],6,FALSE),"-")</f>
        <v>BI</v>
      </c>
      <c r="G46" s="11" t="str">
        <f>IFERROR(VLOOKUP($A46,Disciplinas[],7,FALSE),"-")</f>
        <v>BI</v>
      </c>
      <c r="H46" s="24" t="s">
        <v>2575</v>
      </c>
      <c r="I46" s="24" t="s">
        <v>388</v>
      </c>
      <c r="J46" s="24" t="s">
        <v>2577</v>
      </c>
      <c r="K46" s="24">
        <v>90</v>
      </c>
      <c r="L46" s="25" t="s">
        <v>378</v>
      </c>
      <c r="M46" s="52">
        <v>0.41666666666666702</v>
      </c>
      <c r="N46" s="52">
        <v>0.5</v>
      </c>
      <c r="O46" s="25" t="s">
        <v>363</v>
      </c>
      <c r="P46" s="25" t="s">
        <v>381</v>
      </c>
      <c r="Q46" s="52">
        <v>0.41666666666666702</v>
      </c>
      <c r="R46" s="52">
        <v>0.5</v>
      </c>
      <c r="S46" s="25" t="s">
        <v>384</v>
      </c>
      <c r="T46" s="25"/>
      <c r="U46" s="52"/>
      <c r="V46" s="52"/>
      <c r="W46" s="25"/>
      <c r="X46" s="25">
        <v>3</v>
      </c>
      <c r="Y46" s="25" t="s">
        <v>70</v>
      </c>
      <c r="Z46" s="25"/>
      <c r="AA46" s="52"/>
      <c r="AB46" s="52"/>
      <c r="AC46" s="25"/>
      <c r="AD46" s="25"/>
      <c r="AE46" s="52"/>
      <c r="AF46" s="52"/>
      <c r="AG46" s="25"/>
      <c r="AH46" s="25"/>
      <c r="AI46" s="25"/>
      <c r="AJ46" s="25"/>
      <c r="AK46" s="25"/>
    </row>
    <row r="47" spans="1:37" s="1" customFormat="1">
      <c r="A47" s="24" t="s">
        <v>2571</v>
      </c>
      <c r="B47" s="11" t="str">
        <f>IFERROR(VLOOKUP($A47,Disciplinas[],5,FALSE),"-")</f>
        <v>BCL0308-15a</v>
      </c>
      <c r="C47" s="11">
        <f>IFERROR(VLOOKUP($A47,Disciplinas[],2,FALSE),"-")</f>
        <v>3</v>
      </c>
      <c r="D47" s="11">
        <f>IFERROR(VLOOKUP($A47,Disciplinas[],3,FALSE),"-")</f>
        <v>0</v>
      </c>
      <c r="E47" s="11">
        <f>IFERROR(VLOOKUP($A47,Disciplinas[],3,FALSE),"-")</f>
        <v>0</v>
      </c>
      <c r="F47" s="11" t="str">
        <f>IFERROR(VLOOKUP($A47,Disciplinas[],6,FALSE),"-")</f>
        <v>BI</v>
      </c>
      <c r="G47" s="11" t="str">
        <f>IFERROR(VLOOKUP($A47,Disciplinas[],7,FALSE),"-")</f>
        <v>BI</v>
      </c>
      <c r="H47" s="24" t="s">
        <v>2575</v>
      </c>
      <c r="I47" s="24" t="s">
        <v>328</v>
      </c>
      <c r="J47" s="24" t="s">
        <v>4051</v>
      </c>
      <c r="K47" s="24">
        <v>90</v>
      </c>
      <c r="L47" s="25" t="s">
        <v>378</v>
      </c>
      <c r="M47" s="52">
        <v>0.874999999999999</v>
      </c>
      <c r="N47" s="52">
        <v>0.95833333333333204</v>
      </c>
      <c r="O47" s="25" t="s">
        <v>363</v>
      </c>
      <c r="P47" s="25" t="s">
        <v>381</v>
      </c>
      <c r="Q47" s="52">
        <v>0.79166666666666596</v>
      </c>
      <c r="R47" s="52">
        <v>0.874999999999999</v>
      </c>
      <c r="S47" s="25" t="s">
        <v>384</v>
      </c>
      <c r="T47" s="25"/>
      <c r="U47" s="52"/>
      <c r="V47" s="52"/>
      <c r="W47" s="25"/>
      <c r="X47" s="25">
        <v>3</v>
      </c>
      <c r="Y47" s="25" t="s">
        <v>336</v>
      </c>
      <c r="Z47" s="25"/>
      <c r="AA47" s="52"/>
      <c r="AB47" s="52"/>
      <c r="AC47" s="25"/>
      <c r="AD47" s="25"/>
      <c r="AE47" s="52"/>
      <c r="AF47" s="52"/>
      <c r="AG47" s="25"/>
      <c r="AH47" s="25"/>
      <c r="AI47" s="25"/>
      <c r="AJ47" s="25"/>
      <c r="AK47" s="25"/>
    </row>
    <row r="48" spans="1:37" s="1" customFormat="1">
      <c r="A48" s="37" t="s">
        <v>121</v>
      </c>
      <c r="B48" s="36" t="str">
        <f>IFERROR(VLOOKUP($A48,Disciplinas[],5,FALSE),"-")</f>
        <v>NHZ1015-13</v>
      </c>
      <c r="C48" s="36">
        <f>IFERROR(VLOOKUP($A48,Disciplinas[],2,FALSE),"-")</f>
        <v>3</v>
      </c>
      <c r="D48" s="36">
        <f>IFERROR(VLOOKUP($A48,Disciplinas[],3,FALSE),"-")</f>
        <v>2</v>
      </c>
      <c r="E48" s="36">
        <f>IFERROR(VLOOKUP($A48,Disciplinas[],3,FALSE),"-")</f>
        <v>2</v>
      </c>
      <c r="F48" s="36" t="str">
        <f>IFERROR(VLOOKUP($A48,Disciplinas[],6,FALSE),"-")</f>
        <v>OL</v>
      </c>
      <c r="G48" s="36" t="str">
        <f>IFERROR(VLOOKUP($A48,Disciplinas[],7,FALSE),"-")</f>
        <v>BCB</v>
      </c>
      <c r="H48" s="24" t="s">
        <v>387</v>
      </c>
      <c r="I48" s="33" t="s">
        <v>388</v>
      </c>
      <c r="J48" s="33" t="s">
        <v>2576</v>
      </c>
      <c r="K48" s="33">
        <v>30</v>
      </c>
      <c r="L48" s="37" t="s">
        <v>377</v>
      </c>
      <c r="M48" s="53">
        <v>0.58333333333333304</v>
      </c>
      <c r="N48" s="53">
        <v>0.70833333333333304</v>
      </c>
      <c r="O48" s="31" t="s">
        <v>363</v>
      </c>
      <c r="P48" s="31"/>
      <c r="Q48" s="53"/>
      <c r="R48" s="53"/>
      <c r="S48" s="31"/>
      <c r="T48" s="31"/>
      <c r="U48" s="53"/>
      <c r="V48" s="53"/>
      <c r="W48" s="31"/>
      <c r="X48" s="31">
        <v>3.3</v>
      </c>
      <c r="Y48" s="37" t="s">
        <v>2570</v>
      </c>
      <c r="Z48" s="37" t="s">
        <v>379</v>
      </c>
      <c r="AA48" s="51">
        <v>0.66666666666666596</v>
      </c>
      <c r="AB48" s="51">
        <v>0.749999999999999</v>
      </c>
      <c r="AC48" s="37" t="s">
        <v>363</v>
      </c>
      <c r="AD48" s="37"/>
      <c r="AE48" s="51"/>
      <c r="AF48" s="51"/>
      <c r="AG48" s="37"/>
      <c r="AH48" s="31"/>
      <c r="AI48" s="31">
        <v>3.3</v>
      </c>
      <c r="AJ48" s="37" t="s">
        <v>82</v>
      </c>
      <c r="AK48" s="95"/>
    </row>
    <row r="49" spans="1:37" s="1" customFormat="1">
      <c r="A49" s="24" t="s">
        <v>121</v>
      </c>
      <c r="B49" s="11" t="str">
        <f>IFERROR(VLOOKUP($A49,Disciplinas[],5,FALSE),"-")</f>
        <v>NHZ1015-13</v>
      </c>
      <c r="C49" s="11">
        <f>IFERROR(VLOOKUP($A49,Disciplinas[],2,FALSE),"-")</f>
        <v>3</v>
      </c>
      <c r="D49" s="11">
        <f>IFERROR(VLOOKUP($A49,Disciplinas[],3,FALSE),"-")</f>
        <v>2</v>
      </c>
      <c r="E49" s="11">
        <f>IFERROR(VLOOKUP($A49,Disciplinas[],3,FALSE),"-")</f>
        <v>2</v>
      </c>
      <c r="F49" s="11" t="str">
        <f>IFERROR(VLOOKUP($A49,Disciplinas[],6,FALSE),"-")</f>
        <v>OL</v>
      </c>
      <c r="G49" s="11" t="str">
        <f>IFERROR(VLOOKUP($A49,Disciplinas[],7,FALSE),"-")</f>
        <v>BCB</v>
      </c>
      <c r="H49" s="24" t="s">
        <v>387</v>
      </c>
      <c r="I49" s="33" t="s">
        <v>388</v>
      </c>
      <c r="J49" s="33" t="s">
        <v>2576</v>
      </c>
      <c r="K49" s="33">
        <v>30</v>
      </c>
      <c r="L49" s="37" t="s">
        <v>377</v>
      </c>
      <c r="M49" s="53">
        <v>0.58333333333333304</v>
      </c>
      <c r="N49" s="53">
        <v>0.70833333333333304</v>
      </c>
      <c r="O49" s="31" t="s">
        <v>363</v>
      </c>
      <c r="P49" s="31"/>
      <c r="Q49" s="53"/>
      <c r="R49" s="53"/>
      <c r="S49" s="31"/>
      <c r="T49" s="25"/>
      <c r="U49" s="52"/>
      <c r="V49" s="52"/>
      <c r="W49" s="25"/>
      <c r="X49" s="25">
        <v>3.3</v>
      </c>
      <c r="Y49" s="25" t="s">
        <v>72</v>
      </c>
      <c r="Z49" s="25" t="s">
        <v>379</v>
      </c>
      <c r="AA49" s="52">
        <v>0.66666666666666596</v>
      </c>
      <c r="AB49" s="52">
        <v>0.749999999999999</v>
      </c>
      <c r="AC49" s="25" t="s">
        <v>363</v>
      </c>
      <c r="AD49" s="25"/>
      <c r="AE49" s="52"/>
      <c r="AF49" s="52"/>
      <c r="AG49" s="25"/>
      <c r="AH49" s="25"/>
      <c r="AI49" s="25"/>
      <c r="AJ49" s="25"/>
      <c r="AK49" s="25"/>
    </row>
    <row r="50" spans="1:37" s="1" customFormat="1">
      <c r="A50" s="37" t="s">
        <v>123</v>
      </c>
      <c r="B50" s="36" t="str">
        <f>IFERROR(VLOOKUP($A50,Disciplinas[],5,FALSE),"-")</f>
        <v>NHZ1016-15</v>
      </c>
      <c r="C50" s="36">
        <f>IFERROR(VLOOKUP($A50,Disciplinas[],2,FALSE),"-")</f>
        <v>4</v>
      </c>
      <c r="D50" s="36">
        <f>IFERROR(VLOOKUP($A50,Disciplinas[],3,FALSE),"-")</f>
        <v>0</v>
      </c>
      <c r="E50" s="36">
        <f>IFERROR(VLOOKUP($A50,Disciplinas[],3,FALSE),"-")</f>
        <v>0</v>
      </c>
      <c r="F50" s="36" t="str">
        <f>IFERROR(VLOOKUP($A50,Disciplinas[],6,FALSE),"-")</f>
        <v>OL</v>
      </c>
      <c r="G50" s="36" t="str">
        <f>IFERROR(VLOOKUP($A50,Disciplinas[],7,FALSE),"-")</f>
        <v>BCB</v>
      </c>
      <c r="H50" s="24" t="s">
        <v>387</v>
      </c>
      <c r="I50" s="33" t="s">
        <v>388</v>
      </c>
      <c r="J50" s="33"/>
      <c r="K50" s="33">
        <v>30</v>
      </c>
      <c r="L50" s="37" t="s">
        <v>377</v>
      </c>
      <c r="M50" s="53">
        <v>0.58333333333333304</v>
      </c>
      <c r="N50" s="53">
        <v>0.66666666666666596</v>
      </c>
      <c r="O50" s="31" t="s">
        <v>363</v>
      </c>
      <c r="P50" s="31" t="s">
        <v>379</v>
      </c>
      <c r="Q50" s="53">
        <v>0.58333333333333304</v>
      </c>
      <c r="R50" s="53">
        <v>0.66666666666666596</v>
      </c>
      <c r="S50" s="31" t="s">
        <v>363</v>
      </c>
      <c r="T50" s="31"/>
      <c r="U50" s="53"/>
      <c r="V50" s="53"/>
      <c r="W50" s="31"/>
      <c r="X50" s="31">
        <v>4</v>
      </c>
      <c r="Y50" s="37" t="s">
        <v>84</v>
      </c>
      <c r="Z50" s="37"/>
      <c r="AA50" s="51"/>
      <c r="AB50" s="51"/>
      <c r="AC50" s="37"/>
      <c r="AD50" s="37"/>
      <c r="AE50" s="51"/>
      <c r="AF50" s="51"/>
      <c r="AG50" s="37"/>
      <c r="AH50" s="31"/>
      <c r="AI50" s="31"/>
      <c r="AJ50" s="37"/>
      <c r="AK50" s="95"/>
    </row>
    <row r="51" spans="1:37" s="1" customFormat="1">
      <c r="A51" s="24" t="s">
        <v>2605</v>
      </c>
      <c r="B51" s="11" t="str">
        <f>IFERROR(VLOOKUP($A51,Disciplinas[],5,FALSE),"-")</f>
        <v>EVD101</v>
      </c>
      <c r="C51" s="11">
        <f>IFERROR(VLOOKUP($A51,Disciplinas[],2,FALSE),"-")</f>
        <v>4</v>
      </c>
      <c r="D51" s="11">
        <f>IFERROR(VLOOKUP($A51,Disciplinas[],3,FALSE),"-")</f>
        <v>4</v>
      </c>
      <c r="E51" s="11">
        <f>IFERROR(VLOOKUP($A51,Disciplinas[],3,FALSE),"-")</f>
        <v>4</v>
      </c>
      <c r="F51" s="11" t="str">
        <f>IFERROR(VLOOKUP($A51,Disciplinas[],6,FALSE),"-")</f>
        <v>PG</v>
      </c>
      <c r="G51" s="11" t="str">
        <f>IFERROR(VLOOKUP($A51,Disciplinas[],7,FALSE),"-")</f>
        <v>EVD</v>
      </c>
      <c r="H51" s="24" t="s">
        <v>387</v>
      </c>
      <c r="I51" s="24" t="s">
        <v>388</v>
      </c>
      <c r="J51" s="24"/>
      <c r="K51" s="24"/>
      <c r="L51" s="25"/>
      <c r="M51" s="52"/>
      <c r="N51" s="52"/>
      <c r="O51" s="25" t="s">
        <v>363</v>
      </c>
      <c r="P51" s="25"/>
      <c r="Q51" s="52"/>
      <c r="R51" s="52"/>
      <c r="S51" s="25"/>
      <c r="T51" s="25"/>
      <c r="U51" s="52"/>
      <c r="V51" s="52"/>
      <c r="W51" s="25"/>
      <c r="X51" s="25">
        <v>2</v>
      </c>
      <c r="Y51" s="25" t="s">
        <v>62</v>
      </c>
      <c r="Z51" s="25"/>
      <c r="AA51" s="52"/>
      <c r="AB51" s="52"/>
      <c r="AC51" s="25"/>
      <c r="AD51" s="25"/>
      <c r="AE51" s="52"/>
      <c r="AF51" s="52"/>
      <c r="AG51" s="25"/>
      <c r="AH51" s="25"/>
      <c r="AI51" s="25">
        <v>2</v>
      </c>
      <c r="AJ51" s="25" t="s">
        <v>62</v>
      </c>
      <c r="AK51" s="25"/>
    </row>
    <row r="52" spans="1:37" s="1" customFormat="1">
      <c r="A52" s="24" t="s">
        <v>2605</v>
      </c>
      <c r="B52" s="11" t="str">
        <f>IFERROR(VLOOKUP($A52,Disciplinas[],5,FALSE),"-")</f>
        <v>EVD101</v>
      </c>
      <c r="C52" s="11">
        <f>IFERROR(VLOOKUP($A52,Disciplinas[],2,FALSE),"-")</f>
        <v>4</v>
      </c>
      <c r="D52" s="11">
        <f>IFERROR(VLOOKUP($A52,Disciplinas[],3,FALSE),"-")</f>
        <v>4</v>
      </c>
      <c r="E52" s="11">
        <f>IFERROR(VLOOKUP($A52,Disciplinas[],3,FALSE),"-")</f>
        <v>4</v>
      </c>
      <c r="F52" s="11" t="str">
        <f>IFERROR(VLOOKUP($A52,Disciplinas[],6,FALSE),"-")</f>
        <v>PG</v>
      </c>
      <c r="G52" s="11" t="str">
        <f>IFERROR(VLOOKUP($A52,Disciplinas[],7,FALSE),"-")</f>
        <v>EVD</v>
      </c>
      <c r="H52" s="24" t="s">
        <v>387</v>
      </c>
      <c r="I52" s="24" t="s">
        <v>388</v>
      </c>
      <c r="J52" s="24"/>
      <c r="K52" s="24"/>
      <c r="L52" s="25"/>
      <c r="M52" s="52"/>
      <c r="N52" s="52"/>
      <c r="O52" s="25"/>
      <c r="P52" s="25"/>
      <c r="Q52" s="52"/>
      <c r="R52" s="52"/>
      <c r="S52" s="25"/>
      <c r="T52" s="25"/>
      <c r="U52" s="52"/>
      <c r="V52" s="52"/>
      <c r="W52" s="25"/>
      <c r="X52" s="25">
        <v>2</v>
      </c>
      <c r="Y52" s="25" t="s">
        <v>330</v>
      </c>
      <c r="Z52" s="25"/>
      <c r="AA52" s="52"/>
      <c r="AB52" s="52"/>
      <c r="AC52" s="25"/>
      <c r="AD52" s="25"/>
      <c r="AE52" s="52"/>
      <c r="AF52" s="52"/>
      <c r="AG52" s="25"/>
      <c r="AH52" s="25"/>
      <c r="AI52" s="25">
        <v>2</v>
      </c>
      <c r="AJ52" s="25" t="s">
        <v>48</v>
      </c>
      <c r="AK52" s="25"/>
    </row>
    <row r="53" spans="1:37" s="1" customFormat="1">
      <c r="A53" s="24" t="s">
        <v>2607</v>
      </c>
      <c r="B53" s="11" t="str">
        <f>IFERROR(VLOOKUP($A53,Disciplinas[],5,FALSE),"-")</f>
        <v>BIS004</v>
      </c>
      <c r="C53" s="11">
        <f>IFERROR(VLOOKUP($A53,Disciplinas[],2,FALSE),"-")</f>
        <v>2</v>
      </c>
      <c r="D53" s="11">
        <f>IFERROR(VLOOKUP($A53,Disciplinas[],3,FALSE),"-")</f>
        <v>0</v>
      </c>
      <c r="E53" s="11">
        <f>IFERROR(VLOOKUP($A53,Disciplinas[],3,FALSE),"-")</f>
        <v>0</v>
      </c>
      <c r="F53" s="11" t="str">
        <f>IFERROR(VLOOKUP($A53,Disciplinas[],6,FALSE),"-")</f>
        <v>PG</v>
      </c>
      <c r="G53" s="11" t="str">
        <f>IFERROR(VLOOKUP($A53,Disciplinas[],7,FALSE),"-")</f>
        <v>BIS</v>
      </c>
      <c r="H53" s="24" t="s">
        <v>387</v>
      </c>
      <c r="I53" s="24" t="s">
        <v>388</v>
      </c>
      <c r="J53" s="24"/>
      <c r="K53" s="24"/>
      <c r="L53" s="25" t="s">
        <v>379</v>
      </c>
      <c r="M53" s="52">
        <v>0.41666666666666702</v>
      </c>
      <c r="N53" s="52">
        <v>0.5</v>
      </c>
      <c r="O53" s="25" t="s">
        <v>363</v>
      </c>
      <c r="P53" s="25"/>
      <c r="Q53" s="52"/>
      <c r="R53" s="52"/>
      <c r="S53" s="25"/>
      <c r="T53" s="25"/>
      <c r="U53" s="52"/>
      <c r="V53" s="52"/>
      <c r="W53" s="25"/>
      <c r="X53" s="25">
        <v>2</v>
      </c>
      <c r="Y53" s="25" t="s">
        <v>70</v>
      </c>
      <c r="Z53" s="25"/>
      <c r="AA53" s="52"/>
      <c r="AB53" s="52"/>
      <c r="AC53" s="25"/>
      <c r="AD53" s="25"/>
      <c r="AE53" s="52"/>
      <c r="AF53" s="52"/>
      <c r="AG53" s="25"/>
      <c r="AH53" s="25"/>
      <c r="AI53" s="25"/>
      <c r="AJ53" s="25"/>
      <c r="AK53" s="25"/>
    </row>
    <row r="54" spans="1:37" s="1" customFormat="1">
      <c r="A54" s="24" t="s">
        <v>2642</v>
      </c>
      <c r="B54" s="11" t="str">
        <f>IFERROR(VLOOKUP($A54,Disciplinas[],5,FALSE),"-")</f>
        <v>EVD005</v>
      </c>
      <c r="C54" s="11">
        <f>IFERROR(VLOOKUP($A54,Disciplinas[],2,FALSE),"-")</f>
        <v>2</v>
      </c>
      <c r="D54" s="11">
        <f>IFERROR(VLOOKUP($A54,Disciplinas[],3,FALSE),"-")</f>
        <v>0</v>
      </c>
      <c r="E54" s="11">
        <f>IFERROR(VLOOKUP($A54,Disciplinas[],3,FALSE),"-")</f>
        <v>0</v>
      </c>
      <c r="F54" s="11" t="str">
        <f>IFERROR(VLOOKUP($A54,Disciplinas[],6,FALSE),"-")</f>
        <v>PG</v>
      </c>
      <c r="G54" s="11" t="str">
        <f>IFERROR(VLOOKUP($A54,Disciplinas[],7,FALSE),"-")</f>
        <v>EVD</v>
      </c>
      <c r="H54" s="24" t="s">
        <v>387</v>
      </c>
      <c r="I54" s="24" t="s">
        <v>388</v>
      </c>
      <c r="J54" s="24"/>
      <c r="K54" s="24"/>
      <c r="L54" s="25"/>
      <c r="M54" s="52"/>
      <c r="N54" s="52"/>
      <c r="O54" s="25"/>
      <c r="P54" s="25"/>
      <c r="Q54" s="52"/>
      <c r="R54" s="52"/>
      <c r="S54" s="25"/>
      <c r="T54" s="25"/>
      <c r="U54" s="52"/>
      <c r="V54" s="52"/>
      <c r="W54" s="25"/>
      <c r="X54" s="25">
        <v>0</v>
      </c>
      <c r="Y54" s="25" t="s">
        <v>65</v>
      </c>
      <c r="Z54" s="25"/>
      <c r="AA54" s="52"/>
      <c r="AB54" s="52"/>
      <c r="AC54" s="25"/>
      <c r="AD54" s="25"/>
      <c r="AE54" s="52"/>
      <c r="AF54" s="52"/>
      <c r="AG54" s="25"/>
      <c r="AH54" s="25"/>
      <c r="AI54" s="25"/>
      <c r="AJ54" s="25"/>
      <c r="AK54" s="25"/>
    </row>
    <row r="55" spans="1:37" s="1" customFormat="1">
      <c r="A55" s="24" t="s">
        <v>2641</v>
      </c>
      <c r="B55" s="11" t="str">
        <f>IFERROR(VLOOKUP($A55,Disciplinas[],5,FALSE),"-")</f>
        <v>EVD004</v>
      </c>
      <c r="C55" s="11">
        <f>IFERROR(VLOOKUP($A55,Disciplinas[],2,FALSE),"-")</f>
        <v>2</v>
      </c>
      <c r="D55" s="11">
        <f>IFERROR(VLOOKUP($A55,Disciplinas[],3,FALSE),"-")</f>
        <v>0</v>
      </c>
      <c r="E55" s="11">
        <f>IFERROR(VLOOKUP($A55,Disciplinas[],3,FALSE),"-")</f>
        <v>0</v>
      </c>
      <c r="F55" s="11" t="str">
        <f>IFERROR(VLOOKUP($A55,Disciplinas[],6,FALSE),"-")</f>
        <v>PG</v>
      </c>
      <c r="G55" s="11" t="str">
        <f>IFERROR(VLOOKUP($A55,Disciplinas[],7,FALSE),"-")</f>
        <v>EVD</v>
      </c>
      <c r="H55" s="24" t="s">
        <v>387</v>
      </c>
      <c r="I55" s="24" t="s">
        <v>388</v>
      </c>
      <c r="J55" s="24"/>
      <c r="K55" s="24"/>
      <c r="L55" s="25"/>
      <c r="M55" s="52"/>
      <c r="N55" s="52"/>
      <c r="O55" s="25"/>
      <c r="P55" s="25"/>
      <c r="Q55" s="52"/>
      <c r="R55" s="52"/>
      <c r="S55" s="25"/>
      <c r="T55" s="25"/>
      <c r="U55" s="52"/>
      <c r="V55" s="52"/>
      <c r="W55" s="25"/>
      <c r="X55" s="25">
        <v>0</v>
      </c>
      <c r="Y55" s="25" t="s">
        <v>65</v>
      </c>
      <c r="Z55" s="25"/>
      <c r="AA55" s="52"/>
      <c r="AB55" s="52"/>
      <c r="AC55" s="25"/>
      <c r="AD55" s="25"/>
      <c r="AE55" s="52"/>
      <c r="AF55" s="52"/>
      <c r="AG55" s="25"/>
      <c r="AH55" s="25"/>
      <c r="AI55" s="25"/>
      <c r="AJ55" s="25"/>
      <c r="AK55" s="25"/>
    </row>
    <row r="56" spans="1:37" s="1" customFormat="1">
      <c r="A56" s="24" t="s">
        <v>2608</v>
      </c>
      <c r="B56" s="11" t="str">
        <f>IFERROR(VLOOKUP($A56,Disciplinas[],5,FALSE),"-")</f>
        <v>BIS011</v>
      </c>
      <c r="C56" s="11">
        <f>IFERROR(VLOOKUP($A56,Disciplinas[],2,FALSE),"-")</f>
        <v>2</v>
      </c>
      <c r="D56" s="11">
        <f>IFERROR(VLOOKUP($A56,Disciplinas[],3,FALSE),"-")</f>
        <v>0</v>
      </c>
      <c r="E56" s="11">
        <f>IFERROR(VLOOKUP($A56,Disciplinas[],3,FALSE),"-")</f>
        <v>0</v>
      </c>
      <c r="F56" s="11" t="str">
        <f>IFERROR(VLOOKUP($A56,Disciplinas[],6,FALSE),"-")</f>
        <v>PG</v>
      </c>
      <c r="G56" s="11" t="str">
        <f>IFERROR(VLOOKUP($A56,Disciplinas[],7,FALSE),"-")</f>
        <v>BIS</v>
      </c>
      <c r="H56" s="24" t="s">
        <v>387</v>
      </c>
      <c r="I56" s="24" t="s">
        <v>388</v>
      </c>
      <c r="J56" s="24"/>
      <c r="K56" s="24"/>
      <c r="L56" s="25" t="s">
        <v>379</v>
      </c>
      <c r="M56" s="52">
        <v>0.41666666666666702</v>
      </c>
      <c r="N56" s="52">
        <v>0.5</v>
      </c>
      <c r="O56" s="25" t="s">
        <v>363</v>
      </c>
      <c r="P56" s="25"/>
      <c r="Q56" s="52"/>
      <c r="R56" s="52"/>
      <c r="S56" s="25"/>
      <c r="T56" s="25"/>
      <c r="U56" s="52"/>
      <c r="V56" s="52"/>
      <c r="W56" s="25"/>
      <c r="X56" s="25">
        <v>0</v>
      </c>
      <c r="Y56" s="25" t="s">
        <v>70</v>
      </c>
      <c r="Z56" s="25"/>
      <c r="AA56" s="52"/>
      <c r="AB56" s="52"/>
      <c r="AC56" s="25"/>
      <c r="AD56" s="25"/>
      <c r="AE56" s="52"/>
      <c r="AF56" s="52"/>
      <c r="AG56" s="25"/>
      <c r="AH56" s="25"/>
      <c r="AI56" s="25"/>
      <c r="AJ56" s="25"/>
      <c r="AK56" s="25"/>
    </row>
    <row r="57" spans="1:37" s="1" customFormat="1">
      <c r="A57" s="24" t="s">
        <v>2609</v>
      </c>
      <c r="B57" s="11" t="str">
        <f>IFERROR(VLOOKUP($A57,Disciplinas[],5,FALSE),"-")</f>
        <v>BIS012</v>
      </c>
      <c r="C57" s="11">
        <f>IFERROR(VLOOKUP($A57,Disciplinas[],2,FALSE),"-")</f>
        <v>2</v>
      </c>
      <c r="D57" s="11">
        <f>IFERROR(VLOOKUP($A57,Disciplinas[],3,FALSE),"-")</f>
        <v>0</v>
      </c>
      <c r="E57" s="11">
        <f>IFERROR(VLOOKUP($A57,Disciplinas[],3,FALSE),"-")</f>
        <v>0</v>
      </c>
      <c r="F57" s="11" t="str">
        <f>IFERROR(VLOOKUP($A57,Disciplinas[],6,FALSE),"-")</f>
        <v>PG</v>
      </c>
      <c r="G57" s="11" t="str">
        <f>IFERROR(VLOOKUP($A57,Disciplinas[],7,FALSE),"-")</f>
        <v>BIS</v>
      </c>
      <c r="H57" s="24" t="s">
        <v>387</v>
      </c>
      <c r="I57" s="24" t="s">
        <v>388</v>
      </c>
      <c r="J57" s="24"/>
      <c r="K57" s="24"/>
      <c r="L57" s="25" t="s">
        <v>379</v>
      </c>
      <c r="M57" s="52">
        <v>0.41666666666666702</v>
      </c>
      <c r="N57" s="52">
        <v>0.5</v>
      </c>
      <c r="O57" s="25" t="s">
        <v>363</v>
      </c>
      <c r="P57" s="25"/>
      <c r="Q57" s="52"/>
      <c r="R57" s="52"/>
      <c r="S57" s="25"/>
      <c r="T57" s="25"/>
      <c r="U57" s="52"/>
      <c r="V57" s="52"/>
      <c r="W57" s="25"/>
      <c r="X57" s="25">
        <v>0</v>
      </c>
      <c r="Y57" s="25" t="s">
        <v>70</v>
      </c>
      <c r="Z57" s="25"/>
      <c r="AA57" s="52"/>
      <c r="AB57" s="52"/>
      <c r="AC57" s="25"/>
      <c r="AD57" s="25"/>
      <c r="AE57" s="52"/>
      <c r="AF57" s="52"/>
      <c r="AG57" s="25"/>
      <c r="AH57" s="25"/>
      <c r="AI57" s="25"/>
      <c r="AJ57" s="25"/>
      <c r="AK57" s="25"/>
    </row>
    <row r="58" spans="1:37" s="1" customFormat="1">
      <c r="A58" s="47" t="s">
        <v>145</v>
      </c>
      <c r="B58" s="36" t="str">
        <f>IFERROR(VLOOKUP($A58,Disciplinas[],5,FALSE),"-")</f>
        <v>NHT1068-15</v>
      </c>
      <c r="C58" s="36">
        <f>IFERROR(VLOOKUP($A58,Disciplinas[],2,FALSE),"-")</f>
        <v>2</v>
      </c>
      <c r="D58" s="36">
        <f>IFERROR(VLOOKUP($A58,Disciplinas[],3,FALSE),"-")</f>
        <v>4</v>
      </c>
      <c r="E58" s="36">
        <f>IFERROR(VLOOKUP($A58,Disciplinas[],3,FALSE),"-")</f>
        <v>4</v>
      </c>
      <c r="F58" s="36" t="str">
        <f>IFERROR(VLOOKUP($A58,Disciplinas[],6,FALSE),"-")</f>
        <v>OBR</v>
      </c>
      <c r="G58" s="36" t="str">
        <f>IFERROR(VLOOKUP($A58,Disciplinas[],7,FALSE),"-")</f>
        <v>BCB</v>
      </c>
      <c r="H58" s="33" t="s">
        <v>387</v>
      </c>
      <c r="I58" s="33" t="s">
        <v>388</v>
      </c>
      <c r="J58" s="33"/>
      <c r="K58" s="33">
        <v>30</v>
      </c>
      <c r="L58" s="37" t="s">
        <v>379</v>
      </c>
      <c r="M58" s="53">
        <v>0.33333333333333331</v>
      </c>
      <c r="N58" s="53">
        <v>0.41666666666666669</v>
      </c>
      <c r="O58" s="31" t="s">
        <v>363</v>
      </c>
      <c r="P58" s="31"/>
      <c r="Q58" s="53"/>
      <c r="R58" s="53"/>
      <c r="S58" s="31"/>
      <c r="T58" s="31"/>
      <c r="U58" s="53"/>
      <c r="V58" s="53"/>
      <c r="W58" s="31"/>
      <c r="X58" s="31">
        <v>2</v>
      </c>
      <c r="Y58" s="37" t="s">
        <v>4108</v>
      </c>
      <c r="Z58" s="37" t="s">
        <v>381</v>
      </c>
      <c r="AA58" s="51">
        <v>0.33333333333333331</v>
      </c>
      <c r="AB58" s="51">
        <v>0.5</v>
      </c>
      <c r="AC58" s="37" t="s">
        <v>363</v>
      </c>
      <c r="AD58" s="37"/>
      <c r="AE58" s="51"/>
      <c r="AF58" s="51"/>
      <c r="AG58" s="37"/>
      <c r="AH58" s="31"/>
      <c r="AI58" s="31">
        <v>4</v>
      </c>
      <c r="AJ58" s="37" t="s">
        <v>4108</v>
      </c>
      <c r="AK58" s="95"/>
    </row>
    <row r="59" spans="1:37" s="1" customFormat="1">
      <c r="A59" s="47" t="s">
        <v>145</v>
      </c>
      <c r="B59" s="36" t="str">
        <f>IFERROR(VLOOKUP($A59,Disciplinas[],5,FALSE),"-")</f>
        <v>NHT1068-15</v>
      </c>
      <c r="C59" s="36">
        <f>IFERROR(VLOOKUP($A59,Disciplinas[],2,FALSE),"-")</f>
        <v>2</v>
      </c>
      <c r="D59" s="36">
        <f>IFERROR(VLOOKUP($A59,Disciplinas[],3,FALSE),"-")</f>
        <v>4</v>
      </c>
      <c r="E59" s="36">
        <f>IFERROR(VLOOKUP($A59,Disciplinas[],3,FALSE),"-")</f>
        <v>4</v>
      </c>
      <c r="F59" s="36" t="str">
        <f>IFERROR(VLOOKUP($A59,Disciplinas[],6,FALSE),"-")</f>
        <v>OBR</v>
      </c>
      <c r="G59" s="36" t="str">
        <f>IFERROR(VLOOKUP($A59,Disciplinas[],7,FALSE),"-")</f>
        <v>BCB</v>
      </c>
      <c r="H59" s="33" t="s">
        <v>387</v>
      </c>
      <c r="I59" s="33" t="s">
        <v>328</v>
      </c>
      <c r="J59" s="33"/>
      <c r="K59" s="33">
        <v>30</v>
      </c>
      <c r="L59" s="37" t="s">
        <v>379</v>
      </c>
      <c r="M59" s="53">
        <v>0.79166666666666696</v>
      </c>
      <c r="N59" s="53">
        <v>0.875000000000001</v>
      </c>
      <c r="O59" s="31" t="s">
        <v>363</v>
      </c>
      <c r="P59" s="31"/>
      <c r="Q59" s="53"/>
      <c r="R59" s="53"/>
      <c r="S59" s="31"/>
      <c r="T59" s="31"/>
      <c r="U59" s="53"/>
      <c r="V59" s="53"/>
      <c r="W59" s="31"/>
      <c r="X59" s="31">
        <v>2</v>
      </c>
      <c r="Y59" s="37" t="s">
        <v>4108</v>
      </c>
      <c r="Z59" s="37" t="s">
        <v>381</v>
      </c>
      <c r="AA59" s="51">
        <v>0.79166666666666696</v>
      </c>
      <c r="AB59" s="51">
        <v>0.95833333333333404</v>
      </c>
      <c r="AC59" s="37" t="s">
        <v>363</v>
      </c>
      <c r="AD59" s="37"/>
      <c r="AE59" s="51"/>
      <c r="AF59" s="51"/>
      <c r="AG59" s="37"/>
      <c r="AH59" s="31"/>
      <c r="AI59" s="31">
        <v>4</v>
      </c>
      <c r="AJ59" s="37" t="s">
        <v>4108</v>
      </c>
      <c r="AK59" s="95"/>
    </row>
    <row r="60" spans="1:37" s="1" customFormat="1" ht="30">
      <c r="A60" s="24" t="s">
        <v>266</v>
      </c>
      <c r="B60" s="11" t="str">
        <f>IFERROR(VLOOKUP($A60,Disciplinas[],5,FALSE),"-")</f>
        <v>BIL0304-15</v>
      </c>
      <c r="C60" s="11">
        <f>IFERROR(VLOOKUP($A60,Disciplinas[],2,FALSE),"-")</f>
        <v>3</v>
      </c>
      <c r="D60" s="11">
        <f>IFERROR(VLOOKUP($A60,Disciplinas[],3,FALSE),"-")</f>
        <v>0</v>
      </c>
      <c r="E60" s="11">
        <f>IFERROR(VLOOKUP($A60,Disciplinas[],3,FALSE),"-")</f>
        <v>0</v>
      </c>
      <c r="F60" s="11" t="str">
        <f>IFERROR(VLOOKUP($A60,Disciplinas[],6,FALSE),"-")</f>
        <v>BI</v>
      </c>
      <c r="G60" s="11" t="str">
        <f>IFERROR(VLOOKUP($A60,Disciplinas[],7,FALSE),"-")</f>
        <v>BI</v>
      </c>
      <c r="H60" s="24" t="s">
        <v>387</v>
      </c>
      <c r="I60" s="24" t="s">
        <v>388</v>
      </c>
      <c r="J60" s="24" t="s">
        <v>2576</v>
      </c>
      <c r="K60" s="24">
        <v>90</v>
      </c>
      <c r="L60" s="25" t="s">
        <v>379</v>
      </c>
      <c r="M60" s="52">
        <v>0.58333333333333304</v>
      </c>
      <c r="N60" s="52">
        <v>0.66666666666666596</v>
      </c>
      <c r="O60" s="25" t="s">
        <v>384</v>
      </c>
      <c r="P60" s="25" t="s">
        <v>381</v>
      </c>
      <c r="Q60" s="52">
        <v>0.58333333333333304</v>
      </c>
      <c r="R60" s="52">
        <v>0.66666666666666596</v>
      </c>
      <c r="S60" s="25" t="s">
        <v>363</v>
      </c>
      <c r="T60" s="25"/>
      <c r="U60" s="52"/>
      <c r="V60" s="52"/>
      <c r="W60" s="25"/>
      <c r="X60" s="25">
        <v>3</v>
      </c>
      <c r="Y60" s="25" t="s">
        <v>4086</v>
      </c>
      <c r="Z60" s="25"/>
      <c r="AA60" s="52"/>
      <c r="AB60" s="52"/>
      <c r="AC60" s="25"/>
      <c r="AD60" s="25"/>
      <c r="AE60" s="52"/>
      <c r="AF60" s="52"/>
      <c r="AG60" s="25"/>
      <c r="AH60" s="25"/>
      <c r="AI60" s="25"/>
      <c r="AJ60" s="25"/>
      <c r="AK60" s="25" t="s">
        <v>4096</v>
      </c>
    </row>
    <row r="61" spans="1:37" s="1" customFormat="1" ht="30">
      <c r="A61" s="24" t="s">
        <v>266</v>
      </c>
      <c r="B61" s="11" t="str">
        <f>IFERROR(VLOOKUP($A61,Disciplinas[],5,FALSE),"-")</f>
        <v>BIL0304-15</v>
      </c>
      <c r="C61" s="11">
        <f>IFERROR(VLOOKUP($A61,Disciplinas[],2,FALSE),"-")</f>
        <v>3</v>
      </c>
      <c r="D61" s="11">
        <f>IFERROR(VLOOKUP($A61,Disciplinas[],3,FALSE),"-")</f>
        <v>0</v>
      </c>
      <c r="E61" s="11">
        <f>IFERROR(VLOOKUP($A61,Disciplinas[],3,FALSE),"-")</f>
        <v>0</v>
      </c>
      <c r="F61" s="11" t="str">
        <f>IFERROR(VLOOKUP($A61,Disciplinas[],6,FALSE),"-")</f>
        <v>BI</v>
      </c>
      <c r="G61" s="11" t="str">
        <f>IFERROR(VLOOKUP($A61,Disciplinas[],7,FALSE),"-")</f>
        <v>BI</v>
      </c>
      <c r="H61" s="24" t="s">
        <v>387</v>
      </c>
      <c r="I61" s="24" t="s">
        <v>328</v>
      </c>
      <c r="J61" s="24" t="s">
        <v>2576</v>
      </c>
      <c r="K61" s="24">
        <v>90</v>
      </c>
      <c r="L61" s="25" t="s">
        <v>379</v>
      </c>
      <c r="M61" s="52">
        <v>0.79166666666666596</v>
      </c>
      <c r="N61" s="52">
        <v>0.874999999999999</v>
      </c>
      <c r="O61" s="25" t="s">
        <v>384</v>
      </c>
      <c r="P61" s="25" t="s">
        <v>381</v>
      </c>
      <c r="Q61" s="52">
        <v>0.79166666666666596</v>
      </c>
      <c r="R61" s="52">
        <v>0.874999999999999</v>
      </c>
      <c r="S61" s="25" t="s">
        <v>363</v>
      </c>
      <c r="T61" s="25"/>
      <c r="U61" s="52"/>
      <c r="V61" s="52"/>
      <c r="W61" s="25"/>
      <c r="X61" s="25">
        <v>3</v>
      </c>
      <c r="Y61" s="25" t="s">
        <v>4086</v>
      </c>
      <c r="Z61" s="25"/>
      <c r="AA61" s="52"/>
      <c r="AB61" s="52"/>
      <c r="AC61" s="25"/>
      <c r="AD61" s="25"/>
      <c r="AE61" s="52"/>
      <c r="AF61" s="52"/>
      <c r="AG61" s="25"/>
      <c r="AH61" s="25"/>
      <c r="AI61" s="25"/>
      <c r="AJ61" s="25"/>
      <c r="AK61" s="25"/>
    </row>
    <row r="62" spans="1:37" s="1" customFormat="1">
      <c r="A62" s="37" t="s">
        <v>147</v>
      </c>
      <c r="B62" s="36" t="str">
        <f>IFERROR(VLOOKUP($A62,Disciplinas[],5,FALSE),"-")</f>
        <v>NHZ1026-15</v>
      </c>
      <c r="C62" s="36">
        <f>IFERROR(VLOOKUP($A62,Disciplinas[],2,FALSE),"-")</f>
        <v>3</v>
      </c>
      <c r="D62" s="36">
        <f>IFERROR(VLOOKUP($A62,Disciplinas[],3,FALSE),"-")</f>
        <v>0</v>
      </c>
      <c r="E62" s="36">
        <f>IFERROR(VLOOKUP($A62,Disciplinas[],3,FALSE),"-")</f>
        <v>0</v>
      </c>
      <c r="F62" s="36" t="str">
        <f>IFERROR(VLOOKUP($A62,Disciplinas[],6,FALSE),"-")</f>
        <v>OL</v>
      </c>
      <c r="G62" s="36" t="str">
        <f>IFERROR(VLOOKUP($A62,Disciplinas[],7,FALSE),"-")</f>
        <v>BCB</v>
      </c>
      <c r="H62" s="24" t="s">
        <v>387</v>
      </c>
      <c r="I62" s="33" t="s">
        <v>328</v>
      </c>
      <c r="J62" s="33"/>
      <c r="K62" s="33">
        <v>30</v>
      </c>
      <c r="L62" s="37" t="s">
        <v>377</v>
      </c>
      <c r="M62" s="53">
        <v>0.79166666666666696</v>
      </c>
      <c r="N62" s="53">
        <v>0.91666666666666696</v>
      </c>
      <c r="O62" s="31" t="s">
        <v>363</v>
      </c>
      <c r="P62" s="31"/>
      <c r="Q62" s="53"/>
      <c r="R62" s="53"/>
      <c r="S62" s="31"/>
      <c r="T62" s="31"/>
      <c r="U62" s="53"/>
      <c r="V62" s="53"/>
      <c r="W62" s="31"/>
      <c r="X62" s="31">
        <v>3</v>
      </c>
      <c r="Y62" s="37" t="s">
        <v>69</v>
      </c>
      <c r="Z62" s="37"/>
      <c r="AA62" s="51"/>
      <c r="AB62" s="51"/>
      <c r="AC62" s="37"/>
      <c r="AD62" s="37"/>
      <c r="AE62" s="51"/>
      <c r="AF62" s="51"/>
      <c r="AG62" s="37"/>
      <c r="AH62" s="31"/>
      <c r="AI62" s="31"/>
      <c r="AJ62" s="37"/>
      <c r="AK62" s="95"/>
    </row>
    <row r="63" spans="1:37" s="1" customFormat="1">
      <c r="A63" s="24" t="s">
        <v>2625</v>
      </c>
      <c r="B63" s="11" t="str">
        <f>IFERROR(VLOOKUP($A63,Disciplinas[],5,FALSE),"-")</f>
        <v>BIS120</v>
      </c>
      <c r="C63" s="11">
        <f>IFERROR(VLOOKUP($A63,Disciplinas[],2,FALSE),"-")</f>
        <v>4</v>
      </c>
      <c r="D63" s="11">
        <f>IFERROR(VLOOKUP($A63,Disciplinas[],3,FALSE),"-")</f>
        <v>0</v>
      </c>
      <c r="E63" s="11">
        <f>IFERROR(VLOOKUP($A63,Disciplinas[],3,FALSE),"-")</f>
        <v>0</v>
      </c>
      <c r="F63" s="11" t="str">
        <f>IFERROR(VLOOKUP($A63,Disciplinas[],6,FALSE),"-")</f>
        <v>PG</v>
      </c>
      <c r="G63" s="11" t="str">
        <f>IFERROR(VLOOKUP($A63,Disciplinas[],7,FALSE),"-")</f>
        <v>BIS</v>
      </c>
      <c r="H63" s="24" t="s">
        <v>387</v>
      </c>
      <c r="I63" s="24"/>
      <c r="J63" s="24"/>
      <c r="K63" s="24"/>
      <c r="L63" s="25"/>
      <c r="M63" s="52"/>
      <c r="N63" s="52"/>
      <c r="O63" s="25"/>
      <c r="P63" s="25"/>
      <c r="Q63" s="52"/>
      <c r="R63" s="52"/>
      <c r="S63" s="25"/>
      <c r="T63" s="25"/>
      <c r="U63" s="52"/>
      <c r="V63" s="52"/>
      <c r="W63" s="25"/>
      <c r="X63" s="25">
        <v>4</v>
      </c>
      <c r="Y63" s="25" t="s">
        <v>59</v>
      </c>
      <c r="Z63" s="25"/>
      <c r="AA63" s="52"/>
      <c r="AB63" s="52"/>
      <c r="AC63" s="25"/>
      <c r="AD63" s="25"/>
      <c r="AE63" s="52"/>
      <c r="AF63" s="52"/>
      <c r="AG63" s="25"/>
      <c r="AH63" s="25"/>
      <c r="AI63" s="25"/>
      <c r="AJ63" s="25"/>
      <c r="AK63" s="25"/>
    </row>
    <row r="64" spans="1:37" s="1" customFormat="1">
      <c r="A64" s="47" t="s">
        <v>153</v>
      </c>
      <c r="B64" s="36" t="str">
        <f>IFERROR(VLOOKUP($A64,Disciplinas[],5,FALSE),"-")</f>
        <v>NHT1070-15</v>
      </c>
      <c r="C64" s="36">
        <f>IFERROR(VLOOKUP($A64,Disciplinas[],2,FALSE),"-")</f>
        <v>2</v>
      </c>
      <c r="D64" s="36">
        <f>IFERROR(VLOOKUP($A64,Disciplinas[],3,FALSE),"-")</f>
        <v>2</v>
      </c>
      <c r="E64" s="36">
        <f>IFERROR(VLOOKUP($A64,Disciplinas[],3,FALSE),"-")</f>
        <v>2</v>
      </c>
      <c r="F64" s="36" t="str">
        <f>IFERROR(VLOOKUP($A64,Disciplinas[],6,FALSE),"-")</f>
        <v>OBR</v>
      </c>
      <c r="G64" s="36" t="str">
        <f>IFERROR(VLOOKUP($A64,Disciplinas[],7,FALSE),"-")</f>
        <v>BCB</v>
      </c>
      <c r="H64" s="33" t="s">
        <v>387</v>
      </c>
      <c r="I64" s="33" t="s">
        <v>388</v>
      </c>
      <c r="J64" s="33"/>
      <c r="K64" s="33">
        <v>30</v>
      </c>
      <c r="L64" s="37" t="s">
        <v>380</v>
      </c>
      <c r="M64" s="53">
        <v>0.41666666666666702</v>
      </c>
      <c r="N64" s="53">
        <v>0.5</v>
      </c>
      <c r="O64" s="31" t="s">
        <v>363</v>
      </c>
      <c r="P64" s="31"/>
      <c r="Q64" s="53"/>
      <c r="R64" s="53"/>
      <c r="S64" s="31"/>
      <c r="T64" s="31"/>
      <c r="U64" s="53"/>
      <c r="V64" s="53"/>
      <c r="W64" s="31"/>
      <c r="X64" s="31">
        <v>2</v>
      </c>
      <c r="Y64" s="37" t="s">
        <v>66</v>
      </c>
      <c r="Z64" s="37" t="s">
        <v>380</v>
      </c>
      <c r="AA64" s="51">
        <v>0.33333333333333331</v>
      </c>
      <c r="AB64" s="51">
        <v>0.41666666666666702</v>
      </c>
      <c r="AC64" s="37" t="s">
        <v>363</v>
      </c>
      <c r="AD64" s="37"/>
      <c r="AE64" s="51"/>
      <c r="AF64" s="51"/>
      <c r="AG64" s="37"/>
      <c r="AH64" s="31"/>
      <c r="AI64" s="31">
        <v>2</v>
      </c>
      <c r="AJ64" s="37" t="s">
        <v>66</v>
      </c>
      <c r="AK64" s="95"/>
    </row>
    <row r="65" spans="1:37" s="1" customFormat="1">
      <c r="A65" s="47" t="s">
        <v>153</v>
      </c>
      <c r="B65" s="36" t="str">
        <f>IFERROR(VLOOKUP($A65,Disciplinas[],5,FALSE),"-")</f>
        <v>NHT1070-15</v>
      </c>
      <c r="C65" s="36">
        <f>IFERROR(VLOOKUP($A65,Disciplinas[],2,FALSE),"-")</f>
        <v>2</v>
      </c>
      <c r="D65" s="36">
        <f>IFERROR(VLOOKUP($A65,Disciplinas[],3,FALSE),"-")</f>
        <v>2</v>
      </c>
      <c r="E65" s="36">
        <f>IFERROR(VLOOKUP($A65,Disciplinas[],3,FALSE),"-")</f>
        <v>2</v>
      </c>
      <c r="F65" s="36" t="str">
        <f>IFERROR(VLOOKUP($A65,Disciplinas[],6,FALSE),"-")</f>
        <v>OBR</v>
      </c>
      <c r="G65" s="36" t="str">
        <f>IFERROR(VLOOKUP($A65,Disciplinas[],7,FALSE),"-")</f>
        <v>BCB</v>
      </c>
      <c r="H65" s="33" t="s">
        <v>387</v>
      </c>
      <c r="I65" s="33" t="s">
        <v>328</v>
      </c>
      <c r="J65" s="33"/>
      <c r="K65" s="33">
        <v>30</v>
      </c>
      <c r="L65" s="37" t="s">
        <v>380</v>
      </c>
      <c r="M65" s="53">
        <v>0.874999999999999</v>
      </c>
      <c r="N65" s="53">
        <v>0.95833333333333204</v>
      </c>
      <c r="O65" s="31" t="s">
        <v>363</v>
      </c>
      <c r="P65" s="31"/>
      <c r="Q65" s="53"/>
      <c r="R65" s="53"/>
      <c r="S65" s="31"/>
      <c r="T65" s="31"/>
      <c r="U65" s="53"/>
      <c r="V65" s="53"/>
      <c r="W65" s="31"/>
      <c r="X65" s="31">
        <v>2</v>
      </c>
      <c r="Y65" s="37" t="s">
        <v>82</v>
      </c>
      <c r="Z65" s="37" t="s">
        <v>380</v>
      </c>
      <c r="AA65" s="51">
        <v>0.79166666666666596</v>
      </c>
      <c r="AB65" s="51">
        <v>0.874999999999999</v>
      </c>
      <c r="AC65" s="37" t="s">
        <v>363</v>
      </c>
      <c r="AD65" s="37"/>
      <c r="AE65" s="51"/>
      <c r="AF65" s="51"/>
      <c r="AG65" s="37"/>
      <c r="AH65" s="31"/>
      <c r="AI65" s="31">
        <v>2</v>
      </c>
      <c r="AJ65" s="37" t="s">
        <v>82</v>
      </c>
      <c r="AK65" s="95"/>
    </row>
    <row r="66" spans="1:37" s="1" customFormat="1">
      <c r="A66" s="37" t="s">
        <v>321</v>
      </c>
      <c r="B66" s="36" t="str">
        <f>IFERROR(VLOOKUP($A66,Disciplinas[],5,FALSE),"-")</f>
        <v>NHT1093-16</v>
      </c>
      <c r="C66" s="36">
        <f>IFERROR(VLOOKUP($A66,Disciplinas[],2,FALSE),"-")</f>
        <v>4</v>
      </c>
      <c r="D66" s="36">
        <f>IFERROR(VLOOKUP($A66,Disciplinas[],3,FALSE),"-")</f>
        <v>2</v>
      </c>
      <c r="E66" s="36">
        <f>IFERROR(VLOOKUP($A66,Disciplinas[],3,FALSE),"-")</f>
        <v>2</v>
      </c>
      <c r="F66" s="36" t="str">
        <f>IFERROR(VLOOKUP($A66,Disciplinas[],6,FALSE),"-")</f>
        <v>OBR</v>
      </c>
      <c r="G66" s="36" t="str">
        <f>IFERROR(VLOOKUP($A66,Disciplinas[],7,FALSE),"-")</f>
        <v>LCB</v>
      </c>
      <c r="H66" s="24" t="s">
        <v>387</v>
      </c>
      <c r="I66" s="33" t="s">
        <v>388</v>
      </c>
      <c r="J66" s="33" t="s">
        <v>2576</v>
      </c>
      <c r="K66" s="33">
        <v>30</v>
      </c>
      <c r="L66" s="37" t="s">
        <v>378</v>
      </c>
      <c r="M66" s="53">
        <v>0.41666666666666702</v>
      </c>
      <c r="N66" s="53">
        <v>0.5</v>
      </c>
      <c r="O66" s="31" t="s">
        <v>363</v>
      </c>
      <c r="P66" s="31" t="s">
        <v>381</v>
      </c>
      <c r="Q66" s="53">
        <v>0.33333333333333331</v>
      </c>
      <c r="R66" s="53">
        <v>0.41666666666666669</v>
      </c>
      <c r="S66" s="31" t="s">
        <v>363</v>
      </c>
      <c r="T66" s="31"/>
      <c r="U66" s="53"/>
      <c r="V66" s="53"/>
      <c r="W66" s="31"/>
      <c r="X66" s="31">
        <v>4</v>
      </c>
      <c r="Y66" s="37" t="s">
        <v>80</v>
      </c>
      <c r="Z66" s="37" t="s">
        <v>378</v>
      </c>
      <c r="AA66" s="51">
        <v>0.33333333333333331</v>
      </c>
      <c r="AB66" s="51">
        <v>0.41666666666666702</v>
      </c>
      <c r="AC66" s="37" t="s">
        <v>363</v>
      </c>
      <c r="AD66" s="37"/>
      <c r="AE66" s="51"/>
      <c r="AF66" s="51"/>
      <c r="AG66" s="37"/>
      <c r="AH66" s="31"/>
      <c r="AI66" s="31">
        <v>2</v>
      </c>
      <c r="AJ66" s="37" t="s">
        <v>80</v>
      </c>
      <c r="AK66" s="95"/>
    </row>
    <row r="67" spans="1:37" s="1" customFormat="1">
      <c r="A67" s="37" t="s">
        <v>321</v>
      </c>
      <c r="B67" s="36" t="str">
        <f>IFERROR(VLOOKUP($A67,Disciplinas[],5,FALSE),"-")</f>
        <v>NHT1093-16</v>
      </c>
      <c r="C67" s="36">
        <f>IFERROR(VLOOKUP($A67,Disciplinas[],2,FALSE),"-")</f>
        <v>4</v>
      </c>
      <c r="D67" s="36">
        <f>IFERROR(VLOOKUP($A67,Disciplinas[],3,FALSE),"-")</f>
        <v>2</v>
      </c>
      <c r="E67" s="36">
        <f>IFERROR(VLOOKUP($A67,Disciplinas[],3,FALSE),"-")</f>
        <v>2</v>
      </c>
      <c r="F67" s="36" t="str">
        <f>IFERROR(VLOOKUP($A67,Disciplinas[],6,FALSE),"-")</f>
        <v>OBR</v>
      </c>
      <c r="G67" s="36" t="str">
        <f>IFERROR(VLOOKUP($A67,Disciplinas[],7,FALSE),"-")</f>
        <v>LCB</v>
      </c>
      <c r="H67" s="24"/>
      <c r="I67" s="33"/>
      <c r="J67" s="33"/>
      <c r="K67" s="33"/>
      <c r="L67" s="37"/>
      <c r="M67" s="53"/>
      <c r="N67" s="53"/>
      <c r="O67" s="31"/>
      <c r="P67" s="31"/>
      <c r="Q67" s="53"/>
      <c r="R67" s="53"/>
      <c r="S67" s="31"/>
      <c r="T67" s="31"/>
      <c r="U67" s="53"/>
      <c r="V67" s="53"/>
      <c r="W67" s="31"/>
      <c r="X67" s="31"/>
      <c r="Y67" s="37"/>
      <c r="Z67" s="37"/>
      <c r="AA67" s="51"/>
      <c r="AB67" s="51"/>
      <c r="AC67" s="37"/>
      <c r="AD67" s="37"/>
      <c r="AE67" s="51"/>
      <c r="AF67" s="51"/>
      <c r="AG67" s="37"/>
      <c r="AH67" s="31"/>
      <c r="AI67" s="31"/>
      <c r="AJ67" s="37"/>
      <c r="AK67" s="95" t="s">
        <v>4104</v>
      </c>
    </row>
    <row r="68" spans="1:37" s="1" customFormat="1">
      <c r="A68" s="47" t="s">
        <v>159</v>
      </c>
      <c r="B68" s="36" t="str">
        <f>IFERROR(VLOOKUP($A68,Disciplinas[],5,FALSE),"-")</f>
        <v>NHT1057-15</v>
      </c>
      <c r="C68" s="36">
        <f>IFERROR(VLOOKUP($A68,Disciplinas[],2,FALSE),"-")</f>
        <v>2</v>
      </c>
      <c r="D68" s="36">
        <f>IFERROR(VLOOKUP($A68,Disciplinas[],3,FALSE),"-")</f>
        <v>2</v>
      </c>
      <c r="E68" s="36">
        <f>IFERROR(VLOOKUP($A68,Disciplinas[],3,FALSE),"-")</f>
        <v>2</v>
      </c>
      <c r="F68" s="36" t="str">
        <f>IFERROR(VLOOKUP($A68,Disciplinas[],6,FALSE),"-")</f>
        <v>OBR</v>
      </c>
      <c r="G68" s="36" t="str">
        <f>IFERROR(VLOOKUP($A68,Disciplinas[],7,FALSE),"-")</f>
        <v>BCB</v>
      </c>
      <c r="H68" s="33" t="s">
        <v>387</v>
      </c>
      <c r="I68" s="33" t="s">
        <v>388</v>
      </c>
      <c r="J68" s="33"/>
      <c r="K68" s="33">
        <v>30</v>
      </c>
      <c r="L68" s="37" t="s">
        <v>377</v>
      </c>
      <c r="M68" s="53">
        <v>0.33333333333333331</v>
      </c>
      <c r="N68" s="53">
        <v>0.41666666666666669</v>
      </c>
      <c r="O68" s="31" t="s">
        <v>363</v>
      </c>
      <c r="P68" s="31"/>
      <c r="Q68" s="53"/>
      <c r="R68" s="53"/>
      <c r="S68" s="31"/>
      <c r="T68" s="31"/>
      <c r="U68" s="53"/>
      <c r="V68" s="53"/>
      <c r="W68" s="31"/>
      <c r="X68" s="31">
        <v>2</v>
      </c>
      <c r="Y68" s="37" t="s">
        <v>74</v>
      </c>
      <c r="Z68" s="37" t="s">
        <v>377</v>
      </c>
      <c r="AA68" s="51">
        <v>0.41666666666666702</v>
      </c>
      <c r="AB68" s="51">
        <v>0.5</v>
      </c>
      <c r="AC68" s="37" t="s">
        <v>363</v>
      </c>
      <c r="AD68" s="37"/>
      <c r="AE68" s="51"/>
      <c r="AF68" s="51"/>
      <c r="AG68" s="37"/>
      <c r="AH68" s="31"/>
      <c r="AI68" s="31">
        <v>2</v>
      </c>
      <c r="AJ68" s="37" t="s">
        <v>74</v>
      </c>
      <c r="AK68" s="95"/>
    </row>
    <row r="69" spans="1:37" s="1" customFormat="1">
      <c r="A69" s="47" t="s">
        <v>159</v>
      </c>
      <c r="B69" s="36" t="str">
        <f>IFERROR(VLOOKUP($A69,Disciplinas[],5,FALSE),"-")</f>
        <v>NHT1057-15</v>
      </c>
      <c r="C69" s="36">
        <f>IFERROR(VLOOKUP($A69,Disciplinas[],2,FALSE),"-")</f>
        <v>2</v>
      </c>
      <c r="D69" s="36">
        <f>IFERROR(VLOOKUP($A69,Disciplinas[],3,FALSE),"-")</f>
        <v>2</v>
      </c>
      <c r="E69" s="36">
        <f>IFERROR(VLOOKUP($A69,Disciplinas[],3,FALSE),"-")</f>
        <v>2</v>
      </c>
      <c r="F69" s="36" t="str">
        <f>IFERROR(VLOOKUP($A69,Disciplinas[],6,FALSE),"-")</f>
        <v>OBR</v>
      </c>
      <c r="G69" s="36" t="str">
        <f>IFERROR(VLOOKUP($A69,Disciplinas[],7,FALSE),"-")</f>
        <v>BCB</v>
      </c>
      <c r="H69" s="33" t="s">
        <v>387</v>
      </c>
      <c r="I69" s="33" t="s">
        <v>328</v>
      </c>
      <c r="J69" s="33"/>
      <c r="K69" s="33">
        <v>30</v>
      </c>
      <c r="L69" s="37" t="s">
        <v>377</v>
      </c>
      <c r="M69" s="53">
        <v>0.79166666666666696</v>
      </c>
      <c r="N69" s="53">
        <v>0.875000000000001</v>
      </c>
      <c r="O69" s="31" t="s">
        <v>363</v>
      </c>
      <c r="P69" s="31"/>
      <c r="Q69" s="53"/>
      <c r="R69" s="53"/>
      <c r="S69" s="31"/>
      <c r="T69" s="31"/>
      <c r="U69" s="53"/>
      <c r="V69" s="53"/>
      <c r="W69" s="31"/>
      <c r="X69" s="31">
        <v>2</v>
      </c>
      <c r="Y69" s="37" t="s">
        <v>77</v>
      </c>
      <c r="Z69" s="37" t="s">
        <v>377</v>
      </c>
      <c r="AA69" s="51">
        <v>0.875</v>
      </c>
      <c r="AB69" s="51">
        <v>0.95833333333333337</v>
      </c>
      <c r="AC69" s="37" t="s">
        <v>363</v>
      </c>
      <c r="AD69" s="37"/>
      <c r="AE69" s="51"/>
      <c r="AF69" s="51"/>
      <c r="AG69" s="37"/>
      <c r="AH69" s="31"/>
      <c r="AI69" s="31">
        <v>2</v>
      </c>
      <c r="AJ69" s="37" t="s">
        <v>77</v>
      </c>
      <c r="AK69" s="95"/>
    </row>
    <row r="70" spans="1:37" s="1" customFormat="1">
      <c r="A70" s="47" t="s">
        <v>161</v>
      </c>
      <c r="B70" s="36" t="str">
        <f>IFERROR(VLOOKUP($A70,Disciplinas[],5,FALSE),"-")</f>
        <v>NHT1030-15</v>
      </c>
      <c r="C70" s="36">
        <f>IFERROR(VLOOKUP($A70,Disciplinas[],2,FALSE),"-")</f>
        <v>2</v>
      </c>
      <c r="D70" s="36">
        <f>IFERROR(VLOOKUP($A70,Disciplinas[],3,FALSE),"-")</f>
        <v>2</v>
      </c>
      <c r="E70" s="36">
        <f>IFERROR(VLOOKUP($A70,Disciplinas[],3,FALSE),"-")</f>
        <v>2</v>
      </c>
      <c r="F70" s="36" t="str">
        <f>IFERROR(VLOOKUP($A70,Disciplinas[],6,FALSE),"-")</f>
        <v>OBR</v>
      </c>
      <c r="G70" s="36" t="str">
        <f>IFERROR(VLOOKUP($A70,Disciplinas[],7,FALSE),"-")</f>
        <v>BCB</v>
      </c>
      <c r="H70" s="33" t="s">
        <v>387</v>
      </c>
      <c r="I70" s="33" t="s">
        <v>388</v>
      </c>
      <c r="J70" s="33"/>
      <c r="K70" s="33">
        <v>30</v>
      </c>
      <c r="L70" s="37" t="s">
        <v>378</v>
      </c>
      <c r="M70" s="53">
        <v>0.33333333333333331</v>
      </c>
      <c r="N70" s="53">
        <v>0.41666666666666669</v>
      </c>
      <c r="O70" s="31" t="s">
        <v>363</v>
      </c>
      <c r="P70" s="31"/>
      <c r="Q70" s="53"/>
      <c r="R70" s="53"/>
      <c r="S70" s="31"/>
      <c r="T70" s="31"/>
      <c r="U70" s="53"/>
      <c r="V70" s="53"/>
      <c r="W70" s="31"/>
      <c r="X70" s="31">
        <v>2</v>
      </c>
      <c r="Y70" s="37" t="s">
        <v>64</v>
      </c>
      <c r="Z70" s="37" t="s">
        <v>378</v>
      </c>
      <c r="AA70" s="51">
        <v>0.41666666666666702</v>
      </c>
      <c r="AB70" s="51">
        <v>0.5</v>
      </c>
      <c r="AC70" s="37" t="s">
        <v>363</v>
      </c>
      <c r="AD70" s="37"/>
      <c r="AE70" s="51"/>
      <c r="AF70" s="51"/>
      <c r="AG70" s="37"/>
      <c r="AH70" s="31"/>
      <c r="AI70" s="31">
        <v>2</v>
      </c>
      <c r="AJ70" s="37" t="s">
        <v>64</v>
      </c>
      <c r="AK70" s="95"/>
    </row>
    <row r="71" spans="1:37" s="1" customFormat="1">
      <c r="A71" s="47" t="s">
        <v>161</v>
      </c>
      <c r="B71" s="36" t="str">
        <f>IFERROR(VLOOKUP($A71,Disciplinas[],5,FALSE),"-")</f>
        <v>NHT1030-15</v>
      </c>
      <c r="C71" s="36">
        <f>IFERROR(VLOOKUP($A71,Disciplinas[],2,FALSE),"-")</f>
        <v>2</v>
      </c>
      <c r="D71" s="36">
        <f>IFERROR(VLOOKUP($A71,Disciplinas[],3,FALSE),"-")</f>
        <v>2</v>
      </c>
      <c r="E71" s="36">
        <f>IFERROR(VLOOKUP($A71,Disciplinas[],3,FALSE),"-")</f>
        <v>2</v>
      </c>
      <c r="F71" s="36" t="str">
        <f>IFERROR(VLOOKUP($A71,Disciplinas[],6,FALSE),"-")</f>
        <v>OBR</v>
      </c>
      <c r="G71" s="36" t="str">
        <f>IFERROR(VLOOKUP($A71,Disciplinas[],7,FALSE),"-")</f>
        <v>BCB</v>
      </c>
      <c r="H71" s="33" t="s">
        <v>387</v>
      </c>
      <c r="I71" s="33" t="s">
        <v>328</v>
      </c>
      <c r="J71" s="33"/>
      <c r="K71" s="33">
        <v>30</v>
      </c>
      <c r="L71" s="37" t="s">
        <v>378</v>
      </c>
      <c r="M71" s="53">
        <v>0.79166666666666696</v>
      </c>
      <c r="N71" s="53">
        <v>0.875000000000001</v>
      </c>
      <c r="O71" s="31" t="s">
        <v>363</v>
      </c>
      <c r="P71" s="31"/>
      <c r="Q71" s="53"/>
      <c r="R71" s="53"/>
      <c r="S71" s="31"/>
      <c r="T71" s="31"/>
      <c r="U71" s="53"/>
      <c r="V71" s="53"/>
      <c r="W71" s="31"/>
      <c r="X71" s="31">
        <v>2</v>
      </c>
      <c r="Y71" s="37" t="s">
        <v>299</v>
      </c>
      <c r="Z71" s="37" t="s">
        <v>378</v>
      </c>
      <c r="AA71" s="51">
        <v>0.875</v>
      </c>
      <c r="AB71" s="51">
        <v>0.95833333333333337</v>
      </c>
      <c r="AC71" s="37" t="s">
        <v>363</v>
      </c>
      <c r="AD71" s="37"/>
      <c r="AE71" s="51"/>
      <c r="AF71" s="51"/>
      <c r="AG71" s="37"/>
      <c r="AH71" s="31"/>
      <c r="AI71" s="31">
        <v>2</v>
      </c>
      <c r="AJ71" s="37" t="s">
        <v>299</v>
      </c>
      <c r="AK71" s="95"/>
    </row>
    <row r="72" spans="1:37" s="1" customFormat="1">
      <c r="A72" s="24" t="s">
        <v>2611</v>
      </c>
      <c r="B72" s="11" t="str">
        <f>IFERROR(VLOOKUP($A72,Disciplinas[],5,FALSE),"-")</f>
        <v>BIS110</v>
      </c>
      <c r="C72" s="11">
        <f>IFERROR(VLOOKUP($A72,Disciplinas[],2,FALSE),"-")</f>
        <v>2</v>
      </c>
      <c r="D72" s="11">
        <f>IFERROR(VLOOKUP($A72,Disciplinas[],3,FALSE),"-")</f>
        <v>4</v>
      </c>
      <c r="E72" s="11">
        <f>IFERROR(VLOOKUP($A72,Disciplinas[],3,FALSE),"-")</f>
        <v>4</v>
      </c>
      <c r="F72" s="11" t="str">
        <f>IFERROR(VLOOKUP($A72,Disciplinas[],6,FALSE),"-")</f>
        <v>PG</v>
      </c>
      <c r="G72" s="11" t="str">
        <f>IFERROR(VLOOKUP($A72,Disciplinas[],7,FALSE),"-")</f>
        <v>BIS</v>
      </c>
      <c r="H72" s="33" t="s">
        <v>387</v>
      </c>
      <c r="I72" s="24"/>
      <c r="J72" s="24"/>
      <c r="K72" s="24"/>
      <c r="L72" s="25"/>
      <c r="M72" s="52"/>
      <c r="N72" s="52"/>
      <c r="O72" s="25"/>
      <c r="P72" s="25"/>
      <c r="Q72" s="52"/>
      <c r="R72" s="52"/>
      <c r="S72" s="25"/>
      <c r="T72" s="25"/>
      <c r="U72" s="52"/>
      <c r="V72" s="52"/>
      <c r="W72" s="25"/>
      <c r="X72" s="25">
        <v>2</v>
      </c>
      <c r="Y72" s="25" t="s">
        <v>85</v>
      </c>
      <c r="Z72" s="25"/>
      <c r="AA72" s="52"/>
      <c r="AB72" s="52"/>
      <c r="AC72" s="25"/>
      <c r="AD72" s="25"/>
      <c r="AE72" s="52"/>
      <c r="AF72" s="52"/>
      <c r="AG72" s="25"/>
      <c r="AH72" s="25"/>
      <c r="AI72" s="25">
        <v>4</v>
      </c>
      <c r="AJ72" s="25" t="s">
        <v>85</v>
      </c>
      <c r="AK72" s="25"/>
    </row>
    <row r="73" spans="1:37" s="1" customFormat="1">
      <c r="A73" s="24" t="s">
        <v>2603</v>
      </c>
      <c r="B73" s="11" t="str">
        <f>IFERROR(VLOOKUP($A73,Disciplinas[],5,FALSE),"-")</f>
        <v>BTC108</v>
      </c>
      <c r="C73" s="11">
        <f>IFERROR(VLOOKUP($A73,Disciplinas[],2,FALSE),"-")</f>
        <v>4</v>
      </c>
      <c r="D73" s="11">
        <f>IFERROR(VLOOKUP($A73,Disciplinas[],3,FALSE),"-")</f>
        <v>0</v>
      </c>
      <c r="E73" s="11">
        <f>IFERROR(VLOOKUP($A73,Disciplinas[],3,FALSE),"-")</f>
        <v>0</v>
      </c>
      <c r="F73" s="11" t="str">
        <f>IFERROR(VLOOKUP($A73,Disciplinas[],6,FALSE),"-")</f>
        <v>PG</v>
      </c>
      <c r="G73" s="11" t="str">
        <f>IFERROR(VLOOKUP($A73,Disciplinas[],7,FALSE),"-")</f>
        <v>BTC</v>
      </c>
      <c r="H73" s="33" t="s">
        <v>387</v>
      </c>
      <c r="I73" s="24" t="s">
        <v>388</v>
      </c>
      <c r="J73" s="24"/>
      <c r="K73" s="24"/>
      <c r="L73" s="25"/>
      <c r="M73" s="52"/>
      <c r="N73" s="52"/>
      <c r="O73" s="25"/>
      <c r="P73" s="25"/>
      <c r="Q73" s="52"/>
      <c r="R73" s="52"/>
      <c r="S73" s="25"/>
      <c r="T73" s="25"/>
      <c r="U73" s="52"/>
      <c r="V73" s="52"/>
      <c r="W73" s="25"/>
      <c r="X73" s="25">
        <v>1.3</v>
      </c>
      <c r="Y73" s="25" t="s">
        <v>81</v>
      </c>
      <c r="Z73" s="25"/>
      <c r="AA73" s="52"/>
      <c r="AB73" s="52"/>
      <c r="AC73" s="25"/>
      <c r="AD73" s="25"/>
      <c r="AE73" s="52"/>
      <c r="AF73" s="52"/>
      <c r="AG73" s="25"/>
      <c r="AH73" s="25"/>
      <c r="AI73" s="25"/>
      <c r="AJ73" s="25"/>
      <c r="AK73" s="25"/>
    </row>
    <row r="74" spans="1:37" s="1" customFormat="1">
      <c r="A74" s="24" t="s">
        <v>2603</v>
      </c>
      <c r="B74" s="11" t="str">
        <f>IFERROR(VLOOKUP($A74,Disciplinas[],5,FALSE),"-")</f>
        <v>BTC108</v>
      </c>
      <c r="C74" s="11">
        <f>IFERROR(VLOOKUP($A74,Disciplinas[],2,FALSE),"-")</f>
        <v>4</v>
      </c>
      <c r="D74" s="11">
        <f>IFERROR(VLOOKUP($A74,Disciplinas[],3,FALSE),"-")</f>
        <v>0</v>
      </c>
      <c r="E74" s="11">
        <f>IFERROR(VLOOKUP($A74,Disciplinas[],3,FALSE),"-")</f>
        <v>0</v>
      </c>
      <c r="F74" s="11" t="str">
        <f>IFERROR(VLOOKUP($A74,Disciplinas[],6,FALSE),"-")</f>
        <v>PG</v>
      </c>
      <c r="G74" s="11" t="str">
        <f>IFERROR(VLOOKUP($A74,Disciplinas[],7,FALSE),"-")</f>
        <v>BTC</v>
      </c>
      <c r="H74" s="33" t="s">
        <v>387</v>
      </c>
      <c r="I74" s="24" t="s">
        <v>388</v>
      </c>
      <c r="J74" s="24"/>
      <c r="K74" s="24"/>
      <c r="L74" s="25"/>
      <c r="M74" s="52"/>
      <c r="N74" s="52"/>
      <c r="O74" s="25"/>
      <c r="P74" s="25"/>
      <c r="Q74" s="52"/>
      <c r="R74" s="52"/>
      <c r="S74" s="25"/>
      <c r="T74" s="25"/>
      <c r="U74" s="52"/>
      <c r="V74" s="52"/>
      <c r="W74" s="25"/>
      <c r="X74" s="25">
        <v>1.3</v>
      </c>
      <c r="Y74" s="25" t="s">
        <v>60</v>
      </c>
      <c r="Z74" s="25"/>
      <c r="AA74" s="52"/>
      <c r="AB74" s="52"/>
      <c r="AC74" s="25"/>
      <c r="AD74" s="25"/>
      <c r="AE74" s="52"/>
      <c r="AF74" s="52"/>
      <c r="AG74" s="25"/>
      <c r="AH74" s="25"/>
      <c r="AI74" s="25"/>
      <c r="AJ74" s="25"/>
      <c r="AK74" s="25"/>
    </row>
    <row r="75" spans="1:37" s="1" customFormat="1">
      <c r="A75" s="47" t="s">
        <v>187</v>
      </c>
      <c r="B75" s="36" t="str">
        <f>IFERROR(VLOOKUP($A75,Disciplinas[],5,FALSE),"-")</f>
        <v>NHT1056-15</v>
      </c>
      <c r="C75" s="36">
        <f>IFERROR(VLOOKUP($A75,Disciplinas[],2,FALSE),"-")</f>
        <v>4</v>
      </c>
      <c r="D75" s="36">
        <f>IFERROR(VLOOKUP($A75,Disciplinas[],3,FALSE),"-")</f>
        <v>2</v>
      </c>
      <c r="E75" s="36">
        <f>IFERROR(VLOOKUP($A75,Disciplinas[],3,FALSE),"-")</f>
        <v>2</v>
      </c>
      <c r="F75" s="36" t="str">
        <f>IFERROR(VLOOKUP($A75,Disciplinas[],6,FALSE),"-")</f>
        <v>OBR</v>
      </c>
      <c r="G75" s="36" t="str">
        <f>IFERROR(VLOOKUP($A75,Disciplinas[],7,FALSE),"-")</f>
        <v>BCB</v>
      </c>
      <c r="H75" s="33" t="s">
        <v>387</v>
      </c>
      <c r="I75" s="33" t="s">
        <v>388</v>
      </c>
      <c r="J75" s="33"/>
      <c r="K75" s="33">
        <v>30</v>
      </c>
      <c r="L75" s="37" t="s">
        <v>377</v>
      </c>
      <c r="M75" s="53">
        <v>0.41666666666666702</v>
      </c>
      <c r="N75" s="53">
        <v>0.5</v>
      </c>
      <c r="O75" s="31" t="s">
        <v>363</v>
      </c>
      <c r="P75" s="31" t="s">
        <v>378</v>
      </c>
      <c r="Q75" s="53">
        <v>0.33333333333333331</v>
      </c>
      <c r="R75" s="53">
        <v>0.41666666666666702</v>
      </c>
      <c r="S75" s="31" t="s">
        <v>363</v>
      </c>
      <c r="T75" s="31"/>
      <c r="U75" s="53"/>
      <c r="V75" s="53"/>
      <c r="W75" s="31"/>
      <c r="X75" s="31">
        <v>4</v>
      </c>
      <c r="Y75" s="37" t="s">
        <v>61</v>
      </c>
      <c r="Z75" s="37" t="s">
        <v>378</v>
      </c>
      <c r="AA75" s="51">
        <v>0.41666666666666702</v>
      </c>
      <c r="AB75" s="51">
        <v>0.5</v>
      </c>
      <c r="AC75" s="37" t="s">
        <v>363</v>
      </c>
      <c r="AD75" s="37"/>
      <c r="AE75" s="51"/>
      <c r="AF75" s="51"/>
      <c r="AG75" s="37"/>
      <c r="AH75" s="31"/>
      <c r="AI75" s="31">
        <v>2</v>
      </c>
      <c r="AJ75" s="37" t="s">
        <v>61</v>
      </c>
      <c r="AK75" s="95"/>
    </row>
    <row r="76" spans="1:37" s="1" customFormat="1">
      <c r="A76" s="47" t="s">
        <v>187</v>
      </c>
      <c r="B76" s="36" t="str">
        <f>IFERROR(VLOOKUP($A76,Disciplinas[],5,FALSE),"-")</f>
        <v>NHT1056-15</v>
      </c>
      <c r="C76" s="36">
        <f>IFERROR(VLOOKUP($A76,Disciplinas[],2,FALSE),"-")</f>
        <v>4</v>
      </c>
      <c r="D76" s="36">
        <f>IFERROR(VLOOKUP($A76,Disciplinas[],3,FALSE),"-")</f>
        <v>2</v>
      </c>
      <c r="E76" s="36">
        <f>IFERROR(VLOOKUP($A76,Disciplinas[],3,FALSE),"-")</f>
        <v>2</v>
      </c>
      <c r="F76" s="36" t="str">
        <f>IFERROR(VLOOKUP($A76,Disciplinas[],6,FALSE),"-")</f>
        <v>OBR</v>
      </c>
      <c r="G76" s="36" t="str">
        <f>IFERROR(VLOOKUP($A76,Disciplinas[],7,FALSE),"-")</f>
        <v>BCB</v>
      </c>
      <c r="H76" s="33" t="s">
        <v>387</v>
      </c>
      <c r="I76" s="33" t="s">
        <v>328</v>
      </c>
      <c r="J76" s="33"/>
      <c r="K76" s="33">
        <v>30</v>
      </c>
      <c r="L76" s="37" t="s">
        <v>377</v>
      </c>
      <c r="M76" s="53">
        <v>0.875</v>
      </c>
      <c r="N76" s="53">
        <v>0.95833333333333337</v>
      </c>
      <c r="O76" s="31" t="s">
        <v>363</v>
      </c>
      <c r="P76" s="31" t="s">
        <v>378</v>
      </c>
      <c r="Q76" s="53">
        <v>0.79166666666666696</v>
      </c>
      <c r="R76" s="53">
        <v>0.875000000000001</v>
      </c>
      <c r="S76" s="31" t="s">
        <v>363</v>
      </c>
      <c r="T76" s="31"/>
      <c r="U76" s="53"/>
      <c r="V76" s="53"/>
      <c r="W76" s="31"/>
      <c r="X76" s="31">
        <v>4</v>
      </c>
      <c r="Y76" s="37" t="s">
        <v>53</v>
      </c>
      <c r="Z76" s="37" t="s">
        <v>378</v>
      </c>
      <c r="AA76" s="51">
        <v>0.875</v>
      </c>
      <c r="AB76" s="51">
        <v>0.95833333333333337</v>
      </c>
      <c r="AC76" s="37" t="s">
        <v>363</v>
      </c>
      <c r="AD76" s="37"/>
      <c r="AE76" s="51"/>
      <c r="AF76" s="51"/>
      <c r="AG76" s="37"/>
      <c r="AH76" s="31"/>
      <c r="AI76" s="31">
        <v>2</v>
      </c>
      <c r="AJ76" s="37" t="s">
        <v>53</v>
      </c>
      <c r="AK76" s="95"/>
    </row>
    <row r="77" spans="1:37" s="1" customFormat="1">
      <c r="A77" s="47" t="s">
        <v>199</v>
      </c>
      <c r="B77" s="36" t="str">
        <f>IFERROR(VLOOKUP($A77,Disciplinas[],5,FALSE),"-")</f>
        <v>NHT1060-15</v>
      </c>
      <c r="C77" s="36">
        <f>IFERROR(VLOOKUP($A77,Disciplinas[],2,FALSE),"-")</f>
        <v>4</v>
      </c>
      <c r="D77" s="36">
        <f>IFERROR(VLOOKUP($A77,Disciplinas[],3,FALSE),"-")</f>
        <v>2</v>
      </c>
      <c r="E77" s="36">
        <f>IFERROR(VLOOKUP($A77,Disciplinas[],3,FALSE),"-")</f>
        <v>2</v>
      </c>
      <c r="F77" s="36" t="str">
        <f>IFERROR(VLOOKUP($A77,Disciplinas[],6,FALSE),"-")</f>
        <v>OBR</v>
      </c>
      <c r="G77" s="36" t="str">
        <f>IFERROR(VLOOKUP($A77,Disciplinas[],7,FALSE),"-")</f>
        <v>BCB</v>
      </c>
      <c r="H77" s="24" t="s">
        <v>387</v>
      </c>
      <c r="I77" s="33" t="s">
        <v>388</v>
      </c>
      <c r="J77" s="33"/>
      <c r="K77" s="33">
        <v>30</v>
      </c>
      <c r="L77" s="37" t="s">
        <v>379</v>
      </c>
      <c r="M77" s="53">
        <v>0.33333333333333331</v>
      </c>
      <c r="N77" s="53">
        <v>0.41666666666666702</v>
      </c>
      <c r="O77" s="31" t="s">
        <v>363</v>
      </c>
      <c r="P77" s="31" t="s">
        <v>381</v>
      </c>
      <c r="Q77" s="53">
        <v>0.33333333333333331</v>
      </c>
      <c r="R77" s="53">
        <v>0.41666666666666669</v>
      </c>
      <c r="S77" s="31" t="s">
        <v>363</v>
      </c>
      <c r="T77" s="31"/>
      <c r="U77" s="53"/>
      <c r="V77" s="53"/>
      <c r="W77" s="31"/>
      <c r="X77" s="31">
        <v>4</v>
      </c>
      <c r="Y77" s="37" t="s">
        <v>71</v>
      </c>
      <c r="Z77" s="37" t="s">
        <v>381</v>
      </c>
      <c r="AA77" s="51">
        <v>0.41666666666666702</v>
      </c>
      <c r="AB77" s="51">
        <v>0.5</v>
      </c>
      <c r="AC77" s="37" t="s">
        <v>363</v>
      </c>
      <c r="AD77" s="37"/>
      <c r="AE77" s="51"/>
      <c r="AF77" s="51"/>
      <c r="AG77" s="37"/>
      <c r="AH77" s="31"/>
      <c r="AI77" s="31">
        <v>2</v>
      </c>
      <c r="AJ77" s="37" t="s">
        <v>71</v>
      </c>
      <c r="AK77" s="95"/>
    </row>
    <row r="78" spans="1:37" s="1" customFormat="1">
      <c r="A78" s="47" t="s">
        <v>199</v>
      </c>
      <c r="B78" s="36" t="str">
        <f>IFERROR(VLOOKUP($A78,Disciplinas[],5,FALSE),"-")</f>
        <v>NHT1060-15</v>
      </c>
      <c r="C78" s="36">
        <f>IFERROR(VLOOKUP($A78,Disciplinas[],2,FALSE),"-")</f>
        <v>4</v>
      </c>
      <c r="D78" s="36">
        <f>IFERROR(VLOOKUP($A78,Disciplinas[],3,FALSE),"-")</f>
        <v>2</v>
      </c>
      <c r="E78" s="36">
        <f>IFERROR(VLOOKUP($A78,Disciplinas[],3,FALSE),"-")</f>
        <v>2</v>
      </c>
      <c r="F78" s="36" t="str">
        <f>IFERROR(VLOOKUP($A78,Disciplinas[],6,FALSE),"-")</f>
        <v>OBR</v>
      </c>
      <c r="G78" s="36" t="str">
        <f>IFERROR(VLOOKUP($A78,Disciplinas[],7,FALSE),"-")</f>
        <v>BCB</v>
      </c>
      <c r="H78" s="24" t="s">
        <v>387</v>
      </c>
      <c r="I78" s="33" t="s">
        <v>328</v>
      </c>
      <c r="J78" s="33"/>
      <c r="K78" s="33">
        <v>30</v>
      </c>
      <c r="L78" s="37" t="s">
        <v>379</v>
      </c>
      <c r="M78" s="53">
        <v>0.79166666666666696</v>
      </c>
      <c r="N78" s="53">
        <v>0.875000000000001</v>
      </c>
      <c r="O78" s="31" t="s">
        <v>363</v>
      </c>
      <c r="P78" s="31" t="s">
        <v>381</v>
      </c>
      <c r="Q78" s="53">
        <v>0.79166666666666696</v>
      </c>
      <c r="R78" s="53">
        <v>0.875000000000001</v>
      </c>
      <c r="S78" s="31" t="s">
        <v>363</v>
      </c>
      <c r="T78" s="31"/>
      <c r="U78" s="53"/>
      <c r="V78" s="53"/>
      <c r="W78" s="31"/>
      <c r="X78" s="31">
        <v>4</v>
      </c>
      <c r="Y78" s="37" t="s">
        <v>73</v>
      </c>
      <c r="Z78" s="37" t="s">
        <v>381</v>
      </c>
      <c r="AA78" s="51">
        <v>0.875</v>
      </c>
      <c r="AB78" s="51">
        <v>0.95833333333333337</v>
      </c>
      <c r="AC78" s="37" t="s">
        <v>363</v>
      </c>
      <c r="AD78" s="37"/>
      <c r="AE78" s="51"/>
      <c r="AF78" s="51"/>
      <c r="AG78" s="37"/>
      <c r="AH78" s="31"/>
      <c r="AI78" s="31">
        <v>2</v>
      </c>
      <c r="AJ78" s="37" t="s">
        <v>73</v>
      </c>
      <c r="AK78" s="95"/>
    </row>
    <row r="79" spans="1:37" s="1" customFormat="1">
      <c r="A79" s="24" t="s">
        <v>2599</v>
      </c>
      <c r="B79" s="11" t="str">
        <f>IFERROR(VLOOKUP($A79,Disciplinas[],5,FALSE),"-")</f>
        <v>NCG001</v>
      </c>
      <c r="C79" s="11">
        <f>IFERROR(VLOOKUP($A79,Disciplinas[],2,FALSE),"-")</f>
        <v>6</v>
      </c>
      <c r="D79" s="11">
        <f>IFERROR(VLOOKUP($A79,Disciplinas[],3,FALSE),"-")</f>
        <v>0</v>
      </c>
      <c r="E79" s="11">
        <f>IFERROR(VLOOKUP($A79,Disciplinas[],3,FALSE),"-")</f>
        <v>0</v>
      </c>
      <c r="F79" s="11" t="str">
        <f>IFERROR(VLOOKUP($A79,Disciplinas[],6,FALSE),"-")</f>
        <v>PG</v>
      </c>
      <c r="G79" s="11" t="str">
        <f>IFERROR(VLOOKUP($A79,Disciplinas[],7,FALSE),"-")</f>
        <v>NCG</v>
      </c>
      <c r="H79" s="24" t="s">
        <v>2575</v>
      </c>
      <c r="I79" s="24"/>
      <c r="J79" s="24"/>
      <c r="K79" s="24"/>
      <c r="L79" s="25"/>
      <c r="M79" s="52"/>
      <c r="N79" s="52"/>
      <c r="O79" s="25"/>
      <c r="P79" s="25"/>
      <c r="Q79" s="52"/>
      <c r="R79" s="52"/>
      <c r="S79" s="25"/>
      <c r="T79" s="25"/>
      <c r="U79" s="52"/>
      <c r="V79" s="52"/>
      <c r="W79" s="25"/>
      <c r="X79" s="25">
        <v>2</v>
      </c>
      <c r="Y79" s="25" t="s">
        <v>76</v>
      </c>
      <c r="Z79" s="25"/>
      <c r="AA79" s="52"/>
      <c r="AB79" s="52"/>
      <c r="AC79" s="25"/>
      <c r="AD79" s="25"/>
      <c r="AE79" s="52"/>
      <c r="AF79" s="52"/>
      <c r="AG79" s="25"/>
      <c r="AH79" s="25"/>
      <c r="AI79" s="25"/>
      <c r="AJ79" s="25"/>
      <c r="AK79" s="25"/>
    </row>
    <row r="80" spans="1:37" s="1" customFormat="1">
      <c r="A80" s="24" t="s">
        <v>294</v>
      </c>
      <c r="B80" s="11" t="str">
        <f>IFERROR(VLOOKUP($A80,Disciplinas[],5,FALSE),"-")</f>
        <v>BCS002-15</v>
      </c>
      <c r="C80" s="11">
        <f>IFERROR(VLOOKUP($A80,Disciplinas[],2,FALSE),"-")</f>
        <v>0</v>
      </c>
      <c r="D80" s="11">
        <f>IFERROR(VLOOKUP($A80,Disciplinas[],3,FALSE),"-")</f>
        <v>2</v>
      </c>
      <c r="E80" s="11">
        <f>IFERROR(VLOOKUP($A80,Disciplinas[],3,FALSE),"-")</f>
        <v>2</v>
      </c>
      <c r="F80" s="11" t="str">
        <f>IFERROR(VLOOKUP($A80,Disciplinas[],6,FALSE),"-")</f>
        <v>BI</v>
      </c>
      <c r="G80" s="11" t="str">
        <f>IFERROR(VLOOKUP($A80,Disciplinas[],7,FALSE),"-")</f>
        <v>BI</v>
      </c>
      <c r="H80" s="24" t="s">
        <v>387</v>
      </c>
      <c r="I80" s="24" t="s">
        <v>388</v>
      </c>
      <c r="J80" s="24" t="s">
        <v>4051</v>
      </c>
      <c r="K80" s="24"/>
      <c r="L80" s="37" t="s">
        <v>378</v>
      </c>
      <c r="M80" s="52">
        <v>0.41666666666666702</v>
      </c>
      <c r="N80" s="52">
        <v>0.5</v>
      </c>
      <c r="O80" s="25" t="s">
        <v>363</v>
      </c>
      <c r="P80" s="25"/>
      <c r="Q80" s="52"/>
      <c r="R80" s="52"/>
      <c r="S80" s="25"/>
      <c r="T80" s="25"/>
      <c r="U80" s="52"/>
      <c r="V80" s="52"/>
      <c r="W80" s="25"/>
      <c r="X80" s="25">
        <v>2</v>
      </c>
      <c r="Y80" s="25" t="s">
        <v>299</v>
      </c>
      <c r="Z80" s="25"/>
      <c r="AA80" s="52"/>
      <c r="AB80" s="52"/>
      <c r="AC80" s="25"/>
      <c r="AD80" s="25"/>
      <c r="AE80" s="52"/>
      <c r="AF80" s="52"/>
      <c r="AG80" s="25"/>
      <c r="AH80" s="25"/>
      <c r="AI80" s="25"/>
      <c r="AJ80" s="25"/>
      <c r="AK80" s="25"/>
    </row>
    <row r="81" spans="1:37" s="1" customFormat="1" ht="30">
      <c r="A81" s="24" t="s">
        <v>294</v>
      </c>
      <c r="B81" s="11" t="str">
        <f>IFERROR(VLOOKUP($A81,Disciplinas[],5,FALSE),"-")</f>
        <v>BCS002-15</v>
      </c>
      <c r="C81" s="11">
        <f>IFERROR(VLOOKUP($A81,Disciplinas[],2,FALSE),"-")</f>
        <v>0</v>
      </c>
      <c r="D81" s="11">
        <f>IFERROR(VLOOKUP($A81,Disciplinas[],3,FALSE),"-")</f>
        <v>2</v>
      </c>
      <c r="E81" s="11">
        <f>IFERROR(VLOOKUP($A81,Disciplinas[],3,FALSE),"-")</f>
        <v>2</v>
      </c>
      <c r="F81" s="11" t="str">
        <f>IFERROR(VLOOKUP($A81,Disciplinas[],6,FALSE),"-")</f>
        <v>BI</v>
      </c>
      <c r="G81" s="11" t="str">
        <f>IFERROR(VLOOKUP($A81,Disciplinas[],7,FALSE),"-")</f>
        <v>BI</v>
      </c>
      <c r="H81" s="24" t="s">
        <v>387</v>
      </c>
      <c r="I81" s="24" t="s">
        <v>328</v>
      </c>
      <c r="J81" s="24" t="s">
        <v>4050</v>
      </c>
      <c r="K81" s="24"/>
      <c r="L81" s="37" t="s">
        <v>378</v>
      </c>
      <c r="M81" s="52">
        <v>0.79166666666666596</v>
      </c>
      <c r="N81" s="52">
        <v>0.874999999999999</v>
      </c>
      <c r="O81" s="25" t="s">
        <v>363</v>
      </c>
      <c r="P81" s="25"/>
      <c r="Q81" s="52"/>
      <c r="R81" s="52"/>
      <c r="S81" s="25"/>
      <c r="T81" s="25"/>
      <c r="U81" s="52"/>
      <c r="V81" s="52"/>
      <c r="W81" s="25"/>
      <c r="X81" s="25">
        <v>2</v>
      </c>
      <c r="Y81" s="25" t="s">
        <v>69</v>
      </c>
      <c r="Z81" s="25"/>
      <c r="AA81" s="52"/>
      <c r="AB81" s="52"/>
      <c r="AC81" s="25"/>
      <c r="AD81" s="25"/>
      <c r="AE81" s="52"/>
      <c r="AF81" s="52"/>
      <c r="AG81" s="25"/>
      <c r="AH81" s="25"/>
      <c r="AI81" s="25"/>
      <c r="AJ81" s="25"/>
      <c r="AK81" s="25" t="s">
        <v>4122</v>
      </c>
    </row>
    <row r="82" spans="1:37" s="1" customFormat="1" ht="30">
      <c r="A82" s="24" t="s">
        <v>294</v>
      </c>
      <c r="B82" s="11" t="str">
        <f>IFERROR(VLOOKUP($A82,Disciplinas[],5,FALSE),"-")</f>
        <v>BCS002-15</v>
      </c>
      <c r="C82" s="11">
        <f>IFERROR(VLOOKUP($A82,Disciplinas[],2,FALSE),"-")</f>
        <v>0</v>
      </c>
      <c r="D82" s="11">
        <f>IFERROR(VLOOKUP($A82,Disciplinas[],3,FALSE),"-")</f>
        <v>2</v>
      </c>
      <c r="E82" s="11">
        <f>IFERROR(VLOOKUP($A82,Disciplinas[],3,FALSE),"-")</f>
        <v>2</v>
      </c>
      <c r="F82" s="11" t="str">
        <f>IFERROR(VLOOKUP($A82,Disciplinas[],6,FALSE),"-")</f>
        <v>BI</v>
      </c>
      <c r="G82" s="11" t="str">
        <f>IFERROR(VLOOKUP($A82,Disciplinas[],7,FALSE),"-")</f>
        <v>BI</v>
      </c>
      <c r="H82" s="24" t="s">
        <v>2575</v>
      </c>
      <c r="I82" s="24" t="s">
        <v>388</v>
      </c>
      <c r="J82" s="24" t="s">
        <v>2576</v>
      </c>
      <c r="K82" s="24"/>
      <c r="L82" s="37" t="s">
        <v>378</v>
      </c>
      <c r="M82" s="52">
        <v>0.41666666666666702</v>
      </c>
      <c r="N82" s="52">
        <v>0.5</v>
      </c>
      <c r="O82" s="25" t="s">
        <v>363</v>
      </c>
      <c r="P82" s="25"/>
      <c r="Q82" s="52"/>
      <c r="R82" s="52"/>
      <c r="S82" s="25"/>
      <c r="T82" s="25"/>
      <c r="U82" s="52"/>
      <c r="V82" s="52"/>
      <c r="W82" s="25"/>
      <c r="X82" s="25">
        <v>2</v>
      </c>
      <c r="Y82" s="25" t="s">
        <v>76</v>
      </c>
      <c r="Z82" s="25"/>
      <c r="AA82" s="52"/>
      <c r="AB82" s="52"/>
      <c r="AC82" s="25"/>
      <c r="AD82" s="25"/>
      <c r="AE82" s="52"/>
      <c r="AF82" s="52"/>
      <c r="AG82" s="25"/>
      <c r="AH82" s="25"/>
      <c r="AI82" s="25"/>
      <c r="AJ82" s="25"/>
      <c r="AK82" s="25" t="s">
        <v>4121</v>
      </c>
    </row>
    <row r="83" spans="1:37" s="1" customFormat="1">
      <c r="A83" s="47" t="s">
        <v>223</v>
      </c>
      <c r="B83" s="36" t="str">
        <f>IFERROR(VLOOKUP($A83,Disciplinas[],5,FALSE),"-")</f>
        <v>NHT1048-15</v>
      </c>
      <c r="C83" s="36">
        <f>IFERROR(VLOOKUP($A83,Disciplinas[],2,FALSE),"-")</f>
        <v>2</v>
      </c>
      <c r="D83" s="36">
        <f>IFERROR(VLOOKUP($A83,Disciplinas[],3,FALSE),"-")</f>
        <v>2</v>
      </c>
      <c r="E83" s="36">
        <f>IFERROR(VLOOKUP($A83,Disciplinas[],3,FALSE),"-")</f>
        <v>2</v>
      </c>
      <c r="F83" s="36" t="str">
        <f>IFERROR(VLOOKUP($A83,Disciplinas[],6,FALSE),"-")</f>
        <v>OBR</v>
      </c>
      <c r="G83" s="36" t="str">
        <f>IFERROR(VLOOKUP($A83,Disciplinas[],7,FALSE),"-")</f>
        <v>BCB</v>
      </c>
      <c r="H83" s="24" t="s">
        <v>387</v>
      </c>
      <c r="I83" s="33" t="s">
        <v>388</v>
      </c>
      <c r="J83" s="33"/>
      <c r="K83" s="33">
        <v>30</v>
      </c>
      <c r="L83" s="37" t="s">
        <v>379</v>
      </c>
      <c r="M83" s="53">
        <v>0.33333333333333331</v>
      </c>
      <c r="N83" s="53">
        <v>0.41666666666666702</v>
      </c>
      <c r="O83" s="31" t="s">
        <v>363</v>
      </c>
      <c r="P83" s="31"/>
      <c r="Q83" s="53"/>
      <c r="R83" s="53"/>
      <c r="S83" s="31"/>
      <c r="T83" s="31"/>
      <c r="U83" s="53"/>
      <c r="V83" s="53"/>
      <c r="W83" s="31"/>
      <c r="X83" s="31">
        <v>2</v>
      </c>
      <c r="Y83" s="37" t="s">
        <v>330</v>
      </c>
      <c r="Z83" s="37" t="s">
        <v>379</v>
      </c>
      <c r="AA83" s="51">
        <v>0.41666666666666702</v>
      </c>
      <c r="AB83" s="51">
        <v>0.5</v>
      </c>
      <c r="AC83" s="37" t="s">
        <v>363</v>
      </c>
      <c r="AD83" s="37"/>
      <c r="AE83" s="51"/>
      <c r="AF83" s="51"/>
      <c r="AG83" s="37"/>
      <c r="AH83" s="31"/>
      <c r="AI83" s="31">
        <v>2</v>
      </c>
      <c r="AJ83" s="37" t="s">
        <v>330</v>
      </c>
      <c r="AK83" s="95"/>
    </row>
    <row r="84" spans="1:37" s="1" customFormat="1">
      <c r="A84" s="47" t="s">
        <v>223</v>
      </c>
      <c r="B84" s="36" t="str">
        <f>IFERROR(VLOOKUP($A84,Disciplinas[],5,FALSE),"-")</f>
        <v>NHT1048-15</v>
      </c>
      <c r="C84" s="36">
        <f>IFERROR(VLOOKUP($A84,Disciplinas[],2,FALSE),"-")</f>
        <v>2</v>
      </c>
      <c r="D84" s="36">
        <f>IFERROR(VLOOKUP($A84,Disciplinas[],3,FALSE),"-")</f>
        <v>2</v>
      </c>
      <c r="E84" s="36">
        <f>IFERROR(VLOOKUP($A84,Disciplinas[],3,FALSE),"-")</f>
        <v>2</v>
      </c>
      <c r="F84" s="36" t="str">
        <f>IFERROR(VLOOKUP($A84,Disciplinas[],6,FALSE),"-")</f>
        <v>OBR</v>
      </c>
      <c r="G84" s="36" t="str">
        <f>IFERROR(VLOOKUP($A84,Disciplinas[],7,FALSE),"-")</f>
        <v>BCB</v>
      </c>
      <c r="H84" s="24" t="s">
        <v>387</v>
      </c>
      <c r="I84" s="33" t="s">
        <v>328</v>
      </c>
      <c r="J84" s="33"/>
      <c r="K84" s="33">
        <v>30</v>
      </c>
      <c r="L84" s="37" t="s">
        <v>379</v>
      </c>
      <c r="M84" s="53">
        <v>0.79166666666666696</v>
      </c>
      <c r="N84" s="53">
        <v>0.875000000000001</v>
      </c>
      <c r="O84" s="31" t="s">
        <v>363</v>
      </c>
      <c r="P84" s="31"/>
      <c r="Q84" s="53"/>
      <c r="R84" s="53"/>
      <c r="S84" s="31"/>
      <c r="T84" s="31"/>
      <c r="U84" s="53"/>
      <c r="V84" s="53"/>
      <c r="W84" s="31"/>
      <c r="X84" s="31">
        <v>2</v>
      </c>
      <c r="Y84" s="37" t="s">
        <v>337</v>
      </c>
      <c r="Z84" s="37" t="s">
        <v>379</v>
      </c>
      <c r="AA84" s="51">
        <v>0.875000000000001</v>
      </c>
      <c r="AB84" s="51">
        <v>0.95833333333333404</v>
      </c>
      <c r="AC84" s="37" t="s">
        <v>363</v>
      </c>
      <c r="AD84" s="37"/>
      <c r="AE84" s="51"/>
      <c r="AF84" s="51"/>
      <c r="AG84" s="37"/>
      <c r="AH84" s="31"/>
      <c r="AI84" s="31">
        <v>2</v>
      </c>
      <c r="AJ84" s="37" t="s">
        <v>337</v>
      </c>
      <c r="AK84" s="95"/>
    </row>
    <row r="85" spans="1:37" s="1" customFormat="1">
      <c r="A85" s="48" t="s">
        <v>225</v>
      </c>
      <c r="B85" s="36" t="str">
        <f>IFERROR(VLOOKUP($A85,Disciplinas[],5,FALSE),"-")</f>
        <v>NHT1049-15</v>
      </c>
      <c r="C85" s="36">
        <f>IFERROR(VLOOKUP($A85,Disciplinas[],2,FALSE),"-")</f>
        <v>2</v>
      </c>
      <c r="D85" s="36">
        <f>IFERROR(VLOOKUP($A85,Disciplinas[],3,FALSE),"-")</f>
        <v>0</v>
      </c>
      <c r="E85" s="36">
        <f>IFERROR(VLOOKUP($A85,Disciplinas[],3,FALSE),"-")</f>
        <v>0</v>
      </c>
      <c r="F85" s="36" t="str">
        <f>IFERROR(VLOOKUP($A85,Disciplinas[],6,FALSE),"-")</f>
        <v>OBR</v>
      </c>
      <c r="G85" s="36" t="str">
        <f>IFERROR(VLOOKUP($A85,Disciplinas[],7,FALSE),"-")</f>
        <v>BCB</v>
      </c>
      <c r="H85" s="24" t="s">
        <v>387</v>
      </c>
      <c r="I85" s="33" t="s">
        <v>388</v>
      </c>
      <c r="J85" s="33"/>
      <c r="K85" s="33">
        <v>30</v>
      </c>
      <c r="L85" s="37" t="s">
        <v>381</v>
      </c>
      <c r="M85" s="53">
        <v>0.58333333333333304</v>
      </c>
      <c r="N85" s="53">
        <v>0.66666666666666596</v>
      </c>
      <c r="O85" s="31" t="s">
        <v>363</v>
      </c>
      <c r="P85" s="31"/>
      <c r="Q85" s="53"/>
      <c r="R85" s="53"/>
      <c r="S85" s="31"/>
      <c r="T85" s="31"/>
      <c r="U85" s="53"/>
      <c r="V85" s="53"/>
      <c r="W85" s="31"/>
      <c r="X85" s="31">
        <v>2</v>
      </c>
      <c r="Y85" s="37" t="s">
        <v>55</v>
      </c>
      <c r="Z85" s="37"/>
      <c r="AA85" s="51"/>
      <c r="AB85" s="51"/>
      <c r="AC85" s="37"/>
      <c r="AD85" s="37"/>
      <c r="AE85" s="51"/>
      <c r="AF85" s="51"/>
      <c r="AG85" s="37"/>
      <c r="AH85" s="31"/>
      <c r="AI85" s="31"/>
      <c r="AJ85" s="37"/>
      <c r="AK85" s="95"/>
    </row>
    <row r="86" spans="1:37" s="1" customFormat="1">
      <c r="A86" s="37" t="s">
        <v>225</v>
      </c>
      <c r="B86" s="36" t="str">
        <f>IFERROR(VLOOKUP($A86,Disciplinas[],5,FALSE),"-")</f>
        <v>NHT1049-15</v>
      </c>
      <c r="C86" s="36">
        <f>IFERROR(VLOOKUP($A86,Disciplinas[],2,FALSE),"-")</f>
        <v>2</v>
      </c>
      <c r="D86" s="36">
        <f>IFERROR(VLOOKUP($A86,Disciplinas[],3,FALSE),"-")</f>
        <v>0</v>
      </c>
      <c r="E86" s="36">
        <f>IFERROR(VLOOKUP($A86,Disciplinas[],3,FALSE),"-")</f>
        <v>0</v>
      </c>
      <c r="F86" s="36" t="str">
        <f>IFERROR(VLOOKUP($A86,Disciplinas[],6,FALSE),"-")</f>
        <v>OBR</v>
      </c>
      <c r="G86" s="36" t="str">
        <f>IFERROR(VLOOKUP($A86,Disciplinas[],7,FALSE),"-")</f>
        <v>BCB</v>
      </c>
      <c r="H86" s="24" t="s">
        <v>387</v>
      </c>
      <c r="I86" s="33" t="s">
        <v>328</v>
      </c>
      <c r="J86" s="33"/>
      <c r="K86" s="33">
        <v>30</v>
      </c>
      <c r="L86" s="37" t="s">
        <v>379</v>
      </c>
      <c r="M86" s="53">
        <v>0.79166666666666596</v>
      </c>
      <c r="N86" s="53">
        <v>0.874999999999999</v>
      </c>
      <c r="O86" s="31" t="s">
        <v>363</v>
      </c>
      <c r="P86" s="31"/>
      <c r="Q86" s="53"/>
      <c r="R86" s="53"/>
      <c r="S86" s="31"/>
      <c r="T86" s="31"/>
      <c r="U86" s="53"/>
      <c r="V86" s="53"/>
      <c r="W86" s="31"/>
      <c r="X86" s="31">
        <v>2</v>
      </c>
      <c r="Y86" s="37" t="s">
        <v>49</v>
      </c>
      <c r="Z86" s="37"/>
      <c r="AA86" s="51"/>
      <c r="AB86" s="51"/>
      <c r="AC86" s="37"/>
      <c r="AD86" s="37"/>
      <c r="AE86" s="51"/>
      <c r="AF86" s="51"/>
      <c r="AG86" s="37"/>
      <c r="AH86" s="31"/>
      <c r="AI86" s="31"/>
      <c r="AJ86" s="37"/>
      <c r="AK86" s="95"/>
    </row>
    <row r="87" spans="1:37" s="1" customFormat="1">
      <c r="A87" s="24" t="s">
        <v>2612</v>
      </c>
      <c r="B87" s="11" t="str">
        <f>IFERROR(VLOOKUP($A87,Disciplinas[],5,FALSE),"-")</f>
        <v>BIS117</v>
      </c>
      <c r="C87" s="11">
        <f>IFERROR(VLOOKUP($A87,Disciplinas[],2,FALSE),"-")</f>
        <v>4</v>
      </c>
      <c r="D87" s="11">
        <f>IFERROR(VLOOKUP($A87,Disciplinas[],3,FALSE),"-")</f>
        <v>0</v>
      </c>
      <c r="E87" s="11">
        <f>IFERROR(VLOOKUP($A87,Disciplinas[],3,FALSE),"-")</f>
        <v>0</v>
      </c>
      <c r="F87" s="11" t="str">
        <f>IFERROR(VLOOKUP($A87,Disciplinas[],6,FALSE),"-")</f>
        <v>PG</v>
      </c>
      <c r="G87" s="11" t="str">
        <f>IFERROR(VLOOKUP($A87,Disciplinas[],7,FALSE),"-")</f>
        <v>BIS</v>
      </c>
      <c r="H87" s="24" t="s">
        <v>387</v>
      </c>
      <c r="I87" s="24"/>
      <c r="J87" s="24"/>
      <c r="K87" s="24"/>
      <c r="L87" s="25"/>
      <c r="M87" s="52"/>
      <c r="N87" s="52"/>
      <c r="O87" s="25"/>
      <c r="P87" s="25"/>
      <c r="Q87" s="52"/>
      <c r="R87" s="52"/>
      <c r="S87" s="25"/>
      <c r="T87" s="25"/>
      <c r="U87" s="52"/>
      <c r="V87" s="52"/>
      <c r="W87" s="25"/>
      <c r="X87" s="25">
        <v>4</v>
      </c>
      <c r="Y87" s="25" t="s">
        <v>336</v>
      </c>
      <c r="Z87" s="25"/>
      <c r="AA87" s="52"/>
      <c r="AB87" s="52"/>
      <c r="AC87" s="25"/>
      <c r="AD87" s="25"/>
      <c r="AE87" s="52"/>
      <c r="AF87" s="52"/>
      <c r="AG87" s="25"/>
      <c r="AH87" s="25"/>
      <c r="AI87" s="25"/>
      <c r="AJ87" s="25"/>
      <c r="AK87" s="25"/>
    </row>
    <row r="88" spans="1:37" s="1" customFormat="1">
      <c r="A88" s="24" t="s">
        <v>2650</v>
      </c>
      <c r="B88" s="11" t="str">
        <f>IFERROR(VLOOKUP($A88,Disciplinas[],5,FALSE),"-")</f>
        <v>EVD116</v>
      </c>
      <c r="C88" s="11">
        <f>IFERROR(VLOOKUP($A88,Disciplinas[],2,FALSE),"-")</f>
        <v>4</v>
      </c>
      <c r="D88" s="11">
        <f>IFERROR(VLOOKUP($A88,Disciplinas[],3,FALSE),"-")</f>
        <v>0</v>
      </c>
      <c r="E88" s="11">
        <f>IFERROR(VLOOKUP($A88,Disciplinas[],3,FALSE),"-")</f>
        <v>0</v>
      </c>
      <c r="F88" s="11" t="str">
        <f>IFERROR(VLOOKUP($A88,Disciplinas[],6,FALSE),"-")</f>
        <v>PG</v>
      </c>
      <c r="G88" s="11" t="str">
        <f>IFERROR(VLOOKUP($A88,Disciplinas[],7,FALSE),"-")</f>
        <v>EVD</v>
      </c>
      <c r="H88" s="24" t="s">
        <v>387</v>
      </c>
      <c r="I88" s="24" t="s">
        <v>388</v>
      </c>
      <c r="J88" s="24"/>
      <c r="K88" s="24"/>
      <c r="L88" s="25"/>
      <c r="M88" s="52"/>
      <c r="N88" s="52"/>
      <c r="O88" s="25"/>
      <c r="P88" s="25"/>
      <c r="Q88" s="52"/>
      <c r="R88" s="52"/>
      <c r="S88" s="25"/>
      <c r="T88" s="25"/>
      <c r="U88" s="52"/>
      <c r="V88" s="52"/>
      <c r="W88" s="25"/>
      <c r="X88" s="25">
        <v>2</v>
      </c>
      <c r="Y88" s="25" t="s">
        <v>74</v>
      </c>
      <c r="Z88" s="25"/>
      <c r="AA88" s="52"/>
      <c r="AB88" s="52"/>
      <c r="AC88" s="25"/>
      <c r="AD88" s="25"/>
      <c r="AE88" s="52"/>
      <c r="AF88" s="52"/>
      <c r="AG88" s="25"/>
      <c r="AH88" s="25"/>
      <c r="AI88" s="25"/>
      <c r="AJ88" s="25"/>
      <c r="AK88" s="25"/>
    </row>
    <row r="89" spans="1:37" s="1" customFormat="1">
      <c r="A89" s="24" t="s">
        <v>2650</v>
      </c>
      <c r="B89" s="11" t="str">
        <f>IFERROR(VLOOKUP($A89,Disciplinas[],5,FALSE),"-")</f>
        <v>EVD116</v>
      </c>
      <c r="C89" s="11">
        <f>IFERROR(VLOOKUP($A89,Disciplinas[],2,FALSE),"-")</f>
        <v>4</v>
      </c>
      <c r="D89" s="11">
        <f>IFERROR(VLOOKUP($A89,Disciplinas[],3,FALSE),"-")</f>
        <v>0</v>
      </c>
      <c r="E89" s="11">
        <f>IFERROR(VLOOKUP($A89,Disciplinas[],3,FALSE),"-")</f>
        <v>0</v>
      </c>
      <c r="F89" s="11" t="str">
        <f>IFERROR(VLOOKUP($A89,Disciplinas[],6,FALSE),"-")</f>
        <v>PG</v>
      </c>
      <c r="G89" s="11" t="str">
        <f>IFERROR(VLOOKUP($A89,Disciplinas[],7,FALSE),"-")</f>
        <v>EVD</v>
      </c>
      <c r="H89" s="24" t="s">
        <v>387</v>
      </c>
      <c r="I89" s="24" t="s">
        <v>388</v>
      </c>
      <c r="J89" s="24"/>
      <c r="K89" s="24"/>
      <c r="L89" s="25"/>
      <c r="M89" s="52"/>
      <c r="N89" s="52"/>
      <c r="O89" s="25"/>
      <c r="P89" s="25"/>
      <c r="Q89" s="52"/>
      <c r="R89" s="52"/>
      <c r="S89" s="25"/>
      <c r="T89" s="25"/>
      <c r="U89" s="52"/>
      <c r="V89" s="52"/>
      <c r="W89" s="25"/>
      <c r="X89" s="25">
        <v>2</v>
      </c>
      <c r="Y89" s="25" t="s">
        <v>86</v>
      </c>
      <c r="Z89" s="25"/>
      <c r="AA89" s="52"/>
      <c r="AB89" s="52"/>
      <c r="AC89" s="25"/>
      <c r="AD89" s="25"/>
      <c r="AE89" s="52"/>
      <c r="AF89" s="52"/>
      <c r="AG89" s="25"/>
      <c r="AH89" s="25"/>
      <c r="AI89" s="25"/>
      <c r="AJ89" s="25"/>
      <c r="AK89" s="25"/>
    </row>
    <row r="90" spans="1:37" s="1" customFormat="1">
      <c r="A90" s="37" t="s">
        <v>229</v>
      </c>
      <c r="B90" s="36" t="str">
        <f>IFERROR(VLOOKUP($A90,Disciplinas[],5,FALSE),"-")</f>
        <v>NHZ1050-15</v>
      </c>
      <c r="C90" s="36">
        <f>IFERROR(VLOOKUP($A90,Disciplinas[],2,FALSE),"-")</f>
        <v>4</v>
      </c>
      <c r="D90" s="36">
        <f>IFERROR(VLOOKUP($A90,Disciplinas[],3,FALSE),"-")</f>
        <v>2</v>
      </c>
      <c r="E90" s="36">
        <f>IFERROR(VLOOKUP($A90,Disciplinas[],3,FALSE),"-")</f>
        <v>2</v>
      </c>
      <c r="F90" s="36" t="str">
        <f>IFERROR(VLOOKUP($A90,Disciplinas[],6,FALSE),"-")</f>
        <v>OL</v>
      </c>
      <c r="G90" s="36" t="str">
        <f>IFERROR(VLOOKUP($A90,Disciplinas[],7,FALSE),"-")</f>
        <v>BCB</v>
      </c>
      <c r="H90" s="24" t="s">
        <v>387</v>
      </c>
      <c r="I90" s="33" t="s">
        <v>388</v>
      </c>
      <c r="J90" s="33"/>
      <c r="K90" s="33">
        <v>30</v>
      </c>
      <c r="L90" s="37" t="s">
        <v>378</v>
      </c>
      <c r="M90" s="53">
        <v>0.58333333333333337</v>
      </c>
      <c r="N90" s="53">
        <v>0.66666666666666663</v>
      </c>
      <c r="O90" s="31" t="s">
        <v>363</v>
      </c>
      <c r="P90" s="31" t="s">
        <v>380</v>
      </c>
      <c r="Q90" s="53">
        <v>0.58333333333333337</v>
      </c>
      <c r="R90" s="53">
        <v>0.66666666666666663</v>
      </c>
      <c r="S90" s="31" t="s">
        <v>363</v>
      </c>
      <c r="T90" s="31"/>
      <c r="U90" s="53"/>
      <c r="V90" s="53"/>
      <c r="W90" s="31"/>
      <c r="X90" s="31">
        <v>3</v>
      </c>
      <c r="Y90" s="37" t="s">
        <v>85</v>
      </c>
      <c r="Z90" s="37" t="s">
        <v>380</v>
      </c>
      <c r="AA90" s="51">
        <v>0.66666666666666663</v>
      </c>
      <c r="AB90" s="51">
        <v>0.75</v>
      </c>
      <c r="AC90" s="37" t="s">
        <v>363</v>
      </c>
      <c r="AD90" s="37"/>
      <c r="AE90" s="51"/>
      <c r="AF90" s="51"/>
      <c r="AG90" s="37"/>
      <c r="AH90" s="31"/>
      <c r="AI90" s="31">
        <v>3</v>
      </c>
      <c r="AJ90" s="37" t="s">
        <v>59</v>
      </c>
      <c r="AK90" s="95"/>
    </row>
    <row r="91" spans="1:37" s="1" customFormat="1">
      <c r="A91" s="47" t="s">
        <v>239</v>
      </c>
      <c r="B91" s="36" t="str">
        <f>IFERROR(VLOOKUP($A91,Disciplinas[],5,FALSE),"-")</f>
        <v>NHT1064-15</v>
      </c>
      <c r="C91" s="36">
        <f>IFERROR(VLOOKUP($A91,Disciplinas[],2,FALSE),"-")</f>
        <v>2</v>
      </c>
      <c r="D91" s="36">
        <f>IFERROR(VLOOKUP($A91,Disciplinas[],3,FALSE),"-")</f>
        <v>4</v>
      </c>
      <c r="E91" s="36">
        <f>IFERROR(VLOOKUP($A91,Disciplinas[],3,FALSE),"-")</f>
        <v>4</v>
      </c>
      <c r="F91" s="36" t="str">
        <f>IFERROR(VLOOKUP($A91,Disciplinas[],6,FALSE),"-")</f>
        <v>OBR</v>
      </c>
      <c r="G91" s="36" t="str">
        <f>IFERROR(VLOOKUP($A91,Disciplinas[],7,FALSE),"-")</f>
        <v>BCB</v>
      </c>
      <c r="H91" s="24" t="s">
        <v>387</v>
      </c>
      <c r="I91" s="33" t="s">
        <v>388</v>
      </c>
      <c r="J91" s="33"/>
      <c r="K91" s="33">
        <v>30</v>
      </c>
      <c r="L91" s="37" t="s">
        <v>379</v>
      </c>
      <c r="M91" s="53">
        <v>0.41666666666666702</v>
      </c>
      <c r="N91" s="53">
        <v>0.5</v>
      </c>
      <c r="O91" s="31" t="s">
        <v>363</v>
      </c>
      <c r="P91" s="31"/>
      <c r="Q91" s="53"/>
      <c r="R91" s="53"/>
      <c r="S91" s="31"/>
      <c r="T91" s="31"/>
      <c r="U91" s="53"/>
      <c r="V91" s="53"/>
      <c r="W91" s="31"/>
      <c r="X91" s="31">
        <v>2</v>
      </c>
      <c r="Y91" s="37" t="s">
        <v>326</v>
      </c>
      <c r="Z91" s="37" t="s">
        <v>380</v>
      </c>
      <c r="AA91" s="51">
        <v>0.33333333333333331</v>
      </c>
      <c r="AB91" s="51">
        <v>0.5</v>
      </c>
      <c r="AC91" s="37" t="s">
        <v>363</v>
      </c>
      <c r="AD91" s="37"/>
      <c r="AE91" s="51"/>
      <c r="AF91" s="51"/>
      <c r="AG91" s="37"/>
      <c r="AH91" s="31"/>
      <c r="AI91" s="31">
        <v>4</v>
      </c>
      <c r="AJ91" s="37" t="s">
        <v>326</v>
      </c>
      <c r="AK91" s="95"/>
    </row>
    <row r="92" spans="1:37" s="1" customFormat="1">
      <c r="A92" s="47" t="s">
        <v>239</v>
      </c>
      <c r="B92" s="36" t="str">
        <f>IFERROR(VLOOKUP($A92,Disciplinas[],5,FALSE),"-")</f>
        <v>NHT1064-15</v>
      </c>
      <c r="C92" s="36">
        <f>IFERROR(VLOOKUP($A92,Disciplinas[],2,FALSE),"-")</f>
        <v>2</v>
      </c>
      <c r="D92" s="36">
        <f>IFERROR(VLOOKUP($A92,Disciplinas[],3,FALSE),"-")</f>
        <v>4</v>
      </c>
      <c r="E92" s="36">
        <f>IFERROR(VLOOKUP($A92,Disciplinas[],3,FALSE),"-")</f>
        <v>4</v>
      </c>
      <c r="F92" s="36" t="str">
        <f>IFERROR(VLOOKUP($A92,Disciplinas[],6,FALSE),"-")</f>
        <v>OBR</v>
      </c>
      <c r="G92" s="36" t="str">
        <f>IFERROR(VLOOKUP($A92,Disciplinas[],7,FALSE),"-")</f>
        <v>BCB</v>
      </c>
      <c r="H92" s="24" t="s">
        <v>387</v>
      </c>
      <c r="I92" s="33" t="s">
        <v>328</v>
      </c>
      <c r="J92" s="33"/>
      <c r="K92" s="33">
        <v>30</v>
      </c>
      <c r="L92" s="37" t="s">
        <v>379</v>
      </c>
      <c r="M92" s="53">
        <v>0.875</v>
      </c>
      <c r="N92" s="53">
        <v>0.95833333333333337</v>
      </c>
      <c r="O92" s="31" t="s">
        <v>363</v>
      </c>
      <c r="P92" s="31"/>
      <c r="Q92" s="53"/>
      <c r="R92" s="53"/>
      <c r="S92" s="31"/>
      <c r="T92" s="31"/>
      <c r="U92" s="53"/>
      <c r="V92" s="53"/>
      <c r="W92" s="31"/>
      <c r="X92" s="31">
        <v>2</v>
      </c>
      <c r="Y92" s="37" t="s">
        <v>326</v>
      </c>
      <c r="Z92" s="37" t="s">
        <v>380</v>
      </c>
      <c r="AA92" s="51">
        <v>0.79166666666666696</v>
      </c>
      <c r="AB92" s="51">
        <v>0.95833333333333337</v>
      </c>
      <c r="AC92" s="37" t="s">
        <v>363</v>
      </c>
      <c r="AD92" s="37"/>
      <c r="AE92" s="51"/>
      <c r="AF92" s="51"/>
      <c r="AG92" s="37"/>
      <c r="AH92" s="31"/>
      <c r="AI92" s="31">
        <v>4</v>
      </c>
      <c r="AJ92" s="37" t="s">
        <v>326</v>
      </c>
      <c r="AK92" s="95"/>
    </row>
    <row r="93" spans="1:37" s="1" customFormat="1">
      <c r="A93" s="24" t="s">
        <v>4068</v>
      </c>
      <c r="B93" s="11" t="str">
        <f>IFERROR(VLOOKUP($A93,Disciplinas[],5,FALSE),"-")</f>
        <v>BIS208</v>
      </c>
      <c r="C93" s="11">
        <f>IFERROR(VLOOKUP($A93,Disciplinas[],2,FALSE),"-")</f>
        <v>4</v>
      </c>
      <c r="D93" s="11">
        <f>IFERROR(VLOOKUP($A93,Disciplinas[],3,FALSE),"-")</f>
        <v>0</v>
      </c>
      <c r="E93" s="11">
        <f>IFERROR(VLOOKUP($A93,Disciplinas[],3,FALSE),"-")</f>
        <v>0</v>
      </c>
      <c r="F93" s="11" t="str">
        <f>IFERROR(VLOOKUP($A93,Disciplinas[],6,FALSE),"-")</f>
        <v>PG</v>
      </c>
      <c r="G93" s="11" t="str">
        <f>IFERROR(VLOOKUP($A93,Disciplinas[],7,FALSE),"-")</f>
        <v>BIS</v>
      </c>
      <c r="H93" s="24" t="s">
        <v>387</v>
      </c>
      <c r="I93" s="24"/>
      <c r="J93" s="24"/>
      <c r="K93" s="24"/>
      <c r="L93" s="25"/>
      <c r="M93" s="52"/>
      <c r="N93" s="52"/>
      <c r="O93" s="25"/>
      <c r="P93" s="25"/>
      <c r="Q93" s="52"/>
      <c r="R93" s="52"/>
      <c r="S93" s="25"/>
      <c r="T93" s="25"/>
      <c r="U93" s="52"/>
      <c r="V93" s="52"/>
      <c r="W93" s="25"/>
      <c r="X93" s="25">
        <v>4</v>
      </c>
      <c r="Y93" s="25" t="s">
        <v>73</v>
      </c>
      <c r="Z93" s="25"/>
      <c r="AA93" s="52"/>
      <c r="AB93" s="52"/>
      <c r="AC93" s="25"/>
      <c r="AD93" s="25"/>
      <c r="AE93" s="52"/>
      <c r="AF93" s="52"/>
      <c r="AG93" s="25"/>
      <c r="AH93" s="25"/>
      <c r="AI93" s="25"/>
      <c r="AJ93" s="25"/>
      <c r="AK93" s="25"/>
    </row>
    <row r="94" spans="1:37" s="1" customFormat="1">
      <c r="A94" s="24" t="s">
        <v>97</v>
      </c>
      <c r="B94" s="11" t="str">
        <f>IFERROR(VLOOKUP($A94,Disciplinas[],5,FALSE),"-")</f>
        <v>NHT1053-15</v>
      </c>
      <c r="C94" s="11">
        <f>IFERROR(VLOOKUP($A94,Disciplinas[],2,FALSE),"-")</f>
        <v>4</v>
      </c>
      <c r="D94" s="11">
        <f>IFERROR(VLOOKUP($A94,Disciplinas[],3,FALSE),"-")</f>
        <v>2</v>
      </c>
      <c r="E94" s="11">
        <f>IFERROR(VLOOKUP($A94,Disciplinas[],3,FALSE),"-")</f>
        <v>2</v>
      </c>
      <c r="F94" s="11" t="str">
        <f>IFERROR(VLOOKUP($A94,Disciplinas[],6,FALSE),"-")</f>
        <v>OBR</v>
      </c>
      <c r="G94" s="11" t="str">
        <f>IFERROR(VLOOKUP($A94,Disciplinas[],7,FALSE),"-")</f>
        <v>BCB</v>
      </c>
      <c r="H94" s="24" t="s">
        <v>387</v>
      </c>
      <c r="I94" s="24" t="s">
        <v>388</v>
      </c>
      <c r="J94" s="24" t="s">
        <v>4058</v>
      </c>
      <c r="K94" s="24">
        <v>30</v>
      </c>
      <c r="L94" s="25" t="s">
        <v>377</v>
      </c>
      <c r="M94" s="52">
        <v>0.33333333333333331</v>
      </c>
      <c r="N94" s="52">
        <v>0.41666666666666702</v>
      </c>
      <c r="O94" s="25" t="s">
        <v>363</v>
      </c>
      <c r="P94" s="25" t="s">
        <v>380</v>
      </c>
      <c r="Q94" s="52">
        <v>0.33333333333333331</v>
      </c>
      <c r="R94" s="52">
        <v>0.41666666666666702</v>
      </c>
      <c r="S94" s="25" t="s">
        <v>363</v>
      </c>
      <c r="T94" s="25"/>
      <c r="U94" s="52"/>
      <c r="V94" s="52"/>
      <c r="W94" s="25"/>
      <c r="X94" s="25">
        <v>2</v>
      </c>
      <c r="Y94" s="25" t="s">
        <v>4092</v>
      </c>
      <c r="Z94" s="25" t="s">
        <v>379</v>
      </c>
      <c r="AA94" s="52">
        <v>0.33333333333333331</v>
      </c>
      <c r="AB94" s="52">
        <v>0.41666666666666702</v>
      </c>
      <c r="AC94" s="25" t="s">
        <v>363</v>
      </c>
      <c r="AD94" s="25"/>
      <c r="AE94" s="52"/>
      <c r="AF94" s="52"/>
      <c r="AG94" s="25"/>
      <c r="AH94" s="25"/>
      <c r="AI94" s="25">
        <v>2</v>
      </c>
      <c r="AJ94" s="25" t="s">
        <v>4092</v>
      </c>
      <c r="AK94" s="25"/>
    </row>
    <row r="95" spans="1:37" s="1" customFormat="1">
      <c r="A95" s="24" t="s">
        <v>97</v>
      </c>
      <c r="B95" s="11" t="str">
        <f>IFERROR(VLOOKUP($A95,Disciplinas[],5,FALSE),"-")</f>
        <v>NHT1053-15</v>
      </c>
      <c r="C95" s="11">
        <f>IFERROR(VLOOKUP($A95,Disciplinas[],2,FALSE),"-")</f>
        <v>4</v>
      </c>
      <c r="D95" s="11">
        <f>IFERROR(VLOOKUP($A95,Disciplinas[],3,FALSE),"-")</f>
        <v>2</v>
      </c>
      <c r="E95" s="11">
        <f>IFERROR(VLOOKUP($A95,Disciplinas[],3,FALSE),"-")</f>
        <v>2</v>
      </c>
      <c r="F95" s="11" t="str">
        <f>IFERROR(VLOOKUP($A95,Disciplinas[],6,FALSE),"-")</f>
        <v>OBR</v>
      </c>
      <c r="G95" s="11" t="str">
        <f>IFERROR(VLOOKUP($A95,Disciplinas[],7,FALSE),"-")</f>
        <v>BCB</v>
      </c>
      <c r="H95" s="24" t="s">
        <v>387</v>
      </c>
      <c r="I95" s="24" t="s">
        <v>328</v>
      </c>
      <c r="J95" s="24" t="s">
        <v>4058</v>
      </c>
      <c r="K95" s="24">
        <v>30</v>
      </c>
      <c r="L95" s="25" t="s">
        <v>377</v>
      </c>
      <c r="M95" s="52">
        <v>0.79166666666666596</v>
      </c>
      <c r="N95" s="52">
        <v>0.874999999999999</v>
      </c>
      <c r="O95" s="25" t="s">
        <v>363</v>
      </c>
      <c r="P95" s="25" t="s">
        <v>380</v>
      </c>
      <c r="Q95" s="52">
        <v>0.79166666666666596</v>
      </c>
      <c r="R95" s="52">
        <v>0.874999999999999</v>
      </c>
      <c r="S95" s="25" t="s">
        <v>363</v>
      </c>
      <c r="T95" s="25"/>
      <c r="U95" s="52"/>
      <c r="V95" s="52"/>
      <c r="W95" s="25"/>
      <c r="X95" s="25">
        <v>2</v>
      </c>
      <c r="Y95" s="25" t="s">
        <v>4107</v>
      </c>
      <c r="Z95" s="25" t="s">
        <v>379</v>
      </c>
      <c r="AA95" s="52">
        <v>0.79166666666666596</v>
      </c>
      <c r="AB95" s="52">
        <v>0.874999999999999</v>
      </c>
      <c r="AC95" s="25" t="s">
        <v>363</v>
      </c>
      <c r="AD95" s="25"/>
      <c r="AE95" s="52"/>
      <c r="AF95" s="52"/>
      <c r="AG95" s="25"/>
      <c r="AH95" s="25"/>
      <c r="AI95" s="25">
        <v>2</v>
      </c>
      <c r="AJ95" s="25" t="s">
        <v>4107</v>
      </c>
      <c r="AK95" s="25"/>
    </row>
    <row r="96" spans="1:37" s="1" customFormat="1" ht="30">
      <c r="A96" s="24" t="s">
        <v>2571</v>
      </c>
      <c r="B96" s="11" t="str">
        <f>IFERROR(VLOOKUP($A96,Disciplinas[],5,FALSE),"-")</f>
        <v>BCL0308-15a</v>
      </c>
      <c r="C96" s="11">
        <f>IFERROR(VLOOKUP($A96,Disciplinas[],2,FALSE),"-")</f>
        <v>3</v>
      </c>
      <c r="D96" s="11">
        <f>IFERROR(VLOOKUP($A96,Disciplinas[],3,FALSE),"-")</f>
        <v>0</v>
      </c>
      <c r="E96" s="11">
        <f>IFERROR(VLOOKUP($A96,Disciplinas[],3,FALSE),"-")</f>
        <v>0</v>
      </c>
      <c r="F96" s="11" t="str">
        <f>IFERROR(VLOOKUP($A96,Disciplinas[],6,FALSE),"-")</f>
        <v>BI</v>
      </c>
      <c r="G96" s="11" t="str">
        <f>IFERROR(VLOOKUP($A96,Disciplinas[],7,FALSE),"-")</f>
        <v>BI</v>
      </c>
      <c r="H96" s="24" t="s">
        <v>387</v>
      </c>
      <c r="I96" s="24" t="s">
        <v>328</v>
      </c>
      <c r="J96" s="24" t="s">
        <v>4080</v>
      </c>
      <c r="K96" s="24"/>
      <c r="L96" s="25" t="s">
        <v>378</v>
      </c>
      <c r="M96" s="52">
        <v>0.79166666666666596</v>
      </c>
      <c r="N96" s="52">
        <v>0.874999999999999</v>
      </c>
      <c r="O96" s="25" t="s">
        <v>384</v>
      </c>
      <c r="P96" s="25" t="s">
        <v>381</v>
      </c>
      <c r="Q96" s="52">
        <v>0.79166666666666596</v>
      </c>
      <c r="R96" s="52">
        <v>0.874999999999999</v>
      </c>
      <c r="S96" s="25" t="s">
        <v>363</v>
      </c>
      <c r="T96" s="25"/>
      <c r="U96" s="52"/>
      <c r="V96" s="52"/>
      <c r="W96" s="25"/>
      <c r="X96" s="25">
        <v>3</v>
      </c>
      <c r="Y96" s="25" t="s">
        <v>67</v>
      </c>
      <c r="Z96" s="25"/>
      <c r="AA96" s="52"/>
      <c r="AB96" s="52"/>
      <c r="AC96" s="25"/>
      <c r="AD96" s="25"/>
      <c r="AE96" s="52"/>
      <c r="AF96" s="52"/>
      <c r="AG96" s="25"/>
      <c r="AH96" s="25"/>
      <c r="AI96" s="25"/>
      <c r="AJ96" s="25"/>
      <c r="AK96" s="25"/>
    </row>
    <row r="97" spans="2:7" s="1" customFormat="1">
      <c r="B97" s="11" t="str">
        <f>IFERROR(VLOOKUP($A97,Disciplinas[],5,FALSE),"-")</f>
        <v>-</v>
      </c>
      <c r="C97" s="11" t="str">
        <f>IFERROR(VLOOKUP($A97,Disciplinas[],2,FALSE),"-")</f>
        <v>-</v>
      </c>
      <c r="D97" s="11" t="str">
        <f>IFERROR(VLOOKUP($A97,Disciplinas[],3,FALSE),"-")</f>
        <v>-</v>
      </c>
      <c r="E97" s="11" t="str">
        <f>IFERROR(VLOOKUP($A97,Disciplinas[],3,FALSE),"-")</f>
        <v>-</v>
      </c>
      <c r="F97" s="11" t="str">
        <f>IFERROR(VLOOKUP($A97,Disciplinas[],6,FALSE),"-")</f>
        <v>-</v>
      </c>
      <c r="G97" s="11" t="str">
        <f>IFERROR(VLOOKUP($A97,Disciplinas[],7,FALSE),"-")</f>
        <v>-</v>
      </c>
    </row>
    <row r="98" spans="2:7" s="1" customFormat="1">
      <c r="B98" s="11" t="str">
        <f>IFERROR(VLOOKUP($A98,Disciplinas[],5,FALSE),"-")</f>
        <v>-</v>
      </c>
      <c r="C98" s="11" t="str">
        <f>IFERROR(VLOOKUP($A98,Disciplinas[],2,FALSE),"-")</f>
        <v>-</v>
      </c>
      <c r="D98" s="11" t="str">
        <f>IFERROR(VLOOKUP($A98,Disciplinas[],3,FALSE),"-")</f>
        <v>-</v>
      </c>
      <c r="E98" s="11" t="str">
        <f>IFERROR(VLOOKUP($A98,Disciplinas[],3,FALSE),"-")</f>
        <v>-</v>
      </c>
      <c r="F98" s="11" t="str">
        <f>IFERROR(VLOOKUP($A98,Disciplinas[],6,FALSE),"-")</f>
        <v>-</v>
      </c>
      <c r="G98" s="11" t="str">
        <f>IFERROR(VLOOKUP($A98,Disciplinas[],7,FALSE),"-")</f>
        <v>-</v>
      </c>
    </row>
    <row r="99" spans="2:7" s="1" customFormat="1">
      <c r="B99" s="11" t="str">
        <f>IFERROR(VLOOKUP($A99,Disciplinas[],5,FALSE),"-")</f>
        <v>-</v>
      </c>
      <c r="C99" s="11" t="str">
        <f>IFERROR(VLOOKUP($A99,Disciplinas[],2,FALSE),"-")</f>
        <v>-</v>
      </c>
      <c r="D99" s="11" t="str">
        <f>IFERROR(VLOOKUP($A99,Disciplinas[],3,FALSE),"-")</f>
        <v>-</v>
      </c>
      <c r="E99" s="11" t="str">
        <f>IFERROR(VLOOKUP($A99,Disciplinas[],3,FALSE),"-")</f>
        <v>-</v>
      </c>
      <c r="F99" s="11" t="str">
        <f>IFERROR(VLOOKUP($A99,Disciplinas[],6,FALSE),"-")</f>
        <v>-</v>
      </c>
      <c r="G99" s="11" t="str">
        <f>IFERROR(VLOOKUP($A99,Disciplinas[],7,FALSE),"-")</f>
        <v>-</v>
      </c>
    </row>
    <row r="100" spans="2:7" s="1" customFormat="1">
      <c r="B100" s="11" t="str">
        <f>IFERROR(VLOOKUP($A100,Disciplinas[],5,FALSE),"-")</f>
        <v>-</v>
      </c>
      <c r="C100" s="11" t="str">
        <f>IFERROR(VLOOKUP($A100,Disciplinas[],2,FALSE),"-")</f>
        <v>-</v>
      </c>
      <c r="D100" s="11" t="str">
        <f>IFERROR(VLOOKUP($A100,Disciplinas[],3,FALSE),"-")</f>
        <v>-</v>
      </c>
      <c r="E100" s="11" t="str">
        <f>IFERROR(VLOOKUP($A100,Disciplinas[],3,FALSE),"-")</f>
        <v>-</v>
      </c>
      <c r="F100" s="11" t="str">
        <f>IFERROR(VLOOKUP($A100,Disciplinas[],6,FALSE),"-")</f>
        <v>-</v>
      </c>
      <c r="G100" s="11" t="str">
        <f>IFERROR(VLOOKUP($A100,Disciplinas[],7,FALSE),"-")</f>
        <v>-</v>
      </c>
    </row>
    <row r="101" spans="2:7" s="1" customFormat="1">
      <c r="B101" s="11" t="str">
        <f>IFERROR(VLOOKUP($A101,Disciplinas[],5,FALSE),"-")</f>
        <v>-</v>
      </c>
      <c r="C101" s="11" t="str">
        <f>IFERROR(VLOOKUP($A101,Disciplinas[],2,FALSE),"-")</f>
        <v>-</v>
      </c>
      <c r="D101" s="11" t="str">
        <f>IFERROR(VLOOKUP($A101,Disciplinas[],3,FALSE),"-")</f>
        <v>-</v>
      </c>
      <c r="E101" s="11" t="str">
        <f>IFERROR(VLOOKUP($A101,Disciplinas[],3,FALSE),"-")</f>
        <v>-</v>
      </c>
      <c r="F101" s="11" t="str">
        <f>IFERROR(VLOOKUP($A101,Disciplinas[],6,FALSE),"-")</f>
        <v>-</v>
      </c>
      <c r="G101" s="11" t="str">
        <f>IFERROR(VLOOKUP($A101,Disciplinas[],7,FALSE),"-")</f>
        <v>-</v>
      </c>
    </row>
    <row r="102" spans="2:7" s="1" customFormat="1">
      <c r="B102" s="11" t="str">
        <f>IFERROR(VLOOKUP($A102,Disciplinas[],5,FALSE),"-")</f>
        <v>-</v>
      </c>
      <c r="C102" s="11" t="str">
        <f>IFERROR(VLOOKUP($A102,Disciplinas[],2,FALSE),"-")</f>
        <v>-</v>
      </c>
      <c r="D102" s="11" t="str">
        <f>IFERROR(VLOOKUP($A102,Disciplinas[],3,FALSE),"-")</f>
        <v>-</v>
      </c>
      <c r="E102" s="11" t="str">
        <f>IFERROR(VLOOKUP($A102,Disciplinas[],3,FALSE),"-")</f>
        <v>-</v>
      </c>
      <c r="F102" s="11" t="str">
        <f>IFERROR(VLOOKUP($A102,Disciplinas[],6,FALSE),"-")</f>
        <v>-</v>
      </c>
      <c r="G102" s="11" t="str">
        <f>IFERROR(VLOOKUP($A102,Disciplinas[],7,FALSE),"-")</f>
        <v>-</v>
      </c>
    </row>
    <row r="103" spans="2:7" s="1" customFormat="1">
      <c r="B103" s="11" t="str">
        <f>IFERROR(VLOOKUP($A103,Disciplinas[],5,FALSE),"-")</f>
        <v>-</v>
      </c>
      <c r="C103" s="11" t="str">
        <f>IFERROR(VLOOKUP($A103,Disciplinas[],2,FALSE),"-")</f>
        <v>-</v>
      </c>
      <c r="D103" s="11" t="str">
        <f>IFERROR(VLOOKUP($A103,Disciplinas[],3,FALSE),"-")</f>
        <v>-</v>
      </c>
      <c r="E103" s="11" t="str">
        <f>IFERROR(VLOOKUP($A103,Disciplinas[],3,FALSE),"-")</f>
        <v>-</v>
      </c>
      <c r="F103" s="11" t="str">
        <f>IFERROR(VLOOKUP($A103,Disciplinas[],6,FALSE),"-")</f>
        <v>-</v>
      </c>
      <c r="G103" s="11" t="str">
        <f>IFERROR(VLOOKUP($A103,Disciplinas[],7,FALSE),"-")</f>
        <v>-</v>
      </c>
    </row>
    <row r="104" spans="2:7" s="1" customFormat="1">
      <c r="B104" s="11" t="str">
        <f>IFERROR(VLOOKUP($A104,Disciplinas[],5,FALSE),"-")</f>
        <v>-</v>
      </c>
      <c r="C104" s="11" t="str">
        <f>IFERROR(VLOOKUP($A104,Disciplinas[],2,FALSE),"-")</f>
        <v>-</v>
      </c>
      <c r="D104" s="11" t="str">
        <f>IFERROR(VLOOKUP($A104,Disciplinas[],3,FALSE),"-")</f>
        <v>-</v>
      </c>
      <c r="E104" s="11" t="str">
        <f>IFERROR(VLOOKUP($A104,Disciplinas[],3,FALSE),"-")</f>
        <v>-</v>
      </c>
      <c r="F104" s="11" t="str">
        <f>IFERROR(VLOOKUP($A104,Disciplinas[],6,FALSE),"-")</f>
        <v>-</v>
      </c>
      <c r="G104" s="11" t="str">
        <f>IFERROR(VLOOKUP($A104,Disciplinas[],7,FALSE),"-")</f>
        <v>-</v>
      </c>
    </row>
    <row r="105" spans="2:7" s="1" customFormat="1">
      <c r="B105" s="11" t="str">
        <f>IFERROR(VLOOKUP($A105,Disciplinas[],5,FALSE),"-")</f>
        <v>-</v>
      </c>
      <c r="C105" s="11" t="str">
        <f>IFERROR(VLOOKUP($A105,Disciplinas[],2,FALSE),"-")</f>
        <v>-</v>
      </c>
      <c r="D105" s="11" t="str">
        <f>IFERROR(VLOOKUP($A105,Disciplinas[],3,FALSE),"-")</f>
        <v>-</v>
      </c>
      <c r="E105" s="11" t="str">
        <f>IFERROR(VLOOKUP($A105,Disciplinas[],3,FALSE),"-")</f>
        <v>-</v>
      </c>
      <c r="F105" s="11" t="str">
        <f>IFERROR(VLOOKUP($A105,Disciplinas[],6,FALSE),"-")</f>
        <v>-</v>
      </c>
      <c r="G105" s="11" t="str">
        <f>IFERROR(VLOOKUP($A105,Disciplinas[],7,FALSE),"-")</f>
        <v>-</v>
      </c>
    </row>
    <row r="106" spans="2:7" s="1" customFormat="1">
      <c r="B106" s="11" t="str">
        <f>IFERROR(VLOOKUP($A106,Disciplinas[],5,FALSE),"-")</f>
        <v>-</v>
      </c>
      <c r="C106" s="11" t="str">
        <f>IFERROR(VLOOKUP($A106,Disciplinas[],2,FALSE),"-")</f>
        <v>-</v>
      </c>
      <c r="D106" s="11" t="str">
        <f>IFERROR(VLOOKUP($A106,Disciplinas[],3,FALSE),"-")</f>
        <v>-</v>
      </c>
      <c r="E106" s="11" t="str">
        <f>IFERROR(VLOOKUP($A106,Disciplinas[],3,FALSE),"-")</f>
        <v>-</v>
      </c>
      <c r="F106" s="11" t="str">
        <f>IFERROR(VLOOKUP($A106,Disciplinas[],6,FALSE),"-")</f>
        <v>-</v>
      </c>
      <c r="G106" s="11" t="str">
        <f>IFERROR(VLOOKUP($A106,Disciplinas[],7,FALSE),"-")</f>
        <v>-</v>
      </c>
    </row>
    <row r="107" spans="2:7" s="1" customFormat="1">
      <c r="B107" s="11" t="str">
        <f>IFERROR(VLOOKUP($A107,Disciplinas[],5,FALSE),"-")</f>
        <v>-</v>
      </c>
      <c r="C107" s="11" t="str">
        <f>IFERROR(VLOOKUP($A107,Disciplinas[],2,FALSE),"-")</f>
        <v>-</v>
      </c>
      <c r="D107" s="11" t="str">
        <f>IFERROR(VLOOKUP($A107,Disciplinas[],3,FALSE),"-")</f>
        <v>-</v>
      </c>
      <c r="E107" s="11" t="str">
        <f>IFERROR(VLOOKUP($A107,Disciplinas[],3,FALSE),"-")</f>
        <v>-</v>
      </c>
      <c r="F107" s="11" t="str">
        <f>IFERROR(VLOOKUP($A107,Disciplinas[],6,FALSE),"-")</f>
        <v>-</v>
      </c>
      <c r="G107" s="11" t="str">
        <f>IFERROR(VLOOKUP($A107,Disciplinas[],7,FALSE),"-")</f>
        <v>-</v>
      </c>
    </row>
    <row r="108" spans="2:7" s="1" customFormat="1">
      <c r="B108" s="11" t="str">
        <f>IFERROR(VLOOKUP($A108,Disciplinas[],5,FALSE),"-")</f>
        <v>-</v>
      </c>
      <c r="C108" s="11" t="str">
        <f>IFERROR(VLOOKUP($A108,Disciplinas[],2,FALSE),"-")</f>
        <v>-</v>
      </c>
      <c r="D108" s="11" t="str">
        <f>IFERROR(VLOOKUP($A108,Disciplinas[],3,FALSE),"-")</f>
        <v>-</v>
      </c>
      <c r="E108" s="11" t="str">
        <f>IFERROR(VLOOKUP($A108,Disciplinas[],3,FALSE),"-")</f>
        <v>-</v>
      </c>
      <c r="F108" s="11" t="str">
        <f>IFERROR(VLOOKUP($A108,Disciplinas[],6,FALSE),"-")</f>
        <v>-</v>
      </c>
      <c r="G108" s="11" t="str">
        <f>IFERROR(VLOOKUP($A108,Disciplinas[],7,FALSE),"-")</f>
        <v>-</v>
      </c>
    </row>
    <row r="109" spans="2:7" s="1" customFormat="1">
      <c r="B109" s="11" t="str">
        <f>IFERROR(VLOOKUP($A109,Disciplinas[],5,FALSE),"-")</f>
        <v>-</v>
      </c>
      <c r="C109" s="11" t="str">
        <f>IFERROR(VLOOKUP($A109,Disciplinas[],2,FALSE),"-")</f>
        <v>-</v>
      </c>
      <c r="D109" s="11" t="str">
        <f>IFERROR(VLOOKUP($A109,Disciplinas[],3,FALSE),"-")</f>
        <v>-</v>
      </c>
      <c r="E109" s="11" t="str">
        <f>IFERROR(VLOOKUP($A109,Disciplinas[],3,FALSE),"-")</f>
        <v>-</v>
      </c>
      <c r="F109" s="11" t="str">
        <f>IFERROR(VLOOKUP($A109,Disciplinas[],6,FALSE),"-")</f>
        <v>-</v>
      </c>
      <c r="G109" s="11" t="str">
        <f>IFERROR(VLOOKUP($A109,Disciplinas[],7,FALSE),"-")</f>
        <v>-</v>
      </c>
    </row>
    <row r="110" spans="2:7" s="1" customFormat="1">
      <c r="B110" s="11" t="str">
        <f>IFERROR(VLOOKUP($A110,Disciplinas[],5,FALSE),"-")</f>
        <v>-</v>
      </c>
      <c r="C110" s="11" t="str">
        <f>IFERROR(VLOOKUP($A110,Disciplinas[],2,FALSE),"-")</f>
        <v>-</v>
      </c>
      <c r="D110" s="11" t="str">
        <f>IFERROR(VLOOKUP($A110,Disciplinas[],3,FALSE),"-")</f>
        <v>-</v>
      </c>
      <c r="E110" s="11" t="str">
        <f>IFERROR(VLOOKUP($A110,Disciplinas[],3,FALSE),"-")</f>
        <v>-</v>
      </c>
      <c r="F110" s="11" t="str">
        <f>IFERROR(VLOOKUP($A110,Disciplinas[],6,FALSE),"-")</f>
        <v>-</v>
      </c>
      <c r="G110" s="11" t="str">
        <f>IFERROR(VLOOKUP($A110,Disciplinas[],7,FALSE),"-")</f>
        <v>-</v>
      </c>
    </row>
    <row r="111" spans="2:7" s="1" customFormat="1">
      <c r="B111" s="11" t="str">
        <f>IFERROR(VLOOKUP($A111,Disciplinas[],5,FALSE),"-")</f>
        <v>-</v>
      </c>
      <c r="C111" s="11" t="str">
        <f>IFERROR(VLOOKUP($A111,Disciplinas[],2,FALSE),"-")</f>
        <v>-</v>
      </c>
      <c r="D111" s="11" t="str">
        <f>IFERROR(VLOOKUP($A111,Disciplinas[],3,FALSE),"-")</f>
        <v>-</v>
      </c>
      <c r="E111" s="11" t="str">
        <f>IFERROR(VLOOKUP($A111,Disciplinas[],3,FALSE),"-")</f>
        <v>-</v>
      </c>
      <c r="F111" s="11" t="str">
        <f>IFERROR(VLOOKUP($A111,Disciplinas[],6,FALSE),"-")</f>
        <v>-</v>
      </c>
      <c r="G111" s="11" t="str">
        <f>IFERROR(VLOOKUP($A111,Disciplinas[],7,FALSE),"-")</f>
        <v>-</v>
      </c>
    </row>
    <row r="112" spans="2:7" s="1" customFormat="1">
      <c r="B112" s="11" t="str">
        <f>IFERROR(VLOOKUP($A112,Disciplinas[],5,FALSE),"-")</f>
        <v>-</v>
      </c>
      <c r="C112" s="11" t="str">
        <f>IFERROR(VLOOKUP($A112,Disciplinas[],2,FALSE),"-")</f>
        <v>-</v>
      </c>
      <c r="D112" s="11" t="str">
        <f>IFERROR(VLOOKUP($A112,Disciplinas[],3,FALSE),"-")</f>
        <v>-</v>
      </c>
      <c r="E112" s="11" t="str">
        <f>IFERROR(VLOOKUP($A112,Disciplinas[],3,FALSE),"-")</f>
        <v>-</v>
      </c>
      <c r="F112" s="11" t="str">
        <f>IFERROR(VLOOKUP($A112,Disciplinas[],6,FALSE),"-")</f>
        <v>-</v>
      </c>
      <c r="G112" s="11" t="str">
        <f>IFERROR(VLOOKUP($A112,Disciplinas[],7,FALSE),"-")</f>
        <v>-</v>
      </c>
    </row>
    <row r="113" spans="2:7" s="1" customFormat="1">
      <c r="B113" s="11" t="str">
        <f>IFERROR(VLOOKUP($A113,Disciplinas[],5,FALSE),"-")</f>
        <v>-</v>
      </c>
      <c r="C113" s="11" t="str">
        <f>IFERROR(VLOOKUP($A113,Disciplinas[],2,FALSE),"-")</f>
        <v>-</v>
      </c>
      <c r="D113" s="11" t="str">
        <f>IFERROR(VLOOKUP($A113,Disciplinas[],3,FALSE),"-")</f>
        <v>-</v>
      </c>
      <c r="E113" s="11" t="str">
        <f>IFERROR(VLOOKUP($A113,Disciplinas[],3,FALSE),"-")</f>
        <v>-</v>
      </c>
      <c r="F113" s="11" t="str">
        <f>IFERROR(VLOOKUP($A113,Disciplinas[],6,FALSE),"-")</f>
        <v>-</v>
      </c>
      <c r="G113" s="11" t="str">
        <f>IFERROR(VLOOKUP($A113,Disciplinas[],7,FALSE),"-")</f>
        <v>-</v>
      </c>
    </row>
    <row r="114" spans="2:7" s="1" customFormat="1">
      <c r="B114" s="11" t="str">
        <f>IFERROR(VLOOKUP($A114,Disciplinas[],5,FALSE),"-")</f>
        <v>-</v>
      </c>
      <c r="C114" s="11" t="str">
        <f>IFERROR(VLOOKUP($A114,Disciplinas[],2,FALSE),"-")</f>
        <v>-</v>
      </c>
      <c r="D114" s="11" t="str">
        <f>IFERROR(VLOOKUP($A114,Disciplinas[],3,FALSE),"-")</f>
        <v>-</v>
      </c>
      <c r="E114" s="11" t="str">
        <f>IFERROR(VLOOKUP($A114,Disciplinas[],3,FALSE),"-")</f>
        <v>-</v>
      </c>
      <c r="F114" s="11" t="str">
        <f>IFERROR(VLOOKUP($A114,Disciplinas[],6,FALSE),"-")</f>
        <v>-</v>
      </c>
      <c r="G114" s="11" t="str">
        <f>IFERROR(VLOOKUP($A114,Disciplinas[],7,FALSE),"-")</f>
        <v>-</v>
      </c>
    </row>
    <row r="115" spans="2:7" s="1" customFormat="1">
      <c r="B115" s="11" t="str">
        <f>IFERROR(VLOOKUP($A115,Disciplinas[],5,FALSE),"-")</f>
        <v>-</v>
      </c>
      <c r="C115" s="11" t="str">
        <f>IFERROR(VLOOKUP($A115,Disciplinas[],2,FALSE),"-")</f>
        <v>-</v>
      </c>
      <c r="D115" s="11" t="str">
        <f>IFERROR(VLOOKUP($A115,Disciplinas[],3,FALSE),"-")</f>
        <v>-</v>
      </c>
      <c r="E115" s="11" t="str">
        <f>IFERROR(VLOOKUP($A115,Disciplinas[],3,FALSE),"-")</f>
        <v>-</v>
      </c>
      <c r="F115" s="11" t="str">
        <f>IFERROR(VLOOKUP($A115,Disciplinas[],6,FALSE),"-")</f>
        <v>-</v>
      </c>
      <c r="G115" s="11" t="str">
        <f>IFERROR(VLOOKUP($A115,Disciplinas[],7,FALSE),"-")</f>
        <v>-</v>
      </c>
    </row>
    <row r="116" spans="2:7" s="1" customFormat="1">
      <c r="B116" s="11" t="str">
        <f>IFERROR(VLOOKUP($A116,Disciplinas[],5,FALSE),"-")</f>
        <v>-</v>
      </c>
      <c r="C116" s="11" t="str">
        <f>IFERROR(VLOOKUP($A116,Disciplinas[],2,FALSE),"-")</f>
        <v>-</v>
      </c>
      <c r="D116" s="11" t="str">
        <f>IFERROR(VLOOKUP($A116,Disciplinas[],3,FALSE),"-")</f>
        <v>-</v>
      </c>
      <c r="E116" s="11" t="str">
        <f>IFERROR(VLOOKUP($A116,Disciplinas[],3,FALSE),"-")</f>
        <v>-</v>
      </c>
      <c r="F116" s="11" t="str">
        <f>IFERROR(VLOOKUP($A116,Disciplinas[],6,FALSE),"-")</f>
        <v>-</v>
      </c>
      <c r="G116" s="11" t="str">
        <f>IFERROR(VLOOKUP($A116,Disciplinas[],7,FALSE),"-")</f>
        <v>-</v>
      </c>
    </row>
    <row r="117" spans="2:7" s="1" customFormat="1">
      <c r="B117" s="11" t="str">
        <f>IFERROR(VLOOKUP($A117,Disciplinas[],5,FALSE),"-")</f>
        <v>-</v>
      </c>
      <c r="C117" s="11" t="str">
        <f>IFERROR(VLOOKUP($A117,Disciplinas[],2,FALSE),"-")</f>
        <v>-</v>
      </c>
      <c r="D117" s="11" t="str">
        <f>IFERROR(VLOOKUP($A117,Disciplinas[],3,FALSE),"-")</f>
        <v>-</v>
      </c>
      <c r="E117" s="11" t="str">
        <f>IFERROR(VLOOKUP($A117,Disciplinas[],3,FALSE),"-")</f>
        <v>-</v>
      </c>
      <c r="F117" s="11" t="str">
        <f>IFERROR(VLOOKUP($A117,Disciplinas[],6,FALSE),"-")</f>
        <v>-</v>
      </c>
      <c r="G117" s="11" t="str">
        <f>IFERROR(VLOOKUP($A117,Disciplinas[],7,FALSE),"-")</f>
        <v>-</v>
      </c>
    </row>
    <row r="118" spans="2:7" s="1" customFormat="1">
      <c r="B118" s="11" t="str">
        <f>IFERROR(VLOOKUP($A118,Disciplinas[],5,FALSE),"-")</f>
        <v>-</v>
      </c>
      <c r="C118" s="11" t="str">
        <f>IFERROR(VLOOKUP($A118,Disciplinas[],2,FALSE),"-")</f>
        <v>-</v>
      </c>
      <c r="D118" s="11" t="str">
        <f>IFERROR(VLOOKUP($A118,Disciplinas[],3,FALSE),"-")</f>
        <v>-</v>
      </c>
      <c r="E118" s="11" t="str">
        <f>IFERROR(VLOOKUP($A118,Disciplinas[],3,FALSE),"-")</f>
        <v>-</v>
      </c>
      <c r="F118" s="11" t="str">
        <f>IFERROR(VLOOKUP($A118,Disciplinas[],6,FALSE),"-")</f>
        <v>-</v>
      </c>
      <c r="G118" s="11" t="str">
        <f>IFERROR(VLOOKUP($A118,Disciplinas[],7,FALSE),"-")</f>
        <v>-</v>
      </c>
    </row>
    <row r="119" spans="2:7" s="1" customFormat="1">
      <c r="B119" s="11" t="str">
        <f>IFERROR(VLOOKUP($A119,Disciplinas[],5,FALSE),"-")</f>
        <v>-</v>
      </c>
      <c r="C119" s="11" t="str">
        <f>IFERROR(VLOOKUP($A119,Disciplinas[],2,FALSE),"-")</f>
        <v>-</v>
      </c>
      <c r="D119" s="11" t="str">
        <f>IFERROR(VLOOKUP($A119,Disciplinas[],3,FALSE),"-")</f>
        <v>-</v>
      </c>
      <c r="E119" s="11" t="str">
        <f>IFERROR(VLOOKUP($A119,Disciplinas[],3,FALSE),"-")</f>
        <v>-</v>
      </c>
      <c r="F119" s="11" t="str">
        <f>IFERROR(VLOOKUP($A119,Disciplinas[],6,FALSE),"-")</f>
        <v>-</v>
      </c>
      <c r="G119" s="11" t="str">
        <f>IFERROR(VLOOKUP($A119,Disciplinas[],7,FALSE),"-")</f>
        <v>-</v>
      </c>
    </row>
    <row r="120" spans="2:7" s="1" customFormat="1">
      <c r="B120" s="11" t="str">
        <f>IFERROR(VLOOKUP($A120,Disciplinas[],5,FALSE),"-")</f>
        <v>-</v>
      </c>
      <c r="C120" s="11" t="str">
        <f>IFERROR(VLOOKUP($A120,Disciplinas[],2,FALSE),"-")</f>
        <v>-</v>
      </c>
      <c r="D120" s="11" t="str">
        <f>IFERROR(VLOOKUP($A120,Disciplinas[],3,FALSE),"-")</f>
        <v>-</v>
      </c>
      <c r="E120" s="11" t="str">
        <f>IFERROR(VLOOKUP($A120,Disciplinas[],3,FALSE),"-")</f>
        <v>-</v>
      </c>
      <c r="F120" s="11" t="str">
        <f>IFERROR(VLOOKUP($A120,Disciplinas[],6,FALSE),"-")</f>
        <v>-</v>
      </c>
      <c r="G120" s="11" t="str">
        <f>IFERROR(VLOOKUP($A120,Disciplinas[],7,FALSE),"-")</f>
        <v>-</v>
      </c>
    </row>
    <row r="121" spans="2:7" s="1" customFormat="1">
      <c r="B121" s="11" t="str">
        <f>IFERROR(VLOOKUP($A121,Disciplinas[],5,FALSE),"-")</f>
        <v>-</v>
      </c>
      <c r="C121" s="11" t="str">
        <f>IFERROR(VLOOKUP($A121,Disciplinas[],2,FALSE),"-")</f>
        <v>-</v>
      </c>
      <c r="D121" s="11" t="str">
        <f>IFERROR(VLOOKUP($A121,Disciplinas[],3,FALSE),"-")</f>
        <v>-</v>
      </c>
      <c r="E121" s="11" t="str">
        <f>IFERROR(VLOOKUP($A121,Disciplinas[],3,FALSE),"-")</f>
        <v>-</v>
      </c>
      <c r="F121" s="11" t="str">
        <f>IFERROR(VLOOKUP($A121,Disciplinas[],6,FALSE),"-")</f>
        <v>-</v>
      </c>
      <c r="G121" s="11" t="str">
        <f>IFERROR(VLOOKUP($A121,Disciplinas[],7,FALSE),"-")</f>
        <v>-</v>
      </c>
    </row>
    <row r="122" spans="2:7" s="1" customFormat="1">
      <c r="B122" s="11" t="str">
        <f>IFERROR(VLOOKUP($A122,Disciplinas[],5,FALSE),"-")</f>
        <v>-</v>
      </c>
      <c r="C122" s="11" t="str">
        <f>IFERROR(VLOOKUP($A122,Disciplinas[],2,FALSE),"-")</f>
        <v>-</v>
      </c>
      <c r="D122" s="11" t="str">
        <f>IFERROR(VLOOKUP($A122,Disciplinas[],3,FALSE),"-")</f>
        <v>-</v>
      </c>
      <c r="E122" s="11" t="str">
        <f>IFERROR(VLOOKUP($A122,Disciplinas[],3,FALSE),"-")</f>
        <v>-</v>
      </c>
      <c r="F122" s="11" t="str">
        <f>IFERROR(VLOOKUP($A122,Disciplinas[],6,FALSE),"-")</f>
        <v>-</v>
      </c>
      <c r="G122" s="11" t="str">
        <f>IFERROR(VLOOKUP($A122,Disciplinas[],7,FALSE),"-")</f>
        <v>-</v>
      </c>
    </row>
    <row r="123" spans="2:7" s="1" customFormat="1">
      <c r="B123" s="11" t="str">
        <f>IFERROR(VLOOKUP($A123,Disciplinas[],5,FALSE),"-")</f>
        <v>-</v>
      </c>
      <c r="C123" s="11" t="str">
        <f>IFERROR(VLOOKUP($A123,Disciplinas[],2,FALSE),"-")</f>
        <v>-</v>
      </c>
      <c r="D123" s="11" t="str">
        <f>IFERROR(VLOOKUP($A123,Disciplinas[],3,FALSE),"-")</f>
        <v>-</v>
      </c>
      <c r="E123" s="11" t="str">
        <f>IFERROR(VLOOKUP($A123,Disciplinas[],3,FALSE),"-")</f>
        <v>-</v>
      </c>
      <c r="F123" s="11" t="str">
        <f>IFERROR(VLOOKUP($A123,Disciplinas[],6,FALSE),"-")</f>
        <v>-</v>
      </c>
      <c r="G123" s="11" t="str">
        <f>IFERROR(VLOOKUP($A123,Disciplinas[],7,FALSE),"-")</f>
        <v>-</v>
      </c>
    </row>
    <row r="124" spans="2:7" s="1" customFormat="1">
      <c r="B124" s="11" t="str">
        <f>IFERROR(VLOOKUP($A124,Disciplinas[],5,FALSE),"-")</f>
        <v>-</v>
      </c>
      <c r="C124" s="11" t="str">
        <f>IFERROR(VLOOKUP($A124,Disciplinas[],2,FALSE),"-")</f>
        <v>-</v>
      </c>
      <c r="D124" s="11" t="str">
        <f>IFERROR(VLOOKUP($A124,Disciplinas[],3,FALSE),"-")</f>
        <v>-</v>
      </c>
      <c r="E124" s="11" t="str">
        <f>IFERROR(VLOOKUP($A124,Disciplinas[],3,FALSE),"-")</f>
        <v>-</v>
      </c>
      <c r="F124" s="11" t="str">
        <f>IFERROR(VLOOKUP($A124,Disciplinas[],6,FALSE),"-")</f>
        <v>-</v>
      </c>
      <c r="G124" s="11" t="str">
        <f>IFERROR(VLOOKUP($A124,Disciplinas[],7,FALSE),"-")</f>
        <v>-</v>
      </c>
    </row>
    <row r="125" spans="2:7" s="1" customFormat="1">
      <c r="B125" s="11" t="str">
        <f>IFERROR(VLOOKUP($A125,Disciplinas[],5,FALSE),"-")</f>
        <v>-</v>
      </c>
      <c r="C125" s="11" t="str">
        <f>IFERROR(VLOOKUP($A125,Disciplinas[],2,FALSE),"-")</f>
        <v>-</v>
      </c>
      <c r="D125" s="11" t="str">
        <f>IFERROR(VLOOKUP($A125,Disciplinas[],3,FALSE),"-")</f>
        <v>-</v>
      </c>
      <c r="E125" s="11" t="str">
        <f>IFERROR(VLOOKUP($A125,Disciplinas[],3,FALSE),"-")</f>
        <v>-</v>
      </c>
      <c r="F125" s="11" t="str">
        <f>IFERROR(VLOOKUP($A125,Disciplinas[],6,FALSE),"-")</f>
        <v>-</v>
      </c>
      <c r="G125" s="11" t="str">
        <f>IFERROR(VLOOKUP($A125,Disciplinas[],7,FALSE),"-")</f>
        <v>-</v>
      </c>
    </row>
    <row r="126" spans="2:7" s="1" customFormat="1">
      <c r="B126" s="11" t="str">
        <f>IFERROR(VLOOKUP($A126,Disciplinas[],5,FALSE),"-")</f>
        <v>-</v>
      </c>
      <c r="C126" s="11" t="str">
        <f>IFERROR(VLOOKUP($A126,Disciplinas[],2,FALSE),"-")</f>
        <v>-</v>
      </c>
      <c r="D126" s="11" t="str">
        <f>IFERROR(VLOOKUP($A126,Disciplinas[],3,FALSE),"-")</f>
        <v>-</v>
      </c>
      <c r="E126" s="11" t="str">
        <f>IFERROR(VLOOKUP($A126,Disciplinas[],3,FALSE),"-")</f>
        <v>-</v>
      </c>
      <c r="F126" s="11" t="str">
        <f>IFERROR(VLOOKUP($A126,Disciplinas[],6,FALSE),"-")</f>
        <v>-</v>
      </c>
      <c r="G126" s="11" t="str">
        <f>IFERROR(VLOOKUP($A126,Disciplinas[],7,FALSE),"-")</f>
        <v>-</v>
      </c>
    </row>
    <row r="127" spans="2:7" s="1" customFormat="1">
      <c r="B127" s="11" t="str">
        <f>IFERROR(VLOOKUP($A127,Disciplinas[],5,FALSE),"-")</f>
        <v>-</v>
      </c>
      <c r="C127" s="11" t="str">
        <f>IFERROR(VLOOKUP($A127,Disciplinas[],2,FALSE),"-")</f>
        <v>-</v>
      </c>
      <c r="D127" s="11" t="str">
        <f>IFERROR(VLOOKUP($A127,Disciplinas[],3,FALSE),"-")</f>
        <v>-</v>
      </c>
      <c r="E127" s="11" t="str">
        <f>IFERROR(VLOOKUP($A127,Disciplinas[],3,FALSE),"-")</f>
        <v>-</v>
      </c>
      <c r="F127" s="11" t="str">
        <f>IFERROR(VLOOKUP($A127,Disciplinas[],6,FALSE),"-")</f>
        <v>-</v>
      </c>
      <c r="G127" s="11" t="str">
        <f>IFERROR(VLOOKUP($A127,Disciplinas[],7,FALSE),"-")</f>
        <v>-</v>
      </c>
    </row>
    <row r="128" spans="2:7" s="1" customFormat="1">
      <c r="B128" s="11" t="str">
        <f>IFERROR(VLOOKUP($A128,Disciplinas[],5,FALSE),"-")</f>
        <v>-</v>
      </c>
      <c r="C128" s="11" t="str">
        <f>IFERROR(VLOOKUP($A128,Disciplinas[],2,FALSE),"-")</f>
        <v>-</v>
      </c>
      <c r="D128" s="11" t="str">
        <f>IFERROR(VLOOKUP($A128,Disciplinas[],3,FALSE),"-")</f>
        <v>-</v>
      </c>
      <c r="E128" s="11" t="str">
        <f>IFERROR(VLOOKUP($A128,Disciplinas[],3,FALSE),"-")</f>
        <v>-</v>
      </c>
      <c r="F128" s="11" t="str">
        <f>IFERROR(VLOOKUP($A128,Disciplinas[],6,FALSE),"-")</f>
        <v>-</v>
      </c>
      <c r="G128" s="11" t="str">
        <f>IFERROR(VLOOKUP($A128,Disciplinas[],7,FALSE),"-")</f>
        <v>-</v>
      </c>
    </row>
    <row r="129" spans="2:7" s="1" customFormat="1">
      <c r="B129" s="11" t="str">
        <f>IFERROR(VLOOKUP($A129,Disciplinas[],5,FALSE),"-")</f>
        <v>-</v>
      </c>
      <c r="C129" s="11" t="str">
        <f>IFERROR(VLOOKUP($A129,Disciplinas[],2,FALSE),"-")</f>
        <v>-</v>
      </c>
      <c r="D129" s="11" t="str">
        <f>IFERROR(VLOOKUP($A129,Disciplinas[],3,FALSE),"-")</f>
        <v>-</v>
      </c>
      <c r="E129" s="11" t="str">
        <f>IFERROR(VLOOKUP($A129,Disciplinas[],3,FALSE),"-")</f>
        <v>-</v>
      </c>
      <c r="F129" s="11" t="str">
        <f>IFERROR(VLOOKUP($A129,Disciplinas[],6,FALSE),"-")</f>
        <v>-</v>
      </c>
      <c r="G129" s="11" t="str">
        <f>IFERROR(VLOOKUP($A129,Disciplinas[],7,FALSE),"-")</f>
        <v>-</v>
      </c>
    </row>
    <row r="130" spans="2:7" s="1" customFormat="1">
      <c r="B130" s="11" t="str">
        <f>IFERROR(VLOOKUP($A130,Disciplinas[],5,FALSE),"-")</f>
        <v>-</v>
      </c>
      <c r="C130" s="11" t="str">
        <f>IFERROR(VLOOKUP($A130,Disciplinas[],2,FALSE),"-")</f>
        <v>-</v>
      </c>
      <c r="D130" s="11" t="str">
        <f>IFERROR(VLOOKUP($A130,Disciplinas[],3,FALSE),"-")</f>
        <v>-</v>
      </c>
      <c r="E130" s="11" t="str">
        <f>IFERROR(VLOOKUP($A130,Disciplinas[],3,FALSE),"-")</f>
        <v>-</v>
      </c>
      <c r="F130" s="11" t="str">
        <f>IFERROR(VLOOKUP($A130,Disciplinas[],6,FALSE),"-")</f>
        <v>-</v>
      </c>
      <c r="G130" s="11" t="str">
        <f>IFERROR(VLOOKUP($A130,Disciplinas[],7,FALSE),"-")</f>
        <v>-</v>
      </c>
    </row>
    <row r="131" spans="2:7" s="1" customFormat="1">
      <c r="B131" s="11" t="str">
        <f>IFERROR(VLOOKUP($A131,Disciplinas[],5,FALSE),"-")</f>
        <v>-</v>
      </c>
      <c r="C131" s="11" t="str">
        <f>IFERROR(VLOOKUP($A131,Disciplinas[],2,FALSE),"-")</f>
        <v>-</v>
      </c>
      <c r="D131" s="11" t="str">
        <f>IFERROR(VLOOKUP($A131,Disciplinas[],3,FALSE),"-")</f>
        <v>-</v>
      </c>
      <c r="E131" s="11" t="str">
        <f>IFERROR(VLOOKUP($A131,Disciplinas[],3,FALSE),"-")</f>
        <v>-</v>
      </c>
      <c r="F131" s="11" t="str">
        <f>IFERROR(VLOOKUP($A131,Disciplinas[],6,FALSE),"-")</f>
        <v>-</v>
      </c>
      <c r="G131" s="11" t="str">
        <f>IFERROR(VLOOKUP($A131,Disciplinas[],7,FALSE),"-")</f>
        <v>-</v>
      </c>
    </row>
    <row r="132" spans="2:7" s="1" customFormat="1">
      <c r="B132" s="11" t="str">
        <f>IFERROR(VLOOKUP($A132,Disciplinas[],5,FALSE),"-")</f>
        <v>-</v>
      </c>
      <c r="C132" s="11" t="str">
        <f>IFERROR(VLOOKUP($A132,Disciplinas[],2,FALSE),"-")</f>
        <v>-</v>
      </c>
      <c r="D132" s="11" t="str">
        <f>IFERROR(VLOOKUP($A132,Disciplinas[],3,FALSE),"-")</f>
        <v>-</v>
      </c>
      <c r="E132" s="11" t="str">
        <f>IFERROR(VLOOKUP($A132,Disciplinas[],3,FALSE),"-")</f>
        <v>-</v>
      </c>
      <c r="F132" s="11" t="str">
        <f>IFERROR(VLOOKUP($A132,Disciplinas[],6,FALSE),"-")</f>
        <v>-</v>
      </c>
      <c r="G132" s="11" t="str">
        <f>IFERROR(VLOOKUP($A132,Disciplinas[],7,FALSE),"-")</f>
        <v>-</v>
      </c>
    </row>
    <row r="133" spans="2:7" s="1" customFormat="1">
      <c r="B133" s="11" t="str">
        <f>IFERROR(VLOOKUP($A133,Disciplinas[],5,FALSE),"-")</f>
        <v>-</v>
      </c>
      <c r="C133" s="11" t="str">
        <f>IFERROR(VLOOKUP($A133,Disciplinas[],2,FALSE),"-")</f>
        <v>-</v>
      </c>
      <c r="D133" s="11" t="str">
        <f>IFERROR(VLOOKUP($A133,Disciplinas[],3,FALSE),"-")</f>
        <v>-</v>
      </c>
      <c r="E133" s="11" t="str">
        <f>IFERROR(VLOOKUP($A133,Disciplinas[],3,FALSE),"-")</f>
        <v>-</v>
      </c>
      <c r="F133" s="11" t="str">
        <f>IFERROR(VLOOKUP($A133,Disciplinas[],6,FALSE),"-")</f>
        <v>-</v>
      </c>
      <c r="G133" s="11" t="str">
        <f>IFERROR(VLOOKUP($A133,Disciplinas[],7,FALSE),"-")</f>
        <v>-</v>
      </c>
    </row>
    <row r="134" spans="2:7" s="1" customFormat="1">
      <c r="B134" s="11" t="str">
        <f>IFERROR(VLOOKUP($A134,Disciplinas[],5,FALSE),"-")</f>
        <v>-</v>
      </c>
      <c r="C134" s="11" t="str">
        <f>IFERROR(VLOOKUP($A134,Disciplinas[],2,FALSE),"-")</f>
        <v>-</v>
      </c>
      <c r="D134" s="11" t="str">
        <f>IFERROR(VLOOKUP($A134,Disciplinas[],3,FALSE),"-")</f>
        <v>-</v>
      </c>
      <c r="E134" s="11" t="str">
        <f>IFERROR(VLOOKUP($A134,Disciplinas[],3,FALSE),"-")</f>
        <v>-</v>
      </c>
      <c r="F134" s="11" t="str">
        <f>IFERROR(VLOOKUP($A134,Disciplinas[],6,FALSE),"-")</f>
        <v>-</v>
      </c>
      <c r="G134" s="11" t="str">
        <f>IFERROR(VLOOKUP($A134,Disciplinas[],7,FALSE),"-")</f>
        <v>-</v>
      </c>
    </row>
    <row r="135" spans="2:7" s="1" customFormat="1">
      <c r="B135" s="11" t="str">
        <f>IFERROR(VLOOKUP($A135,Disciplinas[],5,FALSE),"-")</f>
        <v>-</v>
      </c>
      <c r="C135" s="11" t="str">
        <f>IFERROR(VLOOKUP($A135,Disciplinas[],2,FALSE),"-")</f>
        <v>-</v>
      </c>
      <c r="D135" s="11" t="str">
        <f>IFERROR(VLOOKUP($A135,Disciplinas[],3,FALSE),"-")</f>
        <v>-</v>
      </c>
      <c r="E135" s="11" t="str">
        <f>IFERROR(VLOOKUP($A135,Disciplinas[],3,FALSE),"-")</f>
        <v>-</v>
      </c>
      <c r="F135" s="11" t="str">
        <f>IFERROR(VLOOKUP($A135,Disciplinas[],6,FALSE),"-")</f>
        <v>-</v>
      </c>
      <c r="G135" s="11" t="str">
        <f>IFERROR(VLOOKUP($A135,Disciplinas[],7,FALSE),"-")</f>
        <v>-</v>
      </c>
    </row>
    <row r="136" spans="2:7" s="1" customFormat="1">
      <c r="B136" s="11" t="str">
        <f>IFERROR(VLOOKUP($A136,Disciplinas[],5,FALSE),"-")</f>
        <v>-</v>
      </c>
      <c r="C136" s="11" t="str">
        <f>IFERROR(VLOOKUP($A136,Disciplinas[],2,FALSE),"-")</f>
        <v>-</v>
      </c>
      <c r="D136" s="11" t="str">
        <f>IFERROR(VLOOKUP($A136,Disciplinas[],3,FALSE),"-")</f>
        <v>-</v>
      </c>
      <c r="E136" s="11" t="str">
        <f>IFERROR(VLOOKUP($A136,Disciplinas[],3,FALSE),"-")</f>
        <v>-</v>
      </c>
      <c r="F136" s="11" t="str">
        <f>IFERROR(VLOOKUP($A136,Disciplinas[],6,FALSE),"-")</f>
        <v>-</v>
      </c>
      <c r="G136" s="11" t="str">
        <f>IFERROR(VLOOKUP($A136,Disciplinas[],7,FALSE),"-")</f>
        <v>-</v>
      </c>
    </row>
    <row r="137" spans="2:7" s="1" customFormat="1">
      <c r="B137" s="11" t="str">
        <f>IFERROR(VLOOKUP($A137,Disciplinas[],5,FALSE),"-")</f>
        <v>-</v>
      </c>
      <c r="C137" s="11" t="str">
        <f>IFERROR(VLOOKUP($A137,Disciplinas[],2,FALSE),"-")</f>
        <v>-</v>
      </c>
      <c r="D137" s="11" t="str">
        <f>IFERROR(VLOOKUP($A137,Disciplinas[],3,FALSE),"-")</f>
        <v>-</v>
      </c>
      <c r="E137" s="11" t="str">
        <f>IFERROR(VLOOKUP($A137,Disciplinas[],3,FALSE),"-")</f>
        <v>-</v>
      </c>
      <c r="F137" s="11" t="str">
        <f>IFERROR(VLOOKUP($A137,Disciplinas[],6,FALSE),"-")</f>
        <v>-</v>
      </c>
      <c r="G137" s="11" t="str">
        <f>IFERROR(VLOOKUP($A137,Disciplinas[],7,FALSE),"-")</f>
        <v>-</v>
      </c>
    </row>
    <row r="138" spans="2:7" s="1" customFormat="1">
      <c r="B138" s="11" t="str">
        <f>IFERROR(VLOOKUP($A138,Disciplinas[],5,FALSE),"-")</f>
        <v>-</v>
      </c>
      <c r="C138" s="11" t="str">
        <f>IFERROR(VLOOKUP($A138,Disciplinas[],2,FALSE),"-")</f>
        <v>-</v>
      </c>
      <c r="D138" s="11" t="str">
        <f>IFERROR(VLOOKUP($A138,Disciplinas[],3,FALSE),"-")</f>
        <v>-</v>
      </c>
      <c r="E138" s="11" t="str">
        <f>IFERROR(VLOOKUP($A138,Disciplinas[],3,FALSE),"-")</f>
        <v>-</v>
      </c>
      <c r="F138" s="11" t="str">
        <f>IFERROR(VLOOKUP($A138,Disciplinas[],6,FALSE),"-")</f>
        <v>-</v>
      </c>
      <c r="G138" s="11" t="str">
        <f>IFERROR(VLOOKUP($A138,Disciplinas[],7,FALSE),"-")</f>
        <v>-</v>
      </c>
    </row>
    <row r="139" spans="2:7" s="1" customFormat="1">
      <c r="B139" s="11" t="str">
        <f>IFERROR(VLOOKUP($A139,Disciplinas[],5,FALSE),"-")</f>
        <v>-</v>
      </c>
      <c r="C139" s="11" t="str">
        <f>IFERROR(VLOOKUP($A139,Disciplinas[],2,FALSE),"-")</f>
        <v>-</v>
      </c>
      <c r="D139" s="11" t="str">
        <f>IFERROR(VLOOKUP($A139,Disciplinas[],3,FALSE),"-")</f>
        <v>-</v>
      </c>
      <c r="E139" s="11" t="str">
        <f>IFERROR(VLOOKUP($A139,Disciplinas[],3,FALSE),"-")</f>
        <v>-</v>
      </c>
      <c r="F139" s="11" t="str">
        <f>IFERROR(VLOOKUP($A139,Disciplinas[],6,FALSE),"-")</f>
        <v>-</v>
      </c>
      <c r="G139" s="11" t="str">
        <f>IFERROR(VLOOKUP($A139,Disciplinas[],7,FALSE),"-")</f>
        <v>-</v>
      </c>
    </row>
    <row r="140" spans="2:7" s="1" customFormat="1">
      <c r="B140" s="11" t="str">
        <f>IFERROR(VLOOKUP($A140,Disciplinas[],5,FALSE),"-")</f>
        <v>-</v>
      </c>
      <c r="C140" s="11" t="str">
        <f>IFERROR(VLOOKUP($A140,Disciplinas[],2,FALSE),"-")</f>
        <v>-</v>
      </c>
      <c r="D140" s="11" t="str">
        <f>IFERROR(VLOOKUP($A140,Disciplinas[],3,FALSE),"-")</f>
        <v>-</v>
      </c>
      <c r="E140" s="11" t="str">
        <f>IFERROR(VLOOKUP($A140,Disciplinas[],3,FALSE),"-")</f>
        <v>-</v>
      </c>
      <c r="F140" s="11" t="str">
        <f>IFERROR(VLOOKUP($A140,Disciplinas[],6,FALSE),"-")</f>
        <v>-</v>
      </c>
      <c r="G140" s="11" t="str">
        <f>IFERROR(VLOOKUP($A140,Disciplinas[],7,FALSE),"-")</f>
        <v>-</v>
      </c>
    </row>
    <row r="141" spans="2:7" s="1" customFormat="1">
      <c r="B141" s="11" t="str">
        <f>IFERROR(VLOOKUP($A141,Disciplinas[],5,FALSE),"-")</f>
        <v>-</v>
      </c>
      <c r="C141" s="11" t="str">
        <f>IFERROR(VLOOKUP($A141,Disciplinas[],2,FALSE),"-")</f>
        <v>-</v>
      </c>
      <c r="D141" s="11" t="str">
        <f>IFERROR(VLOOKUP($A141,Disciplinas[],3,FALSE),"-")</f>
        <v>-</v>
      </c>
      <c r="E141" s="11" t="str">
        <f>IFERROR(VLOOKUP($A141,Disciplinas[],3,FALSE),"-")</f>
        <v>-</v>
      </c>
      <c r="F141" s="11" t="str">
        <f>IFERROR(VLOOKUP($A141,Disciplinas[],6,FALSE),"-")</f>
        <v>-</v>
      </c>
      <c r="G141" s="11" t="str">
        <f>IFERROR(VLOOKUP($A141,Disciplinas[],7,FALSE),"-")</f>
        <v>-</v>
      </c>
    </row>
    <row r="142" spans="2:7" s="1" customFormat="1">
      <c r="B142" s="11" t="str">
        <f>IFERROR(VLOOKUP($A142,Disciplinas[],5,FALSE),"-")</f>
        <v>-</v>
      </c>
      <c r="C142" s="11" t="str">
        <f>IFERROR(VLOOKUP($A142,Disciplinas[],2,FALSE),"-")</f>
        <v>-</v>
      </c>
      <c r="D142" s="11" t="str">
        <f>IFERROR(VLOOKUP($A142,Disciplinas[],3,FALSE),"-")</f>
        <v>-</v>
      </c>
      <c r="E142" s="11" t="str">
        <f>IFERROR(VLOOKUP($A142,Disciplinas[],3,FALSE),"-")</f>
        <v>-</v>
      </c>
      <c r="F142" s="11" t="str">
        <f>IFERROR(VLOOKUP($A142,Disciplinas[],6,FALSE),"-")</f>
        <v>-</v>
      </c>
      <c r="G142" s="11" t="str">
        <f>IFERROR(VLOOKUP($A142,Disciplinas[],7,FALSE),"-")</f>
        <v>-</v>
      </c>
    </row>
    <row r="143" spans="2:7" s="1" customFormat="1">
      <c r="B143" s="11" t="str">
        <f>IFERROR(VLOOKUP($A143,Disciplinas[],5,FALSE),"-")</f>
        <v>-</v>
      </c>
      <c r="C143" s="11" t="str">
        <f>IFERROR(VLOOKUP($A143,Disciplinas[],2,FALSE),"-")</f>
        <v>-</v>
      </c>
      <c r="D143" s="11" t="str">
        <f>IFERROR(VLOOKUP($A143,Disciplinas[],3,FALSE),"-")</f>
        <v>-</v>
      </c>
      <c r="E143" s="11" t="str">
        <f>IFERROR(VLOOKUP($A143,Disciplinas[],3,FALSE),"-")</f>
        <v>-</v>
      </c>
      <c r="F143" s="11" t="str">
        <f>IFERROR(VLOOKUP($A143,Disciplinas[],6,FALSE),"-")</f>
        <v>-</v>
      </c>
      <c r="G143" s="11" t="str">
        <f>IFERROR(VLOOKUP($A143,Disciplinas[],7,FALSE),"-")</f>
        <v>-</v>
      </c>
    </row>
    <row r="144" spans="2:7" s="1" customFormat="1">
      <c r="B144" s="11" t="str">
        <f>IFERROR(VLOOKUP($A144,Disciplinas[],5,FALSE),"-")</f>
        <v>-</v>
      </c>
      <c r="C144" s="11" t="str">
        <f>IFERROR(VLOOKUP($A144,Disciplinas[],2,FALSE),"-")</f>
        <v>-</v>
      </c>
      <c r="D144" s="11" t="str">
        <f>IFERROR(VLOOKUP($A144,Disciplinas[],3,FALSE),"-")</f>
        <v>-</v>
      </c>
      <c r="E144" s="11" t="str">
        <f>IFERROR(VLOOKUP($A144,Disciplinas[],3,FALSE),"-")</f>
        <v>-</v>
      </c>
      <c r="F144" s="11" t="str">
        <f>IFERROR(VLOOKUP($A144,Disciplinas[],6,FALSE),"-")</f>
        <v>-</v>
      </c>
      <c r="G144" s="11" t="str">
        <f>IFERROR(VLOOKUP($A144,Disciplinas[],7,FALSE),"-")</f>
        <v>-</v>
      </c>
    </row>
    <row r="145" spans="2:7" s="1" customFormat="1">
      <c r="B145" s="11" t="str">
        <f>IFERROR(VLOOKUP($A145,Disciplinas[],5,FALSE),"-")</f>
        <v>-</v>
      </c>
      <c r="C145" s="11" t="str">
        <f>IFERROR(VLOOKUP($A145,Disciplinas[],2,FALSE),"-")</f>
        <v>-</v>
      </c>
      <c r="D145" s="11" t="str">
        <f>IFERROR(VLOOKUP($A145,Disciplinas[],3,FALSE),"-")</f>
        <v>-</v>
      </c>
      <c r="E145" s="11" t="str">
        <f>IFERROR(VLOOKUP($A145,Disciplinas[],3,FALSE),"-")</f>
        <v>-</v>
      </c>
      <c r="F145" s="11" t="str">
        <f>IFERROR(VLOOKUP($A145,Disciplinas[],6,FALSE),"-")</f>
        <v>-</v>
      </c>
      <c r="G145" s="11" t="str">
        <f>IFERROR(VLOOKUP($A145,Disciplinas[],7,FALSE),"-")</f>
        <v>-</v>
      </c>
    </row>
    <row r="146" spans="2:7" s="1" customFormat="1">
      <c r="B146" s="11" t="str">
        <f>IFERROR(VLOOKUP($A146,Disciplinas[],5,FALSE),"-")</f>
        <v>-</v>
      </c>
      <c r="C146" s="11" t="str">
        <f>IFERROR(VLOOKUP($A146,Disciplinas[],2,FALSE),"-")</f>
        <v>-</v>
      </c>
      <c r="D146" s="11" t="str">
        <f>IFERROR(VLOOKUP($A146,Disciplinas[],3,FALSE),"-")</f>
        <v>-</v>
      </c>
      <c r="E146" s="11" t="str">
        <f>IFERROR(VLOOKUP($A146,Disciplinas[],3,FALSE),"-")</f>
        <v>-</v>
      </c>
      <c r="F146" s="11" t="str">
        <f>IFERROR(VLOOKUP($A146,Disciplinas[],6,FALSE),"-")</f>
        <v>-</v>
      </c>
      <c r="G146" s="11" t="str">
        <f>IFERROR(VLOOKUP($A146,Disciplinas[],7,FALSE),"-")</f>
        <v>-</v>
      </c>
    </row>
    <row r="147" spans="2:7" s="1" customFormat="1">
      <c r="B147" s="11" t="str">
        <f>IFERROR(VLOOKUP($A147,Disciplinas[],5,FALSE),"-")</f>
        <v>-</v>
      </c>
      <c r="C147" s="11" t="str">
        <f>IFERROR(VLOOKUP($A147,Disciplinas[],2,FALSE),"-")</f>
        <v>-</v>
      </c>
      <c r="D147" s="11" t="str">
        <f>IFERROR(VLOOKUP($A147,Disciplinas[],3,FALSE),"-")</f>
        <v>-</v>
      </c>
      <c r="E147" s="11" t="str">
        <f>IFERROR(VLOOKUP($A147,Disciplinas[],3,FALSE),"-")</f>
        <v>-</v>
      </c>
      <c r="F147" s="11" t="str">
        <f>IFERROR(VLOOKUP($A147,Disciplinas[],6,FALSE),"-")</f>
        <v>-</v>
      </c>
      <c r="G147" s="11" t="str">
        <f>IFERROR(VLOOKUP($A147,Disciplinas[],7,FALSE),"-")</f>
        <v>-</v>
      </c>
    </row>
    <row r="148" spans="2:7" s="1" customFormat="1">
      <c r="B148" s="11" t="str">
        <f>IFERROR(VLOOKUP($A148,Disciplinas[],5,FALSE),"-")</f>
        <v>-</v>
      </c>
      <c r="C148" s="11" t="str">
        <f>IFERROR(VLOOKUP($A148,Disciplinas[],2,FALSE),"-")</f>
        <v>-</v>
      </c>
      <c r="D148" s="11" t="str">
        <f>IFERROR(VLOOKUP($A148,Disciplinas[],3,FALSE),"-")</f>
        <v>-</v>
      </c>
      <c r="E148" s="11" t="str">
        <f>IFERROR(VLOOKUP($A148,Disciplinas[],3,FALSE),"-")</f>
        <v>-</v>
      </c>
      <c r="F148" s="11" t="str">
        <f>IFERROR(VLOOKUP($A148,Disciplinas[],6,FALSE),"-")</f>
        <v>-</v>
      </c>
      <c r="G148" s="11" t="str">
        <f>IFERROR(VLOOKUP($A148,Disciplinas[],7,FALSE),"-")</f>
        <v>-</v>
      </c>
    </row>
    <row r="149" spans="2:7" s="1" customFormat="1">
      <c r="B149" s="11" t="str">
        <f>IFERROR(VLOOKUP($A149,Disciplinas[],5,FALSE),"-")</f>
        <v>-</v>
      </c>
      <c r="C149" s="11" t="str">
        <f>IFERROR(VLOOKUP($A149,Disciplinas[],2,FALSE),"-")</f>
        <v>-</v>
      </c>
      <c r="D149" s="11" t="str">
        <f>IFERROR(VLOOKUP($A149,Disciplinas[],3,FALSE),"-")</f>
        <v>-</v>
      </c>
      <c r="E149" s="11" t="str">
        <f>IFERROR(VLOOKUP($A149,Disciplinas[],3,FALSE),"-")</f>
        <v>-</v>
      </c>
      <c r="F149" s="11" t="str">
        <f>IFERROR(VLOOKUP($A149,Disciplinas[],6,FALSE),"-")</f>
        <v>-</v>
      </c>
      <c r="G149" s="11" t="str">
        <f>IFERROR(VLOOKUP($A149,Disciplinas[],7,FALSE),"-")</f>
        <v>-</v>
      </c>
    </row>
    <row r="150" spans="2:7" s="1" customFormat="1">
      <c r="B150" s="11" t="str">
        <f>IFERROR(VLOOKUP($A150,Disciplinas[],5,FALSE),"-")</f>
        <v>-</v>
      </c>
      <c r="C150" s="11" t="str">
        <f>IFERROR(VLOOKUP($A150,Disciplinas[],2,FALSE),"-")</f>
        <v>-</v>
      </c>
      <c r="D150" s="11" t="str">
        <f>IFERROR(VLOOKUP($A150,Disciplinas[],3,FALSE),"-")</f>
        <v>-</v>
      </c>
      <c r="E150" s="11" t="str">
        <f>IFERROR(VLOOKUP($A150,Disciplinas[],3,FALSE),"-")</f>
        <v>-</v>
      </c>
      <c r="F150" s="11" t="str">
        <f>IFERROR(VLOOKUP($A150,Disciplinas[],6,FALSE),"-")</f>
        <v>-</v>
      </c>
      <c r="G150" s="11" t="str">
        <f>IFERROR(VLOOKUP($A150,Disciplinas[],7,FALSE),"-")</f>
        <v>-</v>
      </c>
    </row>
    <row r="151" spans="2:7" s="1" customFormat="1">
      <c r="B151" s="11"/>
      <c r="C151" s="11"/>
      <c r="D151" s="11"/>
      <c r="E151" s="11"/>
      <c r="F151" s="11"/>
      <c r="G151" s="11"/>
    </row>
    <row r="152" spans="2:7" s="1" customFormat="1">
      <c r="B152" s="11"/>
      <c r="C152" s="11"/>
      <c r="D152" s="11"/>
      <c r="E152" s="11"/>
      <c r="F152" s="11"/>
      <c r="G152" s="11"/>
    </row>
    <row r="153" spans="2:7" s="1" customFormat="1">
      <c r="B153" s="11"/>
      <c r="C153" s="11"/>
      <c r="D153" s="11"/>
      <c r="E153" s="11"/>
      <c r="F153" s="11"/>
      <c r="G153" s="11"/>
    </row>
  </sheetData>
  <sheetProtection password="C589" sheet="1" objects="1" scenarios="1" formatColumns="0" insertRows="0" autoFilter="0" pivotTables="0"/>
  <dataValidations count="10">
    <dataValidation type="list" allowBlank="1" showInputMessage="1" showErrorMessage="1" sqref="Q2:R150 U2:V150 M2:N150">
      <formula1>horas</formula1>
    </dataValidation>
    <dataValidation type="list" allowBlank="1" showInputMessage="1" showErrorMessage="1" sqref="L2:L150 P2:P150 T2:T150">
      <formula1>dias</formula1>
    </dataValidation>
    <dataValidation type="list" allowBlank="1" showInputMessage="1" showErrorMessage="1" sqref="S2:S150 W2:W150 O2:O150">
      <formula1>sq</formula1>
    </dataValidation>
    <dataValidation type="list" allowBlank="1" showInputMessage="1" sqref="AE2:AF150 AA2:AB150">
      <formula1>horas</formula1>
    </dataValidation>
    <dataValidation type="list" allowBlank="1" showInputMessage="1" sqref="AD2:AD150 Z2:Z14 Z17:Z150 AK16">
      <formula1>dias</formula1>
    </dataValidation>
    <dataValidation type="list" allowBlank="1" showInputMessage="1" sqref="AG2:AG150 AC2:AC150">
      <formula1>sq</formula1>
    </dataValidation>
    <dataValidation type="list" allowBlank="1" showInputMessage="1" showErrorMessage="1" sqref="Y2:Y1048576 AJ2:AJ1048576">
      <formula1>Docentes</formula1>
    </dataValidation>
    <dataValidation type="list" allowBlank="1" showInputMessage="1" showErrorMessage="1" sqref="A2:A1048576">
      <formula1>Disciplina</formula1>
    </dataValidation>
    <dataValidation type="list" allowBlank="1" showInputMessage="1" showErrorMessage="1" sqref="H1:H1048576">
      <formula1>"SA,SBC"</formula1>
    </dataValidation>
    <dataValidation type="list" allowBlank="1" showInputMessage="1" showErrorMessage="1" sqref="I1:I1048576">
      <formula1>"Matutino,Noturno"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3" tint="0.59999389629810485"/>
  </sheetPr>
  <dimension ref="A1:Q24"/>
  <sheetViews>
    <sheetView topLeftCell="A4" workbookViewId="0">
      <selection activeCell="H17" sqref="H17"/>
    </sheetView>
  </sheetViews>
  <sheetFormatPr defaultRowHeight="15"/>
  <cols>
    <col min="1" max="1" width="24.28515625" style="25" customWidth="1"/>
    <col min="2" max="2" width="11.28515625" customWidth="1"/>
    <col min="3" max="3" width="7.7109375" customWidth="1"/>
    <col min="4" max="4" width="19.85546875" style="25" customWidth="1"/>
    <col min="5" max="5" width="10" customWidth="1"/>
    <col min="6" max="6" width="3.42578125" customWidth="1"/>
    <col min="7" max="7" width="24.28515625" style="25" customWidth="1"/>
    <col min="8" max="8" width="11.28515625" customWidth="1"/>
    <col min="9" max="9" width="7.7109375" customWidth="1"/>
    <col min="10" max="10" width="19.85546875" style="25" customWidth="1"/>
    <col min="11" max="11" width="10" customWidth="1"/>
    <col min="12" max="12" width="3.7109375" customWidth="1"/>
    <col min="13" max="13" width="24.28515625" style="24" customWidth="1"/>
    <col min="14" max="14" width="11.28515625" customWidth="1"/>
    <col min="15" max="15" width="7.7109375" customWidth="1"/>
    <col min="16" max="16" width="19.85546875" style="25" customWidth="1"/>
    <col min="17" max="17" width="10" customWidth="1"/>
  </cols>
  <sheetData>
    <row r="1" spans="1:17" ht="23.25">
      <c r="A1" s="16" t="s">
        <v>16</v>
      </c>
      <c r="D1" s="8"/>
      <c r="G1" s="8"/>
      <c r="J1" s="8"/>
      <c r="M1"/>
      <c r="P1" s="8"/>
    </row>
    <row r="2" spans="1:17">
      <c r="A2" s="9" t="s">
        <v>17</v>
      </c>
      <c r="D2" s="8"/>
      <c r="G2" s="14" t="s">
        <v>19</v>
      </c>
      <c r="J2" s="8"/>
      <c r="M2" s="15" t="s">
        <v>22</v>
      </c>
      <c r="N2" s="12"/>
      <c r="O2" s="12"/>
      <c r="P2" s="8"/>
      <c r="Q2" s="12"/>
    </row>
    <row r="3" spans="1:17" s="8" customFormat="1" ht="45">
      <c r="A3" s="8" t="s">
        <v>0</v>
      </c>
      <c r="B3" s="8" t="s">
        <v>4</v>
      </c>
      <c r="C3" s="8" t="s">
        <v>20</v>
      </c>
      <c r="D3" s="8" t="s">
        <v>45</v>
      </c>
      <c r="E3" s="8" t="s">
        <v>18</v>
      </c>
      <c r="G3" s="8" t="s">
        <v>0</v>
      </c>
      <c r="H3" s="8" t="s">
        <v>4</v>
      </c>
      <c r="I3" s="8" t="s">
        <v>21</v>
      </c>
      <c r="J3" s="8" t="s">
        <v>45</v>
      </c>
      <c r="K3" s="8" t="s">
        <v>18</v>
      </c>
      <c r="M3" s="8" t="s">
        <v>0</v>
      </c>
      <c r="N3" s="8" t="s">
        <v>4</v>
      </c>
      <c r="O3" s="8" t="s">
        <v>23</v>
      </c>
      <c r="P3" s="8" t="s">
        <v>45</v>
      </c>
      <c r="Q3" s="8" t="s">
        <v>18</v>
      </c>
    </row>
    <row r="4" spans="1:17" ht="30">
      <c r="A4" s="25" t="s">
        <v>327</v>
      </c>
      <c r="B4" s="13" t="str">
        <f>IFERROR(VLOOKUP($A4,Disciplinas[],5,FALSE),"-")</f>
        <v>NHT1073-15</v>
      </c>
      <c r="C4" s="13">
        <f t="shared" ref="C4:C17" si="0">COUNTIF(Tabela1q,A4)</f>
        <v>2</v>
      </c>
      <c r="D4" s="25" t="s">
        <v>75</v>
      </c>
      <c r="E4" s="13">
        <f>IF(Tabela6[nº de turmas 1q]&gt;=15,3,IF(Tabela6[nº de turmas 1q]&gt;=10,2,IF(Tabela6[nº de turmas 1q]&gt;=5,1,0)))</f>
        <v>0</v>
      </c>
      <c r="G4" s="25" t="s">
        <v>92</v>
      </c>
      <c r="H4" s="10" t="str">
        <f>IFERROR(VLOOKUP(Tabela68[[#This Row],[Disciplina]],Disciplinas[],5,FALSE),"-")</f>
        <v>NHT1002-15</v>
      </c>
      <c r="I4" s="10">
        <f t="shared" ref="I4:I17" si="1">COUNTIF(Tabela2q,G4)</f>
        <v>2</v>
      </c>
      <c r="J4" s="25" t="s">
        <v>50</v>
      </c>
      <c r="K4" s="10">
        <f>IF(Tabela68[nº de turmas 2q]&gt;=15,3,IF(Tabela68[nº de turmas 2q]&gt;=10,2,IF(Tabela68[nº de turmas 2q]&gt;=5,1,0)))</f>
        <v>0</v>
      </c>
      <c r="M4" s="25" t="s">
        <v>97</v>
      </c>
      <c r="N4" s="11" t="str">
        <f>IFERROR(VLOOKUP(Tabela689[[#This Row],[Disciplina]],Disciplinas[],5,FALSE),"-")</f>
        <v>NHT1053-15</v>
      </c>
      <c r="O4" s="11">
        <f t="shared" ref="O4:O15" si="2">COUNTIF(Tabela3q,M4)</f>
        <v>4</v>
      </c>
      <c r="P4" s="25" t="s">
        <v>81</v>
      </c>
      <c r="Q4" s="11">
        <f>IF(Tabela689[nº de turmas 3q]&gt;=15,3,IF(Tabela689[nº de turmas 3q]&gt;=10,2,IF(Tabela689[nº de turmas 3q]&gt;=5,1,0)))</f>
        <v>0</v>
      </c>
    </row>
    <row r="5" spans="1:17" ht="30">
      <c r="A5" s="25" t="s">
        <v>141</v>
      </c>
      <c r="B5" s="13" t="str">
        <f>IFERROR(VLOOKUP($A5,Disciplinas[],5,FALSE),"-")</f>
        <v>NHT1062-15</v>
      </c>
      <c r="C5" s="13">
        <f t="shared" si="0"/>
        <v>2</v>
      </c>
      <c r="D5" s="25" t="s">
        <v>69</v>
      </c>
      <c r="E5" s="13">
        <f>IF(Tabela6[nº de turmas 1q]&gt;=15,3,IF(Tabela6[nº de turmas 1q]&gt;=10,2,IF(Tabela6[nº de turmas 1q]&gt;=5,1,0)))</f>
        <v>0</v>
      </c>
      <c r="G5" s="25" t="s">
        <v>111</v>
      </c>
      <c r="H5" s="10" t="str">
        <f>IFERROR(VLOOKUP(Tabela68[[#This Row],[Disciplina]],Disciplinas[],5,FALSE),"-")</f>
        <v>NHT1013-15</v>
      </c>
      <c r="I5" s="10">
        <f t="shared" si="1"/>
        <v>2</v>
      </c>
      <c r="J5" s="25" t="s">
        <v>49</v>
      </c>
      <c r="K5" s="10">
        <f>IF(Tabela68[nº de turmas 2q]&gt;=15,3,IF(Tabela68[nº de turmas 2q]&gt;=10,2,IF(Tabela68[nº de turmas 2q]&gt;=5,1,0)))</f>
        <v>0</v>
      </c>
      <c r="M5" s="25" t="s">
        <v>145</v>
      </c>
      <c r="N5" s="11" t="str">
        <f>IFERROR(VLOOKUP(Tabela689[[#This Row],[Disciplina]],Disciplinas[],5,FALSE),"-")</f>
        <v>NHT1068-15</v>
      </c>
      <c r="O5" s="11">
        <f t="shared" si="2"/>
        <v>2</v>
      </c>
      <c r="P5" s="25" t="s">
        <v>337</v>
      </c>
      <c r="Q5" s="11">
        <f>IF(Tabela689[nº de turmas 3q]&gt;=15,3,IF(Tabela689[nº de turmas 3q]&gt;=10,2,IF(Tabela689[nº de turmas 3q]&gt;=5,1,0)))</f>
        <v>0</v>
      </c>
    </row>
    <row r="6" spans="1:17" ht="30">
      <c r="A6" s="25" t="s">
        <v>143</v>
      </c>
      <c r="B6" s="13" t="str">
        <f>IFERROR(VLOOKUP($A6,Disciplinas[],5,FALSE),"-")</f>
        <v>NHT1067-15</v>
      </c>
      <c r="C6" s="13">
        <f t="shared" si="0"/>
        <v>2</v>
      </c>
      <c r="D6" s="25" t="s">
        <v>78</v>
      </c>
      <c r="E6" s="13">
        <f>IF(Tabela6[nº de turmas 1q]&gt;=15,3,IF(Tabela6[nº de turmas 1q]&gt;=10,2,IF(Tabela6[nº de turmas 1q]&gt;=5,1,0)))</f>
        <v>0</v>
      </c>
      <c r="G6" s="25" t="s">
        <v>127</v>
      </c>
      <c r="H6" s="10" t="str">
        <f>IFERROR(VLOOKUP(Tabela68[[#This Row],[Disciplina]],Disciplinas[],5,FALSE),"-")</f>
        <v>NHT1072-15</v>
      </c>
      <c r="I6" s="10">
        <f t="shared" si="1"/>
        <v>2</v>
      </c>
      <c r="J6" s="25" t="s">
        <v>57</v>
      </c>
      <c r="K6" s="10">
        <f>IF(Tabela68[nº de turmas 2q]&gt;=15,3,IF(Tabela68[nº de turmas 2q]&gt;=10,2,IF(Tabela68[nº de turmas 2q]&gt;=5,1,0)))</f>
        <v>0</v>
      </c>
      <c r="M6" s="25" t="s">
        <v>153</v>
      </c>
      <c r="N6" s="11" t="str">
        <f>IFERROR(VLOOKUP(Tabela689[[#This Row],[Disciplina]],Disciplinas[],5,FALSE),"-")</f>
        <v>NHT1070-15</v>
      </c>
      <c r="O6" s="11">
        <f t="shared" si="2"/>
        <v>2</v>
      </c>
      <c r="P6" s="25" t="s">
        <v>66</v>
      </c>
      <c r="Q6" s="11">
        <f>IF(Tabela689[nº de turmas 3q]&gt;=15,3,IF(Tabela689[nº de turmas 3q]&gt;=10,2,IF(Tabela689[nº de turmas 3q]&gt;=5,1,0)))</f>
        <v>0</v>
      </c>
    </row>
    <row r="7" spans="1:17" ht="30">
      <c r="A7" s="25" t="s">
        <v>155</v>
      </c>
      <c r="B7" s="13" t="str">
        <f>IFERROR(VLOOKUP($A7,Disciplinas[],5,FALSE),"-")</f>
        <v>NHT1055-15</v>
      </c>
      <c r="C7" s="13">
        <f t="shared" si="0"/>
        <v>2</v>
      </c>
      <c r="D7" s="25" t="s">
        <v>50</v>
      </c>
      <c r="E7" s="13">
        <f>IF(Tabela6[nº de turmas 1q]&gt;=15,3,IF(Tabela6[nº de turmas 1q]&gt;=10,2,IF(Tabela6[nº de turmas 1q]&gt;=5,1,0)))</f>
        <v>0</v>
      </c>
      <c r="G7" s="25" t="s">
        <v>151</v>
      </c>
      <c r="H7" s="10" t="str">
        <f>IFERROR(VLOOKUP(Tabela68[[#This Row],[Disciplina]],Disciplinas[],5,FALSE),"-")</f>
        <v>NHT1069-15</v>
      </c>
      <c r="I7" s="10">
        <f t="shared" si="1"/>
        <v>2</v>
      </c>
      <c r="J7" s="25" t="s">
        <v>82</v>
      </c>
      <c r="K7" s="10">
        <f>IF(Tabela68[nº de turmas 2q]&gt;=15,3,IF(Tabela68[nº de turmas 2q]&gt;=10,2,IF(Tabela68[nº de turmas 2q]&gt;=5,1,0)))</f>
        <v>0</v>
      </c>
      <c r="M7" s="25" t="s">
        <v>159</v>
      </c>
      <c r="N7" s="11" t="str">
        <f>IFERROR(VLOOKUP(Tabela689[[#This Row],[Disciplina]],Disciplinas[],5,FALSE),"-")</f>
        <v>NHT1057-15</v>
      </c>
      <c r="O7" s="11">
        <f t="shared" si="2"/>
        <v>2</v>
      </c>
      <c r="P7" s="25" t="s">
        <v>74</v>
      </c>
      <c r="Q7" s="11">
        <f>IF(Tabela689[nº de turmas 3q]&gt;=15,3,IF(Tabela689[nº de turmas 3q]&gt;=10,2,IF(Tabela689[nº de turmas 3q]&gt;=5,1,0)))</f>
        <v>0</v>
      </c>
    </row>
    <row r="8" spans="1:17" ht="30">
      <c r="A8" s="25" t="s">
        <v>157</v>
      </c>
      <c r="B8" s="13" t="str">
        <f>IFERROR(VLOOKUP($A8,Disciplinas[],5,FALSE),"-")</f>
        <v>NHT1061-15</v>
      </c>
      <c r="C8" s="13">
        <f t="shared" si="0"/>
        <v>2</v>
      </c>
      <c r="D8" s="25" t="s">
        <v>74</v>
      </c>
      <c r="E8" s="13">
        <f>IF(Tabela6[nº de turmas 1q]&gt;=15,3,IF(Tabela6[nº de turmas 1q]&gt;=10,2,IF(Tabela6[nº de turmas 1q]&gt;=5,1,0)))</f>
        <v>0</v>
      </c>
      <c r="G8" s="25" t="s">
        <v>163</v>
      </c>
      <c r="H8" s="10" t="str">
        <f>IFERROR(VLOOKUP(Tabela68[[#This Row],[Disciplina]],Disciplinas[],5,FALSE),"-")</f>
        <v>NHT1054-15</v>
      </c>
      <c r="I8" s="10">
        <f t="shared" si="1"/>
        <v>2</v>
      </c>
      <c r="J8" s="25" t="s">
        <v>72</v>
      </c>
      <c r="K8" s="10">
        <f>IF(Tabela68[nº de turmas 2q]&gt;=15,3,IF(Tabela68[nº de turmas 2q]&gt;=10,2,IF(Tabela68[nº de turmas 2q]&gt;=5,1,0)))</f>
        <v>0</v>
      </c>
      <c r="M8" s="25" t="s">
        <v>161</v>
      </c>
      <c r="N8" s="11" t="str">
        <f>IFERROR(VLOOKUP(Tabela689[[#This Row],[Disciplina]],Disciplinas[],5,FALSE),"-")</f>
        <v>NHT1030-15</v>
      </c>
      <c r="O8" s="11">
        <f t="shared" si="2"/>
        <v>2</v>
      </c>
      <c r="P8" s="25" t="s">
        <v>299</v>
      </c>
      <c r="Q8" s="11">
        <f>IF(Tabela689[nº de turmas 3q]&gt;=15,3,IF(Tabela689[nº de turmas 3q]&gt;=10,2,IF(Tabela689[nº de turmas 3q]&gt;=5,1,0)))</f>
        <v>0</v>
      </c>
    </row>
    <row r="9" spans="1:17" ht="30">
      <c r="A9" s="25" t="s">
        <v>193</v>
      </c>
      <c r="B9" s="13" t="str">
        <f>IFERROR(VLOOKUP($A9,Disciplinas[],5,FALSE),"-")</f>
        <v>NHT1066-15</v>
      </c>
      <c r="C9" s="13">
        <f t="shared" si="0"/>
        <v>2</v>
      </c>
      <c r="D9" s="25" t="s">
        <v>86</v>
      </c>
      <c r="E9" s="13">
        <f>IF(Tabela6[nº de turmas 1q]&gt;=15,3,IF(Tabela6[nº de turmas 1q]&gt;=10,2,IF(Tabela6[nº de turmas 1q]&gt;=5,1,0)))</f>
        <v>0</v>
      </c>
      <c r="G9" s="38" t="s">
        <v>197</v>
      </c>
      <c r="H9" s="10" t="str">
        <f>IFERROR(VLOOKUP(Tabela68[[#This Row],[Disciplina]],Disciplinas[],5,FALSE),"-")</f>
        <v>NHT1059-15</v>
      </c>
      <c r="I9" s="10">
        <f t="shared" si="1"/>
        <v>2</v>
      </c>
      <c r="J9" s="25" t="s">
        <v>58</v>
      </c>
      <c r="K9" s="10">
        <f>IF(Tabela68[nº de turmas 2q]&gt;=15,3,IF(Tabela68[nº de turmas 2q]&gt;=10,2,IF(Tabela68[nº de turmas 2q]&gt;=5,1,0)))</f>
        <v>0</v>
      </c>
      <c r="M9" s="25" t="s">
        <v>187</v>
      </c>
      <c r="N9" s="11" t="str">
        <f>IFERROR(VLOOKUP(Tabela689[[#This Row],[Disciplina]],Disciplinas[],5,FALSE),"-")</f>
        <v>NHT1056-15</v>
      </c>
      <c r="O9" s="11">
        <f t="shared" si="2"/>
        <v>2</v>
      </c>
      <c r="P9" s="25" t="s">
        <v>61</v>
      </c>
      <c r="Q9" s="11">
        <f>IF(Tabela689[nº de turmas 3q]&gt;=15,3,IF(Tabela689[nº de turmas 3q]&gt;=10,2,IF(Tabela689[nº de turmas 3q]&gt;=5,1,0)))</f>
        <v>0</v>
      </c>
    </row>
    <row r="10" spans="1:17" ht="30">
      <c r="A10" s="25" t="s">
        <v>195</v>
      </c>
      <c r="B10" s="13" t="str">
        <f>IFERROR(VLOOKUP($A10,Disciplinas[],5,FALSE),"-")</f>
        <v>NHT1058-15</v>
      </c>
      <c r="C10" s="13">
        <f t="shared" si="0"/>
        <v>2</v>
      </c>
      <c r="D10" s="25" t="s">
        <v>76</v>
      </c>
      <c r="E10" s="13">
        <f>IF(Tabela6[nº de turmas 1q]&gt;=15,3,IF(Tabela6[nº de turmas 1q]&gt;=10,2,IF(Tabela6[nº de turmas 1q]&gt;=5,1,0)))</f>
        <v>0</v>
      </c>
      <c r="G10" s="25" t="s">
        <v>207</v>
      </c>
      <c r="H10" s="10" t="str">
        <f>IFERROR(VLOOKUP(Tabela68[[#This Row],[Disciplina]],Disciplinas[],5,FALSE),"-")</f>
        <v>NHT1071-15</v>
      </c>
      <c r="I10" s="10">
        <f t="shared" si="1"/>
        <v>2</v>
      </c>
      <c r="J10" s="25" t="s">
        <v>75</v>
      </c>
      <c r="K10" s="10">
        <f>IF(Tabela68[nº de turmas 2q]&gt;=15,3,IF(Tabela68[nº de turmas 2q]&gt;=10,2,IF(Tabela68[nº de turmas 2q]&gt;=5,1,0)))</f>
        <v>0</v>
      </c>
      <c r="M10" s="25" t="s">
        <v>199</v>
      </c>
      <c r="N10" s="11" t="str">
        <f>IFERROR(VLOOKUP(Tabela689[[#This Row],[Disciplina]],Disciplinas[],5,FALSE),"-")</f>
        <v>NHT1060-15</v>
      </c>
      <c r="O10" s="11">
        <f t="shared" si="2"/>
        <v>2</v>
      </c>
      <c r="P10" s="25" t="s">
        <v>71</v>
      </c>
      <c r="Q10" s="11">
        <f>IF(Tabela689[nº de turmas 3q]&gt;=15,3,IF(Tabela689[nº de turmas 3q]&gt;=10,2,IF(Tabela689[nº de turmas 3q]&gt;=5,1,0)))</f>
        <v>0</v>
      </c>
    </row>
    <row r="11" spans="1:17" ht="30">
      <c r="A11" s="25" t="s">
        <v>241</v>
      </c>
      <c r="B11" s="13" t="str">
        <f>IFERROR(VLOOKUP($A11,Disciplinas[],5,FALSE),"-")</f>
        <v>NHT1065-15</v>
      </c>
      <c r="C11" s="13">
        <f t="shared" si="0"/>
        <v>2</v>
      </c>
      <c r="D11" s="25" t="s">
        <v>62</v>
      </c>
      <c r="E11" s="13">
        <f>IF(Tabela6[nº de turmas 1q]&gt;=15,3,IF(Tabela6[nº de turmas 1q]&gt;=10,2,IF(Tabela6[nº de turmas 1q]&gt;=5,1,0)))</f>
        <v>0</v>
      </c>
      <c r="G11" s="25" t="s">
        <v>237</v>
      </c>
      <c r="H11" s="10" t="str">
        <f>IFERROR(VLOOKUP(Tabela68[[#This Row],[Disciplina]],Disciplinas[],5,FALSE),"-")</f>
        <v>NHT1063-15</v>
      </c>
      <c r="I11" s="10">
        <f t="shared" si="1"/>
        <v>2</v>
      </c>
      <c r="J11" s="25" t="s">
        <v>48</v>
      </c>
      <c r="K11" s="10">
        <f>IF(Tabela68[nº de turmas 2q]&gt;=15,3,IF(Tabela68[nº de turmas 2q]&gt;=10,2,IF(Tabela68[nº de turmas 2q]&gt;=5,1,0)))</f>
        <v>0</v>
      </c>
      <c r="M11" s="25" t="s">
        <v>223</v>
      </c>
      <c r="N11" s="11" t="str">
        <f>IFERROR(VLOOKUP(Tabela689[[#This Row],[Disciplina]],Disciplinas[],5,FALSE),"-")</f>
        <v>NHT1048-15</v>
      </c>
      <c r="O11" s="11">
        <f t="shared" si="2"/>
        <v>2</v>
      </c>
      <c r="P11" s="25" t="s">
        <v>330</v>
      </c>
      <c r="Q11" s="11">
        <f>IF(Tabela689[nº de turmas 3q]&gt;=15,3,IF(Tabela689[nº de turmas 3q]&gt;=10,2,IF(Tabela689[nº de turmas 3q]&gt;=5,1,0)))</f>
        <v>0</v>
      </c>
    </row>
    <row r="12" spans="1:17" ht="30">
      <c r="A12" s="25" t="s">
        <v>111</v>
      </c>
      <c r="B12" s="13" t="str">
        <f>IFERROR(VLOOKUP($A12,Disciplinas[],5,FALSE),"-")</f>
        <v>NHT1013-15</v>
      </c>
      <c r="C12" s="13">
        <f t="shared" si="0"/>
        <v>1</v>
      </c>
      <c r="D12" s="25" t="s">
        <v>67</v>
      </c>
      <c r="E12" s="13">
        <f>IF(Tabela6[nº de turmas 1q]&gt;=15,3,IF(Tabela6[nº de turmas 1q]&gt;=10,2,IF(Tabela6[nº de turmas 1q]&gt;=5,1,0)))</f>
        <v>0</v>
      </c>
      <c r="G12" s="25" t="s">
        <v>191</v>
      </c>
      <c r="H12" s="10" t="str">
        <f>IFERROR(VLOOKUP(Tabela68[[#This Row],[Disciplina]],Disciplinas[],5,FALSE),"-")</f>
        <v>NHZ1079-15</v>
      </c>
      <c r="I12" s="10">
        <f t="shared" si="1"/>
        <v>1</v>
      </c>
      <c r="J12" s="25" t="s">
        <v>53</v>
      </c>
      <c r="K12" s="10">
        <f>IF(Tabela68[nº de turmas 2q]&gt;=15,3,IF(Tabela68[nº de turmas 2q]&gt;=10,2,IF(Tabela68[nº de turmas 2q]&gt;=5,1,0)))</f>
        <v>0</v>
      </c>
      <c r="M12" s="25" t="s">
        <v>239</v>
      </c>
      <c r="N12" s="11" t="str">
        <f>IFERROR(VLOOKUP(Tabela689[[#This Row],[Disciplina]],Disciplinas[],5,FALSE),"-")</f>
        <v>NHT1064-15</v>
      </c>
      <c r="O12" s="11">
        <f t="shared" si="2"/>
        <v>2</v>
      </c>
      <c r="P12" s="25" t="s">
        <v>80</v>
      </c>
      <c r="Q12" s="11">
        <f>IF(Tabela689[nº de turmas 3q]&gt;=15,3,IF(Tabela689[nº de turmas 3q]&gt;=10,2,IF(Tabela689[nº de turmas 3q]&gt;=5,1,0)))</f>
        <v>0</v>
      </c>
    </row>
    <row r="13" spans="1:17" ht="30">
      <c r="A13" s="25" t="s">
        <v>95</v>
      </c>
      <c r="B13" s="13" t="str">
        <f>IFERROR(VLOOKUP($A13,Disciplinas[],5,FALSE),"-")</f>
        <v>NHZ1003-15</v>
      </c>
      <c r="C13" s="13">
        <f t="shared" si="0"/>
        <v>1</v>
      </c>
      <c r="D13" s="25" t="s">
        <v>68</v>
      </c>
      <c r="E13" s="13">
        <f>IF(Tabela6[nº de turmas 1q]&gt;=15,3,IF(Tabela6[nº de turmas 1q]&gt;=10,2,IF(Tabela6[nº de turmas 1q]&gt;=5,1,0)))</f>
        <v>0</v>
      </c>
      <c r="G13" s="25" t="s">
        <v>121</v>
      </c>
      <c r="H13" s="10" t="str">
        <f>IFERROR(VLOOKUP(Tabela68[[#This Row],[Disciplina]],Disciplinas[],5,FALSE),"-")</f>
        <v>NHZ1015-13</v>
      </c>
      <c r="I13" s="10">
        <f t="shared" si="1"/>
        <v>0</v>
      </c>
      <c r="J13" s="25" t="s">
        <v>82</v>
      </c>
      <c r="K13" s="10">
        <f>IF(Tabela68[nº de turmas 2q]&gt;=15,3,IF(Tabela68[nº de turmas 2q]&gt;=10,2,IF(Tabela68[nº de turmas 2q]&gt;=5,1,0)))</f>
        <v>0</v>
      </c>
      <c r="M13" s="25" t="s">
        <v>173</v>
      </c>
      <c r="N13" s="11" t="str">
        <f>IFERROR(VLOOKUP(Tabela689[[#This Row],[Disciplina]],Disciplinas[],5,FALSE),"-")</f>
        <v>ESZB005-13</v>
      </c>
      <c r="O13" s="11">
        <f t="shared" si="2"/>
        <v>0</v>
      </c>
      <c r="P13" s="25" t="s">
        <v>70</v>
      </c>
      <c r="Q13" s="11">
        <f>IF(Tabela689[nº de turmas 3q]&gt;=15,3,IF(Tabela689[nº de turmas 3q]&gt;=10,2,IF(Tabela689[nº de turmas 3q]&gt;=5,1,0)))</f>
        <v>0</v>
      </c>
    </row>
    <row r="14" spans="1:17" ht="30">
      <c r="A14" s="25" t="s">
        <v>165</v>
      </c>
      <c r="B14" s="13" t="str">
        <f>IFERROR(VLOOKUP($A14,Disciplinas[],5,FALSE),"-")</f>
        <v>NHZ1031-15</v>
      </c>
      <c r="C14" s="13">
        <f t="shared" si="0"/>
        <v>1</v>
      </c>
      <c r="D14" s="25" t="s">
        <v>64</v>
      </c>
      <c r="E14" s="13">
        <f>IF(Tabela6[nº de turmas 1q]&gt;=15,3,IF(Tabela6[nº de turmas 1q]&gt;=10,2,IF(Tabela6[nº de turmas 1q]&gt;=5,1,0)))</f>
        <v>0</v>
      </c>
      <c r="G14" s="25" t="s">
        <v>266</v>
      </c>
      <c r="H14" s="10" t="str">
        <f>IFERROR(VLOOKUP(Tabela68[[#This Row],[Disciplina]],Disciplinas[],5,FALSE),"-")</f>
        <v>BIL0304-15</v>
      </c>
      <c r="I14" s="10">
        <f t="shared" si="1"/>
        <v>19</v>
      </c>
      <c r="J14" s="25" t="s">
        <v>86</v>
      </c>
      <c r="K14" s="10">
        <f>IF(Tabela68[nº de turmas 2q]&gt;=15,3,IF(Tabela68[nº de turmas 2q]&gt;=10,2,IF(Tabela68[nº de turmas 2q]&gt;=5,1,0)))</f>
        <v>3</v>
      </c>
      <c r="M14" s="25" t="s">
        <v>229</v>
      </c>
      <c r="N14" s="11" t="str">
        <f>IFERROR(VLOOKUP(Tabela689[[#This Row],[Disciplina]],Disciplinas[],5,FALSE),"-")</f>
        <v>NHZ1050-15</v>
      </c>
      <c r="O14" s="11">
        <f t="shared" si="2"/>
        <v>1</v>
      </c>
      <c r="P14" s="25" t="s">
        <v>59</v>
      </c>
      <c r="Q14" s="11">
        <f>IF(Tabela689[nº de turmas 3q]&gt;=15,3,IF(Tabela689[nº de turmas 3q]&gt;=10,2,IF(Tabela689[nº de turmas 3q]&gt;=5,1,0)))</f>
        <v>0</v>
      </c>
    </row>
    <row r="15" spans="1:17" ht="30">
      <c r="A15" s="37" t="s">
        <v>123</v>
      </c>
      <c r="B15" s="13" t="str">
        <f>IFERROR(VLOOKUP($A15,Disciplinas[],5,FALSE),"-")</f>
        <v>NHZ1016-15</v>
      </c>
      <c r="C15" s="13">
        <f t="shared" si="0"/>
        <v>1</v>
      </c>
      <c r="D15" s="25" t="s">
        <v>51</v>
      </c>
      <c r="E15" s="13">
        <f>IF(Tabela6[nº de turmas 1q]&gt;=15,3,IF(Tabela6[nº de turmas 1q]&gt;=10,2,IF(Tabela6[nº de turmas 1q]&gt;=5,1,0)))</f>
        <v>0</v>
      </c>
      <c r="G15" s="25" t="s">
        <v>243</v>
      </c>
      <c r="H15" s="10" t="str">
        <f>IFERROR(VLOOKUP(Tabela68[[#This Row],[Disciplina]],Disciplinas[],5,FALSE),"-")</f>
        <v>BCS0001-15</v>
      </c>
      <c r="I15" s="10">
        <f t="shared" si="1"/>
        <v>22</v>
      </c>
      <c r="J15" s="25" t="s">
        <v>79</v>
      </c>
      <c r="K15" s="10">
        <f>IF(Tabela68[nº de turmas 2q]&gt;=15,3,IF(Tabela68[nº de turmas 2q]&gt;=10,2,IF(Tabela68[nº de turmas 2q]&gt;=5,1,0)))</f>
        <v>3</v>
      </c>
      <c r="M15" s="25" t="s">
        <v>235</v>
      </c>
      <c r="N15" s="11" t="str">
        <f>IFERROR(VLOOKUP(Tabela689[[#This Row],[Disciplina]],Disciplinas[],5,FALSE),"-")</f>
        <v>NHZ1051-13</v>
      </c>
      <c r="O15" s="11">
        <f t="shared" si="2"/>
        <v>0</v>
      </c>
      <c r="P15" s="25" t="s">
        <v>77</v>
      </c>
      <c r="Q15" s="11">
        <f>IF(Tabela689[nº de turmas 3q]&gt;=15,3,IF(Tabela689[nº de turmas 3q]&gt;=10,2,IF(Tabela689[nº de turmas 3q]&gt;=5,1,0)))</f>
        <v>0</v>
      </c>
    </row>
    <row r="16" spans="1:17" ht="30">
      <c r="A16" s="25" t="s">
        <v>331</v>
      </c>
      <c r="B16" s="13" t="str">
        <f>IFERROR(VLOOKUP($A16,Disciplinas[],5,FALSE),"-")</f>
        <v>NHZ1078-15</v>
      </c>
      <c r="C16" s="13">
        <f t="shared" si="0"/>
        <v>2</v>
      </c>
      <c r="D16" s="25" t="s">
        <v>66</v>
      </c>
      <c r="E16" s="13">
        <f>IF(Tabela6[nº de turmas 1q]&gt;=15,3,IF(Tabela6[nº de turmas 1q]&gt;=10,2,IF(Tabela6[nº de turmas 1q]&gt;=5,1,0)))</f>
        <v>0</v>
      </c>
      <c r="G16" s="25" t="s">
        <v>167</v>
      </c>
      <c r="H16" s="10" t="str">
        <f>IFERROR(VLOOKUP(Tabela68[[#This Row],[Disciplina]],Disciplinas[],5,FALSE),"-")</f>
        <v>NHZ1090-15</v>
      </c>
      <c r="I16" s="10">
        <f t="shared" si="1"/>
        <v>1</v>
      </c>
      <c r="J16" s="25" t="s">
        <v>50</v>
      </c>
      <c r="K16" s="10">
        <f>IF(Tabela68[nº de turmas 2q]&gt;=15,3,IF(Tabela68[nº de turmas 2q]&gt;=10,2,IF(Tabela68[nº de turmas 2q]&gt;=5,1,0)))</f>
        <v>0</v>
      </c>
      <c r="M16" s="25" t="s">
        <v>147</v>
      </c>
      <c r="N16" s="11" t="str">
        <f>IFERROR(VLOOKUP(Tabela689[[#This Row],[Disciplina]],Disciplinas[],5,FALSE),"-")</f>
        <v>NHZ1026-15</v>
      </c>
      <c r="O16" s="11">
        <f>COUNTIF(Tabela3q,M16)</f>
        <v>1</v>
      </c>
      <c r="P16" s="25" t="s">
        <v>69</v>
      </c>
      <c r="Q16" s="11"/>
    </row>
    <row r="17" spans="1:17" ht="45">
      <c r="A17" s="25" t="s">
        <v>115</v>
      </c>
      <c r="B17" s="13" t="str">
        <f>IFERROR(VLOOKUP($A17,Disciplinas[],5,FALSE),"-")</f>
        <v>NHZ1014-13</v>
      </c>
      <c r="C17" s="13">
        <f t="shared" si="0"/>
        <v>2</v>
      </c>
      <c r="D17" s="25" t="s">
        <v>60</v>
      </c>
      <c r="E17" s="13">
        <f>IF(Tabela6[nº de turmas 1q]&gt;=15,3,IF(Tabela6[nº de turmas 1q]&gt;=10,2,IF(Tabela6[nº de turmas 1q]&gt;=5,1,0)))</f>
        <v>0</v>
      </c>
      <c r="G17" s="25" t="s">
        <v>225</v>
      </c>
      <c r="H17" s="10" t="str">
        <f>IFERROR(VLOOKUP(Tabela68[[#This Row],[Disciplina]],Disciplinas[],5,FALSE),"-")</f>
        <v>NHT1049-15</v>
      </c>
      <c r="I17" s="10">
        <f t="shared" si="1"/>
        <v>2</v>
      </c>
      <c r="J17" s="25" t="s">
        <v>76</v>
      </c>
      <c r="K17" s="10">
        <f>IF(Tabela68[nº de turmas 2q]&gt;=15,3,IF(Tabela68[nº de turmas 2q]&gt;=10,2,IF(Tabela68[nº de turmas 2q]&gt;=5,1,0)))</f>
        <v>0</v>
      </c>
      <c r="M17" s="25" t="s">
        <v>2571</v>
      </c>
      <c r="N17" s="23" t="str">
        <f>IFERROR(VLOOKUP(Tabela689[[#This Row],[Disciplina]],Disciplinas[],5,FALSE),"-")</f>
        <v>BCL0308-15a</v>
      </c>
      <c r="O17" s="23">
        <f>COUNTIF(Tabela3q,M17)</f>
        <v>7</v>
      </c>
      <c r="P17" s="25" t="s">
        <v>336</v>
      </c>
      <c r="Q17" s="11">
        <f>IF(Tabela689[nº de turmas 3q]&gt;=15,3,IF(Tabela689[nº de turmas 3q]&gt;=10,2,IF(Tabela689[nº de turmas 3q]&gt;=5,1,0)))</f>
        <v>1</v>
      </c>
    </row>
    <row r="18" spans="1:17" ht="45">
      <c r="A18" s="25" t="s">
        <v>149</v>
      </c>
      <c r="B18" s="13" t="str">
        <f>IFERROR(VLOOKUP($A18,Disciplinas[],5,FALSE),"-")</f>
        <v>NHZ1027-15</v>
      </c>
      <c r="C18" s="21">
        <f>COUNTIF(Tabela1q,A18)</f>
        <v>1</v>
      </c>
      <c r="D18" s="25" t="s">
        <v>59</v>
      </c>
      <c r="E18" s="13">
        <f>IF(Tabela6[nº de turmas 1q]&gt;=15,3,IF(Tabela6[nº de turmas 1q]&gt;=10,2,IF(Tabela6[nº de turmas 1q]&gt;=5,1,0)))</f>
        <v>0</v>
      </c>
      <c r="G18" s="25" t="s">
        <v>319</v>
      </c>
      <c r="H18" s="22" t="str">
        <f>IFERROR(VLOOKUP(Tabela68[[#This Row],[Disciplina]],Disciplinas[],5,FALSE),"-")</f>
        <v>NHT1092-16</v>
      </c>
      <c r="I18" s="22">
        <f>COUNTIF(Tabela2q,G18)</f>
        <v>1</v>
      </c>
      <c r="J18" s="25" t="s">
        <v>337</v>
      </c>
      <c r="K18" s="10">
        <f>IF(Tabela68[nº de turmas 2q]&gt;=15,3,IF(Tabela68[nº de turmas 2q]&gt;=10,2,IF(Tabela68[nº de turmas 2q]&gt;=5,1,0)))</f>
        <v>0</v>
      </c>
      <c r="M18" s="25" t="s">
        <v>254</v>
      </c>
      <c r="N18" s="23" t="str">
        <f>IFERROR(VLOOKUP(Tabela689[[#This Row],[Disciplina]],Disciplinas[],5,FALSE),"-")</f>
        <v>BCL0306-15</v>
      </c>
      <c r="O18" s="23">
        <f>COUNTIF(Tabela3q,M18)</f>
        <v>18</v>
      </c>
      <c r="P18" s="25" t="s">
        <v>62</v>
      </c>
      <c r="Q18" s="11">
        <f>IF(Tabela689[nº de turmas 3q]&gt;=15,3,IF(Tabela689[nº de turmas 3q]&gt;=10,2,IF(Tabela689[nº de turmas 3q]&gt;=5,1,0)))</f>
        <v>3</v>
      </c>
    </row>
    <row r="19" spans="1:17" ht="45">
      <c r="A19" s="25" t="s">
        <v>332</v>
      </c>
      <c r="B19" s="13" t="str">
        <f>IFERROR(VLOOKUP($A19,Disciplinas[],5,FALSE),"-")</f>
        <v>NHZ1082-15</v>
      </c>
      <c r="C19" s="21">
        <f>COUNTIF(Tabela1q,A19)</f>
        <v>4</v>
      </c>
      <c r="D19" s="25" t="s">
        <v>80</v>
      </c>
      <c r="E19" s="13">
        <f>IF(Tabela6[nº de turmas 1q]&gt;=15,3,IF(Tabela6[nº de turmas 1q]&gt;=10,2,IF(Tabela6[nº de turmas 1q]&gt;=5,1,0)))</f>
        <v>0</v>
      </c>
      <c r="G19" s="25" t="s">
        <v>173</v>
      </c>
      <c r="H19" s="22" t="str">
        <f>IFERROR(VLOOKUP(Tabela68[[#This Row],[Disciplina]],Disciplinas[],5,FALSE),"-")</f>
        <v>ESZB005-13</v>
      </c>
      <c r="I19" s="22">
        <f>COUNTIF(Tabela2q,G19)</f>
        <v>1</v>
      </c>
      <c r="J19" s="25" t="s">
        <v>70</v>
      </c>
      <c r="K19" s="10">
        <f>IF(Tabela68[nº de turmas 2q]&gt;=15,3,IF(Tabela68[nº de turmas 2q]&gt;=10,2,IF(Tabela68[nº de turmas 2q]&gt;=5,1,0)))</f>
        <v>0</v>
      </c>
      <c r="M19" s="25" t="s">
        <v>266</v>
      </c>
      <c r="N19" s="23" t="str">
        <f>IFERROR(VLOOKUP(Tabela689[[#This Row],[Disciplina]],Disciplinas[],5,FALSE),"-")</f>
        <v>BIL0304-15</v>
      </c>
      <c r="O19" s="23">
        <f>COUNTIF(Tabela3q,M19)</f>
        <v>2</v>
      </c>
      <c r="P19" s="25" t="s">
        <v>86</v>
      </c>
      <c r="Q19" s="11">
        <f>IF(Tabela689[nº de turmas 3q]&gt;=15,3,IF(Tabela689[nº de turmas 3q]&gt;=10,2,IF(Tabela689[nº de turmas 3q]&gt;=5,1,0)))</f>
        <v>0</v>
      </c>
    </row>
    <row r="20" spans="1:17" ht="45">
      <c r="A20" s="25" t="s">
        <v>2571</v>
      </c>
      <c r="B20" s="13" t="str">
        <f>IFERROR(VLOOKUP($A20,Disciplinas[],5,FALSE),"-")</f>
        <v>BCL0308-15a</v>
      </c>
      <c r="C20" s="21">
        <f>COUNTIF(Tabela1q,A20)</f>
        <v>2</v>
      </c>
      <c r="D20" s="25" t="s">
        <v>49</v>
      </c>
      <c r="E20" s="13">
        <f>IF(Tabela6[nº de turmas 1q]&gt;=15,3,IF(Tabela6[nº de turmas 1q]&gt;=10,2,IF(Tabela6[nº de turmas 1q]&gt;=5,1,0)))</f>
        <v>0</v>
      </c>
      <c r="H20" s="22" t="str">
        <f>IFERROR(VLOOKUP(Tabela68[[#This Row],[Disciplina]],Disciplinas[],5,FALSE),"-")</f>
        <v>-</v>
      </c>
      <c r="I20" s="22">
        <f>COUNTIF(Tabela2q,G20)</f>
        <v>72</v>
      </c>
      <c r="K20" s="10">
        <f>IF(Tabela68[nº de turmas 2q]&gt;=15,3,IF(Tabela68[nº de turmas 2q]&gt;=10,2,IF(Tabela68[nº de turmas 2q]&gt;=5,1,0)))</f>
        <v>3</v>
      </c>
      <c r="M20" s="25"/>
      <c r="N20" s="23"/>
      <c r="O20" s="23"/>
      <c r="Q20" s="11">
        <f>IF(Tabela689[nº de turmas 3q]&gt;=15,3,IF(Tabela689[nº de turmas 3q]&gt;=10,2,IF(Tabela689[nº de turmas 3q]&gt;=5,1,0)))</f>
        <v>0</v>
      </c>
    </row>
    <row r="21" spans="1:17" ht="30">
      <c r="A21" s="25" t="s">
        <v>266</v>
      </c>
      <c r="B21" s="13" t="str">
        <f>IFERROR(VLOOKUP($A21,Disciplinas[],5,FALSE),"-")</f>
        <v>BIL0304-15</v>
      </c>
      <c r="C21" s="21">
        <f>COUNTIF(Tabela1q,A21)</f>
        <v>2</v>
      </c>
      <c r="D21" s="25" t="s">
        <v>86</v>
      </c>
      <c r="E21" s="13">
        <f>IF(Tabela6[nº de turmas 1q]&gt;=15,3,IF(Tabela6[nº de turmas 1q]&gt;=10,2,IF(Tabela6[nº de turmas 1q]&gt;=5,1,0)))</f>
        <v>0</v>
      </c>
      <c r="H21" s="22" t="str">
        <f>IFERROR(VLOOKUP(Tabela68[[#This Row],[Disciplina]],Disciplinas[],5,FALSE),"-")</f>
        <v>-</v>
      </c>
      <c r="I21" s="22">
        <f>COUNTIF(Tabela2q,G21)</f>
        <v>72</v>
      </c>
      <c r="K21" s="10">
        <f>IF(Tabela68[nº de turmas 2q]&gt;=15,3,IF(Tabela68[nº de turmas 2q]&gt;=10,2,IF(Tabela68[nº de turmas 2q]&gt;=5,1,0)))</f>
        <v>3</v>
      </c>
      <c r="M21" s="25"/>
      <c r="N21" s="23"/>
      <c r="O21" s="23"/>
      <c r="Q21" s="11"/>
    </row>
    <row r="22" spans="1:17" ht="45">
      <c r="A22" s="25" t="s">
        <v>254</v>
      </c>
      <c r="B22" s="13" t="str">
        <f>IFERROR(VLOOKUP($A22,Disciplinas[],5,FALSE),"-")</f>
        <v>BCL0306-15</v>
      </c>
      <c r="C22" s="21">
        <f>COUNTIF(Tabela1q,A22)</f>
        <v>3</v>
      </c>
      <c r="D22" s="25" t="s">
        <v>62</v>
      </c>
      <c r="E22" s="13">
        <f>IF(Tabela6[nº de turmas 1q]&gt;=15,3,IF(Tabela6[nº de turmas 1q]&gt;=10,2,IF(Tabela6[nº de turmas 1q]&gt;=5,1,0)))</f>
        <v>0</v>
      </c>
      <c r="H22" s="22" t="str">
        <f>IFERROR(VLOOKUP(Tabela68[[#This Row],[Disciplina]],Disciplinas[],5,FALSE),"-")</f>
        <v>-</v>
      </c>
      <c r="I22" s="22">
        <f>COUNTIF(Tabela2q,G22)</f>
        <v>72</v>
      </c>
      <c r="K22" s="10">
        <f>IF(Tabela68[nº de turmas 2q]&gt;=15,3,IF(Tabela68[nº de turmas 2q]&gt;=10,2,IF(Tabela68[nº de turmas 2q]&gt;=5,1,0)))</f>
        <v>3</v>
      </c>
      <c r="M22" s="25"/>
      <c r="N22" s="23"/>
      <c r="O22" s="23"/>
      <c r="Q22" s="11"/>
    </row>
    <row r="24" spans="1:17" ht="90">
      <c r="A24" s="25" t="s">
        <v>2585</v>
      </c>
    </row>
  </sheetData>
  <sheetProtection password="C449" sheet="1" objects="1" scenarios="1" autoFilter="0"/>
  <dataValidations count="2">
    <dataValidation type="list" allowBlank="1" showInputMessage="1" showErrorMessage="1" sqref="A4:A22 G4:G22 M4:M19 M21:M22">
      <formula1>Disciplina</formula1>
    </dataValidation>
    <dataValidation type="list" allowBlank="1" showInputMessage="1" showErrorMessage="1" sqref="D4:D22 J4:J22 P4:P19 P21:P22">
      <formula1>Docentes</formula1>
    </dataValidation>
  </dataValidations>
  <pageMargins left="0.511811024" right="0.511811024" top="0.78740157499999996" bottom="0.78740157499999996" header="0.31496062000000002" footer="0.31496062000000002"/>
  <tableParts count="3">
    <tablePart r:id="rId1"/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9"/>
    <pageSetUpPr fitToPage="1"/>
  </sheetPr>
  <dimension ref="A1:AU58"/>
  <sheetViews>
    <sheetView tabSelected="1" topLeftCell="A16" zoomScale="80" zoomScaleNormal="80" workbookViewId="0">
      <pane xSplit="3" topLeftCell="D1" activePane="topRight" state="frozen"/>
      <selection activeCell="A164" sqref="A164"/>
      <selection pane="topRight" activeCell="E33" sqref="E33"/>
    </sheetView>
  </sheetViews>
  <sheetFormatPr defaultRowHeight="15"/>
  <cols>
    <col min="1" max="1" width="10.5703125" style="12" bestFit="1" customWidth="1"/>
    <col min="2" max="2" width="1" style="100" customWidth="1"/>
    <col min="3" max="3" width="46" bestFit="1" customWidth="1"/>
    <col min="4" max="7" width="16.7109375" style="12" customWidth="1"/>
    <col min="8" max="8" width="15.85546875" customWidth="1"/>
    <col min="9" max="9" width="10.7109375" customWidth="1"/>
    <col min="10" max="10" width="10.28515625" customWidth="1"/>
    <col min="11" max="11" width="10.5703125" style="12" customWidth="1"/>
    <col min="12" max="12" width="9.7109375" style="12" customWidth="1"/>
    <col min="13" max="13" width="10" style="24" customWidth="1"/>
    <col min="14" max="14" width="11.42578125" customWidth="1"/>
    <col min="15" max="18" width="9.140625" customWidth="1"/>
    <col min="19" max="19" width="16.42578125" customWidth="1"/>
    <col min="20" max="20" width="16" customWidth="1"/>
    <col min="21" max="21" width="14.28515625" customWidth="1"/>
    <col min="22" max="22" width="11.140625" style="12" customWidth="1"/>
    <col min="23" max="23" width="13" style="12" customWidth="1"/>
    <col min="24" max="24" width="13.140625" style="24" customWidth="1"/>
    <col min="25" max="25" width="14.5703125" customWidth="1"/>
    <col min="26" max="26" width="16.42578125" customWidth="1"/>
    <col min="27" max="27" width="16" customWidth="1"/>
    <col min="28" max="28" width="17.42578125" bestFit="1" customWidth="1"/>
    <col min="29" max="29" width="14.42578125" style="12" customWidth="1"/>
    <col min="30" max="30" width="13" style="12" customWidth="1"/>
    <col min="31" max="31" width="13.140625" style="24" customWidth="1"/>
    <col min="32" max="32" width="14.5703125" customWidth="1"/>
    <col min="33" max="33" width="13.5703125" customWidth="1"/>
    <col min="34" max="34" width="17.140625" customWidth="1"/>
    <col min="35" max="35" width="13.5703125" customWidth="1"/>
    <col min="36" max="36" width="24.140625" style="12" customWidth="1"/>
    <col min="37" max="37" width="16.28515625" customWidth="1"/>
    <col min="38" max="38" width="32.140625" style="12" customWidth="1"/>
    <col min="39" max="39" width="15.85546875" style="12" customWidth="1"/>
    <col min="40" max="40" width="30" style="12" customWidth="1"/>
    <col min="41" max="41" width="15.85546875" style="12" customWidth="1"/>
    <col min="42" max="42" width="16" style="24" customWidth="1"/>
    <col min="43" max="43" width="14.28515625" style="12" bestFit="1" customWidth="1"/>
    <col min="44" max="44" width="29.140625" style="24" bestFit="1" customWidth="1"/>
    <col min="45" max="45" width="15.28515625" bestFit="1" customWidth="1"/>
    <col min="47" max="47" width="10.85546875" style="97" bestFit="1" customWidth="1"/>
    <col min="48" max="48" width="14.140625" bestFit="1" customWidth="1"/>
  </cols>
  <sheetData>
    <row r="1" spans="1:47">
      <c r="D1" s="19"/>
      <c r="E1" s="19"/>
      <c r="F1" s="19"/>
      <c r="G1" s="19"/>
      <c r="H1" s="19" t="s">
        <v>26</v>
      </c>
      <c r="I1" s="19"/>
      <c r="J1" s="19"/>
      <c r="K1" s="19"/>
      <c r="L1" s="19"/>
      <c r="M1" s="19"/>
      <c r="N1" s="19"/>
      <c r="O1" s="12" t="s">
        <v>27</v>
      </c>
      <c r="P1" s="12"/>
      <c r="Q1" s="12"/>
      <c r="R1" s="12"/>
      <c r="S1" s="12"/>
      <c r="T1" s="12"/>
      <c r="U1" s="12"/>
      <c r="V1" s="19" t="s">
        <v>28</v>
      </c>
      <c r="W1" s="19"/>
      <c r="X1" s="19"/>
      <c r="Y1" s="19"/>
      <c r="Z1" s="19"/>
      <c r="AA1" s="19"/>
      <c r="AB1" s="19"/>
      <c r="AC1" t="s">
        <v>40</v>
      </c>
      <c r="AD1"/>
      <c r="AE1"/>
      <c r="AF1" s="12"/>
      <c r="AH1" s="12"/>
      <c r="AI1" s="12"/>
      <c r="AK1" s="12"/>
      <c r="AN1"/>
      <c r="AO1"/>
      <c r="AP1"/>
      <c r="AQ1"/>
      <c r="AR1" s="97"/>
      <c r="AU1"/>
    </row>
    <row r="2" spans="1:47" s="8" customFormat="1" ht="90">
      <c r="A2" s="104" t="s">
        <v>4038</v>
      </c>
      <c r="B2" s="101"/>
      <c r="C2" s="105" t="s">
        <v>25</v>
      </c>
      <c r="D2" s="8" t="s">
        <v>4042</v>
      </c>
      <c r="E2" s="8" t="s">
        <v>4044</v>
      </c>
      <c r="F2" s="8" t="s">
        <v>4043</v>
      </c>
      <c r="G2" s="8" t="s">
        <v>4045</v>
      </c>
      <c r="H2" s="8" t="s">
        <v>29</v>
      </c>
      <c r="I2" s="8" t="s">
        <v>30</v>
      </c>
      <c r="J2" s="8" t="s">
        <v>31</v>
      </c>
      <c r="K2" s="8" t="s">
        <v>306</v>
      </c>
      <c r="L2" s="8" t="s">
        <v>338</v>
      </c>
      <c r="M2" s="8" t="s">
        <v>339</v>
      </c>
      <c r="N2" s="8" t="s">
        <v>32</v>
      </c>
      <c r="O2" s="8" t="s">
        <v>33</v>
      </c>
      <c r="P2" s="8" t="s">
        <v>34</v>
      </c>
      <c r="Q2" s="8" t="s">
        <v>44</v>
      </c>
      <c r="R2" s="8" t="s">
        <v>305</v>
      </c>
      <c r="S2" s="8" t="s">
        <v>340</v>
      </c>
      <c r="T2" s="8" t="s">
        <v>341</v>
      </c>
      <c r="U2" s="8" t="s">
        <v>36</v>
      </c>
      <c r="V2" s="8" t="s">
        <v>37</v>
      </c>
      <c r="W2" s="8" t="s">
        <v>38</v>
      </c>
      <c r="X2" s="8" t="s">
        <v>35</v>
      </c>
      <c r="Y2" s="8" t="s">
        <v>307</v>
      </c>
      <c r="Z2" s="8" t="s">
        <v>342</v>
      </c>
      <c r="AA2" s="8" t="s">
        <v>343</v>
      </c>
      <c r="AB2" s="8" t="s">
        <v>39</v>
      </c>
      <c r="AC2" s="8" t="s">
        <v>41</v>
      </c>
      <c r="AD2" s="8" t="s">
        <v>42</v>
      </c>
      <c r="AE2" s="8" t="s">
        <v>43</v>
      </c>
      <c r="AF2" s="8" t="s">
        <v>308</v>
      </c>
      <c r="AG2" s="8" t="s">
        <v>300</v>
      </c>
      <c r="AH2" s="8" t="s">
        <v>301</v>
      </c>
      <c r="AI2" s="8" t="s">
        <v>303</v>
      </c>
      <c r="AJ2" s="8" t="s">
        <v>4039</v>
      </c>
      <c r="AK2" s="8" t="s">
        <v>302</v>
      </c>
      <c r="AL2" s="8" t="s">
        <v>309</v>
      </c>
      <c r="AM2" s="8" t="s">
        <v>310</v>
      </c>
      <c r="AN2" s="8" t="s">
        <v>46</v>
      </c>
      <c r="AO2" s="8" t="s">
        <v>325</v>
      </c>
      <c r="AP2" s="8" t="s">
        <v>4040</v>
      </c>
      <c r="AQ2" s="8" t="s">
        <v>4041</v>
      </c>
      <c r="AR2" s="98" t="s">
        <v>4047</v>
      </c>
      <c r="AS2" s="8" t="s">
        <v>4046</v>
      </c>
    </row>
    <row r="3" spans="1:47">
      <c r="A3" s="130">
        <v>18</v>
      </c>
      <c r="B3" s="102"/>
      <c r="C3" s="17" t="str">
        <f>Docentes!A2</f>
        <v>Aderson Zottis</v>
      </c>
      <c r="D3" s="24"/>
      <c r="E3" s="24"/>
      <c r="F3" s="96">
        <f>(A$3*(1-Tabela11[[#This Row],[n° quadrimestre que docente estará afastado (licença, afastamento, desligamento)]]/3)-Tabela11[[#This Row],[Saldo do ano anterior]])</f>
        <v>18</v>
      </c>
      <c r="G3" s="96">
        <f>Tabela11[[#This Row],[Média créditos Corrigida]]*0.25</f>
        <v>4.5</v>
      </c>
      <c r="H3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3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3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3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3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3" s="24">
        <v>0</v>
      </c>
      <c r="N3" s="18">
        <f>SUM(Tabela11[[#This Row],[BI 1Q]:[Ext. 1Q]])</f>
        <v>0</v>
      </c>
      <c r="O3" s="17">
        <f>SUMIFS('Alocação 2q'!X:X,'Alocação 2q'!Y:Y,Tabela11[[#This Row],[Docente]],'Alocação 2q'!F:F,"BI")+SUMIFS('Alocação 2q'!AI:AI,'Alocação 2q'!AJ:AJ,Tabela11[[#This Row],[Docente]],'Alocação 2q'!F:F,"BI")</f>
        <v>9</v>
      </c>
      <c r="P3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3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3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3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3" s="24">
        <v>0</v>
      </c>
      <c r="U3" s="18">
        <f>SUM(Tabela11[[#This Row],[BI 2Q]:[Ext. 2Q]])</f>
        <v>9</v>
      </c>
      <c r="V3" s="17">
        <f>SUMIFS('Alocação 3q'!X:X,'Alocação 3q'!Y:Y,Tabela11[[#This Row],[Docente]],'Alocação 3q'!F:F,"BI")+SUMIFS('Alocação 3q'!AI:AI,'Alocação 3q'!AJ:AJ,Tabela11[[#This Row],[Docente]],'Alocação 3q'!F:F,"BI")</f>
        <v>6</v>
      </c>
      <c r="W3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3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3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3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3" s="24">
        <v>0</v>
      </c>
      <c r="AB3" s="18">
        <f>SUM(Tabela11[[#This Row],[BI 3Q]:[Ext. 3Q]])</f>
        <v>6</v>
      </c>
      <c r="AC3" s="17">
        <f>SUM(Tabela11[[#This Row],[BI 1Q]],Tabela11[[#This Row],[BI 2Q]],Tabela11[[#This Row],[BI 3Q]])</f>
        <v>15</v>
      </c>
      <c r="AD3" s="17">
        <f>SUM(Tabela11[[#This Row],[OBR ESP 1Q]],Tabela11[[#This Row],[OBR ESP 2Q]],Tabela11[[#This Row],[OBR ESP 3Q]])</f>
        <v>0</v>
      </c>
      <c r="AE3" s="17">
        <f>SUM(Tabela11[[#This Row],[OL ESP 1Q]],Tabela11[[#This Row],[OL ESP 2Q]],Tabela11[[#This Row],[OL ESP 3Q]])</f>
        <v>0</v>
      </c>
      <c r="AF3" s="17">
        <f>SUM(Tabela11[[#This Row],[Livre 1Q]],Tabela11[[#This Row],[Livre 2Q]],Tabela11[[#This Row],[Livre 3Q]])</f>
        <v>0</v>
      </c>
      <c r="AG3" s="18">
        <f>Tabela11[[#This Row],[Total BI]]+Tabela11[[#This Row],[Total OBR ESP]]+Tabela11[[#This Row],[TOTAL OL ESP]]</f>
        <v>15</v>
      </c>
      <c r="AH3" s="17">
        <f t="shared" ref="AH3:AH34" si="0">SUM(L3,S3,Z3)</f>
        <v>0</v>
      </c>
      <c r="AI3" s="17">
        <f t="shared" ref="AI3:AI34" si="1">SUM(M3,T3,AA3)</f>
        <v>0</v>
      </c>
      <c r="AJ3" s="17">
        <f>Tabela11[[#This Row],[TOTAL PG]]+Tabela11[[#This Row],[Extensão Total]]</f>
        <v>0</v>
      </c>
      <c r="AK3" s="18">
        <f>SUM(Tabela11[[#This Row],[TOTAL ANUAL GRADUAÇÃO]:[Extensão Total]])</f>
        <v>15</v>
      </c>
      <c r="AL3" s="12">
        <v>0</v>
      </c>
      <c r="AM3" s="18">
        <f>SUM(Tabela11[[#This Row],[CRÉDITOS TOTAIS]:[Coordenação disc ano anterior]])</f>
        <v>15</v>
      </c>
      <c r="AN3" s="24">
        <v>0</v>
      </c>
      <c r="AO3" s="18">
        <f>Tabela11[[#This Row],[Total c/ coord disc]]+Tabela11[[#This Row],[Dispensa/Conversão créditos]]</f>
        <v>15</v>
      </c>
      <c r="AP3" s="55">
        <f>IF(Tabela11[[#This Row],[Total Extensão + PG]]&gt;Tabela11[[#This Row],[Máximo de EXT+PG]],Tabela11[[#This Row],[Máximo de EXT+PG]],Tabela11[[#This Row],[Total Extensão + PG]])</f>
        <v>0</v>
      </c>
      <c r="AQ3" s="55">
        <f>Tabela11[[#This Row],[TOTAL ANUAL GRADUAÇÃO]]+Tabela11[[#This Row],[Coordenação disc ano anterior]]+Tabela11[[#This Row],[Dispensa/Conversão créditos]]+Tabela11[[#This Row],[PG + Ext Corrigido]]</f>
        <v>15</v>
      </c>
      <c r="AR3" s="99">
        <f>Tabela11[[#This Row],[Total corrigido]]-Tabela11[[#This Row],[Média créditos Corrigida]]</f>
        <v>-3</v>
      </c>
      <c r="AS3" s="24" t="s">
        <v>4124</v>
      </c>
      <c r="AU3"/>
    </row>
    <row r="4" spans="1:47">
      <c r="A4" s="130"/>
      <c r="B4" s="103"/>
      <c r="C4" s="17" t="str">
        <f>Docentes!A3</f>
        <v>Alberto José Arab Olavarrieta</v>
      </c>
      <c r="D4" s="24"/>
      <c r="E4" s="24"/>
      <c r="F4" s="96">
        <f>(A$3*(1-Tabela11[[#This Row],[n° quadrimestre que docente estará afastado (licença, afastamento, desligamento)]]/3)-Tabela11[[#This Row],[Saldo do ano anterior]])</f>
        <v>18</v>
      </c>
      <c r="G4" s="96">
        <f>Tabela11[[#This Row],[Média créditos Corrigida]]*0.25</f>
        <v>4.5</v>
      </c>
      <c r="H4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4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4" s="17">
        <f>SUMIFS('Alocação 1q'!X:X,'Alocação 1q'!Y:Y,Tabela11[[#This Row],[Docente]],'Alocação 1q'!F:F,"OL")+SUMIFS('Alocação 1q'!AI:AI,'Alocação 1q'!AJ:AJ,Tabela11[[#This Row],[Docente]],'Alocação 1q'!F:F,"OL")</f>
        <v>1</v>
      </c>
      <c r="K4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4" s="17">
        <f>SUMIFS('Alocação 1q'!X:X,'Alocação 1q'!Y:Y,Tabela11[[#This Row],[Docente]],'Alocação 1q'!F:F,"pg")+SUMIFS('Alocação 1q'!AI:AI,'Alocação 1q'!AJ:AJ,Tabela11[[#This Row],[Docente]],'Alocação 1q'!F:F,"pg")</f>
        <v>2</v>
      </c>
      <c r="M4" s="24">
        <v>0</v>
      </c>
      <c r="N4" s="18">
        <f>SUM(Tabela11[[#This Row],[BI 1Q]:[Ext. 1Q]])</f>
        <v>3</v>
      </c>
      <c r="O4" s="17">
        <f>SUMIFS('Alocação 2q'!X:X,'Alocação 2q'!Y:Y,Tabela11[[#This Row],[Docente]],'Alocação 2q'!F:F,"BI")+SUMIFS('Alocação 2q'!AI:AI,'Alocação 2q'!AJ:AJ,Tabela11[[#This Row],[Docente]],'Alocação 2q'!F:F,"BI")</f>
        <v>0</v>
      </c>
      <c r="P4" s="17">
        <f>SUMIFS('Alocação 2q'!X:X,'Alocação 2q'!Y:Y,Tabela11[[#This Row],[Docente]],'Alocação 2q'!F:F,"OBR")+SUMIFS('Alocação 2q'!AI:AI,'Alocação 2q'!AJ:AJ,Tabela11[[#This Row],[Docente]],'Alocação 2q'!F:F,"OBR")</f>
        <v>12</v>
      </c>
      <c r="Q4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4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4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4" s="24">
        <v>0</v>
      </c>
      <c r="U4" s="18">
        <f>SUM(Tabela11[[#This Row],[BI 2Q]:[Ext. 2Q]])</f>
        <v>12</v>
      </c>
      <c r="V4" s="17">
        <f>SUMIFS('Alocação 3q'!X:X,'Alocação 3q'!Y:Y,Tabela11[[#This Row],[Docente]],'Alocação 3q'!F:F,"BI")+SUMIFS('Alocação 3q'!AI:AI,'Alocação 3q'!AJ:AJ,Tabela11[[#This Row],[Docente]],'Alocação 3q'!F:F,"BI")</f>
        <v>0</v>
      </c>
      <c r="W4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4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4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4" s="17">
        <f>SUMIFS('Alocação 3q'!X:X,'Alocação 3q'!Y:Y,Tabela11[[#This Row],[Docente]],'Alocação 3q'!F:F,"pg")+SUMIFS('Alocação 3q'!AI:AI,'Alocação 3q'!AJ:AJ,Tabela11[[#This Row],[Docente]],'Alocação 3q'!F:F,"pg")</f>
        <v>2</v>
      </c>
      <c r="AA4" s="24">
        <v>0</v>
      </c>
      <c r="AB4" s="18">
        <f>SUM(Tabela11[[#This Row],[BI 3Q]:[Ext. 3Q]])</f>
        <v>2</v>
      </c>
      <c r="AC4" s="17">
        <f>SUM(Tabela11[[#This Row],[BI 1Q]],Tabela11[[#This Row],[BI 2Q]],Tabela11[[#This Row],[BI 3Q]])</f>
        <v>0</v>
      </c>
      <c r="AD4" s="20">
        <f>SUM(Tabela11[[#This Row],[OBR ESP 1Q]],Tabela11[[#This Row],[OBR ESP 2Q]],Tabela11[[#This Row],[OBR ESP 3Q]])</f>
        <v>12</v>
      </c>
      <c r="AE4" s="17">
        <f>SUM(Tabela11[[#This Row],[OL ESP 1Q]],Tabela11[[#This Row],[OL ESP 2Q]],Tabela11[[#This Row],[OL ESP 3Q]])</f>
        <v>1</v>
      </c>
      <c r="AF4" s="17">
        <f>SUM(Tabela11[[#This Row],[Livre 1Q]],Tabela11[[#This Row],[Livre 2Q]],Tabela11[[#This Row],[Livre 3Q]])</f>
        <v>0</v>
      </c>
      <c r="AG4" s="18">
        <f>Tabela11[[#This Row],[Total BI]]+Tabela11[[#This Row],[Total OBR ESP]]+Tabela11[[#This Row],[TOTAL OL ESP]]</f>
        <v>13</v>
      </c>
      <c r="AH4" s="17">
        <f t="shared" si="0"/>
        <v>4</v>
      </c>
      <c r="AI4" s="17">
        <f t="shared" si="1"/>
        <v>0</v>
      </c>
      <c r="AJ4" s="17">
        <f>Tabela11[[#This Row],[TOTAL PG]]+Tabela11[[#This Row],[Extensão Total]]</f>
        <v>4</v>
      </c>
      <c r="AK4" s="18">
        <f>SUM(Tabela11[[#This Row],[TOTAL ANUAL GRADUAÇÃO]:[Extensão Total]])</f>
        <v>17</v>
      </c>
      <c r="AL4" s="12">
        <v>0</v>
      </c>
      <c r="AM4" s="18">
        <f>SUM(Tabela11[[#This Row],[CRÉDITOS TOTAIS]:[Coordenação disc ano anterior]])</f>
        <v>17</v>
      </c>
      <c r="AN4" s="24">
        <v>0</v>
      </c>
      <c r="AO4" s="18">
        <f>Tabela11[[#This Row],[Total c/ coord disc]]+Tabela11[[#This Row],[Dispensa/Conversão créditos]]</f>
        <v>17</v>
      </c>
      <c r="AP4" s="55">
        <f>IF(Tabela11[[#This Row],[Total Extensão + PG]]&gt;Tabela11[[#This Row],[Máximo de EXT+PG]],Tabela11[[#This Row],[Máximo de EXT+PG]],Tabela11[[#This Row],[Total Extensão + PG]])</f>
        <v>4</v>
      </c>
      <c r="AQ4" s="55">
        <f>Tabela11[[#This Row],[TOTAL ANUAL GRADUAÇÃO]]+Tabela11[[#This Row],[Coordenação disc ano anterior]]+Tabela11[[#This Row],[Dispensa/Conversão créditos]]+Tabela11[[#This Row],[PG + Ext Corrigido]]</f>
        <v>17</v>
      </c>
      <c r="AR4" s="99">
        <f>Tabela11[[#This Row],[Total corrigido]]-Tabela11[[#This Row],[Média créditos Corrigida]]</f>
        <v>-1</v>
      </c>
      <c r="AS4" s="24"/>
      <c r="AU4"/>
    </row>
    <row r="5" spans="1:47">
      <c r="A5" s="130"/>
      <c r="B5" s="103"/>
      <c r="C5" s="17" t="str">
        <f>Docentes!A4</f>
        <v>Ana Carolina Santos de Souza Galvão</v>
      </c>
      <c r="D5" s="24"/>
      <c r="E5" s="24"/>
      <c r="F5" s="96">
        <f>(A$3*(1-Tabela11[[#This Row],[n° quadrimestre que docente estará afastado (licença, afastamento, desligamento)]]/3)-Tabela11[[#This Row],[Saldo do ano anterior]])</f>
        <v>18</v>
      </c>
      <c r="G5" s="96">
        <f>Tabela11[[#This Row],[Média créditos Corrigida]]*0.25</f>
        <v>4.5</v>
      </c>
      <c r="H5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5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5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5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5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5" s="24">
        <v>0</v>
      </c>
      <c r="N5" s="18">
        <f>SUM(Tabela11[[#This Row],[BI 1Q]:[Ext. 1Q]])</f>
        <v>0</v>
      </c>
      <c r="O5" s="17">
        <f>SUMIFS('Alocação 2q'!X:X,'Alocação 2q'!Y:Y,Tabela11[[#This Row],[Docente]],'Alocação 2q'!F:F,"BI")+SUMIFS('Alocação 2q'!AI:AI,'Alocação 2q'!AJ:AJ,Tabela11[[#This Row],[Docente]],'Alocação 2q'!F:F,"BI")</f>
        <v>0</v>
      </c>
      <c r="P5" s="17">
        <f>SUMIFS('Alocação 2q'!X:X,'Alocação 2q'!Y:Y,Tabela11[[#This Row],[Docente]],'Alocação 2q'!F:F,"OBR")+SUMIFS('Alocação 2q'!AI:AI,'Alocação 2q'!AJ:AJ,Tabela11[[#This Row],[Docente]],'Alocação 2q'!F:F,"OBR")</f>
        <v>6</v>
      </c>
      <c r="Q5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5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5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5" s="24">
        <v>0</v>
      </c>
      <c r="U5" s="18">
        <f>SUM(Tabela11[[#This Row],[BI 2Q]:[Ext. 2Q]])</f>
        <v>6</v>
      </c>
      <c r="V5" s="17">
        <f>SUMIFS('Alocação 3q'!X:X,'Alocação 3q'!Y:Y,Tabela11[[#This Row],[Docente]],'Alocação 3q'!F:F,"BI")+SUMIFS('Alocação 3q'!AI:AI,'Alocação 3q'!AJ:AJ,Tabela11[[#This Row],[Docente]],'Alocação 3q'!F:F,"BI")</f>
        <v>6</v>
      </c>
      <c r="W5" s="17">
        <f>SUMIFS('Alocação 3q'!X:X,'Alocação 3q'!Y:Y,Tabela11[[#This Row],[Docente]],'Alocação 3q'!F:F,"OBR")+SUMIFS('Alocação 3q'!AI:AI,'Alocação 3q'!AJ:AJ,Tabela11[[#This Row],[Docente]],'Alocação 3q'!F:F,"OBR")</f>
        <v>2</v>
      </c>
      <c r="X5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5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5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5" s="24">
        <v>0</v>
      </c>
      <c r="AB5" s="18">
        <f>SUM(Tabela11[[#This Row],[BI 3Q]:[Ext. 3Q]])</f>
        <v>8</v>
      </c>
      <c r="AC5" s="17">
        <f>SUM(Tabela11[[#This Row],[BI 1Q]],Tabela11[[#This Row],[BI 2Q]],Tabela11[[#This Row],[BI 3Q]])</f>
        <v>6</v>
      </c>
      <c r="AD5" s="17">
        <f>SUM(Tabela11[[#This Row],[OBR ESP 1Q]],Tabela11[[#This Row],[OBR ESP 2Q]],Tabela11[[#This Row],[OBR ESP 3Q]])</f>
        <v>8</v>
      </c>
      <c r="AE5" s="17">
        <f>SUM(Tabela11[[#This Row],[OL ESP 1Q]],Tabela11[[#This Row],[OL ESP 2Q]],Tabela11[[#This Row],[OL ESP 3Q]])</f>
        <v>0</v>
      </c>
      <c r="AF5" s="17">
        <f>SUM(Tabela11[[#This Row],[Livre 1Q]],Tabela11[[#This Row],[Livre 2Q]],Tabela11[[#This Row],[Livre 3Q]])</f>
        <v>0</v>
      </c>
      <c r="AG5" s="18">
        <f>Tabela11[[#This Row],[Total BI]]+Tabela11[[#This Row],[Total OBR ESP]]+Tabela11[[#This Row],[TOTAL OL ESP]]</f>
        <v>14</v>
      </c>
      <c r="AH5" s="17">
        <f t="shared" si="0"/>
        <v>0</v>
      </c>
      <c r="AI5" s="17">
        <f t="shared" si="1"/>
        <v>0</v>
      </c>
      <c r="AJ5" s="17">
        <f>Tabela11[[#This Row],[TOTAL PG]]+Tabela11[[#This Row],[Extensão Total]]</f>
        <v>0</v>
      </c>
      <c r="AK5" s="18">
        <f>SUM(Tabela11[[#This Row],[TOTAL ANUAL GRADUAÇÃO]:[Extensão Total]])</f>
        <v>14</v>
      </c>
      <c r="AL5" s="12">
        <v>0</v>
      </c>
      <c r="AM5" s="18">
        <f>SUM(Tabela11[[#This Row],[CRÉDITOS TOTAIS]:[Coordenação disc ano anterior]])</f>
        <v>14</v>
      </c>
      <c r="AN5" s="24">
        <v>0</v>
      </c>
      <c r="AO5" s="18">
        <f>Tabela11[[#This Row],[Total c/ coord disc]]+Tabela11[[#This Row],[Dispensa/Conversão créditos]]</f>
        <v>14</v>
      </c>
      <c r="AP5" s="55">
        <f>IF(Tabela11[[#This Row],[Total Extensão + PG]]&gt;Tabela11[[#This Row],[Máximo de EXT+PG]],Tabela11[[#This Row],[Máximo de EXT+PG]],Tabela11[[#This Row],[Total Extensão + PG]])</f>
        <v>0</v>
      </c>
      <c r="AQ5" s="55">
        <f>Tabela11[[#This Row],[TOTAL ANUAL GRADUAÇÃO]]+Tabela11[[#This Row],[Coordenação disc ano anterior]]+Tabela11[[#This Row],[Dispensa/Conversão créditos]]+Tabela11[[#This Row],[PG + Ext Corrigido]]</f>
        <v>14</v>
      </c>
      <c r="AR5" s="99">
        <f>Tabela11[[#This Row],[Total corrigido]]-Tabela11[[#This Row],[Média créditos Corrigida]]</f>
        <v>-4</v>
      </c>
      <c r="AS5" s="24" t="s">
        <v>4081</v>
      </c>
      <c r="AU5"/>
    </row>
    <row r="6" spans="1:47">
      <c r="C6" s="17" t="str">
        <f>Docentes!A5</f>
        <v>Ana Paula de Mattos Arêas Dau</v>
      </c>
      <c r="D6" s="24"/>
      <c r="E6" s="24"/>
      <c r="F6" s="96">
        <f>(A$3*(1-Tabela11[[#This Row],[n° quadrimestre que docente estará afastado (licença, afastamento, desligamento)]]/3)-Tabela11[[#This Row],[Saldo do ano anterior]])</f>
        <v>18</v>
      </c>
      <c r="G6" s="96">
        <f>Tabela11[[#This Row],[Média créditos Corrigida]]*0.25</f>
        <v>4.5</v>
      </c>
      <c r="H6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6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J6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6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6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6" s="24">
        <v>0</v>
      </c>
      <c r="N6" s="18">
        <f>SUM(Tabela11[[#This Row],[BI 1Q]:[Ext. 1Q]])</f>
        <v>4</v>
      </c>
      <c r="O6" s="17">
        <f>SUMIFS('Alocação 2q'!X:X,'Alocação 2q'!Y:Y,Tabela11[[#This Row],[Docente]],'Alocação 2q'!F:F,"BI")+SUMIFS('Alocação 2q'!AI:AI,'Alocação 2q'!AJ:AJ,Tabela11[[#This Row],[Docente]],'Alocação 2q'!F:F,"BI")</f>
        <v>0</v>
      </c>
      <c r="P6" s="17">
        <f>SUMIFS('Alocação 2q'!X:X,'Alocação 2q'!Y:Y,Tabela11[[#This Row],[Docente]],'Alocação 2q'!F:F,"OBR")+SUMIFS('Alocação 2q'!AI:AI,'Alocação 2q'!AJ:AJ,Tabela11[[#This Row],[Docente]],'Alocação 2q'!F:F,"OBR")</f>
        <v>2</v>
      </c>
      <c r="Q6" s="17">
        <f>SUMIFS('Alocação 2q'!X:X,'Alocação 2q'!Y:Y,Tabela11[[#This Row],[Docente]],'Alocação 2q'!F:F,"OL")+SUMIFS('Alocação 2q'!AI:AI,'Alocação 2q'!AJ:AJ,Tabela11[[#This Row],[Docente]],'Alocação 2q'!F:F,"OL")</f>
        <v>4</v>
      </c>
      <c r="R6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6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6" s="24">
        <v>0</v>
      </c>
      <c r="U6" s="18">
        <f>SUM(Tabela11[[#This Row],[BI 2Q]:[Ext. 2Q]])</f>
        <v>6</v>
      </c>
      <c r="V6" s="17">
        <f>SUMIFS('Alocação 3q'!X:X,'Alocação 3q'!Y:Y,Tabela11[[#This Row],[Docente]],'Alocação 3q'!F:F,"BI")+SUMIFS('Alocação 3q'!AI:AI,'Alocação 3q'!AJ:AJ,Tabela11[[#This Row],[Docente]],'Alocação 3q'!F:F,"BI")</f>
        <v>6</v>
      </c>
      <c r="W6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6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6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6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6" s="24">
        <v>0</v>
      </c>
      <c r="AB6" s="18">
        <f>SUM(Tabela11[[#This Row],[BI 3Q]:[Ext. 3Q]])</f>
        <v>6</v>
      </c>
      <c r="AC6" s="17">
        <f>SUM(Tabela11[[#This Row],[BI 1Q]],Tabela11[[#This Row],[BI 2Q]],Tabela11[[#This Row],[BI 3Q]])</f>
        <v>6</v>
      </c>
      <c r="AD6" s="17">
        <f>SUM(Tabela11[[#This Row],[OBR ESP 1Q]],Tabela11[[#This Row],[OBR ESP 2Q]],Tabela11[[#This Row],[OBR ESP 3Q]])</f>
        <v>6</v>
      </c>
      <c r="AE6" s="17">
        <f>SUM(Tabela11[[#This Row],[OL ESP 1Q]],Tabela11[[#This Row],[OL ESP 2Q]],Tabela11[[#This Row],[OL ESP 3Q]])</f>
        <v>4</v>
      </c>
      <c r="AF6" s="17">
        <f>SUM(Tabela11[[#This Row],[Livre 1Q]],Tabela11[[#This Row],[Livre 2Q]],Tabela11[[#This Row],[Livre 3Q]])</f>
        <v>0</v>
      </c>
      <c r="AG6" s="18">
        <f>Tabela11[[#This Row],[Total BI]]+Tabela11[[#This Row],[Total OBR ESP]]+Tabela11[[#This Row],[TOTAL OL ESP]]</f>
        <v>16</v>
      </c>
      <c r="AH6" s="17">
        <f t="shared" si="0"/>
        <v>0</v>
      </c>
      <c r="AI6" s="17">
        <f t="shared" si="1"/>
        <v>0</v>
      </c>
      <c r="AJ6" s="17">
        <f>Tabela11[[#This Row],[TOTAL PG]]+Tabela11[[#This Row],[Extensão Total]]</f>
        <v>0</v>
      </c>
      <c r="AK6" s="18">
        <f>SUM(Tabela11[[#This Row],[TOTAL ANUAL GRADUAÇÃO]:[Extensão Total]])</f>
        <v>16</v>
      </c>
      <c r="AL6" s="12">
        <v>0</v>
      </c>
      <c r="AM6" s="18">
        <f>SUM(Tabela11[[#This Row],[CRÉDITOS TOTAIS]:[Coordenação disc ano anterior]])</f>
        <v>16</v>
      </c>
      <c r="AN6" s="24">
        <v>0</v>
      </c>
      <c r="AO6" s="18">
        <f>Tabela11[[#This Row],[Total c/ coord disc]]+Tabela11[[#This Row],[Dispensa/Conversão créditos]]</f>
        <v>16</v>
      </c>
      <c r="AP6" s="55">
        <f>IF(Tabela11[[#This Row],[Total Extensão + PG]]&gt;Tabela11[[#This Row],[Máximo de EXT+PG]],Tabela11[[#This Row],[Máximo de EXT+PG]],Tabela11[[#This Row],[Total Extensão + PG]])</f>
        <v>0</v>
      </c>
      <c r="AQ6" s="55">
        <f>Tabela11[[#This Row],[TOTAL ANUAL GRADUAÇÃO]]+Tabela11[[#This Row],[Coordenação disc ano anterior]]+Tabela11[[#This Row],[Dispensa/Conversão créditos]]+Tabela11[[#This Row],[PG + Ext Corrigido]]</f>
        <v>16</v>
      </c>
      <c r="AR6" s="99">
        <f>Tabela11[[#This Row],[Total corrigido]]-Tabela11[[#This Row],[Média créditos Corrigida]]</f>
        <v>-2</v>
      </c>
      <c r="AS6" s="24"/>
      <c r="AU6"/>
    </row>
    <row r="7" spans="1:47">
      <c r="C7" s="17" t="str">
        <f>Docentes!A6</f>
        <v>Ana Paula de Moraes</v>
      </c>
      <c r="D7" s="24"/>
      <c r="E7" s="24"/>
      <c r="F7" s="96">
        <f>(A$3*(1-Tabela11[[#This Row],[n° quadrimestre que docente estará afastado (licença, afastamento, desligamento)]]/3)-Tabela11[[#This Row],[Saldo do ano anterior]])</f>
        <v>18</v>
      </c>
      <c r="G7" s="96">
        <f>Tabela11[[#This Row],[Média créditos Corrigida]]*0.25</f>
        <v>4.5</v>
      </c>
      <c r="H7" s="17">
        <f>SUMIFS('Alocação 1q'!X:X,'Alocação 1q'!Y:Y,Tabela11[[#This Row],[Docente]],'Alocação 1q'!F:F,"BI")+SUMIFS('Alocação 1q'!AI:AI,'Alocação 1q'!AJ:AJ,Tabela11[[#This Row],[Docente]],'Alocação 1q'!F:F,"BI")</f>
        <v>2</v>
      </c>
      <c r="I7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7" s="17">
        <f>SUMIFS('Alocação 1q'!X:X,'Alocação 1q'!Y:Y,Tabela11[[#This Row],[Docente]],'Alocação 1q'!F:F,"OL")+SUMIFS('Alocação 1q'!AI:AI,'Alocação 1q'!AJ:AJ,Tabela11[[#This Row],[Docente]],'Alocação 1q'!F:F,"OL")</f>
        <v>2</v>
      </c>
      <c r="K7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7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7" s="24">
        <v>0</v>
      </c>
      <c r="N7" s="18">
        <f>SUM(Tabela11[[#This Row],[BI 1Q]:[Ext. 1Q]])</f>
        <v>4</v>
      </c>
      <c r="O7" s="17">
        <f>SUMIFS('Alocação 2q'!X:X,'Alocação 2q'!Y:Y,Tabela11[[#This Row],[Docente]],'Alocação 2q'!F:F,"BI")+SUMIFS('Alocação 2q'!AI:AI,'Alocação 2q'!AJ:AJ,Tabela11[[#This Row],[Docente]],'Alocação 2q'!F:F,"BI")</f>
        <v>0</v>
      </c>
      <c r="P7" s="17">
        <f>SUMIFS('Alocação 2q'!X:X,'Alocação 2q'!Y:Y,Tabela11[[#This Row],[Docente]],'Alocação 2q'!F:F,"OBR")+SUMIFS('Alocação 2q'!AI:AI,'Alocação 2q'!AJ:AJ,Tabela11[[#This Row],[Docente]],'Alocação 2q'!F:F,"OBR")</f>
        <v>6</v>
      </c>
      <c r="Q7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7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7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7" s="24">
        <v>0</v>
      </c>
      <c r="U7" s="18">
        <f>SUM(Tabela11[[#This Row],[BI 2Q]:[Ext. 2Q]])</f>
        <v>6</v>
      </c>
      <c r="V7" s="17">
        <f>SUMIFS('Alocação 3q'!X:X,'Alocação 3q'!Y:Y,Tabela11[[#This Row],[Docente]],'Alocação 3q'!F:F,"BI")+SUMIFS('Alocação 3q'!AI:AI,'Alocação 3q'!AJ:AJ,Tabela11[[#This Row],[Docente]],'Alocação 3q'!F:F,"BI")</f>
        <v>0</v>
      </c>
      <c r="W7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X7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7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7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7" s="24">
        <v>0</v>
      </c>
      <c r="AB7" s="18">
        <f>SUM(Tabela11[[#This Row],[BI 3Q]:[Ext. 3Q]])</f>
        <v>4</v>
      </c>
      <c r="AC7" s="17">
        <f>SUM(Tabela11[[#This Row],[BI 1Q]],Tabela11[[#This Row],[BI 2Q]],Tabela11[[#This Row],[BI 3Q]])</f>
        <v>2</v>
      </c>
      <c r="AD7" s="17">
        <f>SUM(Tabela11[[#This Row],[OBR ESP 1Q]],Tabela11[[#This Row],[OBR ESP 2Q]],Tabela11[[#This Row],[OBR ESP 3Q]])</f>
        <v>10</v>
      </c>
      <c r="AE7" s="17">
        <f>SUM(Tabela11[[#This Row],[OL ESP 1Q]],Tabela11[[#This Row],[OL ESP 2Q]],Tabela11[[#This Row],[OL ESP 3Q]])</f>
        <v>2</v>
      </c>
      <c r="AF7" s="17">
        <f>SUM(Tabela11[[#This Row],[Livre 1Q]],Tabela11[[#This Row],[Livre 2Q]],Tabela11[[#This Row],[Livre 3Q]])</f>
        <v>0</v>
      </c>
      <c r="AG7" s="18">
        <f>Tabela11[[#This Row],[Total BI]]+Tabela11[[#This Row],[Total OBR ESP]]+Tabela11[[#This Row],[TOTAL OL ESP]]</f>
        <v>14</v>
      </c>
      <c r="AH7" s="17">
        <f t="shared" si="0"/>
        <v>0</v>
      </c>
      <c r="AI7" s="17">
        <f t="shared" si="1"/>
        <v>0</v>
      </c>
      <c r="AJ7" s="17">
        <f>Tabela11[[#This Row],[TOTAL PG]]+Tabela11[[#This Row],[Extensão Total]]</f>
        <v>0</v>
      </c>
      <c r="AK7" s="18">
        <f>SUM(Tabela11[[#This Row],[TOTAL ANUAL GRADUAÇÃO]:[Extensão Total]])</f>
        <v>14</v>
      </c>
      <c r="AL7" s="12">
        <v>0</v>
      </c>
      <c r="AM7" s="18">
        <f>SUM(Tabela11[[#This Row],[CRÉDITOS TOTAIS]:[Coordenação disc ano anterior]])</f>
        <v>14</v>
      </c>
      <c r="AN7" s="24">
        <v>0</v>
      </c>
      <c r="AO7" s="18">
        <f>Tabela11[[#This Row],[Total c/ coord disc]]+Tabela11[[#This Row],[Dispensa/Conversão créditos]]</f>
        <v>14</v>
      </c>
      <c r="AP7" s="55">
        <f>IF(Tabela11[[#This Row],[Total Extensão + PG]]&gt;Tabela11[[#This Row],[Máximo de EXT+PG]],Tabela11[[#This Row],[Máximo de EXT+PG]],Tabela11[[#This Row],[Total Extensão + PG]])</f>
        <v>0</v>
      </c>
      <c r="AQ7" s="55">
        <f>Tabela11[[#This Row],[TOTAL ANUAL GRADUAÇÃO]]+Tabela11[[#This Row],[Coordenação disc ano anterior]]+Tabela11[[#This Row],[Dispensa/Conversão créditos]]+Tabela11[[#This Row],[PG + Ext Corrigido]]</f>
        <v>14</v>
      </c>
      <c r="AR7" s="99">
        <f>Tabela11[[#This Row],[Total corrigido]]-Tabela11[[#This Row],[Média créditos Corrigida]]</f>
        <v>-4</v>
      </c>
      <c r="AS7" s="24"/>
      <c r="AU7"/>
    </row>
    <row r="8" spans="1:47">
      <c r="C8" s="17" t="str">
        <f>Docentes!A7</f>
        <v>André Eterovic</v>
      </c>
      <c r="D8" s="24"/>
      <c r="E8" s="24"/>
      <c r="F8" s="96">
        <f>(A$3*(1-Tabela11[[#This Row],[n° quadrimestre que docente estará afastado (licença, afastamento, desligamento)]]/3)-Tabela11[[#This Row],[Saldo do ano anterior]])</f>
        <v>18</v>
      </c>
      <c r="G8" s="96">
        <f>Tabela11[[#This Row],[Média créditos Corrigida]]*0.25</f>
        <v>4.5</v>
      </c>
      <c r="H8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8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8" s="17">
        <f>SUMIFS('Alocação 1q'!X:X,'Alocação 1q'!Y:Y,Tabela11[[#This Row],[Docente]],'Alocação 1q'!F:F,"OL")+SUMIFS('Alocação 1q'!AI:AI,'Alocação 1q'!AJ:AJ,Tabela11[[#This Row],[Docente]],'Alocação 1q'!F:F,"OL")</f>
        <v>4</v>
      </c>
      <c r="K8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8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8" s="24">
        <v>0</v>
      </c>
      <c r="N8" s="18">
        <f>SUM(Tabela11[[#This Row],[BI 1Q]:[Ext. 1Q]])</f>
        <v>4</v>
      </c>
      <c r="O8" s="17">
        <f>SUMIFS('Alocação 2q'!X:X,'Alocação 2q'!Y:Y,Tabela11[[#This Row],[Docente]],'Alocação 2q'!F:F,"BI")+SUMIFS('Alocação 2q'!AI:AI,'Alocação 2q'!AJ:AJ,Tabela11[[#This Row],[Docente]],'Alocação 2q'!F:F,"BI")</f>
        <v>0</v>
      </c>
      <c r="P8" s="17">
        <f>SUMIFS('Alocação 2q'!X:X,'Alocação 2q'!Y:Y,Tabela11[[#This Row],[Docente]],'Alocação 2q'!F:F,"OBR")+SUMIFS('Alocação 2q'!AI:AI,'Alocação 2q'!AJ:AJ,Tabela11[[#This Row],[Docente]],'Alocação 2q'!F:F,"OBR")</f>
        <v>4</v>
      </c>
      <c r="Q8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8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8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8" s="24">
        <v>0</v>
      </c>
      <c r="U8" s="18">
        <f>SUM(Tabela11[[#This Row],[BI 2Q]:[Ext. 2Q]])</f>
        <v>4</v>
      </c>
      <c r="V8" s="17">
        <f>SUMIFS('Alocação 3q'!X:X,'Alocação 3q'!Y:Y,Tabela11[[#This Row],[Docente]],'Alocação 3q'!F:F,"BI")+SUMIFS('Alocação 3q'!AI:AI,'Alocação 3q'!AJ:AJ,Tabela11[[#This Row],[Docente]],'Alocação 3q'!F:F,"BI")</f>
        <v>6</v>
      </c>
      <c r="W8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8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8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8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8" s="24">
        <v>0</v>
      </c>
      <c r="AB8" s="18">
        <f>SUM(Tabela11[[#This Row],[BI 3Q]:[Ext. 3Q]])</f>
        <v>6</v>
      </c>
      <c r="AC8" s="17">
        <f>SUM(Tabela11[[#This Row],[BI 1Q]],Tabela11[[#This Row],[BI 2Q]],Tabela11[[#This Row],[BI 3Q]])</f>
        <v>6</v>
      </c>
      <c r="AD8" s="17">
        <f>SUM(Tabela11[[#This Row],[OBR ESP 1Q]],Tabela11[[#This Row],[OBR ESP 2Q]],Tabela11[[#This Row],[OBR ESP 3Q]])</f>
        <v>4</v>
      </c>
      <c r="AE8" s="17">
        <f>SUM(Tabela11[[#This Row],[OL ESP 1Q]],Tabela11[[#This Row],[OL ESP 2Q]],Tabela11[[#This Row],[OL ESP 3Q]])</f>
        <v>4</v>
      </c>
      <c r="AF8" s="17">
        <f>SUM(Tabela11[[#This Row],[Livre 1Q]],Tabela11[[#This Row],[Livre 2Q]],Tabela11[[#This Row],[Livre 3Q]])</f>
        <v>0</v>
      </c>
      <c r="AG8" s="18">
        <f>Tabela11[[#This Row],[Total BI]]+Tabela11[[#This Row],[Total OBR ESP]]+Tabela11[[#This Row],[TOTAL OL ESP]]</f>
        <v>14</v>
      </c>
      <c r="AH8" s="17">
        <f t="shared" si="0"/>
        <v>0</v>
      </c>
      <c r="AI8" s="17">
        <f t="shared" si="1"/>
        <v>0</v>
      </c>
      <c r="AJ8" s="17">
        <f>Tabela11[[#This Row],[TOTAL PG]]+Tabela11[[#This Row],[Extensão Total]]</f>
        <v>0</v>
      </c>
      <c r="AK8" s="18">
        <f>SUM(Tabela11[[#This Row],[TOTAL ANUAL GRADUAÇÃO]:[Extensão Total]])</f>
        <v>14</v>
      </c>
      <c r="AL8" s="12">
        <v>0</v>
      </c>
      <c r="AM8" s="18">
        <f>SUM(Tabela11[[#This Row],[CRÉDITOS TOTAIS]:[Coordenação disc ano anterior]])</f>
        <v>14</v>
      </c>
      <c r="AN8" s="24">
        <v>0</v>
      </c>
      <c r="AO8" s="18">
        <f>Tabela11[[#This Row],[Total c/ coord disc]]+Tabela11[[#This Row],[Dispensa/Conversão créditos]]</f>
        <v>14</v>
      </c>
      <c r="AP8" s="55">
        <f>IF(Tabela11[[#This Row],[Total Extensão + PG]]&gt;Tabela11[[#This Row],[Máximo de EXT+PG]],Tabela11[[#This Row],[Máximo de EXT+PG]],Tabela11[[#This Row],[Total Extensão + PG]])</f>
        <v>0</v>
      </c>
      <c r="AQ8" s="55">
        <f>Tabela11[[#This Row],[TOTAL ANUAL GRADUAÇÃO]]+Tabela11[[#This Row],[Coordenação disc ano anterior]]+Tabela11[[#This Row],[Dispensa/Conversão créditos]]+Tabela11[[#This Row],[PG + Ext Corrigido]]</f>
        <v>14</v>
      </c>
      <c r="AR8" s="99">
        <f>Tabela11[[#This Row],[Total corrigido]]-Tabela11[[#This Row],[Média créditos Corrigida]]</f>
        <v>-4</v>
      </c>
      <c r="AS8" s="24"/>
      <c r="AU8"/>
    </row>
    <row r="9" spans="1:47">
      <c r="C9" s="17" t="str">
        <f>Docentes!A8</f>
        <v>Andréa Onofre de Araújo</v>
      </c>
      <c r="D9" s="24"/>
      <c r="E9" s="24"/>
      <c r="F9" s="96">
        <f>(A$3*(1-Tabela11[[#This Row],[n° quadrimestre que docente estará afastado (licença, afastamento, desligamento)]]/3)-Tabela11[[#This Row],[Saldo do ano anterior]])</f>
        <v>18</v>
      </c>
      <c r="G9" s="96">
        <f>Tabela11[[#This Row],[Média créditos Corrigida]]*0.25</f>
        <v>4.5</v>
      </c>
      <c r="H9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9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9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9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9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9" s="24">
        <v>0</v>
      </c>
      <c r="N9" s="18">
        <f>SUM(Tabela11[[#This Row],[BI 1Q]:[Ext. 1Q]])</f>
        <v>0</v>
      </c>
      <c r="O9" s="17">
        <f>SUMIFS('Alocação 2q'!X:X,'Alocação 2q'!Y:Y,Tabela11[[#This Row],[Docente]],'Alocação 2q'!F:F,"BI")+SUMIFS('Alocação 2q'!AI:AI,'Alocação 2q'!AJ:AJ,Tabela11[[#This Row],[Docente]],'Alocação 2q'!F:F,"BI")</f>
        <v>0</v>
      </c>
      <c r="P9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9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9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9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9" s="24">
        <v>0</v>
      </c>
      <c r="U9" s="18">
        <f>SUM(Tabela11[[#This Row],[BI 2Q]:[Ext. 2Q]])</f>
        <v>0</v>
      </c>
      <c r="V9" s="17">
        <f>SUMIFS('Alocação 3q'!X:X,'Alocação 3q'!Y:Y,Tabela11[[#This Row],[Docente]],'Alocação 3q'!F:F,"BI")+SUMIFS('Alocação 3q'!AI:AI,'Alocação 3q'!AJ:AJ,Tabela11[[#This Row],[Docente]],'Alocação 3q'!F:F,"BI")</f>
        <v>0</v>
      </c>
      <c r="W9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9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9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9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9" s="24">
        <v>0</v>
      </c>
      <c r="AB9" s="18">
        <f>SUM(Tabela11[[#This Row],[BI 3Q]:[Ext. 3Q]])</f>
        <v>0</v>
      </c>
      <c r="AC9" s="17">
        <f>SUM(Tabela11[[#This Row],[BI 1Q]],Tabela11[[#This Row],[BI 2Q]],Tabela11[[#This Row],[BI 3Q]])</f>
        <v>0</v>
      </c>
      <c r="AD9" s="17">
        <f>SUM(Tabela11[[#This Row],[OBR ESP 1Q]],Tabela11[[#This Row],[OBR ESP 2Q]],Tabela11[[#This Row],[OBR ESP 3Q]])</f>
        <v>0</v>
      </c>
      <c r="AE9" s="17">
        <f>SUM(Tabela11[[#This Row],[OL ESP 1Q]],Tabela11[[#This Row],[OL ESP 2Q]],Tabela11[[#This Row],[OL ESP 3Q]])</f>
        <v>0</v>
      </c>
      <c r="AF9" s="17">
        <f>SUM(Tabela11[[#This Row],[Livre 1Q]],Tabela11[[#This Row],[Livre 2Q]],Tabela11[[#This Row],[Livre 3Q]])</f>
        <v>0</v>
      </c>
      <c r="AG9" s="18">
        <f>Tabela11[[#This Row],[Total BI]]+Tabela11[[#This Row],[Total OBR ESP]]+Tabela11[[#This Row],[TOTAL OL ESP]]</f>
        <v>0</v>
      </c>
      <c r="AH9" s="17">
        <f t="shared" si="0"/>
        <v>0</v>
      </c>
      <c r="AI9" s="17">
        <f t="shared" si="1"/>
        <v>0</v>
      </c>
      <c r="AJ9" s="17">
        <f>Tabela11[[#This Row],[TOTAL PG]]+Tabela11[[#This Row],[Extensão Total]]</f>
        <v>0</v>
      </c>
      <c r="AK9" s="18">
        <f>SUM(Tabela11[[#This Row],[TOTAL ANUAL GRADUAÇÃO]:[Extensão Total]])</f>
        <v>0</v>
      </c>
      <c r="AL9" s="12">
        <v>0</v>
      </c>
      <c r="AM9" s="18">
        <f>SUM(Tabela11[[#This Row],[CRÉDITOS TOTAIS]:[Coordenação disc ano anterior]])</f>
        <v>0</v>
      </c>
      <c r="AN9" s="24">
        <v>0</v>
      </c>
      <c r="AO9" s="18">
        <f>Tabela11[[#This Row],[Total c/ coord disc]]+Tabela11[[#This Row],[Dispensa/Conversão créditos]]</f>
        <v>0</v>
      </c>
      <c r="AP9" s="55">
        <f>IF(Tabela11[[#This Row],[Total Extensão + PG]]&gt;Tabela11[[#This Row],[Máximo de EXT+PG]],Tabela11[[#This Row],[Máximo de EXT+PG]],Tabela11[[#This Row],[Total Extensão + PG]])</f>
        <v>0</v>
      </c>
      <c r="AQ9" s="55">
        <f>Tabela11[[#This Row],[TOTAL ANUAL GRADUAÇÃO]]+Tabela11[[#This Row],[Coordenação disc ano anterior]]+Tabela11[[#This Row],[Dispensa/Conversão créditos]]+Tabela11[[#This Row],[PG + Ext Corrigido]]</f>
        <v>0</v>
      </c>
      <c r="AR9" s="99">
        <f>Tabela11[[#This Row],[Total corrigido]]-Tabela11[[#This Row],[Média créditos Corrigida]]</f>
        <v>-18</v>
      </c>
      <c r="AS9" s="24" t="s">
        <v>4123</v>
      </c>
      <c r="AU9"/>
    </row>
    <row r="10" spans="1:47">
      <c r="C10" s="17" t="str">
        <f>Docentes!A9</f>
        <v>Anselmo Nogueira</v>
      </c>
      <c r="D10" s="24"/>
      <c r="E10" s="24"/>
      <c r="F10" s="96">
        <f>(A$3*(1-Tabela11[[#This Row],[n° quadrimestre que docente estará afastado (licença, afastamento, desligamento)]]/3)-Tabela11[[#This Row],[Saldo do ano anterior]])</f>
        <v>18</v>
      </c>
      <c r="G10" s="96">
        <f>Tabela11[[#This Row],[Média créditos Corrigida]]*0.25</f>
        <v>4.5</v>
      </c>
      <c r="H10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10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J10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10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10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10" s="24">
        <v>0</v>
      </c>
      <c r="N10" s="18">
        <f>SUM(Tabela11[[#This Row],[BI 1Q]:[Ext. 1Q]])</f>
        <v>4</v>
      </c>
      <c r="O10" s="17">
        <f>SUMIFS('Alocação 2q'!X:X,'Alocação 2q'!Y:Y,Tabela11[[#This Row],[Docente]],'Alocação 2q'!F:F,"BI")+SUMIFS('Alocação 2q'!AI:AI,'Alocação 2q'!AJ:AJ,Tabela11[[#This Row],[Docente]],'Alocação 2q'!F:F,"BI")</f>
        <v>0</v>
      </c>
      <c r="P10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10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10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10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10" s="24">
        <v>0</v>
      </c>
      <c r="U10" s="18">
        <f>SUM(Tabela11[[#This Row],[BI 2Q]:[Ext. 2Q]])</f>
        <v>0</v>
      </c>
      <c r="V10" s="17">
        <f>SUMIFS('Alocação 3q'!X:X,'Alocação 3q'!Y:Y,Tabela11[[#This Row],[Docente]],'Alocação 3q'!F:F,"BI")+SUMIFS('Alocação 3q'!AI:AI,'Alocação 3q'!AJ:AJ,Tabela11[[#This Row],[Docente]],'Alocação 3q'!F:F,"BI")</f>
        <v>6</v>
      </c>
      <c r="W10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10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10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10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10" s="24">
        <v>0</v>
      </c>
      <c r="AB10" s="18">
        <f>SUM(Tabela11[[#This Row],[BI 3Q]:[Ext. 3Q]])</f>
        <v>6</v>
      </c>
      <c r="AC10" s="17">
        <f>SUM(Tabela11[[#This Row],[BI 1Q]],Tabela11[[#This Row],[BI 2Q]],Tabela11[[#This Row],[BI 3Q]])</f>
        <v>6</v>
      </c>
      <c r="AD10" s="17">
        <f>SUM(Tabela11[[#This Row],[OBR ESP 1Q]],Tabela11[[#This Row],[OBR ESP 2Q]],Tabela11[[#This Row],[OBR ESP 3Q]])</f>
        <v>4</v>
      </c>
      <c r="AE10" s="17">
        <f>SUM(Tabela11[[#This Row],[OL ESP 1Q]],Tabela11[[#This Row],[OL ESP 2Q]],Tabela11[[#This Row],[OL ESP 3Q]])</f>
        <v>0</v>
      </c>
      <c r="AF10" s="17">
        <f>SUM(Tabela11[[#This Row],[Livre 1Q]],Tabela11[[#This Row],[Livre 2Q]],Tabela11[[#This Row],[Livre 3Q]])</f>
        <v>0</v>
      </c>
      <c r="AG10" s="18">
        <f>Tabela11[[#This Row],[Total BI]]+Tabela11[[#This Row],[Total OBR ESP]]+Tabela11[[#This Row],[TOTAL OL ESP]]</f>
        <v>10</v>
      </c>
      <c r="AH10" s="17">
        <f t="shared" si="0"/>
        <v>0</v>
      </c>
      <c r="AI10" s="17">
        <f t="shared" si="1"/>
        <v>0</v>
      </c>
      <c r="AJ10" s="17">
        <f>Tabela11[[#This Row],[TOTAL PG]]+Tabela11[[#This Row],[Extensão Total]]</f>
        <v>0</v>
      </c>
      <c r="AK10" s="18">
        <f>SUM(Tabela11[[#This Row],[TOTAL ANUAL GRADUAÇÃO]:[Extensão Total]])</f>
        <v>10</v>
      </c>
      <c r="AL10" s="12">
        <v>0</v>
      </c>
      <c r="AM10" s="18">
        <f>SUM(Tabela11[[#This Row],[CRÉDITOS TOTAIS]:[Coordenação disc ano anterior]])</f>
        <v>10</v>
      </c>
      <c r="AN10" s="24">
        <v>0</v>
      </c>
      <c r="AO10" s="18">
        <f>Tabela11[[#This Row],[Total c/ coord disc]]+Tabela11[[#This Row],[Dispensa/Conversão créditos]]</f>
        <v>10</v>
      </c>
      <c r="AP10" s="55">
        <f>IF(Tabela11[[#This Row],[Total Extensão + PG]]&gt;Tabela11[[#This Row],[Máximo de EXT+PG]],Tabela11[[#This Row],[Máximo de EXT+PG]],Tabela11[[#This Row],[Total Extensão + PG]])</f>
        <v>0</v>
      </c>
      <c r="AQ10" s="55">
        <f>Tabela11[[#This Row],[TOTAL ANUAL GRADUAÇÃO]]+Tabela11[[#This Row],[Coordenação disc ano anterior]]+Tabela11[[#This Row],[Dispensa/Conversão créditos]]+Tabela11[[#This Row],[PG + Ext Corrigido]]</f>
        <v>10</v>
      </c>
      <c r="AR10" s="99">
        <f>Tabela11[[#This Row],[Total corrigido]]-Tabela11[[#This Row],[Média créditos Corrigida]]</f>
        <v>-8</v>
      </c>
      <c r="AS10" s="24" t="s">
        <v>4127</v>
      </c>
      <c r="AU10"/>
    </row>
    <row r="11" spans="1:47">
      <c r="C11" s="17" t="str">
        <f>Docentes!A10</f>
        <v xml:space="preserve">Antonio Sergio Kimus Braz   </v>
      </c>
      <c r="D11" s="24"/>
      <c r="E11" s="24"/>
      <c r="F11" s="96">
        <f>(A$3*(1-Tabela11[[#This Row],[n° quadrimestre que docente estará afastado (licença, afastamento, desligamento)]]/3)-Tabela11[[#This Row],[Saldo do ano anterior]])</f>
        <v>18</v>
      </c>
      <c r="G11" s="96">
        <f>Tabela11[[#This Row],[Média créditos Corrigida]]*0.25</f>
        <v>4.5</v>
      </c>
      <c r="H11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11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11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11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11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11" s="24">
        <v>0</v>
      </c>
      <c r="N11" s="18">
        <f>SUM(Tabela11[[#This Row],[BI 1Q]:[Ext. 1Q]])</f>
        <v>0</v>
      </c>
      <c r="O11" s="17">
        <f>SUMIFS('Alocação 2q'!X:X,'Alocação 2q'!Y:Y,Tabela11[[#This Row],[Docente]],'Alocação 2q'!F:F,"BI")+SUMIFS('Alocação 2q'!AI:AI,'Alocação 2q'!AJ:AJ,Tabela11[[#This Row],[Docente]],'Alocação 2q'!F:F,"BI")</f>
        <v>6</v>
      </c>
      <c r="P11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11" s="17">
        <f>SUMIFS('Alocação 2q'!X:X,'Alocação 2q'!Y:Y,Tabela11[[#This Row],[Docente]],'Alocação 2q'!F:F,"OL")+SUMIFS('Alocação 2q'!AI:AI,'Alocação 2q'!AJ:AJ,Tabela11[[#This Row],[Docente]],'Alocação 2q'!F:F,"OL")</f>
        <v>4</v>
      </c>
      <c r="R11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11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11" s="24">
        <v>0</v>
      </c>
      <c r="U11" s="18">
        <f>SUM(Tabela11[[#This Row],[BI 2Q]:[Ext. 2Q]])</f>
        <v>10</v>
      </c>
      <c r="V11" s="17">
        <f>SUMIFS('Alocação 3q'!X:X,'Alocação 3q'!Y:Y,Tabela11[[#This Row],[Docente]],'Alocação 3q'!F:F,"BI")+SUMIFS('Alocação 3q'!AI:AI,'Alocação 3q'!AJ:AJ,Tabela11[[#This Row],[Docente]],'Alocação 3q'!F:F,"BI")</f>
        <v>0</v>
      </c>
      <c r="W11" s="17">
        <f>SUMIFS('Alocação 3q'!X:X,'Alocação 3q'!Y:Y,Tabela11[[#This Row],[Docente]],'Alocação 3q'!F:F,"OBR")+SUMIFS('Alocação 3q'!AI:AI,'Alocação 3q'!AJ:AJ,Tabela11[[#This Row],[Docente]],'Alocação 3q'!F:F,"OBR")</f>
        <v>6</v>
      </c>
      <c r="X11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11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11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11" s="24">
        <v>0</v>
      </c>
      <c r="AB11" s="18">
        <f>SUM(Tabela11[[#This Row],[BI 3Q]:[Ext. 3Q]])</f>
        <v>6</v>
      </c>
      <c r="AC11" s="17">
        <f>SUM(Tabela11[[#This Row],[BI 1Q]],Tabela11[[#This Row],[BI 2Q]],Tabela11[[#This Row],[BI 3Q]])</f>
        <v>6</v>
      </c>
      <c r="AD11" s="17">
        <f>SUM(Tabela11[[#This Row],[OBR ESP 1Q]],Tabela11[[#This Row],[OBR ESP 2Q]],Tabela11[[#This Row],[OBR ESP 3Q]])</f>
        <v>6</v>
      </c>
      <c r="AE11" s="17">
        <f>SUM(Tabela11[[#This Row],[OL ESP 1Q]],Tabela11[[#This Row],[OL ESP 2Q]],Tabela11[[#This Row],[OL ESP 3Q]])</f>
        <v>4</v>
      </c>
      <c r="AF11" s="17">
        <f>SUM(Tabela11[[#This Row],[Livre 1Q]],Tabela11[[#This Row],[Livre 2Q]],Tabela11[[#This Row],[Livre 3Q]])</f>
        <v>0</v>
      </c>
      <c r="AG11" s="18">
        <f>Tabela11[[#This Row],[Total BI]]+Tabela11[[#This Row],[Total OBR ESP]]+Tabela11[[#This Row],[TOTAL OL ESP]]</f>
        <v>16</v>
      </c>
      <c r="AH11" s="17">
        <f t="shared" si="0"/>
        <v>0</v>
      </c>
      <c r="AI11" s="17">
        <f t="shared" si="1"/>
        <v>0</v>
      </c>
      <c r="AJ11" s="17">
        <f>Tabela11[[#This Row],[TOTAL PG]]+Tabela11[[#This Row],[Extensão Total]]</f>
        <v>0</v>
      </c>
      <c r="AK11" s="18">
        <f>SUM(Tabela11[[#This Row],[TOTAL ANUAL GRADUAÇÃO]:[Extensão Total]])</f>
        <v>16</v>
      </c>
      <c r="AL11" s="12">
        <v>0</v>
      </c>
      <c r="AM11" s="18">
        <f>SUM(Tabela11[[#This Row],[CRÉDITOS TOTAIS]:[Coordenação disc ano anterior]])</f>
        <v>16</v>
      </c>
      <c r="AN11" s="24">
        <v>0</v>
      </c>
      <c r="AO11" s="18">
        <f>Tabela11[[#This Row],[Total c/ coord disc]]+Tabela11[[#This Row],[Dispensa/Conversão créditos]]</f>
        <v>16</v>
      </c>
      <c r="AP11" s="55">
        <f>IF(Tabela11[[#This Row],[Total Extensão + PG]]&gt;Tabela11[[#This Row],[Máximo de EXT+PG]],Tabela11[[#This Row],[Máximo de EXT+PG]],Tabela11[[#This Row],[Total Extensão + PG]])</f>
        <v>0</v>
      </c>
      <c r="AQ11" s="55">
        <f>Tabela11[[#This Row],[TOTAL ANUAL GRADUAÇÃO]]+Tabela11[[#This Row],[Coordenação disc ano anterior]]+Tabela11[[#This Row],[Dispensa/Conversão créditos]]+Tabela11[[#This Row],[PG + Ext Corrigido]]</f>
        <v>16</v>
      </c>
      <c r="AR11" s="99">
        <f>Tabela11[[#This Row],[Total corrigido]]-Tabela11[[#This Row],[Média créditos Corrigida]]</f>
        <v>-2</v>
      </c>
      <c r="AS11" s="24"/>
      <c r="AU11"/>
    </row>
    <row r="12" spans="1:47">
      <c r="C12" s="17" t="str">
        <f>Docentes!A11</f>
        <v>Arnaldo Rodrigues dos Santos Junior</v>
      </c>
      <c r="D12" s="24"/>
      <c r="E12" s="24"/>
      <c r="F12" s="96">
        <f>(A$3*(1-Tabela11[[#This Row],[n° quadrimestre que docente estará afastado (licença, afastamento, desligamento)]]/3)-Tabela11[[#This Row],[Saldo do ano anterior]])</f>
        <v>18</v>
      </c>
      <c r="G12" s="96">
        <f>Tabela11[[#This Row],[Média créditos Corrigida]]*0.25</f>
        <v>4.5</v>
      </c>
      <c r="H12" s="17">
        <f>SUMIFS('Alocação 1q'!X:X,'Alocação 1q'!Y:Y,Tabela11[[#This Row],[Docente]],'Alocação 1q'!F:F,"BI")+SUMIFS('Alocação 1q'!AI:AI,'Alocação 1q'!AJ:AJ,Tabela11[[#This Row],[Docente]],'Alocação 1q'!F:F,"BI")</f>
        <v>2</v>
      </c>
      <c r="I12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12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12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12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12" s="24">
        <v>0</v>
      </c>
      <c r="N12" s="18">
        <f>SUM(Tabela11[[#This Row],[BI 1Q]:[Ext. 1Q]])</f>
        <v>2</v>
      </c>
      <c r="O12" s="17">
        <f>SUMIFS('Alocação 2q'!X:X,'Alocação 2q'!Y:Y,Tabela11[[#This Row],[Docente]],'Alocação 2q'!F:F,"BI")+SUMIFS('Alocação 2q'!AI:AI,'Alocação 2q'!AJ:AJ,Tabela11[[#This Row],[Docente]],'Alocação 2q'!F:F,"BI")</f>
        <v>0</v>
      </c>
      <c r="P12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12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12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12" s="17">
        <f>SUMIFS('Alocação 2q'!X:X,'Alocação 2q'!Y:Y,Tabela11[[#This Row],[Docente]],'Alocação 2q'!F:F,"pg")+SUMIFS('Alocação 2q'!AI:AI,'Alocação 2q'!AJ:AJ,Tabela11[[#This Row],[Docente]],'Alocação 2q'!F:F,"pg")</f>
        <v>2</v>
      </c>
      <c r="T12" s="24">
        <v>0</v>
      </c>
      <c r="U12" s="18">
        <f>SUM(Tabela11[[#This Row],[BI 2Q]:[Ext. 2Q]])</f>
        <v>2</v>
      </c>
      <c r="V12" s="17">
        <f>SUMIFS('Alocação 3q'!X:X,'Alocação 3q'!Y:Y,Tabela11[[#This Row],[Docente]],'Alocação 3q'!F:F,"BI")+SUMIFS('Alocação 3q'!AI:AI,'Alocação 3q'!AJ:AJ,Tabela11[[#This Row],[Docente]],'Alocação 3q'!F:F,"BI")</f>
        <v>0</v>
      </c>
      <c r="W12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12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12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12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12" s="24">
        <v>0</v>
      </c>
      <c r="AB12" s="18">
        <f>SUM(Tabela11[[#This Row],[BI 3Q]:[Ext. 3Q]])</f>
        <v>0</v>
      </c>
      <c r="AC12" s="17">
        <f>SUM(Tabela11[[#This Row],[BI 1Q]],Tabela11[[#This Row],[BI 2Q]],Tabela11[[#This Row],[BI 3Q]])</f>
        <v>2</v>
      </c>
      <c r="AD12" s="17">
        <f>SUM(Tabela11[[#This Row],[OBR ESP 1Q]],Tabela11[[#This Row],[OBR ESP 2Q]],Tabela11[[#This Row],[OBR ESP 3Q]])</f>
        <v>0</v>
      </c>
      <c r="AE12" s="17">
        <f>SUM(Tabela11[[#This Row],[OL ESP 1Q]],Tabela11[[#This Row],[OL ESP 2Q]],Tabela11[[#This Row],[OL ESP 3Q]])</f>
        <v>0</v>
      </c>
      <c r="AF12" s="17">
        <f>SUM(Tabela11[[#This Row],[Livre 1Q]],Tabela11[[#This Row],[Livre 2Q]],Tabela11[[#This Row],[Livre 3Q]])</f>
        <v>0</v>
      </c>
      <c r="AG12" s="18">
        <f>Tabela11[[#This Row],[Total BI]]+Tabela11[[#This Row],[Total OBR ESP]]+Tabela11[[#This Row],[TOTAL OL ESP]]</f>
        <v>2</v>
      </c>
      <c r="AH12" s="17">
        <f t="shared" si="0"/>
        <v>2</v>
      </c>
      <c r="AI12" s="17">
        <f t="shared" si="1"/>
        <v>0</v>
      </c>
      <c r="AJ12" s="17">
        <f>Tabela11[[#This Row],[TOTAL PG]]+Tabela11[[#This Row],[Extensão Total]]</f>
        <v>2</v>
      </c>
      <c r="AK12" s="18">
        <f>SUM(Tabela11[[#This Row],[TOTAL ANUAL GRADUAÇÃO]:[Extensão Total]])</f>
        <v>4</v>
      </c>
      <c r="AL12" s="12">
        <v>0</v>
      </c>
      <c r="AM12" s="18">
        <f>SUM(Tabela11[[#This Row],[CRÉDITOS TOTAIS]:[Coordenação disc ano anterior]])</f>
        <v>4</v>
      </c>
      <c r="AN12" s="24">
        <v>12</v>
      </c>
      <c r="AO12" s="18">
        <f>Tabela11[[#This Row],[Total c/ coord disc]]+Tabela11[[#This Row],[Dispensa/Conversão créditos]]</f>
        <v>16</v>
      </c>
      <c r="AP12" s="55">
        <f>IF(Tabela11[[#This Row],[Total Extensão + PG]]&gt;Tabela11[[#This Row],[Máximo de EXT+PG]],Tabela11[[#This Row],[Máximo de EXT+PG]],Tabela11[[#This Row],[Total Extensão + PG]])</f>
        <v>2</v>
      </c>
      <c r="AQ12" s="55">
        <f>Tabela11[[#This Row],[TOTAL ANUAL GRADUAÇÃO]]+Tabela11[[#This Row],[Coordenação disc ano anterior]]+Tabela11[[#This Row],[Dispensa/Conversão créditos]]+Tabela11[[#This Row],[PG + Ext Corrigido]]</f>
        <v>16</v>
      </c>
      <c r="AR12" s="99">
        <f>Tabela11[[#This Row],[Total corrigido]]-Tabela11[[#This Row],[Média créditos Corrigida]]</f>
        <v>-2</v>
      </c>
      <c r="AS12" s="24" t="s">
        <v>4070</v>
      </c>
      <c r="AU12"/>
    </row>
    <row r="13" spans="1:47">
      <c r="C13" s="17" t="str">
        <f>Docentes!A12</f>
        <v>Carlos  Suetoshi Miyasawa</v>
      </c>
      <c r="D13" s="24"/>
      <c r="E13" s="24"/>
      <c r="F13" s="96">
        <f>(A$3*(1-Tabela11[[#This Row],[n° quadrimestre que docente estará afastado (licença, afastamento, desligamento)]]/3)-Tabela11[[#This Row],[Saldo do ano anterior]])</f>
        <v>18</v>
      </c>
      <c r="G13" s="96">
        <f>Tabela11[[#This Row],[Média créditos Corrigida]]*0.25</f>
        <v>4.5</v>
      </c>
      <c r="H13" s="17">
        <f>SUMIFS('Alocação 1q'!X:X,'Alocação 1q'!Y:Y,Tabela11[[#This Row],[Docente]],'Alocação 1q'!F:F,"BI")+SUMIFS('Alocação 1q'!AI:AI,'Alocação 1q'!AJ:AJ,Tabela11[[#This Row],[Docente]],'Alocação 1q'!F:F,"BI")</f>
        <v>3</v>
      </c>
      <c r="I13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13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13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13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13" s="24">
        <v>0</v>
      </c>
      <c r="N13" s="18">
        <f>SUM(Tabela11[[#This Row],[BI 1Q]:[Ext. 1Q]])</f>
        <v>3</v>
      </c>
      <c r="O13" s="17">
        <f>SUMIFS('Alocação 2q'!X:X,'Alocação 2q'!Y:Y,Tabela11[[#This Row],[Docente]],'Alocação 2q'!F:F,"BI")+SUMIFS('Alocação 2q'!AI:AI,'Alocação 2q'!AJ:AJ,Tabela11[[#This Row],[Docente]],'Alocação 2q'!F:F,"BI")</f>
        <v>6</v>
      </c>
      <c r="P13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13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13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13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13" s="24">
        <v>0</v>
      </c>
      <c r="U13" s="18">
        <f>SUM(Tabela11[[#This Row],[BI 2Q]:[Ext. 2Q]])</f>
        <v>6</v>
      </c>
      <c r="V13" s="17">
        <f>SUMIFS('Alocação 3q'!X:X,'Alocação 3q'!Y:Y,Tabela11[[#This Row],[Docente]],'Alocação 3q'!F:F,"BI")+SUMIFS('Alocação 3q'!AI:AI,'Alocação 3q'!AJ:AJ,Tabela11[[#This Row],[Docente]],'Alocação 3q'!F:F,"BI")</f>
        <v>6</v>
      </c>
      <c r="W13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13" s="17">
        <f>SUMIFS('Alocação 3q'!X:X,'Alocação 3q'!Y:Y,Tabela11[[#This Row],[Docente]],'Alocação 3q'!F:F,"OL")+SUMIFS('Alocação 3q'!AI:AI,'Alocação 3q'!AJ:AJ,Tabela11[[#This Row],[Docente]],'Alocação 3q'!F:F,"OL")</f>
        <v>3.3</v>
      </c>
      <c r="Y13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13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13" s="24">
        <v>0</v>
      </c>
      <c r="AB13" s="18">
        <f>SUM(Tabela11[[#This Row],[BI 3Q]:[Ext. 3Q]])</f>
        <v>9.3000000000000007</v>
      </c>
      <c r="AC13" s="17">
        <f>SUM(Tabela11[[#This Row],[BI 1Q]],Tabela11[[#This Row],[BI 2Q]],Tabela11[[#This Row],[BI 3Q]])</f>
        <v>15</v>
      </c>
      <c r="AD13" s="17">
        <f>SUM(Tabela11[[#This Row],[OBR ESP 1Q]],Tabela11[[#This Row],[OBR ESP 2Q]],Tabela11[[#This Row],[OBR ESP 3Q]])</f>
        <v>0</v>
      </c>
      <c r="AE13" s="17">
        <f>SUM(Tabela11[[#This Row],[OL ESP 1Q]],Tabela11[[#This Row],[OL ESP 2Q]],Tabela11[[#This Row],[OL ESP 3Q]])</f>
        <v>3.3</v>
      </c>
      <c r="AF13" s="17">
        <f>SUM(Tabela11[[#This Row],[Livre 1Q]],Tabela11[[#This Row],[Livre 2Q]],Tabela11[[#This Row],[Livre 3Q]])</f>
        <v>0</v>
      </c>
      <c r="AG13" s="18">
        <f>Tabela11[[#This Row],[Total BI]]+Tabela11[[#This Row],[Total OBR ESP]]+Tabela11[[#This Row],[TOTAL OL ESP]]</f>
        <v>18.3</v>
      </c>
      <c r="AH13" s="17">
        <f t="shared" si="0"/>
        <v>0</v>
      </c>
      <c r="AI13" s="17">
        <f t="shared" si="1"/>
        <v>0</v>
      </c>
      <c r="AJ13" s="17">
        <f>Tabela11[[#This Row],[TOTAL PG]]+Tabela11[[#This Row],[Extensão Total]]</f>
        <v>0</v>
      </c>
      <c r="AK13" s="18">
        <f>SUM(Tabela11[[#This Row],[TOTAL ANUAL GRADUAÇÃO]:[Extensão Total]])</f>
        <v>18.3</v>
      </c>
      <c r="AL13" s="12">
        <v>0</v>
      </c>
      <c r="AM13" s="18">
        <f>SUM(Tabela11[[#This Row],[CRÉDITOS TOTAIS]:[Coordenação disc ano anterior]])</f>
        <v>18.3</v>
      </c>
      <c r="AN13" s="24">
        <v>0</v>
      </c>
      <c r="AO13" s="18">
        <f>Tabela11[[#This Row],[Total c/ coord disc]]+Tabela11[[#This Row],[Dispensa/Conversão créditos]]</f>
        <v>18.3</v>
      </c>
      <c r="AP13" s="55">
        <f>IF(Tabela11[[#This Row],[Total Extensão + PG]]&gt;Tabela11[[#This Row],[Máximo de EXT+PG]],Tabela11[[#This Row],[Máximo de EXT+PG]],Tabela11[[#This Row],[Total Extensão + PG]])</f>
        <v>0</v>
      </c>
      <c r="AQ13" s="55">
        <f>Tabela11[[#This Row],[TOTAL ANUAL GRADUAÇÃO]]+Tabela11[[#This Row],[Coordenação disc ano anterior]]+Tabela11[[#This Row],[Dispensa/Conversão créditos]]+Tabela11[[#This Row],[PG + Ext Corrigido]]</f>
        <v>18.3</v>
      </c>
      <c r="AR13" s="99">
        <f>Tabela11[[#This Row],[Total corrigido]]-Tabela11[[#This Row],[Média créditos Corrigida]]</f>
        <v>0.30000000000000071</v>
      </c>
      <c r="AS13" s="24"/>
      <c r="AU13"/>
    </row>
    <row r="14" spans="1:47">
      <c r="C14" s="17" t="str">
        <f>Docentes!A13</f>
        <v>Carlos Alberto da Silva</v>
      </c>
      <c r="D14" s="24"/>
      <c r="E14" s="24"/>
      <c r="F14" s="96">
        <f>(A$3*(1-Tabela11[[#This Row],[n° quadrimestre que docente estará afastado (licença, afastamento, desligamento)]]/3)-Tabela11[[#This Row],[Saldo do ano anterior]])</f>
        <v>18</v>
      </c>
      <c r="G14" s="96">
        <f>Tabela11[[#This Row],[Média créditos Corrigida]]*0.25</f>
        <v>4.5</v>
      </c>
      <c r="H14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14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14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14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14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14" s="24">
        <v>0</v>
      </c>
      <c r="N14" s="18">
        <f>SUM(Tabela11[[#This Row],[BI 1Q]:[Ext. 1Q]])</f>
        <v>0</v>
      </c>
      <c r="O14" s="17">
        <f>SUMIFS('Alocação 2q'!X:X,'Alocação 2q'!Y:Y,Tabela11[[#This Row],[Docente]],'Alocação 2q'!F:F,"BI")+SUMIFS('Alocação 2q'!AI:AI,'Alocação 2q'!AJ:AJ,Tabela11[[#This Row],[Docente]],'Alocação 2q'!F:F,"BI")</f>
        <v>9</v>
      </c>
      <c r="P14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14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14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14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14" s="24">
        <v>0</v>
      </c>
      <c r="U14" s="18">
        <f>SUM(Tabela11[[#This Row],[BI 2Q]:[Ext. 2Q]])</f>
        <v>9</v>
      </c>
      <c r="V14" s="17">
        <f>SUMIFS('Alocação 3q'!X:X,'Alocação 3q'!Y:Y,Tabela11[[#This Row],[Docente]],'Alocação 3q'!F:F,"BI")+SUMIFS('Alocação 3q'!AI:AI,'Alocação 3q'!AJ:AJ,Tabela11[[#This Row],[Docente]],'Alocação 3q'!F:F,"BI")</f>
        <v>0</v>
      </c>
      <c r="W14" s="17">
        <f>SUMIFS('Alocação 3q'!X:X,'Alocação 3q'!Y:Y,Tabela11[[#This Row],[Docente]],'Alocação 3q'!F:F,"OBR")+SUMIFS('Alocação 3q'!AI:AI,'Alocação 3q'!AJ:AJ,Tabela11[[#This Row],[Docente]],'Alocação 3q'!F:F,"OBR")</f>
        <v>2</v>
      </c>
      <c r="X14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14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14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14" s="24">
        <v>0</v>
      </c>
      <c r="AB14" s="18">
        <f>SUM(Tabela11[[#This Row],[BI 3Q]:[Ext. 3Q]])</f>
        <v>2</v>
      </c>
      <c r="AC14" s="17">
        <f>SUM(Tabela11[[#This Row],[BI 1Q]],Tabela11[[#This Row],[BI 2Q]],Tabela11[[#This Row],[BI 3Q]])</f>
        <v>9</v>
      </c>
      <c r="AD14" s="17">
        <f>SUM(Tabela11[[#This Row],[OBR ESP 1Q]],Tabela11[[#This Row],[OBR ESP 2Q]],Tabela11[[#This Row],[OBR ESP 3Q]])</f>
        <v>2</v>
      </c>
      <c r="AE14" s="17">
        <f>SUM(Tabela11[[#This Row],[OL ESP 1Q]],Tabela11[[#This Row],[OL ESP 2Q]],Tabela11[[#This Row],[OL ESP 3Q]])</f>
        <v>0</v>
      </c>
      <c r="AF14" s="17">
        <f>SUM(Tabela11[[#This Row],[Livre 1Q]],Tabela11[[#This Row],[Livre 2Q]],Tabela11[[#This Row],[Livre 3Q]])</f>
        <v>0</v>
      </c>
      <c r="AG14" s="18">
        <f>Tabela11[[#This Row],[Total BI]]+Tabela11[[#This Row],[Total OBR ESP]]+Tabela11[[#This Row],[TOTAL OL ESP]]</f>
        <v>11</v>
      </c>
      <c r="AH14" s="17">
        <f t="shared" si="0"/>
        <v>0</v>
      </c>
      <c r="AI14" s="17">
        <f t="shared" si="1"/>
        <v>0</v>
      </c>
      <c r="AJ14" s="17">
        <f>Tabela11[[#This Row],[TOTAL PG]]+Tabela11[[#This Row],[Extensão Total]]</f>
        <v>0</v>
      </c>
      <c r="AK14" s="18">
        <f>SUM(Tabela11[[#This Row],[TOTAL ANUAL GRADUAÇÃO]:[Extensão Total]])</f>
        <v>11</v>
      </c>
      <c r="AL14" s="12">
        <v>0</v>
      </c>
      <c r="AM14" s="18">
        <f>SUM(Tabela11[[#This Row],[CRÉDITOS TOTAIS]:[Coordenação disc ano anterior]])</f>
        <v>11</v>
      </c>
      <c r="AN14" s="24">
        <v>6</v>
      </c>
      <c r="AO14" s="18">
        <f>Tabela11[[#This Row],[Total c/ coord disc]]+Tabela11[[#This Row],[Dispensa/Conversão créditos]]</f>
        <v>17</v>
      </c>
      <c r="AP14" s="55">
        <f>IF(Tabela11[[#This Row],[Total Extensão + PG]]&gt;Tabela11[[#This Row],[Máximo de EXT+PG]],Tabela11[[#This Row],[Máximo de EXT+PG]],Tabela11[[#This Row],[Total Extensão + PG]])</f>
        <v>0</v>
      </c>
      <c r="AQ14" s="55">
        <f>Tabela11[[#This Row],[TOTAL ANUAL GRADUAÇÃO]]+Tabela11[[#This Row],[Coordenação disc ano anterior]]+Tabela11[[#This Row],[Dispensa/Conversão créditos]]+Tabela11[[#This Row],[PG + Ext Corrigido]]</f>
        <v>17</v>
      </c>
      <c r="AR14" s="99">
        <f>Tabela11[[#This Row],[Total corrigido]]-Tabela11[[#This Row],[Média créditos Corrigida]]</f>
        <v>-1</v>
      </c>
      <c r="AS14" s="24" t="s">
        <v>4062</v>
      </c>
      <c r="AU14"/>
    </row>
    <row r="15" spans="1:47">
      <c r="C15" s="17" t="str">
        <f>Docentes!A14</f>
        <v>César Augusto João Ribeiro</v>
      </c>
      <c r="D15" s="24"/>
      <c r="E15" s="24"/>
      <c r="F15" s="96">
        <f>(A$3*(1-Tabela11[[#This Row],[n° quadrimestre que docente estará afastado (licença, afastamento, desligamento)]]/3)-Tabela11[[#This Row],[Saldo do ano anterior]])</f>
        <v>18</v>
      </c>
      <c r="G15" s="96">
        <f>Tabela11[[#This Row],[Média créditos Corrigida]]*0.25</f>
        <v>4.5</v>
      </c>
      <c r="H15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15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15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15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15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15" s="24">
        <v>0</v>
      </c>
      <c r="N15" s="18">
        <f>SUM(Tabela11[[#This Row],[BI 1Q]:[Ext. 1Q]])</f>
        <v>0</v>
      </c>
      <c r="O15" s="17">
        <f>SUMIFS('Alocação 2q'!X:X,'Alocação 2q'!Y:Y,Tabela11[[#This Row],[Docente]],'Alocação 2q'!F:F,"BI")+SUMIFS('Alocação 2q'!AI:AI,'Alocação 2q'!AJ:AJ,Tabela11[[#This Row],[Docente]],'Alocação 2q'!F:F,"BI")</f>
        <v>2</v>
      </c>
      <c r="P15" s="17">
        <f>SUMIFS('Alocação 2q'!X:X,'Alocação 2q'!Y:Y,Tabela11[[#This Row],[Docente]],'Alocação 2q'!F:F,"OBR")+SUMIFS('Alocação 2q'!AI:AI,'Alocação 2q'!AJ:AJ,Tabela11[[#This Row],[Docente]],'Alocação 2q'!F:F,"OBR")</f>
        <v>6</v>
      </c>
      <c r="Q15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15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15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15" s="24">
        <v>0</v>
      </c>
      <c r="U15" s="18">
        <f>SUM(Tabela11[[#This Row],[BI 2Q]:[Ext. 2Q]])</f>
        <v>8</v>
      </c>
      <c r="V15" s="17">
        <f>SUMIFS('Alocação 3q'!X:X,'Alocação 3q'!Y:Y,Tabela11[[#This Row],[Docente]],'Alocação 3q'!F:F,"BI")+SUMIFS('Alocação 3q'!AI:AI,'Alocação 3q'!AJ:AJ,Tabela11[[#This Row],[Docente]],'Alocação 3q'!F:F,"BI")</f>
        <v>5</v>
      </c>
      <c r="W15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15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15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15" s="17">
        <f>SUMIFS('Alocação 3q'!X:X,'Alocação 3q'!Y:Y,Tabela11[[#This Row],[Docente]],'Alocação 3q'!F:F,"pg")+SUMIFS('Alocação 3q'!AI:AI,'Alocação 3q'!AJ:AJ,Tabela11[[#This Row],[Docente]],'Alocação 3q'!F:F,"pg")</f>
        <v>4</v>
      </c>
      <c r="AA15" s="24">
        <v>0</v>
      </c>
      <c r="AB15" s="18">
        <f>SUM(Tabela11[[#This Row],[BI 3Q]:[Ext. 3Q]])</f>
        <v>9</v>
      </c>
      <c r="AC15" s="17">
        <f>SUM(Tabela11[[#This Row],[BI 1Q]],Tabela11[[#This Row],[BI 2Q]],Tabela11[[#This Row],[BI 3Q]])</f>
        <v>7</v>
      </c>
      <c r="AD15" s="17">
        <f>SUM(Tabela11[[#This Row],[OBR ESP 1Q]],Tabela11[[#This Row],[OBR ESP 2Q]],Tabela11[[#This Row],[OBR ESP 3Q]])</f>
        <v>6</v>
      </c>
      <c r="AE15" s="17">
        <f>SUM(Tabela11[[#This Row],[OL ESP 1Q]],Tabela11[[#This Row],[OL ESP 2Q]],Tabela11[[#This Row],[OL ESP 3Q]])</f>
        <v>0</v>
      </c>
      <c r="AF15" s="17">
        <f>SUM(Tabela11[[#This Row],[Livre 1Q]],Tabela11[[#This Row],[Livre 2Q]],Tabela11[[#This Row],[Livre 3Q]])</f>
        <v>0</v>
      </c>
      <c r="AG15" s="18">
        <f>Tabela11[[#This Row],[Total BI]]+Tabela11[[#This Row],[Total OBR ESP]]+Tabela11[[#This Row],[TOTAL OL ESP]]</f>
        <v>13</v>
      </c>
      <c r="AH15" s="17">
        <f t="shared" si="0"/>
        <v>4</v>
      </c>
      <c r="AI15" s="17">
        <f t="shared" si="1"/>
        <v>0</v>
      </c>
      <c r="AJ15" s="17">
        <f>Tabela11[[#This Row],[TOTAL PG]]+Tabela11[[#This Row],[Extensão Total]]</f>
        <v>4</v>
      </c>
      <c r="AK15" s="18">
        <f>SUM(Tabela11[[#This Row],[TOTAL ANUAL GRADUAÇÃO]:[Extensão Total]])</f>
        <v>17</v>
      </c>
      <c r="AL15" s="12">
        <v>0</v>
      </c>
      <c r="AM15" s="18">
        <f>SUM(Tabela11[[#This Row],[CRÉDITOS TOTAIS]:[Coordenação disc ano anterior]])</f>
        <v>17</v>
      </c>
      <c r="AN15" s="24">
        <v>0</v>
      </c>
      <c r="AO15" s="18">
        <f>Tabela11[[#This Row],[Total c/ coord disc]]+Tabela11[[#This Row],[Dispensa/Conversão créditos]]</f>
        <v>17</v>
      </c>
      <c r="AP15" s="55">
        <f>IF(Tabela11[[#This Row],[Total Extensão + PG]]&gt;Tabela11[[#This Row],[Máximo de EXT+PG]],Tabela11[[#This Row],[Máximo de EXT+PG]],Tabela11[[#This Row],[Total Extensão + PG]])</f>
        <v>4</v>
      </c>
      <c r="AQ15" s="55">
        <f>Tabela11[[#This Row],[TOTAL ANUAL GRADUAÇÃO]]+Tabela11[[#This Row],[Coordenação disc ano anterior]]+Tabela11[[#This Row],[Dispensa/Conversão créditos]]+Tabela11[[#This Row],[PG + Ext Corrigido]]</f>
        <v>17</v>
      </c>
      <c r="AR15" s="99">
        <f>Tabela11[[#This Row],[Total corrigido]]-Tabela11[[#This Row],[Média créditos Corrigida]]</f>
        <v>-1</v>
      </c>
      <c r="AS15" s="24" t="s">
        <v>4125</v>
      </c>
      <c r="AU15"/>
    </row>
    <row r="16" spans="1:47">
      <c r="C16" s="17" t="str">
        <f>Docentes!A15</f>
        <v>Charles Morphy Dias dos Santos</v>
      </c>
      <c r="D16" s="24"/>
      <c r="E16" s="24"/>
      <c r="F16" s="96">
        <f>(A$3*(1-Tabela11[[#This Row],[n° quadrimestre que docente estará afastado (licença, afastamento, desligamento)]]/3)-Tabela11[[#This Row],[Saldo do ano anterior]])</f>
        <v>18</v>
      </c>
      <c r="G16" s="96">
        <f>Tabela11[[#This Row],[Média créditos Corrigida]]*0.25</f>
        <v>4.5</v>
      </c>
      <c r="H16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16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16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16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16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16" s="24">
        <v>0</v>
      </c>
      <c r="N16" s="18">
        <f>SUM(Tabela11[[#This Row],[BI 1Q]:[Ext. 1Q]])</f>
        <v>0</v>
      </c>
      <c r="O16" s="17">
        <f>SUMIFS('Alocação 2q'!X:X,'Alocação 2q'!Y:Y,Tabela11[[#This Row],[Docente]],'Alocação 2q'!F:F,"BI")+SUMIFS('Alocação 2q'!AI:AI,'Alocação 2q'!AJ:AJ,Tabela11[[#This Row],[Docente]],'Alocação 2q'!F:F,"BI")</f>
        <v>0</v>
      </c>
      <c r="P16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16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16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16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16" s="24">
        <v>0</v>
      </c>
      <c r="U16" s="18">
        <f>SUM(Tabela11[[#This Row],[BI 2Q]:[Ext. 2Q]])</f>
        <v>0</v>
      </c>
      <c r="V16" s="17">
        <f>SUMIFS('Alocação 3q'!X:X,'Alocação 3q'!Y:Y,Tabela11[[#This Row],[Docente]],'Alocação 3q'!F:F,"BI")+SUMIFS('Alocação 3q'!AI:AI,'Alocação 3q'!AJ:AJ,Tabela11[[#This Row],[Docente]],'Alocação 3q'!F:F,"BI")</f>
        <v>0</v>
      </c>
      <c r="W16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16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16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16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16" s="24">
        <v>0</v>
      </c>
      <c r="AB16" s="18">
        <f>SUM(Tabela11[[#This Row],[BI 3Q]:[Ext. 3Q]])</f>
        <v>0</v>
      </c>
      <c r="AC16" s="17">
        <f>SUM(Tabela11[[#This Row],[BI 1Q]],Tabela11[[#This Row],[BI 2Q]],Tabela11[[#This Row],[BI 3Q]])</f>
        <v>0</v>
      </c>
      <c r="AD16" s="17">
        <f>SUM(Tabela11[[#This Row],[OBR ESP 1Q]],Tabela11[[#This Row],[OBR ESP 2Q]],Tabela11[[#This Row],[OBR ESP 3Q]])</f>
        <v>0</v>
      </c>
      <c r="AE16" s="17">
        <f>SUM(Tabela11[[#This Row],[OL ESP 1Q]],Tabela11[[#This Row],[OL ESP 2Q]],Tabela11[[#This Row],[OL ESP 3Q]])</f>
        <v>0</v>
      </c>
      <c r="AF16" s="17">
        <f>SUM(Tabela11[[#This Row],[Livre 1Q]],Tabela11[[#This Row],[Livre 2Q]],Tabela11[[#This Row],[Livre 3Q]])</f>
        <v>0</v>
      </c>
      <c r="AG16" s="18">
        <f>Tabela11[[#This Row],[Total BI]]+Tabela11[[#This Row],[Total OBR ESP]]+Tabela11[[#This Row],[TOTAL OL ESP]]</f>
        <v>0</v>
      </c>
      <c r="AH16" s="17">
        <f t="shared" si="0"/>
        <v>0</v>
      </c>
      <c r="AI16" s="17">
        <f t="shared" si="1"/>
        <v>0</v>
      </c>
      <c r="AJ16" s="17">
        <f>Tabela11[[#This Row],[TOTAL PG]]+Tabela11[[#This Row],[Extensão Total]]</f>
        <v>0</v>
      </c>
      <c r="AK16" s="18">
        <f>SUM(Tabela11[[#This Row],[TOTAL ANUAL GRADUAÇÃO]:[Extensão Total]])</f>
        <v>0</v>
      </c>
      <c r="AL16" s="12">
        <v>0</v>
      </c>
      <c r="AM16" s="18">
        <f>SUM(Tabela11[[#This Row],[CRÉDITOS TOTAIS]:[Coordenação disc ano anterior]])</f>
        <v>0</v>
      </c>
      <c r="AN16" s="24">
        <v>18</v>
      </c>
      <c r="AO16" s="18">
        <f>Tabela11[[#This Row],[Total c/ coord disc]]+Tabela11[[#This Row],[Dispensa/Conversão créditos]]</f>
        <v>18</v>
      </c>
      <c r="AP16" s="55">
        <f>IF(Tabela11[[#This Row],[Total Extensão + PG]]&gt;Tabela11[[#This Row],[Máximo de EXT+PG]],Tabela11[[#This Row],[Máximo de EXT+PG]],Tabela11[[#This Row],[Total Extensão + PG]])</f>
        <v>0</v>
      </c>
      <c r="AQ16" s="55">
        <f>Tabela11[[#This Row],[TOTAL ANUAL GRADUAÇÃO]]+Tabela11[[#This Row],[Coordenação disc ano anterior]]+Tabela11[[#This Row],[Dispensa/Conversão créditos]]+Tabela11[[#This Row],[PG + Ext Corrigido]]</f>
        <v>18</v>
      </c>
      <c r="AR16" s="99">
        <f>Tabela11[[#This Row],[Total corrigido]]-Tabela11[[#This Row],[Média créditos Corrigida]]</f>
        <v>0</v>
      </c>
      <c r="AS16" s="24" t="s">
        <v>4063</v>
      </c>
      <c r="AU16"/>
    </row>
    <row r="17" spans="3:45" customFormat="1">
      <c r="C17" s="17" t="str">
        <f>Docentes!A16</f>
        <v>Cibele Biondo</v>
      </c>
      <c r="D17" s="24"/>
      <c r="E17" s="24"/>
      <c r="F17" s="96">
        <f>(A$3*(1-Tabela11[[#This Row],[n° quadrimestre que docente estará afastado (licença, afastamento, desligamento)]]/3)-Tabela11[[#This Row],[Saldo do ano anterior]])</f>
        <v>18</v>
      </c>
      <c r="G17" s="96">
        <f>Tabela11[[#This Row],[Média créditos Corrigida]]*0.25</f>
        <v>4.5</v>
      </c>
      <c r="H17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17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17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17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17" s="17">
        <f>SUMIFS('Alocação 1q'!X:X,'Alocação 1q'!Y:Y,Tabela11[[#This Row],[Docente]],'Alocação 1q'!F:F,"pg")+SUMIFS('Alocação 1q'!AI:AI,'Alocação 1q'!AJ:AJ,Tabela11[[#This Row],[Docente]],'Alocação 1q'!F:F,"pg")</f>
        <v>2</v>
      </c>
      <c r="M17" s="24">
        <v>0</v>
      </c>
      <c r="N17" s="18">
        <f>SUM(Tabela11[[#This Row],[BI 1Q]:[Ext. 1Q]])</f>
        <v>2</v>
      </c>
      <c r="O17" s="17">
        <f>SUMIFS('Alocação 2q'!X:X,'Alocação 2q'!Y:Y,Tabela11[[#This Row],[Docente]],'Alocação 2q'!F:F,"BI")+SUMIFS('Alocação 2q'!AI:AI,'Alocação 2q'!AJ:AJ,Tabela11[[#This Row],[Docente]],'Alocação 2q'!F:F,"BI")</f>
        <v>0</v>
      </c>
      <c r="P17" s="17">
        <f>SUMIFS('Alocação 2q'!X:X,'Alocação 2q'!Y:Y,Tabela11[[#This Row],[Docente]],'Alocação 2q'!F:F,"OBR")+SUMIFS('Alocação 2q'!AI:AI,'Alocação 2q'!AJ:AJ,Tabela11[[#This Row],[Docente]],'Alocação 2q'!F:F,"OBR")</f>
        <v>4</v>
      </c>
      <c r="Q17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17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17" s="17">
        <f>SUMIFS('Alocação 2q'!X:X,'Alocação 2q'!Y:Y,Tabela11[[#This Row],[Docente]],'Alocação 2q'!F:F,"pg")+SUMIFS('Alocação 2q'!AI:AI,'Alocação 2q'!AJ:AJ,Tabela11[[#This Row],[Docente]],'Alocação 2q'!F:F,"pg")</f>
        <v>3</v>
      </c>
      <c r="T17" s="24">
        <v>0</v>
      </c>
      <c r="U17" s="18">
        <f>SUM(Tabela11[[#This Row],[BI 2Q]:[Ext. 2Q]])</f>
        <v>7</v>
      </c>
      <c r="V17" s="17">
        <f>SUMIFS('Alocação 3q'!X:X,'Alocação 3q'!Y:Y,Tabela11[[#This Row],[Docente]],'Alocação 3q'!F:F,"BI")+SUMIFS('Alocação 3q'!AI:AI,'Alocação 3q'!AJ:AJ,Tabela11[[#This Row],[Docente]],'Alocação 3q'!F:F,"BI")</f>
        <v>6</v>
      </c>
      <c r="W17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17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17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17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17" s="24">
        <v>0</v>
      </c>
      <c r="AB17" s="18">
        <f>SUM(Tabela11[[#This Row],[BI 3Q]:[Ext. 3Q]])</f>
        <v>6</v>
      </c>
      <c r="AC17" s="17">
        <f>SUM(Tabela11[[#This Row],[BI 1Q]],Tabela11[[#This Row],[BI 2Q]],Tabela11[[#This Row],[BI 3Q]])</f>
        <v>6</v>
      </c>
      <c r="AD17" s="17">
        <f>SUM(Tabela11[[#This Row],[OBR ESP 1Q]],Tabela11[[#This Row],[OBR ESP 2Q]],Tabela11[[#This Row],[OBR ESP 3Q]])</f>
        <v>4</v>
      </c>
      <c r="AE17" s="17">
        <f>SUM(Tabela11[[#This Row],[OL ESP 1Q]],Tabela11[[#This Row],[OL ESP 2Q]],Tabela11[[#This Row],[OL ESP 3Q]])</f>
        <v>0</v>
      </c>
      <c r="AF17" s="17">
        <f>SUM(Tabela11[[#This Row],[Livre 1Q]],Tabela11[[#This Row],[Livre 2Q]],Tabela11[[#This Row],[Livre 3Q]])</f>
        <v>0</v>
      </c>
      <c r="AG17" s="18">
        <f>Tabela11[[#This Row],[Total BI]]+Tabela11[[#This Row],[Total OBR ESP]]+Tabela11[[#This Row],[TOTAL OL ESP]]</f>
        <v>10</v>
      </c>
      <c r="AH17" s="17">
        <f t="shared" si="0"/>
        <v>5</v>
      </c>
      <c r="AI17" s="17">
        <f t="shared" si="1"/>
        <v>0</v>
      </c>
      <c r="AJ17" s="17">
        <f>Tabela11[[#This Row],[TOTAL PG]]+Tabela11[[#This Row],[Extensão Total]]</f>
        <v>5</v>
      </c>
      <c r="AK17" s="18">
        <f>SUM(Tabela11[[#This Row],[TOTAL ANUAL GRADUAÇÃO]:[Extensão Total]])</f>
        <v>15</v>
      </c>
      <c r="AL17" s="12">
        <v>3</v>
      </c>
      <c r="AM17" s="18">
        <f>SUM(Tabela11[[#This Row],[CRÉDITOS TOTAIS]:[Coordenação disc ano anterior]])</f>
        <v>18</v>
      </c>
      <c r="AN17" s="24">
        <v>9</v>
      </c>
      <c r="AO17" s="18">
        <f>Tabela11[[#This Row],[Total c/ coord disc]]+Tabela11[[#This Row],[Dispensa/Conversão créditos]]</f>
        <v>27</v>
      </c>
      <c r="AP17" s="55">
        <f>IF(Tabela11[[#This Row],[Total Extensão + PG]]&gt;Tabela11[[#This Row],[Máximo de EXT+PG]],Tabela11[[#This Row],[Máximo de EXT+PG]],Tabela11[[#This Row],[Total Extensão + PG]])</f>
        <v>4.5</v>
      </c>
      <c r="AQ17" s="55">
        <f>Tabela11[[#This Row],[TOTAL ANUAL GRADUAÇÃO]]+Tabela11[[#This Row],[Coordenação disc ano anterior]]+Tabela11[[#This Row],[Dispensa/Conversão créditos]]+Tabela11[[#This Row],[PG + Ext Corrigido]]</f>
        <v>26.5</v>
      </c>
      <c r="AR17" s="99">
        <f>Tabela11[[#This Row],[Total corrigido]]-Tabela11[[#This Row],[Média créditos Corrigida]]</f>
        <v>8.5</v>
      </c>
      <c r="AS17" s="24" t="s">
        <v>4085</v>
      </c>
    </row>
    <row r="18" spans="3:45" customFormat="1">
      <c r="C18" s="17" t="str">
        <f>Docentes!A17</f>
        <v>Daniel Carneiro Carrettiero</v>
      </c>
      <c r="D18" s="24"/>
      <c r="E18" s="24"/>
      <c r="F18" s="96">
        <f>(A$3*(1-Tabela11[[#This Row],[n° quadrimestre que docente estará afastado (licença, afastamento, desligamento)]]/3)-Tabela11[[#This Row],[Saldo do ano anterior]])</f>
        <v>18</v>
      </c>
      <c r="G18" s="96">
        <f>Tabela11[[#This Row],[Média créditos Corrigida]]*0.25</f>
        <v>4.5</v>
      </c>
      <c r="H18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18" s="17">
        <f>SUMIFS('Alocação 1q'!X:X,'Alocação 1q'!Y:Y,Tabela11[[#This Row],[Docente]],'Alocação 1q'!F:F,"OBR")+SUMIFS('Alocação 1q'!AI:AI,'Alocação 1q'!AJ:AJ,Tabela11[[#This Row],[Docente]],'Alocação 1q'!F:F,"OBR")</f>
        <v>6</v>
      </c>
      <c r="J18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18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18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18" s="24">
        <v>0</v>
      </c>
      <c r="N18" s="18">
        <f>SUM(Tabela11[[#This Row],[BI 1Q]:[Ext. 1Q]])</f>
        <v>6</v>
      </c>
      <c r="O18" s="17">
        <f>SUMIFS('Alocação 2q'!X:X,'Alocação 2q'!Y:Y,Tabela11[[#This Row],[Docente]],'Alocação 2q'!F:F,"BI")+SUMIFS('Alocação 2q'!AI:AI,'Alocação 2q'!AJ:AJ,Tabela11[[#This Row],[Docente]],'Alocação 2q'!F:F,"BI")</f>
        <v>3</v>
      </c>
      <c r="P18" s="17">
        <f>SUMIFS('Alocação 2q'!X:X,'Alocação 2q'!Y:Y,Tabela11[[#This Row],[Docente]],'Alocação 2q'!F:F,"OBR")+SUMIFS('Alocação 2q'!AI:AI,'Alocação 2q'!AJ:AJ,Tabela11[[#This Row],[Docente]],'Alocação 2q'!F:F,"OBR")</f>
        <v>6</v>
      </c>
      <c r="Q18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18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18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18" s="24">
        <v>0</v>
      </c>
      <c r="U18" s="18">
        <f>SUM(Tabela11[[#This Row],[BI 2Q]:[Ext. 2Q]])</f>
        <v>9</v>
      </c>
      <c r="V18" s="17">
        <f>SUMIFS('Alocação 3q'!X:X,'Alocação 3q'!Y:Y,Tabela11[[#This Row],[Docente]],'Alocação 3q'!F:F,"BI")+SUMIFS('Alocação 3q'!AI:AI,'Alocação 3q'!AJ:AJ,Tabela11[[#This Row],[Docente]],'Alocação 3q'!F:F,"BI")</f>
        <v>0</v>
      </c>
      <c r="W18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18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18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18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18" s="24">
        <v>0</v>
      </c>
      <c r="AB18" s="18">
        <f>SUM(Tabela11[[#This Row],[BI 3Q]:[Ext. 3Q]])</f>
        <v>0</v>
      </c>
      <c r="AC18" s="17">
        <f>SUM(Tabela11[[#This Row],[BI 1Q]],Tabela11[[#This Row],[BI 2Q]],Tabela11[[#This Row],[BI 3Q]])</f>
        <v>3</v>
      </c>
      <c r="AD18" s="17">
        <f>SUM(Tabela11[[#This Row],[OBR ESP 1Q]],Tabela11[[#This Row],[OBR ESP 2Q]],Tabela11[[#This Row],[OBR ESP 3Q]])</f>
        <v>12</v>
      </c>
      <c r="AE18" s="17">
        <f>SUM(Tabela11[[#This Row],[OL ESP 1Q]],Tabela11[[#This Row],[OL ESP 2Q]],Tabela11[[#This Row],[OL ESP 3Q]])</f>
        <v>0</v>
      </c>
      <c r="AF18" s="17">
        <f>SUM(Tabela11[[#This Row],[Livre 1Q]],Tabela11[[#This Row],[Livre 2Q]],Tabela11[[#This Row],[Livre 3Q]])</f>
        <v>0</v>
      </c>
      <c r="AG18" s="18">
        <f>Tabela11[[#This Row],[Total BI]]+Tabela11[[#This Row],[Total OBR ESP]]+Tabela11[[#This Row],[TOTAL OL ESP]]</f>
        <v>15</v>
      </c>
      <c r="AH18" s="17">
        <f t="shared" si="0"/>
        <v>0</v>
      </c>
      <c r="AI18" s="17">
        <f t="shared" si="1"/>
        <v>0</v>
      </c>
      <c r="AJ18" s="17">
        <f>Tabela11[[#This Row],[TOTAL PG]]+Tabela11[[#This Row],[Extensão Total]]</f>
        <v>0</v>
      </c>
      <c r="AK18" s="18">
        <f>SUM(Tabela11[[#This Row],[TOTAL ANUAL GRADUAÇÃO]:[Extensão Total]])</f>
        <v>15</v>
      </c>
      <c r="AL18" s="12">
        <v>0</v>
      </c>
      <c r="AM18" s="18">
        <f>SUM(Tabela11[[#This Row],[CRÉDITOS TOTAIS]:[Coordenação disc ano anterior]])</f>
        <v>15</v>
      </c>
      <c r="AN18" s="24">
        <v>0</v>
      </c>
      <c r="AO18" s="18">
        <f>Tabela11[[#This Row],[Total c/ coord disc]]+Tabela11[[#This Row],[Dispensa/Conversão créditos]]</f>
        <v>15</v>
      </c>
      <c r="AP18" s="55">
        <f>IF(Tabela11[[#This Row],[Total Extensão + PG]]&gt;Tabela11[[#This Row],[Máximo de EXT+PG]],Tabela11[[#This Row],[Máximo de EXT+PG]],Tabela11[[#This Row],[Total Extensão + PG]])</f>
        <v>0</v>
      </c>
      <c r="AQ18" s="55">
        <f>Tabela11[[#This Row],[TOTAL ANUAL GRADUAÇÃO]]+Tabela11[[#This Row],[Coordenação disc ano anterior]]+Tabela11[[#This Row],[Dispensa/Conversão créditos]]+Tabela11[[#This Row],[PG + Ext Corrigido]]</f>
        <v>15</v>
      </c>
      <c r="AR18" s="99">
        <f>Tabela11[[#This Row],[Total corrigido]]-Tabela11[[#This Row],[Média créditos Corrigida]]</f>
        <v>-3</v>
      </c>
      <c r="AS18" s="24"/>
    </row>
    <row r="19" spans="3:45" customFormat="1">
      <c r="C19" s="17" t="str">
        <f>Docentes!A18</f>
        <v>Daniele Ribeiro de Araújo</v>
      </c>
      <c r="D19" s="24"/>
      <c r="E19" s="24"/>
      <c r="F19" s="96">
        <f>(A$3*(1-Tabela11[[#This Row],[n° quadrimestre que docente estará afastado (licença, afastamento, desligamento)]]/3)-Tabela11[[#This Row],[Saldo do ano anterior]])</f>
        <v>18</v>
      </c>
      <c r="G19" s="96">
        <f>Tabela11[[#This Row],[Média créditos Corrigida]]*0.25</f>
        <v>4.5</v>
      </c>
      <c r="H19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19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19" s="17">
        <f>SUMIFS('Alocação 1q'!X:X,'Alocação 1q'!Y:Y,Tabela11[[#This Row],[Docente]],'Alocação 1q'!F:F,"OL")+SUMIFS('Alocação 1q'!AI:AI,'Alocação 1q'!AJ:AJ,Tabela11[[#This Row],[Docente]],'Alocação 1q'!F:F,"OL")</f>
        <v>2</v>
      </c>
      <c r="K19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19" s="17">
        <f>SUMIFS('Alocação 1q'!X:X,'Alocação 1q'!Y:Y,Tabela11[[#This Row],[Docente]],'Alocação 1q'!F:F,"pg")+SUMIFS('Alocação 1q'!AI:AI,'Alocação 1q'!AJ:AJ,Tabela11[[#This Row],[Docente]],'Alocação 1q'!F:F,"pg")</f>
        <v>6</v>
      </c>
      <c r="M19" s="24">
        <v>0</v>
      </c>
      <c r="N19" s="18">
        <f>SUM(Tabela11[[#This Row],[BI 1Q]:[Ext. 1Q]])</f>
        <v>8</v>
      </c>
      <c r="O19" s="17">
        <f>SUMIFS('Alocação 2q'!X:X,'Alocação 2q'!Y:Y,Tabela11[[#This Row],[Docente]],'Alocação 2q'!F:F,"BI")+SUMIFS('Alocação 2q'!AI:AI,'Alocação 2q'!AJ:AJ,Tabela11[[#This Row],[Docente]],'Alocação 2q'!F:F,"BI")</f>
        <v>0</v>
      </c>
      <c r="P19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19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19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19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19" s="24">
        <v>0</v>
      </c>
      <c r="U19" s="18">
        <f>SUM(Tabela11[[#This Row],[BI 2Q]:[Ext. 2Q]])</f>
        <v>0</v>
      </c>
      <c r="V19" s="17">
        <f>SUMIFS('Alocação 3q'!X:X,'Alocação 3q'!Y:Y,Tabela11[[#This Row],[Docente]],'Alocação 3q'!F:F,"BI")+SUMIFS('Alocação 3q'!AI:AI,'Alocação 3q'!AJ:AJ,Tabela11[[#This Row],[Docente]],'Alocação 3q'!F:F,"BI")</f>
        <v>2</v>
      </c>
      <c r="W19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19" s="17">
        <f>SUMIFS('Alocação 3q'!X:X,'Alocação 3q'!Y:Y,Tabela11[[#This Row],[Docente]],'Alocação 3q'!F:F,"OL")+SUMIFS('Alocação 3q'!AI:AI,'Alocação 3q'!AJ:AJ,Tabela11[[#This Row],[Docente]],'Alocação 3q'!F:F,"OL")</f>
        <v>3</v>
      </c>
      <c r="Y19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19" s="17">
        <f>SUMIFS('Alocação 3q'!X:X,'Alocação 3q'!Y:Y,Tabela11[[#This Row],[Docente]],'Alocação 3q'!F:F,"pg")+SUMIFS('Alocação 3q'!AI:AI,'Alocação 3q'!AJ:AJ,Tabela11[[#This Row],[Docente]],'Alocação 3q'!F:F,"pg")</f>
        <v>4</v>
      </c>
      <c r="AA19" s="24">
        <v>0</v>
      </c>
      <c r="AB19" s="18">
        <f>SUM(Tabela11[[#This Row],[BI 3Q]:[Ext. 3Q]])</f>
        <v>9</v>
      </c>
      <c r="AC19" s="17">
        <f>SUM(Tabela11[[#This Row],[BI 1Q]],Tabela11[[#This Row],[BI 2Q]],Tabela11[[#This Row],[BI 3Q]])</f>
        <v>2</v>
      </c>
      <c r="AD19" s="17">
        <f>SUM(Tabela11[[#This Row],[OBR ESP 1Q]],Tabela11[[#This Row],[OBR ESP 2Q]],Tabela11[[#This Row],[OBR ESP 3Q]])</f>
        <v>0</v>
      </c>
      <c r="AE19" s="17">
        <f>SUM(Tabela11[[#This Row],[OL ESP 1Q]],Tabela11[[#This Row],[OL ESP 2Q]],Tabela11[[#This Row],[OL ESP 3Q]])</f>
        <v>5</v>
      </c>
      <c r="AF19" s="17">
        <f>SUM(Tabela11[[#This Row],[Livre 1Q]],Tabela11[[#This Row],[Livre 2Q]],Tabela11[[#This Row],[Livre 3Q]])</f>
        <v>0</v>
      </c>
      <c r="AG19" s="18">
        <f>Tabela11[[#This Row],[Total BI]]+Tabela11[[#This Row],[Total OBR ESP]]+Tabela11[[#This Row],[TOTAL OL ESP]]</f>
        <v>7</v>
      </c>
      <c r="AH19" s="17">
        <f t="shared" si="0"/>
        <v>10</v>
      </c>
      <c r="AI19" s="17">
        <f t="shared" si="1"/>
        <v>0</v>
      </c>
      <c r="AJ19" s="17">
        <f>Tabela11[[#This Row],[TOTAL PG]]+Tabela11[[#This Row],[Extensão Total]]</f>
        <v>10</v>
      </c>
      <c r="AK19" s="18">
        <f>SUM(Tabela11[[#This Row],[TOTAL ANUAL GRADUAÇÃO]:[Extensão Total]])</f>
        <v>17</v>
      </c>
      <c r="AL19" s="12">
        <v>0</v>
      </c>
      <c r="AM19" s="18">
        <f>SUM(Tabela11[[#This Row],[CRÉDITOS TOTAIS]:[Coordenação disc ano anterior]])</f>
        <v>17</v>
      </c>
      <c r="AN19" s="24">
        <v>3</v>
      </c>
      <c r="AO19" s="18">
        <f>Tabela11[[#This Row],[Total c/ coord disc]]+Tabela11[[#This Row],[Dispensa/Conversão créditos]]</f>
        <v>20</v>
      </c>
      <c r="AP19" s="55">
        <f>IF(Tabela11[[#This Row],[Total Extensão + PG]]&gt;Tabela11[[#This Row],[Máximo de EXT+PG]],Tabela11[[#This Row],[Máximo de EXT+PG]],Tabela11[[#This Row],[Total Extensão + PG]])</f>
        <v>4.5</v>
      </c>
      <c r="AQ19" s="55">
        <f>Tabela11[[#This Row],[TOTAL ANUAL GRADUAÇÃO]]+Tabela11[[#This Row],[Coordenação disc ano anterior]]+Tabela11[[#This Row],[Dispensa/Conversão créditos]]+Tabela11[[#This Row],[PG + Ext Corrigido]]</f>
        <v>14.5</v>
      </c>
      <c r="AR19" s="99">
        <f>Tabela11[[#This Row],[Total corrigido]]-Tabela11[[#This Row],[Média créditos Corrigida]]</f>
        <v>-3.5</v>
      </c>
      <c r="AS19" s="24" t="s">
        <v>4083</v>
      </c>
    </row>
    <row r="20" spans="3:45" customFormat="1">
      <c r="C20" s="17" t="str">
        <f>Docentes!A19</f>
        <v>Danilo da Cruz Centeno</v>
      </c>
      <c r="D20" s="24"/>
      <c r="E20" s="24"/>
      <c r="F20" s="96">
        <f>(A$3*(1-Tabela11[[#This Row],[n° quadrimestre que docente estará afastado (licença, afastamento, desligamento)]]/3)-Tabela11[[#This Row],[Saldo do ano anterior]])</f>
        <v>18</v>
      </c>
      <c r="G20" s="96">
        <f>Tabela11[[#This Row],[Média créditos Corrigida]]*0.25</f>
        <v>4.5</v>
      </c>
      <c r="H20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20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20" s="17">
        <f>SUMIFS('Alocação 1q'!X:X,'Alocação 1q'!Y:Y,Tabela11[[#This Row],[Docente]],'Alocação 1q'!F:F,"OL")+SUMIFS('Alocação 1q'!AI:AI,'Alocação 1q'!AJ:AJ,Tabela11[[#This Row],[Docente]],'Alocação 1q'!F:F,"OL")</f>
        <v>8</v>
      </c>
      <c r="K20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20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20" s="24">
        <v>0</v>
      </c>
      <c r="N20" s="18">
        <f>SUM(Tabela11[[#This Row],[BI 1Q]:[Ext. 1Q]])</f>
        <v>8</v>
      </c>
      <c r="O20" s="17">
        <f>SUMIFS('Alocação 2q'!X:X,'Alocação 2q'!Y:Y,Tabela11[[#This Row],[Docente]],'Alocação 2q'!F:F,"BI")+SUMIFS('Alocação 2q'!AI:AI,'Alocação 2q'!AJ:AJ,Tabela11[[#This Row],[Docente]],'Alocação 2q'!F:F,"BI")</f>
        <v>0</v>
      </c>
      <c r="P20" s="17">
        <f>SUMIFS('Alocação 2q'!X:X,'Alocação 2q'!Y:Y,Tabela11[[#This Row],[Docente]],'Alocação 2q'!F:F,"OBR")+SUMIFS('Alocação 2q'!AI:AI,'Alocação 2q'!AJ:AJ,Tabela11[[#This Row],[Docente]],'Alocação 2q'!F:F,"OBR")</f>
        <v>6</v>
      </c>
      <c r="Q20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20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20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20" s="24">
        <v>0</v>
      </c>
      <c r="U20" s="18">
        <f>SUM(Tabela11[[#This Row],[BI 2Q]:[Ext. 2Q]])</f>
        <v>6</v>
      </c>
      <c r="V20" s="17">
        <f>SUMIFS('Alocação 3q'!X:X,'Alocação 3q'!Y:Y,Tabela11[[#This Row],[Docente]],'Alocação 3q'!F:F,"BI")+SUMIFS('Alocação 3q'!AI:AI,'Alocação 3q'!AJ:AJ,Tabela11[[#This Row],[Docente]],'Alocação 3q'!F:F,"BI")</f>
        <v>2</v>
      </c>
      <c r="W20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20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20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20" s="17">
        <f>SUMIFS('Alocação 3q'!X:X,'Alocação 3q'!Y:Y,Tabela11[[#This Row],[Docente]],'Alocação 3q'!F:F,"pg")+SUMIFS('Alocação 3q'!AI:AI,'Alocação 3q'!AJ:AJ,Tabela11[[#This Row],[Docente]],'Alocação 3q'!F:F,"pg")</f>
        <v>1.3</v>
      </c>
      <c r="AA20" s="24">
        <v>0</v>
      </c>
      <c r="AB20" s="18">
        <f>SUM(Tabela11[[#This Row],[BI 3Q]:[Ext. 3Q]])</f>
        <v>3.3</v>
      </c>
      <c r="AC20" s="17">
        <f>SUM(Tabela11[[#This Row],[BI 1Q]],Tabela11[[#This Row],[BI 2Q]],Tabela11[[#This Row],[BI 3Q]])</f>
        <v>2</v>
      </c>
      <c r="AD20" s="17">
        <f>SUM(Tabela11[[#This Row],[OBR ESP 1Q]],Tabela11[[#This Row],[OBR ESP 2Q]],Tabela11[[#This Row],[OBR ESP 3Q]])</f>
        <v>6</v>
      </c>
      <c r="AE20" s="17">
        <f>SUM(Tabela11[[#This Row],[OL ESP 1Q]],Tabela11[[#This Row],[OL ESP 2Q]],Tabela11[[#This Row],[OL ESP 3Q]])</f>
        <v>8</v>
      </c>
      <c r="AF20" s="17">
        <f>SUM(Tabela11[[#This Row],[Livre 1Q]],Tabela11[[#This Row],[Livre 2Q]],Tabela11[[#This Row],[Livre 3Q]])</f>
        <v>0</v>
      </c>
      <c r="AG20" s="18">
        <f>Tabela11[[#This Row],[Total BI]]+Tabela11[[#This Row],[Total OBR ESP]]+Tabela11[[#This Row],[TOTAL OL ESP]]</f>
        <v>16</v>
      </c>
      <c r="AH20" s="17">
        <f t="shared" si="0"/>
        <v>1.3</v>
      </c>
      <c r="AI20" s="17">
        <f t="shared" si="1"/>
        <v>0</v>
      </c>
      <c r="AJ20" s="17">
        <f>Tabela11[[#This Row],[TOTAL PG]]+Tabela11[[#This Row],[Extensão Total]]</f>
        <v>1.3</v>
      </c>
      <c r="AK20" s="18">
        <f>SUM(Tabela11[[#This Row],[TOTAL ANUAL GRADUAÇÃO]:[Extensão Total]])</f>
        <v>17.3</v>
      </c>
      <c r="AL20" s="12">
        <v>0</v>
      </c>
      <c r="AM20" s="18">
        <f>SUM(Tabela11[[#This Row],[CRÉDITOS TOTAIS]:[Coordenação disc ano anterior]])</f>
        <v>17.3</v>
      </c>
      <c r="AN20" s="24">
        <v>0</v>
      </c>
      <c r="AO20" s="18">
        <f>Tabela11[[#This Row],[Total c/ coord disc]]+Tabela11[[#This Row],[Dispensa/Conversão créditos]]</f>
        <v>17.3</v>
      </c>
      <c r="AP20" s="55">
        <f>IF(Tabela11[[#This Row],[Total Extensão + PG]]&gt;Tabela11[[#This Row],[Máximo de EXT+PG]],Tabela11[[#This Row],[Máximo de EXT+PG]],Tabela11[[#This Row],[Total Extensão + PG]])</f>
        <v>1.3</v>
      </c>
      <c r="AQ20" s="55">
        <f>Tabela11[[#This Row],[TOTAL ANUAL GRADUAÇÃO]]+Tabela11[[#This Row],[Coordenação disc ano anterior]]+Tabela11[[#This Row],[Dispensa/Conversão créditos]]+Tabela11[[#This Row],[PG + Ext Corrigido]]</f>
        <v>17.3</v>
      </c>
      <c r="AR20" s="99">
        <f>Tabela11[[#This Row],[Total corrigido]]-Tabela11[[#This Row],[Média créditos Corrigida]]</f>
        <v>-0.69999999999999929</v>
      </c>
      <c r="AS20" s="24"/>
    </row>
    <row r="21" spans="3:45" customFormat="1">
      <c r="C21" s="17" t="str">
        <f>Docentes!A20</f>
        <v>Erico Fernando Lopes Pereira da Silva</v>
      </c>
      <c r="D21" s="24"/>
      <c r="E21" s="24"/>
      <c r="F21" s="96">
        <f>(A$3*(1-Tabela11[[#This Row],[n° quadrimestre que docente estará afastado (licença, afastamento, desligamento)]]/3)-Tabela11[[#This Row],[Saldo do ano anterior]])</f>
        <v>18</v>
      </c>
      <c r="G21" s="96">
        <f>Tabela11[[#This Row],[Média créditos Corrigida]]*0.25</f>
        <v>4.5</v>
      </c>
      <c r="H21" s="17">
        <f>SUMIFS('Alocação 1q'!X:X,'Alocação 1q'!Y:Y,Tabela11[[#This Row],[Docente]],'Alocação 1q'!F:F,"BI")+SUMIFS('Alocação 1q'!AI:AI,'Alocação 1q'!AJ:AJ,Tabela11[[#This Row],[Docente]],'Alocação 1q'!F:F,"BI")</f>
        <v>3</v>
      </c>
      <c r="I21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J21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21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21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21" s="24">
        <v>0</v>
      </c>
      <c r="N21" s="18">
        <f>SUM(Tabela11[[#This Row],[BI 1Q]:[Ext. 1Q]])</f>
        <v>7</v>
      </c>
      <c r="O21" s="17">
        <f>SUMIFS('Alocação 2q'!X:X,'Alocação 2q'!Y:Y,Tabela11[[#This Row],[Docente]],'Alocação 2q'!F:F,"BI")+SUMIFS('Alocação 2q'!AI:AI,'Alocação 2q'!AJ:AJ,Tabela11[[#This Row],[Docente]],'Alocação 2q'!F:F,"BI")</f>
        <v>0</v>
      </c>
      <c r="P21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21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21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21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21" s="24">
        <v>0</v>
      </c>
      <c r="U21" s="18">
        <f>SUM(Tabela11[[#This Row],[BI 2Q]:[Ext. 2Q]])</f>
        <v>0</v>
      </c>
      <c r="V21" s="17">
        <f>SUMIFS('Alocação 3q'!X:X,'Alocação 3q'!Y:Y,Tabela11[[#This Row],[Docente]],'Alocação 3q'!F:F,"BI")+SUMIFS('Alocação 3q'!AI:AI,'Alocação 3q'!AJ:AJ,Tabela11[[#This Row],[Docente]],'Alocação 3q'!F:F,"BI")</f>
        <v>0</v>
      </c>
      <c r="W21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21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21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21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21" s="24">
        <v>0</v>
      </c>
      <c r="AB21" s="18">
        <f>SUM(Tabela11[[#This Row],[BI 3Q]:[Ext. 3Q]])</f>
        <v>0</v>
      </c>
      <c r="AC21" s="17">
        <f>SUM(Tabela11[[#This Row],[BI 1Q]],Tabela11[[#This Row],[BI 2Q]],Tabela11[[#This Row],[BI 3Q]])</f>
        <v>3</v>
      </c>
      <c r="AD21" s="17">
        <f>SUM(Tabela11[[#This Row],[OBR ESP 1Q]],Tabela11[[#This Row],[OBR ESP 2Q]],Tabela11[[#This Row],[OBR ESP 3Q]])</f>
        <v>4</v>
      </c>
      <c r="AE21" s="17">
        <f>SUM(Tabela11[[#This Row],[OL ESP 1Q]],Tabela11[[#This Row],[OL ESP 2Q]],Tabela11[[#This Row],[OL ESP 3Q]])</f>
        <v>0</v>
      </c>
      <c r="AF21" s="17">
        <f>SUM(Tabela11[[#This Row],[Livre 1Q]],Tabela11[[#This Row],[Livre 2Q]],Tabela11[[#This Row],[Livre 3Q]])</f>
        <v>0</v>
      </c>
      <c r="AG21" s="18">
        <f>Tabela11[[#This Row],[Total BI]]+Tabela11[[#This Row],[Total OBR ESP]]+Tabela11[[#This Row],[TOTAL OL ESP]]</f>
        <v>7</v>
      </c>
      <c r="AH21" s="17">
        <f t="shared" si="0"/>
        <v>0</v>
      </c>
      <c r="AI21" s="17">
        <f t="shared" si="1"/>
        <v>0</v>
      </c>
      <c r="AJ21" s="17">
        <f>Tabela11[[#This Row],[TOTAL PG]]+Tabela11[[#This Row],[Extensão Total]]</f>
        <v>0</v>
      </c>
      <c r="AK21" s="18">
        <f>SUM(Tabela11[[#This Row],[TOTAL ANUAL GRADUAÇÃO]:[Extensão Total]])</f>
        <v>7</v>
      </c>
      <c r="AL21" s="12">
        <v>0</v>
      </c>
      <c r="AM21" s="18">
        <f>SUM(Tabela11[[#This Row],[CRÉDITOS TOTAIS]:[Coordenação disc ano anterior]])</f>
        <v>7</v>
      </c>
      <c r="AN21" s="24">
        <v>0</v>
      </c>
      <c r="AO21" s="18">
        <f>Tabela11[[#This Row],[Total c/ coord disc]]+Tabela11[[#This Row],[Dispensa/Conversão créditos]]</f>
        <v>7</v>
      </c>
      <c r="AP21" s="55">
        <f>IF(Tabela11[[#This Row],[Total Extensão + PG]]&gt;Tabela11[[#This Row],[Máximo de EXT+PG]],Tabela11[[#This Row],[Máximo de EXT+PG]],Tabela11[[#This Row],[Total Extensão + PG]])</f>
        <v>0</v>
      </c>
      <c r="AQ21" s="55">
        <f>Tabela11[[#This Row],[TOTAL ANUAL GRADUAÇÃO]]+Tabela11[[#This Row],[Coordenação disc ano anterior]]+Tabela11[[#This Row],[Dispensa/Conversão créditos]]+Tabela11[[#This Row],[PG + Ext Corrigido]]</f>
        <v>7</v>
      </c>
      <c r="AR21" s="99">
        <f>Tabela11[[#This Row],[Total corrigido]]-Tabela11[[#This Row],[Média créditos Corrigida]]</f>
        <v>-11</v>
      </c>
      <c r="AS21" s="24" t="s">
        <v>4064</v>
      </c>
    </row>
    <row r="22" spans="3:45" customFormat="1">
      <c r="C22" s="17" t="str">
        <f>Docentes!A21</f>
        <v>Fabiana Rodrigues Costa Nunes</v>
      </c>
      <c r="D22" s="24"/>
      <c r="E22" s="24"/>
      <c r="F22" s="96">
        <f>(A$3*(1-Tabela11[[#This Row],[n° quadrimestre que docente estará afastado (licença, afastamento, desligamento)]]/3)-Tabela11[[#This Row],[Saldo do ano anterior]])</f>
        <v>18</v>
      </c>
      <c r="G22" s="96">
        <f>Tabela11[[#This Row],[Média créditos Corrigida]]*0.25</f>
        <v>4.5</v>
      </c>
      <c r="H22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22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22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22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22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22" s="24">
        <v>0</v>
      </c>
      <c r="N22" s="18">
        <f>SUM(Tabela11[[#This Row],[BI 1Q]:[Ext. 1Q]])</f>
        <v>0</v>
      </c>
      <c r="O22" s="17">
        <f>SUMIFS('Alocação 2q'!X:X,'Alocação 2q'!Y:Y,Tabela11[[#This Row],[Docente]],'Alocação 2q'!F:F,"BI")+SUMIFS('Alocação 2q'!AI:AI,'Alocação 2q'!AJ:AJ,Tabela11[[#This Row],[Docente]],'Alocação 2q'!F:F,"BI")</f>
        <v>6</v>
      </c>
      <c r="P22" s="17">
        <f>SUMIFS('Alocação 2q'!X:X,'Alocação 2q'!Y:Y,Tabela11[[#This Row],[Docente]],'Alocação 2q'!F:F,"OBR")+SUMIFS('Alocação 2q'!AI:AI,'Alocação 2q'!AJ:AJ,Tabela11[[#This Row],[Docente]],'Alocação 2q'!F:F,"OBR")</f>
        <v>2</v>
      </c>
      <c r="Q22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22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22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22" s="24">
        <v>0</v>
      </c>
      <c r="U22" s="18">
        <f>SUM(Tabela11[[#This Row],[BI 2Q]:[Ext. 2Q]])</f>
        <v>8</v>
      </c>
      <c r="V22" s="17">
        <f>SUMIFS('Alocação 3q'!X:X,'Alocação 3q'!Y:Y,Tabela11[[#This Row],[Docente]],'Alocação 3q'!F:F,"BI")+SUMIFS('Alocação 3q'!AI:AI,'Alocação 3q'!AJ:AJ,Tabela11[[#This Row],[Docente]],'Alocação 3q'!F:F,"BI")</f>
        <v>2</v>
      </c>
      <c r="W22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X22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22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22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22" s="24">
        <v>0</v>
      </c>
      <c r="AB22" s="18">
        <f>SUM(Tabela11[[#This Row],[BI 3Q]:[Ext. 3Q]])</f>
        <v>6</v>
      </c>
      <c r="AC22" s="17">
        <f>SUM(Tabela11[[#This Row],[BI 1Q]],Tabela11[[#This Row],[BI 2Q]],Tabela11[[#This Row],[BI 3Q]])</f>
        <v>8</v>
      </c>
      <c r="AD22" s="17">
        <f>SUM(Tabela11[[#This Row],[OBR ESP 1Q]],Tabela11[[#This Row],[OBR ESP 2Q]],Tabela11[[#This Row],[OBR ESP 3Q]])</f>
        <v>6</v>
      </c>
      <c r="AE22" s="17">
        <f>SUM(Tabela11[[#This Row],[OL ESP 1Q]],Tabela11[[#This Row],[OL ESP 2Q]],Tabela11[[#This Row],[OL ESP 3Q]])</f>
        <v>0</v>
      </c>
      <c r="AF22" s="17">
        <f>SUM(Tabela11[[#This Row],[Livre 1Q]],Tabela11[[#This Row],[Livre 2Q]],Tabela11[[#This Row],[Livre 3Q]])</f>
        <v>0</v>
      </c>
      <c r="AG22" s="18">
        <f>Tabela11[[#This Row],[Total BI]]+Tabela11[[#This Row],[Total OBR ESP]]+Tabela11[[#This Row],[TOTAL OL ESP]]</f>
        <v>14</v>
      </c>
      <c r="AH22" s="17">
        <f t="shared" si="0"/>
        <v>0</v>
      </c>
      <c r="AI22" s="17">
        <f t="shared" si="1"/>
        <v>0</v>
      </c>
      <c r="AJ22" s="17">
        <f>Tabela11[[#This Row],[TOTAL PG]]+Tabela11[[#This Row],[Extensão Total]]</f>
        <v>0</v>
      </c>
      <c r="AK22" s="18">
        <f>SUM(Tabela11[[#This Row],[TOTAL ANUAL GRADUAÇÃO]:[Extensão Total]])</f>
        <v>14</v>
      </c>
      <c r="AL22" s="12">
        <v>0</v>
      </c>
      <c r="AM22" s="18">
        <f>SUM(Tabela11[[#This Row],[CRÉDITOS TOTAIS]:[Coordenação disc ano anterior]])</f>
        <v>14</v>
      </c>
      <c r="AN22" s="24">
        <v>0</v>
      </c>
      <c r="AO22" s="18">
        <f>Tabela11[[#This Row],[Total c/ coord disc]]+Tabela11[[#This Row],[Dispensa/Conversão créditos]]</f>
        <v>14</v>
      </c>
      <c r="AP22" s="55">
        <f>IF(Tabela11[[#This Row],[Total Extensão + PG]]&gt;Tabela11[[#This Row],[Máximo de EXT+PG]],Tabela11[[#This Row],[Máximo de EXT+PG]],Tabela11[[#This Row],[Total Extensão + PG]])</f>
        <v>0</v>
      </c>
      <c r="AQ22" s="55">
        <f>Tabela11[[#This Row],[TOTAL ANUAL GRADUAÇÃO]]+Tabela11[[#This Row],[Coordenação disc ano anterior]]+Tabela11[[#This Row],[Dispensa/Conversão créditos]]+Tabela11[[#This Row],[PG + Ext Corrigido]]</f>
        <v>14</v>
      </c>
      <c r="AR22" s="99">
        <f>Tabela11[[#This Row],[Total corrigido]]-Tabela11[[#This Row],[Média créditos Corrigida]]</f>
        <v>-4</v>
      </c>
      <c r="AS22" s="24"/>
    </row>
    <row r="23" spans="3:45" customFormat="1">
      <c r="C23" s="17" t="str">
        <f>Docentes!A22</f>
        <v>Fernanda Dias da Silva</v>
      </c>
      <c r="D23" s="24"/>
      <c r="E23" s="24"/>
      <c r="F23" s="96">
        <f>(A$3*(1-Tabela11[[#This Row],[n° quadrimestre que docente estará afastado (licença, afastamento, desligamento)]]/3)-Tabela11[[#This Row],[Saldo do ano anterior]])</f>
        <v>18</v>
      </c>
      <c r="G23" s="96">
        <f>Tabela11[[#This Row],[Média créditos Corrigida]]*0.25</f>
        <v>4.5</v>
      </c>
      <c r="H23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23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23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23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23" s="17">
        <f>SUMIFS('Alocação 1q'!X:X,'Alocação 1q'!Y:Y,Tabela11[[#This Row],[Docente]],'Alocação 1q'!F:F,"pg")+SUMIFS('Alocação 1q'!AI:AI,'Alocação 1q'!AJ:AJ,Tabela11[[#This Row],[Docente]],'Alocação 1q'!F:F,"pg")</f>
        <v>2</v>
      </c>
      <c r="M23" s="24">
        <v>0</v>
      </c>
      <c r="N23" s="18">
        <f>SUM(Tabela11[[#This Row],[BI 1Q]:[Ext. 1Q]])</f>
        <v>2</v>
      </c>
      <c r="O23" s="17">
        <f>SUMIFS('Alocação 2q'!X:X,'Alocação 2q'!Y:Y,Tabela11[[#This Row],[Docente]],'Alocação 2q'!F:F,"BI")+SUMIFS('Alocação 2q'!AI:AI,'Alocação 2q'!AJ:AJ,Tabela11[[#This Row],[Docente]],'Alocação 2q'!F:F,"BI")</f>
        <v>9</v>
      </c>
      <c r="P23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23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23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23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23" s="24">
        <v>0</v>
      </c>
      <c r="U23" s="18">
        <f>SUM(Tabela11[[#This Row],[BI 2Q]:[Ext. 2Q]])</f>
        <v>9</v>
      </c>
      <c r="V23" s="17">
        <f>SUMIFS('Alocação 3q'!X:X,'Alocação 3q'!Y:Y,Tabela11[[#This Row],[Docente]],'Alocação 3q'!F:F,"BI")+SUMIFS('Alocação 3q'!AI:AI,'Alocação 3q'!AJ:AJ,Tabela11[[#This Row],[Docente]],'Alocação 3q'!F:F,"BI")</f>
        <v>0</v>
      </c>
      <c r="W23" s="17">
        <f>SUMIFS('Alocação 3q'!X:X,'Alocação 3q'!Y:Y,Tabela11[[#This Row],[Docente]],'Alocação 3q'!F:F,"OBR")+SUMIFS('Alocação 3q'!AI:AI,'Alocação 3q'!AJ:AJ,Tabela11[[#This Row],[Docente]],'Alocação 3q'!F:F,"OBR")</f>
        <v>6</v>
      </c>
      <c r="X23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23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23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23" s="24">
        <v>0</v>
      </c>
      <c r="AB23" s="18">
        <f>SUM(Tabela11[[#This Row],[BI 3Q]:[Ext. 3Q]])</f>
        <v>6</v>
      </c>
      <c r="AC23" s="17">
        <f>SUM(Tabela11[[#This Row],[BI 1Q]],Tabela11[[#This Row],[BI 2Q]],Tabela11[[#This Row],[BI 3Q]])</f>
        <v>9</v>
      </c>
      <c r="AD23" s="17">
        <f>SUM(Tabela11[[#This Row],[OBR ESP 1Q]],Tabela11[[#This Row],[OBR ESP 2Q]],Tabela11[[#This Row],[OBR ESP 3Q]])</f>
        <v>6</v>
      </c>
      <c r="AE23" s="17">
        <f>SUM(Tabela11[[#This Row],[OL ESP 1Q]],Tabela11[[#This Row],[OL ESP 2Q]],Tabela11[[#This Row],[OL ESP 3Q]])</f>
        <v>0</v>
      </c>
      <c r="AF23" s="17">
        <f>SUM(Tabela11[[#This Row],[Livre 1Q]],Tabela11[[#This Row],[Livre 2Q]],Tabela11[[#This Row],[Livre 3Q]])</f>
        <v>0</v>
      </c>
      <c r="AG23" s="18">
        <f>Tabela11[[#This Row],[Total BI]]+Tabela11[[#This Row],[Total OBR ESP]]+Tabela11[[#This Row],[TOTAL OL ESP]]</f>
        <v>15</v>
      </c>
      <c r="AH23" s="17">
        <f t="shared" si="0"/>
        <v>2</v>
      </c>
      <c r="AI23" s="17">
        <f t="shared" si="1"/>
        <v>0</v>
      </c>
      <c r="AJ23" s="17">
        <f>Tabela11[[#This Row],[TOTAL PG]]+Tabela11[[#This Row],[Extensão Total]]</f>
        <v>2</v>
      </c>
      <c r="AK23" s="18">
        <f>SUM(Tabela11[[#This Row],[TOTAL ANUAL GRADUAÇÃO]:[Extensão Total]])</f>
        <v>17</v>
      </c>
      <c r="AL23" s="12">
        <v>0</v>
      </c>
      <c r="AM23" s="18">
        <f>SUM(Tabela11[[#This Row],[CRÉDITOS TOTAIS]:[Coordenação disc ano anterior]])</f>
        <v>17</v>
      </c>
      <c r="AN23" s="24">
        <v>0</v>
      </c>
      <c r="AO23" s="18">
        <f>Tabela11[[#This Row],[Total c/ coord disc]]+Tabela11[[#This Row],[Dispensa/Conversão créditos]]</f>
        <v>17</v>
      </c>
      <c r="AP23" s="55">
        <f>IF(Tabela11[[#This Row],[Total Extensão + PG]]&gt;Tabela11[[#This Row],[Máximo de EXT+PG]],Tabela11[[#This Row],[Máximo de EXT+PG]],Tabela11[[#This Row],[Total Extensão + PG]])</f>
        <v>2</v>
      </c>
      <c r="AQ23" s="55">
        <f>Tabela11[[#This Row],[TOTAL ANUAL GRADUAÇÃO]]+Tabela11[[#This Row],[Coordenação disc ano anterior]]+Tabela11[[#This Row],[Dispensa/Conversão créditos]]+Tabela11[[#This Row],[PG + Ext Corrigido]]</f>
        <v>17</v>
      </c>
      <c r="AR23" s="99">
        <f>Tabela11[[#This Row],[Total corrigido]]-Tabela11[[#This Row],[Média créditos Corrigida]]</f>
        <v>-1</v>
      </c>
      <c r="AS23" s="24"/>
    </row>
    <row r="24" spans="3:45" customFormat="1">
      <c r="C24" s="17" t="str">
        <f>Docentes!A23</f>
        <v>Fernando Zaniolo Gibran</v>
      </c>
      <c r="D24" s="24"/>
      <c r="E24" s="24"/>
      <c r="F24" s="96">
        <f>(A$3*(1-Tabela11[[#This Row],[n° quadrimestre que docente estará afastado (licença, afastamento, desligamento)]]/3)-Tabela11[[#This Row],[Saldo do ano anterior]])</f>
        <v>18</v>
      </c>
      <c r="G24" s="96">
        <f>Tabela11[[#This Row],[Média créditos Corrigida]]*0.25</f>
        <v>4.5</v>
      </c>
      <c r="H24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24" s="17">
        <f>SUMIFS('Alocação 1q'!X:X,'Alocação 1q'!Y:Y,Tabela11[[#This Row],[Docente]],'Alocação 1q'!F:F,"OBR")+SUMIFS('Alocação 1q'!AI:AI,'Alocação 1q'!AJ:AJ,Tabela11[[#This Row],[Docente]],'Alocação 1q'!F:F,"OBR")</f>
        <v>6</v>
      </c>
      <c r="J24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24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24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24" s="24">
        <v>0</v>
      </c>
      <c r="N24" s="18">
        <f>SUM(Tabela11[[#This Row],[BI 1Q]:[Ext. 1Q]])</f>
        <v>6</v>
      </c>
      <c r="O24" s="17">
        <f>SUMIFS('Alocação 2q'!X:X,'Alocação 2q'!Y:Y,Tabela11[[#This Row],[Docente]],'Alocação 2q'!F:F,"BI")+SUMIFS('Alocação 2q'!AI:AI,'Alocação 2q'!AJ:AJ,Tabela11[[#This Row],[Docente]],'Alocação 2q'!F:F,"BI")</f>
        <v>6</v>
      </c>
      <c r="P24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24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24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24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24" s="24">
        <v>0</v>
      </c>
      <c r="U24" s="18">
        <f>SUM(Tabela11[[#This Row],[BI 2Q]:[Ext. 2Q]])</f>
        <v>6</v>
      </c>
      <c r="V24" s="17">
        <f>SUMIFS('Alocação 3q'!X:X,'Alocação 3q'!Y:Y,Tabela11[[#This Row],[Docente]],'Alocação 3q'!F:F,"BI")+SUMIFS('Alocação 3q'!AI:AI,'Alocação 3q'!AJ:AJ,Tabela11[[#This Row],[Docente]],'Alocação 3q'!F:F,"BI")</f>
        <v>3</v>
      </c>
      <c r="W24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24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24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24" s="17">
        <f>SUMIFS('Alocação 3q'!X:X,'Alocação 3q'!Y:Y,Tabela11[[#This Row],[Docente]],'Alocação 3q'!F:F,"pg")+SUMIFS('Alocação 3q'!AI:AI,'Alocação 3q'!AJ:AJ,Tabela11[[#This Row],[Docente]],'Alocação 3q'!F:F,"pg")</f>
        <v>4</v>
      </c>
      <c r="AA24" s="24">
        <v>0</v>
      </c>
      <c r="AB24" s="18">
        <f>SUM(Tabela11[[#This Row],[BI 3Q]:[Ext. 3Q]])</f>
        <v>7</v>
      </c>
      <c r="AC24" s="17">
        <f>SUM(Tabela11[[#This Row],[BI 1Q]],Tabela11[[#This Row],[BI 2Q]],Tabela11[[#This Row],[BI 3Q]])</f>
        <v>9</v>
      </c>
      <c r="AD24" s="17">
        <f>SUM(Tabela11[[#This Row],[OBR ESP 1Q]],Tabela11[[#This Row],[OBR ESP 2Q]],Tabela11[[#This Row],[OBR ESP 3Q]])</f>
        <v>6</v>
      </c>
      <c r="AE24" s="17">
        <f>SUM(Tabela11[[#This Row],[OL ESP 1Q]],Tabela11[[#This Row],[OL ESP 2Q]],Tabela11[[#This Row],[OL ESP 3Q]])</f>
        <v>0</v>
      </c>
      <c r="AF24" s="17">
        <f>SUM(Tabela11[[#This Row],[Livre 1Q]],Tabela11[[#This Row],[Livre 2Q]],Tabela11[[#This Row],[Livre 3Q]])</f>
        <v>0</v>
      </c>
      <c r="AG24" s="18">
        <f>Tabela11[[#This Row],[Total BI]]+Tabela11[[#This Row],[Total OBR ESP]]+Tabela11[[#This Row],[TOTAL OL ESP]]</f>
        <v>15</v>
      </c>
      <c r="AH24" s="17">
        <f t="shared" si="0"/>
        <v>4</v>
      </c>
      <c r="AI24" s="17">
        <f t="shared" si="1"/>
        <v>0</v>
      </c>
      <c r="AJ24" s="17">
        <f>Tabela11[[#This Row],[TOTAL PG]]+Tabela11[[#This Row],[Extensão Total]]</f>
        <v>4</v>
      </c>
      <c r="AK24" s="18">
        <f>SUM(Tabela11[[#This Row],[TOTAL ANUAL GRADUAÇÃO]:[Extensão Total]])</f>
        <v>19</v>
      </c>
      <c r="AL24" s="12">
        <v>0</v>
      </c>
      <c r="AM24" s="18">
        <f>SUM(Tabela11[[#This Row],[CRÉDITOS TOTAIS]:[Coordenação disc ano anterior]])</f>
        <v>19</v>
      </c>
      <c r="AN24" s="24">
        <v>0</v>
      </c>
      <c r="AO24" s="18">
        <f>Tabela11[[#This Row],[Total c/ coord disc]]+Tabela11[[#This Row],[Dispensa/Conversão créditos]]</f>
        <v>19</v>
      </c>
      <c r="AP24" s="55">
        <f>IF(Tabela11[[#This Row],[Total Extensão + PG]]&gt;Tabela11[[#This Row],[Máximo de EXT+PG]],Tabela11[[#This Row],[Máximo de EXT+PG]],Tabela11[[#This Row],[Total Extensão + PG]])</f>
        <v>4</v>
      </c>
      <c r="AQ24" s="55">
        <f>Tabela11[[#This Row],[TOTAL ANUAL GRADUAÇÃO]]+Tabela11[[#This Row],[Coordenação disc ano anterior]]+Tabela11[[#This Row],[Dispensa/Conversão créditos]]+Tabela11[[#This Row],[PG + Ext Corrigido]]</f>
        <v>19</v>
      </c>
      <c r="AR24" s="99">
        <f>Tabela11[[#This Row],[Total corrigido]]-Tabela11[[#This Row],[Média créditos Corrigida]]</f>
        <v>1</v>
      </c>
      <c r="AS24" s="24" t="s">
        <v>4126</v>
      </c>
    </row>
    <row r="25" spans="3:45" customFormat="1">
      <c r="C25" s="17" t="str">
        <f>Docentes!A24</f>
        <v>Fúlvio Rieli Mendes</v>
      </c>
      <c r="D25" s="24"/>
      <c r="E25" s="24"/>
      <c r="F25" s="96">
        <f>(A$3*(1-Tabela11[[#This Row],[n° quadrimestre que docente estará afastado (licença, afastamento, desligamento)]]/3)-Tabela11[[#This Row],[Saldo do ano anterior]])</f>
        <v>18</v>
      </c>
      <c r="G25" s="96">
        <f>Tabela11[[#This Row],[Média créditos Corrigida]]*0.25</f>
        <v>4.5</v>
      </c>
      <c r="H25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25" s="17">
        <v>4</v>
      </c>
      <c r="J25" s="17">
        <f>SUMIFS('Alocação 1q'!X:X,'Alocação 1q'!Y:Y,Tabela11[[#This Row],[Docente]],'Alocação 1q'!F:F,"OL")+SUMIFS('Alocação 1q'!AI:AI,'Alocação 1q'!AJ:AJ,Tabela11[[#This Row],[Docente]],'Alocação 1q'!F:F,"OL")</f>
        <v>8</v>
      </c>
      <c r="K25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25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25" s="24">
        <v>0</v>
      </c>
      <c r="N25" s="18">
        <f>SUM(Tabela11[[#This Row],[BI 1Q]:[Ext. 1Q]])</f>
        <v>12</v>
      </c>
      <c r="O25" s="17">
        <f>SUMIFS('Alocação 2q'!X:X,'Alocação 2q'!Y:Y,Tabela11[[#This Row],[Docente]],'Alocação 2q'!F:F,"BI")+SUMIFS('Alocação 2q'!AI:AI,'Alocação 2q'!AJ:AJ,Tabela11[[#This Row],[Docente]],'Alocação 2q'!F:F,"BI")</f>
        <v>6</v>
      </c>
      <c r="P25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25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25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25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25" s="24">
        <v>0</v>
      </c>
      <c r="U25" s="18">
        <f>SUM(Tabela11[[#This Row],[BI 2Q]:[Ext. 2Q]])</f>
        <v>6</v>
      </c>
      <c r="V25" s="17">
        <f>SUMIFS('Alocação 3q'!X:X,'Alocação 3q'!Y:Y,Tabela11[[#This Row],[Docente]],'Alocação 3q'!F:F,"BI")+SUMIFS('Alocação 3q'!AI:AI,'Alocação 3q'!AJ:AJ,Tabela11[[#This Row],[Docente]],'Alocação 3q'!F:F,"BI")</f>
        <v>2</v>
      </c>
      <c r="W25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25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25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25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25" s="24">
        <v>0</v>
      </c>
      <c r="AB25" s="18">
        <f>SUM(Tabela11[[#This Row],[BI 3Q]:[Ext. 3Q]])</f>
        <v>2</v>
      </c>
      <c r="AC25" s="17">
        <f>SUM(Tabela11[[#This Row],[BI 1Q]],Tabela11[[#This Row],[BI 2Q]],Tabela11[[#This Row],[BI 3Q]])</f>
        <v>8</v>
      </c>
      <c r="AD25" s="17">
        <f>SUM(Tabela11[[#This Row],[OBR ESP 1Q]],Tabela11[[#This Row],[OBR ESP 2Q]],Tabela11[[#This Row],[OBR ESP 3Q]])</f>
        <v>4</v>
      </c>
      <c r="AE25" s="17">
        <f>SUM(Tabela11[[#This Row],[OL ESP 1Q]],Tabela11[[#This Row],[OL ESP 2Q]],Tabela11[[#This Row],[OL ESP 3Q]])</f>
        <v>8</v>
      </c>
      <c r="AF25" s="17">
        <f>SUM(Tabela11[[#This Row],[Livre 1Q]],Tabela11[[#This Row],[Livre 2Q]],Tabela11[[#This Row],[Livre 3Q]])</f>
        <v>0</v>
      </c>
      <c r="AG25" s="18">
        <f>Tabela11[[#This Row],[Total BI]]+Tabela11[[#This Row],[Total OBR ESP]]+Tabela11[[#This Row],[TOTAL OL ESP]]</f>
        <v>20</v>
      </c>
      <c r="AH25" s="17">
        <f t="shared" si="0"/>
        <v>0</v>
      </c>
      <c r="AI25" s="17">
        <f t="shared" si="1"/>
        <v>0</v>
      </c>
      <c r="AJ25" s="17">
        <f>Tabela11[[#This Row],[TOTAL PG]]+Tabela11[[#This Row],[Extensão Total]]</f>
        <v>0</v>
      </c>
      <c r="AK25" s="18">
        <f>SUM(Tabela11[[#This Row],[TOTAL ANUAL GRADUAÇÃO]:[Extensão Total]])</f>
        <v>20</v>
      </c>
      <c r="AL25" s="12">
        <v>0</v>
      </c>
      <c r="AM25" s="18">
        <f>SUM(Tabela11[[#This Row],[CRÉDITOS TOTAIS]:[Coordenação disc ano anterior]])</f>
        <v>20</v>
      </c>
      <c r="AN25" s="24">
        <v>0</v>
      </c>
      <c r="AO25" s="18">
        <f>Tabela11[[#This Row],[Total c/ coord disc]]+Tabela11[[#This Row],[Dispensa/Conversão créditos]]</f>
        <v>20</v>
      </c>
      <c r="AP25" s="55">
        <f>IF(Tabela11[[#This Row],[Total Extensão + PG]]&gt;Tabela11[[#This Row],[Máximo de EXT+PG]],Tabela11[[#This Row],[Máximo de EXT+PG]],Tabela11[[#This Row],[Total Extensão + PG]])</f>
        <v>0</v>
      </c>
      <c r="AQ25" s="55">
        <f>Tabela11[[#This Row],[TOTAL ANUAL GRADUAÇÃO]]+Tabela11[[#This Row],[Coordenação disc ano anterior]]+Tabela11[[#This Row],[Dispensa/Conversão créditos]]+Tabela11[[#This Row],[PG + Ext Corrigido]]</f>
        <v>20</v>
      </c>
      <c r="AR25" s="99">
        <f>Tabela11[[#This Row],[Total corrigido]]-Tabela11[[#This Row],[Média créditos Corrigida]]</f>
        <v>2</v>
      </c>
      <c r="AS25" s="24"/>
    </row>
    <row r="26" spans="3:45" customFormat="1">
      <c r="C26" s="17" t="str">
        <f>Docentes!A25</f>
        <v>Guilherme Cunha Ribeiro</v>
      </c>
      <c r="D26" s="24"/>
      <c r="E26" s="24"/>
      <c r="F26" s="96">
        <f>(A$3*(1-Tabela11[[#This Row],[n° quadrimestre que docente estará afastado (licença, afastamento, desligamento)]]/3)-Tabela11[[#This Row],[Saldo do ano anterior]])</f>
        <v>18</v>
      </c>
      <c r="G26" s="96">
        <f>Tabela11[[#This Row],[Média créditos Corrigida]]*0.25</f>
        <v>4.5</v>
      </c>
      <c r="H26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26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J26" s="17">
        <f>SUMIFS('Alocação 1q'!X:X,'Alocação 1q'!Y:Y,Tabela11[[#This Row],[Docente]],'Alocação 1q'!F:F,"OL")+SUMIFS('Alocação 1q'!AI:AI,'Alocação 1q'!AJ:AJ,Tabela11[[#This Row],[Docente]],'Alocação 1q'!F:F,"OL")</f>
        <v>2</v>
      </c>
      <c r="K26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26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26" s="24">
        <v>0</v>
      </c>
      <c r="N26" s="18">
        <f>SUM(Tabela11[[#This Row],[BI 1Q]:[Ext. 1Q]])</f>
        <v>6</v>
      </c>
      <c r="O26" s="17">
        <f>SUMIFS('Alocação 2q'!X:X,'Alocação 2q'!Y:Y,Tabela11[[#This Row],[Docente]],'Alocação 2q'!F:F,"BI")+SUMIFS('Alocação 2q'!AI:AI,'Alocação 2q'!AJ:AJ,Tabela11[[#This Row],[Docente]],'Alocação 2q'!F:F,"BI")</f>
        <v>6</v>
      </c>
      <c r="P26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26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26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26" s="17">
        <f>SUMIFS('Alocação 2q'!X:X,'Alocação 2q'!Y:Y,Tabela11[[#This Row],[Docente]],'Alocação 2q'!F:F,"pg")+SUMIFS('Alocação 2q'!AI:AI,'Alocação 2q'!AJ:AJ,Tabela11[[#This Row],[Docente]],'Alocação 2q'!F:F,"pg")</f>
        <v>6</v>
      </c>
      <c r="T26" s="24">
        <v>0</v>
      </c>
      <c r="U26" s="18">
        <f>SUM(Tabela11[[#This Row],[BI 2Q]:[Ext. 2Q]])</f>
        <v>12</v>
      </c>
      <c r="V26" s="17">
        <f>SUMIFS('Alocação 3q'!X:X,'Alocação 3q'!Y:Y,Tabela11[[#This Row],[Docente]],'Alocação 3q'!F:F,"BI")+SUMIFS('Alocação 3q'!AI:AI,'Alocação 3q'!AJ:AJ,Tabela11[[#This Row],[Docente]],'Alocação 3q'!F:F,"BI")</f>
        <v>0</v>
      </c>
      <c r="W26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X26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26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26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26" s="24">
        <v>0</v>
      </c>
      <c r="AB26" s="18">
        <f>SUM(Tabela11[[#This Row],[BI 3Q]:[Ext. 3Q]])</f>
        <v>4</v>
      </c>
      <c r="AC26" s="17">
        <f>SUM(Tabela11[[#This Row],[BI 1Q]],Tabela11[[#This Row],[BI 2Q]],Tabela11[[#This Row],[BI 3Q]])</f>
        <v>6</v>
      </c>
      <c r="AD26" s="17">
        <f>SUM(Tabela11[[#This Row],[OBR ESP 1Q]],Tabela11[[#This Row],[OBR ESP 2Q]],Tabela11[[#This Row],[OBR ESP 3Q]])</f>
        <v>8</v>
      </c>
      <c r="AE26" s="17">
        <f>SUM(Tabela11[[#This Row],[OL ESP 1Q]],Tabela11[[#This Row],[OL ESP 2Q]],Tabela11[[#This Row],[OL ESP 3Q]])</f>
        <v>2</v>
      </c>
      <c r="AF26" s="17">
        <f>SUM(Tabela11[[#This Row],[Livre 1Q]],Tabela11[[#This Row],[Livre 2Q]],Tabela11[[#This Row],[Livre 3Q]])</f>
        <v>0</v>
      </c>
      <c r="AG26" s="18">
        <f>Tabela11[[#This Row],[Total BI]]+Tabela11[[#This Row],[Total OBR ESP]]+Tabela11[[#This Row],[TOTAL OL ESP]]</f>
        <v>16</v>
      </c>
      <c r="AH26" s="17">
        <f t="shared" si="0"/>
        <v>6</v>
      </c>
      <c r="AI26" s="17">
        <f t="shared" si="1"/>
        <v>0</v>
      </c>
      <c r="AJ26" s="17">
        <f>Tabela11[[#This Row],[TOTAL PG]]+Tabela11[[#This Row],[Extensão Total]]</f>
        <v>6</v>
      </c>
      <c r="AK26" s="18">
        <f>SUM(Tabela11[[#This Row],[TOTAL ANUAL GRADUAÇÃO]:[Extensão Total]])</f>
        <v>22</v>
      </c>
      <c r="AL26" s="12">
        <v>0</v>
      </c>
      <c r="AM26" s="18">
        <f>SUM(Tabela11[[#This Row],[CRÉDITOS TOTAIS]:[Coordenação disc ano anterior]])</f>
        <v>22</v>
      </c>
      <c r="AN26" s="24">
        <v>0</v>
      </c>
      <c r="AO26" s="18">
        <f>Tabela11[[#This Row],[Total c/ coord disc]]+Tabela11[[#This Row],[Dispensa/Conversão créditos]]</f>
        <v>22</v>
      </c>
      <c r="AP26" s="55">
        <f>IF(Tabela11[[#This Row],[Total Extensão + PG]]&gt;Tabela11[[#This Row],[Máximo de EXT+PG]],Tabela11[[#This Row],[Máximo de EXT+PG]],Tabela11[[#This Row],[Total Extensão + PG]])</f>
        <v>4.5</v>
      </c>
      <c r="AQ26" s="55">
        <f>Tabela11[[#This Row],[TOTAL ANUAL GRADUAÇÃO]]+Tabela11[[#This Row],[Coordenação disc ano anterior]]+Tabela11[[#This Row],[Dispensa/Conversão créditos]]+Tabela11[[#This Row],[PG + Ext Corrigido]]</f>
        <v>20.5</v>
      </c>
      <c r="AR26" s="99">
        <f>Tabela11[[#This Row],[Total corrigido]]-Tabela11[[#This Row],[Média créditos Corrigida]]</f>
        <v>2.5</v>
      </c>
      <c r="AS26" s="24"/>
    </row>
    <row r="27" spans="3:45" customFormat="1">
      <c r="C27" s="17" t="str">
        <f>Docentes!A26</f>
        <v>Gustavo Muniz Dias</v>
      </c>
      <c r="D27" s="24"/>
      <c r="E27" s="24"/>
      <c r="F27" s="96">
        <f>(A$3*(1-Tabela11[[#This Row],[n° quadrimestre que docente estará afastado (licença, afastamento, desligamento)]]/3)-Tabela11[[#This Row],[Saldo do ano anterior]])</f>
        <v>18</v>
      </c>
      <c r="G27" s="96">
        <f>Tabela11[[#This Row],[Média créditos Corrigida]]*0.25</f>
        <v>4.5</v>
      </c>
      <c r="H27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27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27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27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27" s="17">
        <f>SUMIFS('Alocação 1q'!X:X,'Alocação 1q'!Y:Y,Tabela11[[#This Row],[Docente]],'Alocação 1q'!F:F,"pg")+SUMIFS('Alocação 1q'!AI:AI,'Alocação 1q'!AJ:AJ,Tabela11[[#This Row],[Docente]],'Alocação 1q'!F:F,"pg")</f>
        <v>4</v>
      </c>
      <c r="M27" s="24">
        <v>0</v>
      </c>
      <c r="N27" s="18">
        <f>SUM(Tabela11[[#This Row],[BI 1Q]:[Ext. 1Q]])</f>
        <v>4</v>
      </c>
      <c r="O27" s="17">
        <f>SUMIFS('Alocação 2q'!X:X,'Alocação 2q'!Y:Y,Tabela11[[#This Row],[Docente]],'Alocação 2q'!F:F,"BI")+SUMIFS('Alocação 2q'!AI:AI,'Alocação 2q'!AJ:AJ,Tabela11[[#This Row],[Docente]],'Alocação 2q'!F:F,"BI")</f>
        <v>2</v>
      </c>
      <c r="P27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27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27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27" s="17">
        <f>SUMIFS('Alocação 2q'!X:X,'Alocação 2q'!Y:Y,Tabela11[[#This Row],[Docente]],'Alocação 2q'!F:F,"pg")+SUMIFS('Alocação 2q'!AI:AI,'Alocação 2q'!AJ:AJ,Tabela11[[#This Row],[Docente]],'Alocação 2q'!F:F,"pg")</f>
        <v>3</v>
      </c>
      <c r="T27" s="24">
        <v>0</v>
      </c>
      <c r="U27" s="18">
        <f>SUM(Tabela11[[#This Row],[BI 2Q]:[Ext. 2Q]])</f>
        <v>5</v>
      </c>
      <c r="V27" s="17">
        <f>SUMIFS('Alocação 3q'!X:X,'Alocação 3q'!Y:Y,Tabela11[[#This Row],[Docente]],'Alocação 3q'!F:F,"BI")+SUMIFS('Alocação 3q'!AI:AI,'Alocação 3q'!AJ:AJ,Tabela11[[#This Row],[Docente]],'Alocação 3q'!F:F,"BI")</f>
        <v>6</v>
      </c>
      <c r="W27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27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27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27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27" s="24">
        <v>0</v>
      </c>
      <c r="AB27" s="18">
        <f>SUM(Tabela11[[#This Row],[BI 3Q]:[Ext. 3Q]])</f>
        <v>6</v>
      </c>
      <c r="AC27" s="17">
        <f>SUM(Tabela11[[#This Row],[BI 1Q]],Tabela11[[#This Row],[BI 2Q]],Tabela11[[#This Row],[BI 3Q]])</f>
        <v>8</v>
      </c>
      <c r="AD27" s="17">
        <f>SUM(Tabela11[[#This Row],[OBR ESP 1Q]],Tabela11[[#This Row],[OBR ESP 2Q]],Tabela11[[#This Row],[OBR ESP 3Q]])</f>
        <v>0</v>
      </c>
      <c r="AE27" s="17">
        <f>SUM(Tabela11[[#This Row],[OL ESP 1Q]],Tabela11[[#This Row],[OL ESP 2Q]],Tabela11[[#This Row],[OL ESP 3Q]])</f>
        <v>0</v>
      </c>
      <c r="AF27" s="17">
        <f>SUM(Tabela11[[#This Row],[Livre 1Q]],Tabela11[[#This Row],[Livre 2Q]],Tabela11[[#This Row],[Livre 3Q]])</f>
        <v>0</v>
      </c>
      <c r="AG27" s="18">
        <f>Tabela11[[#This Row],[Total BI]]+Tabela11[[#This Row],[Total OBR ESP]]+Tabela11[[#This Row],[TOTAL OL ESP]]</f>
        <v>8</v>
      </c>
      <c r="AH27" s="17">
        <f t="shared" si="0"/>
        <v>7</v>
      </c>
      <c r="AI27" s="17">
        <f t="shared" si="1"/>
        <v>0</v>
      </c>
      <c r="AJ27" s="17">
        <f>Tabela11[[#This Row],[TOTAL PG]]+Tabela11[[#This Row],[Extensão Total]]</f>
        <v>7</v>
      </c>
      <c r="AK27" s="18">
        <f>SUM(Tabela11[[#This Row],[TOTAL ANUAL GRADUAÇÃO]:[Extensão Total]])</f>
        <v>15</v>
      </c>
      <c r="AL27" s="12">
        <v>0</v>
      </c>
      <c r="AM27" s="18">
        <f>SUM(Tabela11[[#This Row],[CRÉDITOS TOTAIS]:[Coordenação disc ano anterior]])</f>
        <v>15</v>
      </c>
      <c r="AN27" s="24">
        <v>9</v>
      </c>
      <c r="AO27" s="18">
        <f>Tabela11[[#This Row],[Total c/ coord disc]]+Tabela11[[#This Row],[Dispensa/Conversão créditos]]</f>
        <v>24</v>
      </c>
      <c r="AP27" s="55">
        <f>IF(Tabela11[[#This Row],[Total Extensão + PG]]&gt;Tabela11[[#This Row],[Máximo de EXT+PG]],Tabela11[[#This Row],[Máximo de EXT+PG]],Tabela11[[#This Row],[Total Extensão + PG]])</f>
        <v>4.5</v>
      </c>
      <c r="AQ27" s="55">
        <f>Tabela11[[#This Row],[TOTAL ANUAL GRADUAÇÃO]]+Tabela11[[#This Row],[Coordenação disc ano anterior]]+Tabela11[[#This Row],[Dispensa/Conversão créditos]]+Tabela11[[#This Row],[PG + Ext Corrigido]]</f>
        <v>21.5</v>
      </c>
      <c r="AR27" s="99">
        <f>Tabela11[[#This Row],[Total corrigido]]-Tabela11[[#This Row],[Média créditos Corrigida]]</f>
        <v>3.5</v>
      </c>
      <c r="AS27" s="24" t="s">
        <v>4065</v>
      </c>
    </row>
    <row r="28" spans="3:45" customFormat="1">
      <c r="C28" s="17" t="str">
        <f>Docentes!A27</f>
        <v>Hana Paula Masuda</v>
      </c>
      <c r="D28" s="24"/>
      <c r="E28" s="24"/>
      <c r="F28" s="96">
        <f>(A$3*(1-Tabela11[[#This Row],[n° quadrimestre que docente estará afastado (licença, afastamento, desligamento)]]/3)-Tabela11[[#This Row],[Saldo do ano anterior]])</f>
        <v>18</v>
      </c>
      <c r="G28" s="96">
        <f>Tabela11[[#This Row],[Média créditos Corrigida]]*0.25</f>
        <v>4.5</v>
      </c>
      <c r="H28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28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28" s="17">
        <f>SUMIFS('Alocação 1q'!X:X,'Alocação 1q'!Y:Y,Tabela11[[#This Row],[Docente]],'Alocação 1q'!F:F,"OL")+SUMIFS('Alocação 1q'!AI:AI,'Alocação 1q'!AJ:AJ,Tabela11[[#This Row],[Docente]],'Alocação 1q'!F:F,"OL")</f>
        <v>2</v>
      </c>
      <c r="K28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28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28" s="24">
        <v>0</v>
      </c>
      <c r="N28" s="18">
        <f>SUM(Tabela11[[#This Row],[BI 1Q]:[Ext. 1Q]])</f>
        <v>2</v>
      </c>
      <c r="O28" s="17">
        <f>SUMIFS('Alocação 2q'!X:X,'Alocação 2q'!Y:Y,Tabela11[[#This Row],[Docente]],'Alocação 2q'!F:F,"BI")+SUMIFS('Alocação 2q'!AI:AI,'Alocação 2q'!AJ:AJ,Tabela11[[#This Row],[Docente]],'Alocação 2q'!F:F,"BI")</f>
        <v>9</v>
      </c>
      <c r="P28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28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28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28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28" s="24">
        <v>0</v>
      </c>
      <c r="U28" s="18">
        <f>SUM(Tabela11[[#This Row],[BI 2Q]:[Ext. 2Q]])</f>
        <v>9</v>
      </c>
      <c r="V28" s="17">
        <f>SUMIFS('Alocação 3q'!X:X,'Alocação 3q'!Y:Y,Tabela11[[#This Row],[Docente]],'Alocação 3q'!F:F,"BI")+SUMIFS('Alocação 3q'!AI:AI,'Alocação 3q'!AJ:AJ,Tabela11[[#This Row],[Docente]],'Alocação 3q'!F:F,"BI")</f>
        <v>0</v>
      </c>
      <c r="W28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X28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28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28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28" s="24">
        <v>0</v>
      </c>
      <c r="AB28" s="18">
        <f>SUM(Tabela11[[#This Row],[BI 3Q]:[Ext. 3Q]])</f>
        <v>4</v>
      </c>
      <c r="AC28" s="17">
        <f>SUM(Tabela11[[#This Row],[BI 1Q]],Tabela11[[#This Row],[BI 2Q]],Tabela11[[#This Row],[BI 3Q]])</f>
        <v>9</v>
      </c>
      <c r="AD28" s="17">
        <f>SUM(Tabela11[[#This Row],[OBR ESP 1Q]],Tabela11[[#This Row],[OBR ESP 2Q]],Tabela11[[#This Row],[OBR ESP 3Q]])</f>
        <v>4</v>
      </c>
      <c r="AE28" s="17">
        <f>SUM(Tabela11[[#This Row],[OL ESP 1Q]],Tabela11[[#This Row],[OL ESP 2Q]],Tabela11[[#This Row],[OL ESP 3Q]])</f>
        <v>2</v>
      </c>
      <c r="AF28" s="17">
        <f>SUM(Tabela11[[#This Row],[Livre 1Q]],Tabela11[[#This Row],[Livre 2Q]],Tabela11[[#This Row],[Livre 3Q]])</f>
        <v>0</v>
      </c>
      <c r="AG28" s="18">
        <f>Tabela11[[#This Row],[Total BI]]+Tabela11[[#This Row],[Total OBR ESP]]+Tabela11[[#This Row],[TOTAL OL ESP]]</f>
        <v>15</v>
      </c>
      <c r="AH28" s="17">
        <f t="shared" si="0"/>
        <v>0</v>
      </c>
      <c r="AI28" s="17">
        <f t="shared" si="1"/>
        <v>0</v>
      </c>
      <c r="AJ28" s="17">
        <f>Tabela11[[#This Row],[TOTAL PG]]+Tabela11[[#This Row],[Extensão Total]]</f>
        <v>0</v>
      </c>
      <c r="AK28" s="18">
        <f>SUM(Tabela11[[#This Row],[TOTAL ANUAL GRADUAÇÃO]:[Extensão Total]])</f>
        <v>15</v>
      </c>
      <c r="AL28" s="12">
        <v>0</v>
      </c>
      <c r="AM28" s="18">
        <f>SUM(Tabela11[[#This Row],[CRÉDITOS TOTAIS]:[Coordenação disc ano anterior]])</f>
        <v>15</v>
      </c>
      <c r="AN28" s="24">
        <v>0</v>
      </c>
      <c r="AO28" s="18">
        <f>Tabela11[[#This Row],[Total c/ coord disc]]+Tabela11[[#This Row],[Dispensa/Conversão créditos]]</f>
        <v>15</v>
      </c>
      <c r="AP28" s="55">
        <f>IF(Tabela11[[#This Row],[Total Extensão + PG]]&gt;Tabela11[[#This Row],[Máximo de EXT+PG]],Tabela11[[#This Row],[Máximo de EXT+PG]],Tabela11[[#This Row],[Total Extensão + PG]])</f>
        <v>0</v>
      </c>
      <c r="AQ28" s="55">
        <f>Tabela11[[#This Row],[TOTAL ANUAL GRADUAÇÃO]]+Tabela11[[#This Row],[Coordenação disc ano anterior]]+Tabela11[[#This Row],[Dispensa/Conversão créditos]]+Tabela11[[#This Row],[PG + Ext Corrigido]]</f>
        <v>15</v>
      </c>
      <c r="AR28" s="99">
        <f>Tabela11[[#This Row],[Total corrigido]]-Tabela11[[#This Row],[Média créditos Corrigida]]</f>
        <v>-3</v>
      </c>
      <c r="AS28" s="24"/>
    </row>
    <row r="29" spans="3:45" customFormat="1">
      <c r="C29" s="17" t="str">
        <f>Docentes!A28</f>
        <v>Iseli Lourenço Nantes</v>
      </c>
      <c r="D29" s="24"/>
      <c r="E29" s="24"/>
      <c r="F29" s="96">
        <f>(A$3*(1-Tabela11[[#This Row],[n° quadrimestre que docente estará afastado (licença, afastamento, desligamento)]]/3)-Tabela11[[#This Row],[Saldo do ano anterior]])</f>
        <v>18</v>
      </c>
      <c r="G29" s="96">
        <f>Tabela11[[#This Row],[Média créditos Corrigida]]*0.25</f>
        <v>4.5</v>
      </c>
      <c r="H29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29" s="17">
        <f>SUMIFS('Alocação 1q'!X:X,'Alocação 1q'!Y:Y,Tabela11[[#This Row],[Docente]],'Alocação 1q'!F:F,"OBR")+SUMIFS('Alocação 1q'!AI:AI,'Alocação 1q'!AJ:AJ,Tabela11[[#This Row],[Docente]],'Alocação 1q'!F:F,"OBR")</f>
        <v>6</v>
      </c>
      <c r="J29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29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29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29" s="24">
        <v>0</v>
      </c>
      <c r="N29" s="18">
        <f>SUM(Tabela11[[#This Row],[BI 1Q]:[Ext. 1Q]])</f>
        <v>6</v>
      </c>
      <c r="O29" s="17">
        <f>SUMIFS('Alocação 2q'!X:X,'Alocação 2q'!Y:Y,Tabela11[[#This Row],[Docente]],'Alocação 2q'!F:F,"BI")+SUMIFS('Alocação 2q'!AI:AI,'Alocação 2q'!AJ:AJ,Tabela11[[#This Row],[Docente]],'Alocação 2q'!F:F,"BI")</f>
        <v>0</v>
      </c>
      <c r="P29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29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29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29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29" s="24">
        <v>0</v>
      </c>
      <c r="U29" s="18">
        <f>SUM(Tabela11[[#This Row],[BI 2Q]:[Ext. 2Q]])</f>
        <v>0</v>
      </c>
      <c r="V29" s="17">
        <f>SUMIFS('Alocação 3q'!X:X,'Alocação 3q'!Y:Y,Tabela11[[#This Row],[Docente]],'Alocação 3q'!F:F,"BI")+SUMIFS('Alocação 3q'!AI:AI,'Alocação 3q'!AJ:AJ,Tabela11[[#This Row],[Docente]],'Alocação 3q'!F:F,"BI")</f>
        <v>6</v>
      </c>
      <c r="W29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29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29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29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29" s="24">
        <v>0</v>
      </c>
      <c r="AB29" s="18">
        <f>SUM(Tabela11[[#This Row],[BI 3Q]:[Ext. 3Q]])</f>
        <v>6</v>
      </c>
      <c r="AC29" s="17">
        <f>SUM(Tabela11[[#This Row],[BI 1Q]],Tabela11[[#This Row],[BI 2Q]],Tabela11[[#This Row],[BI 3Q]])</f>
        <v>6</v>
      </c>
      <c r="AD29" s="17">
        <f>SUM(Tabela11[[#This Row],[OBR ESP 1Q]],Tabela11[[#This Row],[OBR ESP 2Q]],Tabela11[[#This Row],[OBR ESP 3Q]])</f>
        <v>6</v>
      </c>
      <c r="AE29" s="17">
        <f>SUM(Tabela11[[#This Row],[OL ESP 1Q]],Tabela11[[#This Row],[OL ESP 2Q]],Tabela11[[#This Row],[OL ESP 3Q]])</f>
        <v>0</v>
      </c>
      <c r="AF29" s="17">
        <f>SUM(Tabela11[[#This Row],[Livre 1Q]],Tabela11[[#This Row],[Livre 2Q]],Tabela11[[#This Row],[Livre 3Q]])</f>
        <v>0</v>
      </c>
      <c r="AG29" s="18">
        <f>Tabela11[[#This Row],[Total BI]]+Tabela11[[#This Row],[Total OBR ESP]]+Tabela11[[#This Row],[TOTAL OL ESP]]</f>
        <v>12</v>
      </c>
      <c r="AH29" s="17">
        <f t="shared" si="0"/>
        <v>0</v>
      </c>
      <c r="AI29" s="17">
        <f t="shared" si="1"/>
        <v>0</v>
      </c>
      <c r="AJ29" s="17">
        <f>Tabela11[[#This Row],[TOTAL PG]]+Tabela11[[#This Row],[Extensão Total]]</f>
        <v>0</v>
      </c>
      <c r="AK29" s="18">
        <f>SUM(Tabela11[[#This Row],[TOTAL ANUAL GRADUAÇÃO]:[Extensão Total]])</f>
        <v>12</v>
      </c>
      <c r="AL29" s="12">
        <v>0</v>
      </c>
      <c r="AM29" s="18">
        <f>SUM(Tabela11[[#This Row],[CRÉDITOS TOTAIS]:[Coordenação disc ano anterior]])</f>
        <v>12</v>
      </c>
      <c r="AN29" s="24">
        <v>9</v>
      </c>
      <c r="AO29" s="18">
        <f>Tabela11[[#This Row],[Total c/ coord disc]]+Tabela11[[#This Row],[Dispensa/Conversão créditos]]</f>
        <v>21</v>
      </c>
      <c r="AP29" s="55">
        <f>IF(Tabela11[[#This Row],[Total Extensão + PG]]&gt;Tabela11[[#This Row],[Máximo de EXT+PG]],Tabela11[[#This Row],[Máximo de EXT+PG]],Tabela11[[#This Row],[Total Extensão + PG]])</f>
        <v>0</v>
      </c>
      <c r="AQ29" s="55">
        <f>Tabela11[[#This Row],[TOTAL ANUAL GRADUAÇÃO]]+Tabela11[[#This Row],[Coordenação disc ano anterior]]+Tabela11[[#This Row],[Dispensa/Conversão créditos]]+Tabela11[[#This Row],[PG + Ext Corrigido]]</f>
        <v>21</v>
      </c>
      <c r="AR29" s="99">
        <f>Tabela11[[#This Row],[Total corrigido]]-Tabela11[[#This Row],[Média créditos Corrigida]]</f>
        <v>3</v>
      </c>
      <c r="AS29" s="24" t="s">
        <v>4066</v>
      </c>
    </row>
    <row r="30" spans="3:45" customFormat="1">
      <c r="C30" s="17" t="str">
        <f>Docentes!A29</f>
        <v>Ives Haifig</v>
      </c>
      <c r="D30" s="24"/>
      <c r="E30" s="24"/>
      <c r="F30" s="96">
        <f>(A$3*(1-Tabela11[[#This Row],[n° quadrimestre que docente estará afastado (licença, afastamento, desligamento)]]/3)-Tabela11[[#This Row],[Saldo do ano anterior]])</f>
        <v>18</v>
      </c>
      <c r="G30" s="96">
        <f>Tabela11[[#This Row],[Média créditos Corrigida]]*0.25</f>
        <v>4.5</v>
      </c>
      <c r="H30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30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30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30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30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30" s="24">
        <v>0</v>
      </c>
      <c r="N30" s="18">
        <f>SUM(Tabela11[[#This Row],[BI 1Q]:[Ext. 1Q]])</f>
        <v>0</v>
      </c>
      <c r="O30" s="17">
        <f>SUMIFS('Alocação 2q'!X:X,'Alocação 2q'!Y:Y,Tabela11[[#This Row],[Docente]],'Alocação 2q'!F:F,"BI")+SUMIFS('Alocação 2q'!AI:AI,'Alocação 2q'!AJ:AJ,Tabela11[[#This Row],[Docente]],'Alocação 2q'!F:F,"BI")</f>
        <v>0</v>
      </c>
      <c r="P30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30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30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30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30" s="24">
        <v>0</v>
      </c>
      <c r="U30" s="18">
        <f>SUM(Tabela11[[#This Row],[BI 2Q]:[Ext. 2Q]])</f>
        <v>0</v>
      </c>
      <c r="V30" s="17">
        <f>SUMIFS('Alocação 3q'!X:X,'Alocação 3q'!Y:Y,Tabela11[[#This Row],[Docente]],'Alocação 3q'!F:F,"BI")+SUMIFS('Alocação 3q'!AI:AI,'Alocação 3q'!AJ:AJ,Tabela11[[#This Row],[Docente]],'Alocação 3q'!F:F,"BI")</f>
        <v>6</v>
      </c>
      <c r="W30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30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30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30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30" s="24">
        <v>0</v>
      </c>
      <c r="AB30" s="18">
        <f>SUM(Tabela11[[#This Row],[BI 3Q]:[Ext. 3Q]])</f>
        <v>6</v>
      </c>
      <c r="AC30" s="17">
        <f>SUM(Tabela11[[#This Row],[BI 1Q]],Tabela11[[#This Row],[BI 2Q]],Tabela11[[#This Row],[BI 3Q]])</f>
        <v>6</v>
      </c>
      <c r="AD30" s="17">
        <f>SUM(Tabela11[[#This Row],[OBR ESP 1Q]],Tabela11[[#This Row],[OBR ESP 2Q]],Tabela11[[#This Row],[OBR ESP 3Q]])</f>
        <v>0</v>
      </c>
      <c r="AE30" s="17">
        <f>SUM(Tabela11[[#This Row],[OL ESP 1Q]],Tabela11[[#This Row],[OL ESP 2Q]],Tabela11[[#This Row],[OL ESP 3Q]])</f>
        <v>0</v>
      </c>
      <c r="AF30" s="17">
        <f>SUM(Tabela11[[#This Row],[Livre 1Q]],Tabela11[[#This Row],[Livre 2Q]],Tabela11[[#This Row],[Livre 3Q]])</f>
        <v>0</v>
      </c>
      <c r="AG30" s="18">
        <f>Tabela11[[#This Row],[Total BI]]+Tabela11[[#This Row],[Total OBR ESP]]+Tabela11[[#This Row],[TOTAL OL ESP]]</f>
        <v>6</v>
      </c>
      <c r="AH30" s="17">
        <f t="shared" si="0"/>
        <v>0</v>
      </c>
      <c r="AI30" s="17">
        <f t="shared" si="1"/>
        <v>0</v>
      </c>
      <c r="AJ30" s="17">
        <f>Tabela11[[#This Row],[TOTAL PG]]+Tabela11[[#This Row],[Extensão Total]]</f>
        <v>0</v>
      </c>
      <c r="AK30" s="18">
        <f>SUM(Tabela11[[#This Row],[TOTAL ANUAL GRADUAÇÃO]:[Extensão Total]])</f>
        <v>6</v>
      </c>
      <c r="AL30" s="12">
        <v>0</v>
      </c>
      <c r="AM30" s="18">
        <f>SUM(Tabela11[[#This Row],[CRÉDITOS TOTAIS]:[Coordenação disc ano anterior]])</f>
        <v>6</v>
      </c>
      <c r="AN30" s="24">
        <v>0</v>
      </c>
      <c r="AO30" s="18">
        <f>Tabela11[[#This Row],[Total c/ coord disc]]+Tabela11[[#This Row],[Dispensa/Conversão créditos]]</f>
        <v>6</v>
      </c>
      <c r="AP30" s="55">
        <f>IF(Tabela11[[#This Row],[Total Extensão + PG]]&gt;Tabela11[[#This Row],[Máximo de EXT+PG]],Tabela11[[#This Row],[Máximo de EXT+PG]],Tabela11[[#This Row],[Total Extensão + PG]])</f>
        <v>0</v>
      </c>
      <c r="AQ30" s="55">
        <f>Tabela11[[#This Row],[TOTAL ANUAL GRADUAÇÃO]]+Tabela11[[#This Row],[Coordenação disc ano anterior]]+Tabela11[[#This Row],[Dispensa/Conversão créditos]]+Tabela11[[#This Row],[PG + Ext Corrigido]]</f>
        <v>6</v>
      </c>
      <c r="AR30" s="99">
        <f>Tabela11[[#This Row],[Total corrigido]]-Tabela11[[#This Row],[Média créditos Corrigida]]</f>
        <v>-12</v>
      </c>
      <c r="AS30" s="24" t="s">
        <v>4128</v>
      </c>
    </row>
    <row r="31" spans="3:45" customFormat="1">
      <c r="C31" s="17" t="str">
        <f>Docentes!A30</f>
        <v>Jiri Borecky</v>
      </c>
      <c r="D31" s="24"/>
      <c r="E31" s="24"/>
      <c r="F31" s="96">
        <f>(A$3*(1-Tabela11[[#This Row],[n° quadrimestre que docente estará afastado (licença, afastamento, desligamento)]]/3)-Tabela11[[#This Row],[Saldo do ano anterior]])</f>
        <v>18</v>
      </c>
      <c r="G31" s="96">
        <f>Tabela11[[#This Row],[Média créditos Corrigida]]*0.25</f>
        <v>4.5</v>
      </c>
      <c r="H31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31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31" s="17">
        <f>SUMIFS('Alocação 1q'!X:X,'Alocação 1q'!Y:Y,Tabela11[[#This Row],[Docente]],'Alocação 1q'!F:F,"OL")+SUMIFS('Alocação 1q'!AI:AI,'Alocação 1q'!AJ:AJ,Tabela11[[#This Row],[Docente]],'Alocação 1q'!F:F,"OL")</f>
        <v>4</v>
      </c>
      <c r="K31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31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31" s="24">
        <v>0</v>
      </c>
      <c r="N31" s="18">
        <f>SUM(Tabela11[[#This Row],[BI 1Q]:[Ext. 1Q]])</f>
        <v>4</v>
      </c>
      <c r="O31" s="17">
        <f>SUMIFS('Alocação 2q'!X:X,'Alocação 2q'!Y:Y,Tabela11[[#This Row],[Docente]],'Alocação 2q'!F:F,"BI")+SUMIFS('Alocação 2q'!AI:AI,'Alocação 2q'!AJ:AJ,Tabela11[[#This Row],[Docente]],'Alocação 2q'!F:F,"BI")</f>
        <v>6</v>
      </c>
      <c r="P31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31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31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31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31" s="24">
        <v>0</v>
      </c>
      <c r="U31" s="18">
        <f>SUM(Tabela11[[#This Row],[BI 2Q]:[Ext. 2Q]])</f>
        <v>6</v>
      </c>
      <c r="V31" s="17">
        <f>SUMIFS('Alocação 3q'!X:X,'Alocação 3q'!Y:Y,Tabela11[[#This Row],[Docente]],'Alocação 3q'!F:F,"BI")+SUMIFS('Alocação 3q'!AI:AI,'Alocação 3q'!AJ:AJ,Tabela11[[#This Row],[Docente]],'Alocação 3q'!F:F,"BI")</f>
        <v>5</v>
      </c>
      <c r="W31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31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31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31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31" s="24">
        <v>0</v>
      </c>
      <c r="AB31" s="18">
        <f>SUM(Tabela11[[#This Row],[BI 3Q]:[Ext. 3Q]])</f>
        <v>5</v>
      </c>
      <c r="AC31" s="17">
        <f>SUM(Tabela11[[#This Row],[BI 1Q]],Tabela11[[#This Row],[BI 2Q]],Tabela11[[#This Row],[BI 3Q]])</f>
        <v>11</v>
      </c>
      <c r="AD31" s="17">
        <f>SUM(Tabela11[[#This Row],[OBR ESP 1Q]],Tabela11[[#This Row],[OBR ESP 2Q]],Tabela11[[#This Row],[OBR ESP 3Q]])</f>
        <v>0</v>
      </c>
      <c r="AE31" s="17">
        <f>SUM(Tabela11[[#This Row],[OL ESP 1Q]],Tabela11[[#This Row],[OL ESP 2Q]],Tabela11[[#This Row],[OL ESP 3Q]])</f>
        <v>4</v>
      </c>
      <c r="AF31" s="17">
        <f>SUM(Tabela11[[#This Row],[Livre 1Q]],Tabela11[[#This Row],[Livre 2Q]],Tabela11[[#This Row],[Livre 3Q]])</f>
        <v>0</v>
      </c>
      <c r="AG31" s="18">
        <f>Tabela11[[#This Row],[Total BI]]+Tabela11[[#This Row],[Total OBR ESP]]+Tabela11[[#This Row],[TOTAL OL ESP]]</f>
        <v>15</v>
      </c>
      <c r="AH31" s="17">
        <f t="shared" si="0"/>
        <v>0</v>
      </c>
      <c r="AI31" s="17">
        <f t="shared" si="1"/>
        <v>0</v>
      </c>
      <c r="AJ31" s="17">
        <f>Tabela11[[#This Row],[TOTAL PG]]+Tabela11[[#This Row],[Extensão Total]]</f>
        <v>0</v>
      </c>
      <c r="AK31" s="18">
        <f>SUM(Tabela11[[#This Row],[TOTAL ANUAL GRADUAÇÃO]:[Extensão Total]])</f>
        <v>15</v>
      </c>
      <c r="AL31" s="12">
        <v>0</v>
      </c>
      <c r="AM31" s="18"/>
      <c r="AN31" s="24">
        <v>0</v>
      </c>
      <c r="AO31" s="18">
        <f>Tabela11[[#This Row],[Total c/ coord disc]]+Tabela11[[#This Row],[Dispensa/Conversão créditos]]</f>
        <v>0</v>
      </c>
      <c r="AP31" s="55">
        <f>IF(Tabela11[[#This Row],[Total Extensão + PG]]&gt;Tabela11[[#This Row],[Máximo de EXT+PG]],Tabela11[[#This Row],[Máximo de EXT+PG]],Tabela11[[#This Row],[Total Extensão + PG]])</f>
        <v>0</v>
      </c>
      <c r="AQ31" s="55">
        <f>Tabela11[[#This Row],[TOTAL ANUAL GRADUAÇÃO]]+Tabela11[[#This Row],[Coordenação disc ano anterior]]+Tabela11[[#This Row],[Dispensa/Conversão créditos]]+Tabela11[[#This Row],[PG + Ext Corrigido]]</f>
        <v>15</v>
      </c>
      <c r="AR31" s="99">
        <f>Tabela11[[#This Row],[Total corrigido]]-Tabela11[[#This Row],[Média créditos Corrigida]]</f>
        <v>-3</v>
      </c>
      <c r="AS31" s="24"/>
    </row>
    <row r="32" spans="3:45" customFormat="1">
      <c r="C32" s="17" t="str">
        <f>Docentes!A31</f>
        <v>Lívia Seno Ferreira Camargo</v>
      </c>
      <c r="D32" s="24"/>
      <c r="E32" s="24"/>
      <c r="F32" s="96">
        <f>(A$3*(1-Tabela11[[#This Row],[n° quadrimestre que docente estará afastado (licença, afastamento, desligamento)]]/3)-Tabela11[[#This Row],[Saldo do ano anterior]])</f>
        <v>18</v>
      </c>
      <c r="G32" s="96">
        <f>Tabela11[[#This Row],[Média créditos Corrigida]]*0.25</f>
        <v>4.5</v>
      </c>
      <c r="H32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32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32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32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32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32" s="24">
        <v>0</v>
      </c>
      <c r="N32" s="18">
        <f>SUM(Tabela11[[#This Row],[BI 1Q]:[Ext. 1Q]])</f>
        <v>0</v>
      </c>
      <c r="O32" s="17">
        <f>SUMIFS('Alocação 2q'!X:X,'Alocação 2q'!Y:Y,Tabela11[[#This Row],[Docente]],'Alocação 2q'!F:F,"BI")+SUMIFS('Alocação 2q'!AI:AI,'Alocação 2q'!AJ:AJ,Tabela11[[#This Row],[Docente]],'Alocação 2q'!F:F,"BI")</f>
        <v>0</v>
      </c>
      <c r="P32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32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32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32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32" s="24">
        <v>0</v>
      </c>
      <c r="U32" s="18">
        <f>SUM(Tabela11[[#This Row],[BI 2Q]:[Ext. 2Q]])</f>
        <v>0</v>
      </c>
      <c r="V32" s="17">
        <f>SUMIFS('Alocação 3q'!X:X,'Alocação 3q'!Y:Y,Tabela11[[#This Row],[Docente]],'Alocação 3q'!F:F,"BI")+SUMIFS('Alocação 3q'!AI:AI,'Alocação 3q'!AJ:AJ,Tabela11[[#This Row],[Docente]],'Alocação 3q'!F:F,"BI")</f>
        <v>0</v>
      </c>
      <c r="W32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X32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32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32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32" s="24">
        <v>0</v>
      </c>
      <c r="AB32" s="18">
        <f>SUM(Tabela11[[#This Row],[BI 3Q]:[Ext. 3Q]])</f>
        <v>4</v>
      </c>
      <c r="AC32" s="17">
        <f>SUM(Tabela11[[#This Row],[BI 1Q]],Tabela11[[#This Row],[BI 2Q]],Tabela11[[#This Row],[BI 3Q]])</f>
        <v>0</v>
      </c>
      <c r="AD32" s="17">
        <f>SUM(Tabela11[[#This Row],[OBR ESP 1Q]],Tabela11[[#This Row],[OBR ESP 2Q]],Tabela11[[#This Row],[OBR ESP 3Q]])</f>
        <v>4</v>
      </c>
      <c r="AE32" s="17">
        <f>SUM(Tabela11[[#This Row],[OL ESP 1Q]],Tabela11[[#This Row],[OL ESP 2Q]],Tabela11[[#This Row],[OL ESP 3Q]])</f>
        <v>0</v>
      </c>
      <c r="AF32" s="17">
        <f>SUM(Tabela11[[#This Row],[Livre 1Q]],Tabela11[[#This Row],[Livre 2Q]],Tabela11[[#This Row],[Livre 3Q]])</f>
        <v>0</v>
      </c>
      <c r="AG32" s="18">
        <f>Tabela11[[#This Row],[Total BI]]+Tabela11[[#This Row],[Total OBR ESP]]+Tabela11[[#This Row],[TOTAL OL ESP]]</f>
        <v>4</v>
      </c>
      <c r="AH32" s="17">
        <f t="shared" si="0"/>
        <v>0</v>
      </c>
      <c r="AI32" s="17">
        <f t="shared" si="1"/>
        <v>0</v>
      </c>
      <c r="AJ32" s="17">
        <f>Tabela11[[#This Row],[TOTAL PG]]+Tabela11[[#This Row],[Extensão Total]]</f>
        <v>0</v>
      </c>
      <c r="AK32" s="18">
        <f>SUM(Tabela11[[#This Row],[TOTAL ANUAL GRADUAÇÃO]:[Extensão Total]])</f>
        <v>4</v>
      </c>
      <c r="AL32" s="12">
        <v>0</v>
      </c>
      <c r="AM32" s="18">
        <f>SUM(Tabela11[[#This Row],[CRÉDITOS TOTAIS]:[Coordenação disc ano anterior]])</f>
        <v>4</v>
      </c>
      <c r="AN32" s="24">
        <v>0</v>
      </c>
      <c r="AO32" s="18">
        <f>Tabela11[[#This Row],[Total c/ coord disc]]+Tabela11[[#This Row],[Dispensa/Conversão créditos]]</f>
        <v>4</v>
      </c>
      <c r="AP32" s="55">
        <f>IF(Tabela11[[#This Row],[Total Extensão + PG]]&gt;Tabela11[[#This Row],[Máximo de EXT+PG]],Tabela11[[#This Row],[Máximo de EXT+PG]],Tabela11[[#This Row],[Total Extensão + PG]])</f>
        <v>0</v>
      </c>
      <c r="AQ32" s="55">
        <f>Tabela11[[#This Row],[TOTAL ANUAL GRADUAÇÃO]]+Tabela11[[#This Row],[Coordenação disc ano anterior]]+Tabela11[[#This Row],[Dispensa/Conversão créditos]]+Tabela11[[#This Row],[PG + Ext Corrigido]]</f>
        <v>4</v>
      </c>
      <c r="AR32" s="99">
        <f>Tabela11[[#This Row],[Total corrigido]]-Tabela11[[#This Row],[Média créditos Corrigida]]</f>
        <v>-14</v>
      </c>
      <c r="AS32" s="24" t="s">
        <v>4128</v>
      </c>
    </row>
    <row r="33" spans="2:45" customFormat="1">
      <c r="B33" s="100"/>
      <c r="C33" s="17" t="str">
        <f>Docentes!A32</f>
        <v>Luciana Campos Paulino</v>
      </c>
      <c r="D33" s="24"/>
      <c r="E33" s="24"/>
      <c r="F33" s="96">
        <f>(A$3*(1-Tabela11[[#This Row],[n° quadrimestre que docente estará afastado (licença, afastamento, desligamento)]]/3)-Tabela11[[#This Row],[Saldo do ano anterior]])</f>
        <v>18</v>
      </c>
      <c r="G33" s="96">
        <f>Tabela11[[#This Row],[Média créditos Corrigida]]*0.25</f>
        <v>4.5</v>
      </c>
      <c r="H33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33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J33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33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33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33" s="24">
        <v>0</v>
      </c>
      <c r="N33" s="18">
        <f>SUM(Tabela11[[#This Row],[BI 1Q]:[Ext. 1Q]])</f>
        <v>4</v>
      </c>
      <c r="O33" s="17">
        <f>SUMIFS('Alocação 2q'!X:X,'Alocação 2q'!Y:Y,Tabela11[[#This Row],[Docente]],'Alocação 2q'!F:F,"BI")+SUMIFS('Alocação 2q'!AI:AI,'Alocação 2q'!AJ:AJ,Tabela11[[#This Row],[Docente]],'Alocação 2q'!F:F,"BI")</f>
        <v>6</v>
      </c>
      <c r="P33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33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33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33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33" s="24">
        <v>0</v>
      </c>
      <c r="U33" s="18">
        <f>SUM(Tabela11[[#This Row],[BI 2Q]:[Ext. 2Q]])</f>
        <v>6</v>
      </c>
      <c r="V33" s="17">
        <f>SUMIFS('Alocação 3q'!X:X,'Alocação 3q'!Y:Y,Tabela11[[#This Row],[Docente]],'Alocação 3q'!F:F,"BI")+SUMIFS('Alocação 3q'!AI:AI,'Alocação 3q'!AJ:AJ,Tabela11[[#This Row],[Docente]],'Alocação 3q'!F:F,"BI")</f>
        <v>2</v>
      </c>
      <c r="W33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33" s="17">
        <f>SUMIFS('Alocação 3q'!X:X,'Alocação 3q'!Y:Y,Tabela11[[#This Row],[Docente]],'Alocação 3q'!F:F,"OL")+SUMIFS('Alocação 3q'!AI:AI,'Alocação 3q'!AJ:AJ,Tabela11[[#This Row],[Docente]],'Alocação 3q'!F:F,"OL")</f>
        <v>3</v>
      </c>
      <c r="Y33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33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33" s="24">
        <v>0</v>
      </c>
      <c r="AB33" s="18">
        <f>SUM(Tabela11[[#This Row],[BI 3Q]:[Ext. 3Q]])</f>
        <v>5</v>
      </c>
      <c r="AC33" s="17">
        <f>SUM(Tabela11[[#This Row],[BI 1Q]],Tabela11[[#This Row],[BI 2Q]],Tabela11[[#This Row],[BI 3Q]])</f>
        <v>8</v>
      </c>
      <c r="AD33" s="17">
        <f>SUM(Tabela11[[#This Row],[OBR ESP 1Q]],Tabela11[[#This Row],[OBR ESP 2Q]],Tabela11[[#This Row],[OBR ESP 3Q]])</f>
        <v>4</v>
      </c>
      <c r="AE33" s="17">
        <f>SUM(Tabela11[[#This Row],[OL ESP 1Q]],Tabela11[[#This Row],[OL ESP 2Q]],Tabela11[[#This Row],[OL ESP 3Q]])</f>
        <v>3</v>
      </c>
      <c r="AF33" s="17">
        <f>SUM(Tabela11[[#This Row],[Livre 1Q]],Tabela11[[#This Row],[Livre 2Q]],Tabela11[[#This Row],[Livre 3Q]])</f>
        <v>0</v>
      </c>
      <c r="AG33" s="18">
        <f>Tabela11[[#This Row],[Total BI]]+Tabela11[[#This Row],[Total OBR ESP]]+Tabela11[[#This Row],[TOTAL OL ESP]]</f>
        <v>15</v>
      </c>
      <c r="AH33" s="17">
        <f t="shared" si="0"/>
        <v>0</v>
      </c>
      <c r="AI33" s="17">
        <f t="shared" si="1"/>
        <v>0</v>
      </c>
      <c r="AJ33" s="17">
        <f>Tabela11[[#This Row],[TOTAL PG]]+Tabela11[[#This Row],[Extensão Total]]</f>
        <v>0</v>
      </c>
      <c r="AK33" s="18">
        <f>SUM(Tabela11[[#This Row],[TOTAL ANUAL GRADUAÇÃO]:[Extensão Total]])</f>
        <v>15</v>
      </c>
      <c r="AL33" s="12">
        <v>0</v>
      </c>
      <c r="AM33" s="18">
        <f>SUM(Tabela11[[#This Row],[CRÉDITOS TOTAIS]:[Coordenação disc ano anterior]])</f>
        <v>15</v>
      </c>
      <c r="AN33" s="24">
        <v>0</v>
      </c>
      <c r="AO33" s="18">
        <f>Tabela11[[#This Row],[Total c/ coord disc]]+Tabela11[[#This Row],[Dispensa/Conversão créditos]]</f>
        <v>15</v>
      </c>
      <c r="AP33" s="55">
        <f>IF(Tabela11[[#This Row],[Total Extensão + PG]]&gt;Tabela11[[#This Row],[Máximo de EXT+PG]],Tabela11[[#This Row],[Máximo de EXT+PG]],Tabela11[[#This Row],[Total Extensão + PG]])</f>
        <v>0</v>
      </c>
      <c r="AQ33" s="55">
        <f>Tabela11[[#This Row],[TOTAL ANUAL GRADUAÇÃO]]+Tabela11[[#This Row],[Coordenação disc ano anterior]]+Tabela11[[#This Row],[Dispensa/Conversão créditos]]+Tabela11[[#This Row],[PG + Ext Corrigido]]</f>
        <v>15</v>
      </c>
      <c r="AR33" s="99">
        <f>Tabela11[[#This Row],[Total corrigido]]-Tabela11[[#This Row],[Média créditos Corrigida]]</f>
        <v>-3</v>
      </c>
      <c r="AS33" s="24"/>
    </row>
    <row r="34" spans="2:45" customFormat="1">
      <c r="B34" s="100"/>
      <c r="C34" s="17" t="str">
        <f>Docentes!A33</f>
        <v>Luiz Roberto Nunes</v>
      </c>
      <c r="D34" s="24"/>
      <c r="E34" s="24"/>
      <c r="F34" s="96">
        <f>(A$3*(1-Tabela11[[#This Row],[n° quadrimestre que docente estará afastado (licença, afastamento, desligamento)]]/3)-Tabela11[[#This Row],[Saldo do ano anterior]])</f>
        <v>18</v>
      </c>
      <c r="G34" s="96">
        <f>Tabela11[[#This Row],[Média créditos Corrigida]]*0.25</f>
        <v>4.5</v>
      </c>
      <c r="H34" s="17">
        <f>SUMIFS('Alocação 1q'!X:X,'Alocação 1q'!Y:Y,Tabela11[[#This Row],[Docente]],'Alocação 1q'!F:F,"BI")+SUMIFS('Alocação 1q'!AI:AI,'Alocação 1q'!AJ:AJ,Tabela11[[#This Row],[Docente]],'Alocação 1q'!F:F,"BI")</f>
        <v>3</v>
      </c>
      <c r="I34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34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34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34" s="17">
        <f>SUMIFS('Alocação 1q'!X:X,'Alocação 1q'!Y:Y,Tabela11[[#This Row],[Docente]],'Alocação 1q'!F:F,"pg")+SUMIFS('Alocação 1q'!AI:AI,'Alocação 1q'!AJ:AJ,Tabela11[[#This Row],[Docente]],'Alocação 1q'!F:F,"pg")</f>
        <v>2</v>
      </c>
      <c r="M34" s="24">
        <v>0</v>
      </c>
      <c r="N34" s="18">
        <f>SUM(Tabela11[[#This Row],[BI 1Q]:[Ext. 1Q]])</f>
        <v>5</v>
      </c>
      <c r="O34" s="17">
        <f>SUMIFS('Alocação 2q'!X:X,'Alocação 2q'!Y:Y,Tabela11[[#This Row],[Docente]],'Alocação 2q'!F:F,"BI")+SUMIFS('Alocação 2q'!AI:AI,'Alocação 2q'!AJ:AJ,Tabela11[[#This Row],[Docente]],'Alocação 2q'!F:F,"BI")</f>
        <v>0</v>
      </c>
      <c r="P34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34" s="17">
        <f>SUMIFS('Alocação 2q'!X:X,'Alocação 2q'!Y:Y,Tabela11[[#This Row],[Docente]],'Alocação 2q'!F:F,"OL")+SUMIFS('Alocação 2q'!AI:AI,'Alocação 2q'!AJ:AJ,Tabela11[[#This Row],[Docente]],'Alocação 2q'!F:F,"OL")</f>
        <v>4</v>
      </c>
      <c r="R34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34" s="17">
        <f>SUMIFS('Alocação 2q'!X:X,'Alocação 2q'!Y:Y,Tabela11[[#This Row],[Docente]],'Alocação 2q'!F:F,"pg")+SUMIFS('Alocação 2q'!AI:AI,'Alocação 2q'!AJ:AJ,Tabela11[[#This Row],[Docente]],'Alocação 2q'!F:F,"pg")</f>
        <v>2</v>
      </c>
      <c r="T34" s="24">
        <v>0</v>
      </c>
      <c r="U34" s="18">
        <f>SUM(Tabela11[[#This Row],[BI 2Q]:[Ext. 2Q]])</f>
        <v>6</v>
      </c>
      <c r="V34" s="17">
        <f>SUMIFS('Alocação 3q'!X:X,'Alocação 3q'!Y:Y,Tabela11[[#This Row],[Docente]],'Alocação 3q'!F:F,"BI")+SUMIFS('Alocação 3q'!AI:AI,'Alocação 3q'!AJ:AJ,Tabela11[[#This Row],[Docente]],'Alocação 3q'!F:F,"BI")</f>
        <v>5</v>
      </c>
      <c r="W34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34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34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34" s="17">
        <f>SUMIFS('Alocação 3q'!X:X,'Alocação 3q'!Y:Y,Tabela11[[#This Row],[Docente]],'Alocação 3q'!F:F,"pg")+SUMIFS('Alocação 3q'!AI:AI,'Alocação 3q'!AJ:AJ,Tabela11[[#This Row],[Docente]],'Alocação 3q'!F:F,"pg")</f>
        <v>2</v>
      </c>
      <c r="AA34" s="24">
        <v>0</v>
      </c>
      <c r="AB34" s="18">
        <f>SUM(Tabela11[[#This Row],[BI 3Q]:[Ext. 3Q]])</f>
        <v>7</v>
      </c>
      <c r="AC34" s="17">
        <f>SUM(Tabela11[[#This Row],[BI 1Q]],Tabela11[[#This Row],[BI 2Q]],Tabela11[[#This Row],[BI 3Q]])</f>
        <v>8</v>
      </c>
      <c r="AD34" s="17">
        <f>SUM(Tabela11[[#This Row],[OBR ESP 1Q]],Tabela11[[#This Row],[OBR ESP 2Q]],Tabela11[[#This Row],[OBR ESP 3Q]])</f>
        <v>0</v>
      </c>
      <c r="AE34" s="17">
        <f>SUM(Tabela11[[#This Row],[OL ESP 1Q]],Tabela11[[#This Row],[OL ESP 2Q]],Tabela11[[#This Row],[OL ESP 3Q]])</f>
        <v>4</v>
      </c>
      <c r="AF34" s="17">
        <f>SUM(Tabela11[[#This Row],[Livre 1Q]],Tabela11[[#This Row],[Livre 2Q]],Tabela11[[#This Row],[Livre 3Q]])</f>
        <v>0</v>
      </c>
      <c r="AG34" s="18">
        <f>Tabela11[[#This Row],[Total BI]]+Tabela11[[#This Row],[Total OBR ESP]]+Tabela11[[#This Row],[TOTAL OL ESP]]</f>
        <v>12</v>
      </c>
      <c r="AH34" s="17">
        <f t="shared" si="0"/>
        <v>6</v>
      </c>
      <c r="AI34" s="17">
        <f t="shared" si="1"/>
        <v>0</v>
      </c>
      <c r="AJ34" s="17">
        <f>Tabela11[[#This Row],[TOTAL PG]]+Tabela11[[#This Row],[Extensão Total]]</f>
        <v>6</v>
      </c>
      <c r="AK34" s="18">
        <f>SUM(Tabela11[[#This Row],[TOTAL ANUAL GRADUAÇÃO]:[Extensão Total]])</f>
        <v>18</v>
      </c>
      <c r="AL34" s="12">
        <v>0</v>
      </c>
      <c r="AM34" s="18">
        <f>SUM(Tabela11[[#This Row],[CRÉDITOS TOTAIS]:[Coordenação disc ano anterior]])</f>
        <v>18</v>
      </c>
      <c r="AN34" s="24">
        <v>0</v>
      </c>
      <c r="AO34" s="18">
        <f>Tabela11[[#This Row],[Total c/ coord disc]]+Tabela11[[#This Row],[Dispensa/Conversão créditos]]</f>
        <v>18</v>
      </c>
      <c r="AP34" s="55">
        <f>IF(Tabela11[[#This Row],[Total Extensão + PG]]&gt;Tabela11[[#This Row],[Máximo de EXT+PG]],Tabela11[[#This Row],[Máximo de EXT+PG]],Tabela11[[#This Row],[Total Extensão + PG]])</f>
        <v>4.5</v>
      </c>
      <c r="AQ34" s="55">
        <f>Tabela11[[#This Row],[TOTAL ANUAL GRADUAÇÃO]]+Tabela11[[#This Row],[Coordenação disc ano anterior]]+Tabela11[[#This Row],[Dispensa/Conversão créditos]]+Tabela11[[#This Row],[PG + Ext Corrigido]]</f>
        <v>16.5</v>
      </c>
      <c r="AR34" s="99">
        <f>Tabela11[[#This Row],[Total corrigido]]-Tabela11[[#This Row],[Média créditos Corrigida]]</f>
        <v>-1.5</v>
      </c>
      <c r="AS34" s="24"/>
    </row>
    <row r="35" spans="2:45" customFormat="1">
      <c r="B35" s="100"/>
      <c r="C35" s="17" t="str">
        <f>Docentes!A34</f>
        <v>Marcela Sorelli Carneiro Ramos</v>
      </c>
      <c r="D35" s="24"/>
      <c r="E35" s="24"/>
      <c r="F35" s="96">
        <f>(A$3*(1-Tabela11[[#This Row],[n° quadrimestre que docente estará afastado (licença, afastamento, desligamento)]]/3)-Tabela11[[#This Row],[Saldo do ano anterior]])</f>
        <v>18</v>
      </c>
      <c r="G35" s="96">
        <f>Tabela11[[#This Row],[Média créditos Corrigida]]*0.25</f>
        <v>4.5</v>
      </c>
      <c r="H35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35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35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35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35" s="17">
        <f>SUMIFS('Alocação 1q'!X:X,'Alocação 1q'!Y:Y,Tabela11[[#This Row],[Docente]],'Alocação 1q'!F:F,"pg")+SUMIFS('Alocação 1q'!AI:AI,'Alocação 1q'!AJ:AJ,Tabela11[[#This Row],[Docente]],'Alocação 1q'!F:F,"pg")</f>
        <v>4</v>
      </c>
      <c r="M35" s="24">
        <v>0</v>
      </c>
      <c r="N35" s="18">
        <f>SUM(Tabela11[[#This Row],[BI 1Q]:[Ext. 1Q]])</f>
        <v>4</v>
      </c>
      <c r="O35" s="17">
        <f>SUMIFS('Alocação 2q'!X:X,'Alocação 2q'!Y:Y,Tabela11[[#This Row],[Docente]],'Alocação 2q'!F:F,"BI")+SUMIFS('Alocação 2q'!AI:AI,'Alocação 2q'!AJ:AJ,Tabela11[[#This Row],[Docente]],'Alocação 2q'!F:F,"BI")</f>
        <v>2</v>
      </c>
      <c r="P35" s="17">
        <f>SUMIFS('Alocação 2q'!X:X,'Alocação 2q'!Y:Y,Tabela11[[#This Row],[Docente]],'Alocação 2q'!F:F,"OBR")+SUMIFS('Alocação 2q'!AI:AI,'Alocação 2q'!AJ:AJ,Tabela11[[#This Row],[Docente]],'Alocação 2q'!F:F,"OBR")</f>
        <v>6</v>
      </c>
      <c r="Q35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35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35" s="17">
        <f>SUMIFS('Alocação 2q'!X:X,'Alocação 2q'!Y:Y,Tabela11[[#This Row],[Docente]],'Alocação 2q'!F:F,"pg")+SUMIFS('Alocação 2q'!AI:AI,'Alocação 2q'!AJ:AJ,Tabela11[[#This Row],[Docente]],'Alocação 2q'!F:F,"pg")</f>
        <v>2</v>
      </c>
      <c r="T35" s="24">
        <v>0</v>
      </c>
      <c r="U35" s="18">
        <f>SUM(Tabela11[[#This Row],[BI 2Q]:[Ext. 2Q]])</f>
        <v>10</v>
      </c>
      <c r="V35" s="17">
        <f>SUMIFS('Alocação 3q'!X:X,'Alocação 3q'!Y:Y,Tabela11[[#This Row],[Docente]],'Alocação 3q'!F:F,"BI")+SUMIFS('Alocação 3q'!AI:AI,'Alocação 3q'!AJ:AJ,Tabela11[[#This Row],[Docente]],'Alocação 3q'!F:F,"BI")</f>
        <v>0</v>
      </c>
      <c r="W35" s="17">
        <f>SUMIFS('Alocação 3q'!X:X,'Alocação 3q'!Y:Y,Tabela11[[#This Row],[Docente]],'Alocação 3q'!F:F,"OBR")+SUMIFS('Alocação 3q'!AI:AI,'Alocação 3q'!AJ:AJ,Tabela11[[#This Row],[Docente]],'Alocação 3q'!F:F,"OBR")</f>
        <v>6</v>
      </c>
      <c r="X35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35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35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35" s="24">
        <v>0</v>
      </c>
      <c r="AB35" s="18">
        <f>SUM(Tabela11[[#This Row],[BI 3Q]:[Ext. 3Q]])</f>
        <v>6</v>
      </c>
      <c r="AC35" s="17">
        <f>SUM(Tabela11[[#This Row],[BI 1Q]],Tabela11[[#This Row],[BI 2Q]],Tabela11[[#This Row],[BI 3Q]])</f>
        <v>2</v>
      </c>
      <c r="AD35" s="17">
        <f>SUM(Tabela11[[#This Row],[OBR ESP 1Q]],Tabela11[[#This Row],[OBR ESP 2Q]],Tabela11[[#This Row],[OBR ESP 3Q]])</f>
        <v>12</v>
      </c>
      <c r="AE35" s="17">
        <f>SUM(Tabela11[[#This Row],[OL ESP 1Q]],Tabela11[[#This Row],[OL ESP 2Q]],Tabela11[[#This Row],[OL ESP 3Q]])</f>
        <v>0</v>
      </c>
      <c r="AF35" s="17">
        <f>SUM(Tabela11[[#This Row],[Livre 1Q]],Tabela11[[#This Row],[Livre 2Q]],Tabela11[[#This Row],[Livre 3Q]])</f>
        <v>0</v>
      </c>
      <c r="AG35" s="18">
        <f>Tabela11[[#This Row],[Total BI]]+Tabela11[[#This Row],[Total OBR ESP]]+Tabela11[[#This Row],[TOTAL OL ESP]]</f>
        <v>14</v>
      </c>
      <c r="AH35" s="17">
        <f t="shared" ref="AH35:AH53" si="2">SUM(L35,S35,Z35)</f>
        <v>6</v>
      </c>
      <c r="AI35" s="17">
        <f t="shared" ref="AI35:AI53" si="3">SUM(M35,T35,AA35)</f>
        <v>0</v>
      </c>
      <c r="AJ35" s="17">
        <f>Tabela11[[#This Row],[TOTAL PG]]+Tabela11[[#This Row],[Extensão Total]]</f>
        <v>6</v>
      </c>
      <c r="AK35" s="18">
        <f>SUM(Tabela11[[#This Row],[TOTAL ANUAL GRADUAÇÃO]:[Extensão Total]])</f>
        <v>20</v>
      </c>
      <c r="AL35" s="12">
        <v>0</v>
      </c>
      <c r="AM35" s="18">
        <f>SUM(Tabela11[[#This Row],[CRÉDITOS TOTAIS]:[Coordenação disc ano anterior]])</f>
        <v>20</v>
      </c>
      <c r="AN35" s="24">
        <v>6</v>
      </c>
      <c r="AO35" s="18">
        <f>Tabela11[[#This Row],[Total c/ coord disc]]+Tabela11[[#This Row],[Dispensa/Conversão créditos]]</f>
        <v>26</v>
      </c>
      <c r="AP35" s="55">
        <f>IF(Tabela11[[#This Row],[Total Extensão + PG]]&gt;Tabela11[[#This Row],[Máximo de EXT+PG]],Tabela11[[#This Row],[Máximo de EXT+PG]],Tabela11[[#This Row],[Total Extensão + PG]])</f>
        <v>4.5</v>
      </c>
      <c r="AQ35" s="55">
        <f>Tabela11[[#This Row],[TOTAL ANUAL GRADUAÇÃO]]+Tabela11[[#This Row],[Coordenação disc ano anterior]]+Tabela11[[#This Row],[Dispensa/Conversão créditos]]+Tabela11[[#This Row],[PG + Ext Corrigido]]</f>
        <v>24.5</v>
      </c>
      <c r="AR35" s="99">
        <f>Tabela11[[#This Row],[Total corrigido]]-Tabela11[[#This Row],[Média créditos Corrigida]]</f>
        <v>6.5</v>
      </c>
      <c r="AS35" s="24"/>
    </row>
    <row r="36" spans="2:45" customFormat="1">
      <c r="B36" s="100"/>
      <c r="C36" s="17" t="str">
        <f>Docentes!A35</f>
        <v>Marcella Pecora Milazzotto</v>
      </c>
      <c r="D36" s="24"/>
      <c r="E36" s="24"/>
      <c r="F36" s="96">
        <f>(A$3*(1-Tabela11[[#This Row],[n° quadrimestre que docente estará afastado (licença, afastamento, desligamento)]]/3)-Tabela11[[#This Row],[Saldo do ano anterior]])</f>
        <v>18</v>
      </c>
      <c r="G36" s="96">
        <f>Tabela11[[#This Row],[Média créditos Corrigida]]*0.25</f>
        <v>4.5</v>
      </c>
      <c r="H36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36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36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36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36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36" s="24">
        <v>0</v>
      </c>
      <c r="N36" s="18">
        <f>SUM(Tabela11[[#This Row],[BI 1Q]:[Ext. 1Q]])</f>
        <v>0</v>
      </c>
      <c r="O36" s="17">
        <f>SUMIFS('Alocação 2q'!X:X,'Alocação 2q'!Y:Y,Tabela11[[#This Row],[Docente]],'Alocação 2q'!F:F,"BI")+SUMIFS('Alocação 2q'!AI:AI,'Alocação 2q'!AJ:AJ,Tabela11[[#This Row],[Docente]],'Alocação 2q'!F:F,"BI")</f>
        <v>0</v>
      </c>
      <c r="P36" s="17">
        <f>SUMIFS('Alocação 2q'!X:X,'Alocação 2q'!Y:Y,Tabela11[[#This Row],[Docente]],'Alocação 2q'!F:F,"OBR")+SUMIFS('Alocação 2q'!AI:AI,'Alocação 2q'!AJ:AJ,Tabela11[[#This Row],[Docente]],'Alocação 2q'!F:F,"OBR")</f>
        <v>6</v>
      </c>
      <c r="Q36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36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36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36" s="24">
        <v>0</v>
      </c>
      <c r="U36" s="18">
        <f>SUM(Tabela11[[#This Row],[BI 2Q]:[Ext. 2Q]])</f>
        <v>6</v>
      </c>
      <c r="V36" s="17">
        <f>SUMIFS('Alocação 3q'!X:X,'Alocação 3q'!Y:Y,Tabela11[[#This Row],[Docente]],'Alocação 3q'!F:F,"BI")+SUMIFS('Alocação 3q'!AI:AI,'Alocação 3q'!AJ:AJ,Tabela11[[#This Row],[Docente]],'Alocação 3q'!F:F,"BI")</f>
        <v>0</v>
      </c>
      <c r="W36" s="17">
        <f>SUMIFS('Alocação 3q'!X:X,'Alocação 3q'!Y:Y,Tabela11[[#This Row],[Docente]],'Alocação 3q'!F:F,"OBR")+SUMIFS('Alocação 3q'!AI:AI,'Alocação 3q'!AJ:AJ,Tabela11[[#This Row],[Docente]],'Alocação 3q'!F:F,"OBR")</f>
        <v>6</v>
      </c>
      <c r="X36" s="17">
        <f>SUMIFS('Alocação 3q'!X:X,'Alocação 3q'!Y:Y,Tabela11[[#This Row],[Docente]],'Alocação 3q'!F:F,"OL")+SUMIFS('Alocação 3q'!AI:AI,'Alocação 3q'!AJ:AJ,Tabela11[[#This Row],[Docente]],'Alocação 3q'!F:F,"OL")</f>
        <v>3.3</v>
      </c>
      <c r="Y36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36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36" s="24">
        <v>0</v>
      </c>
      <c r="AB36" s="18">
        <f>SUM(Tabela11[[#This Row],[BI 3Q]:[Ext. 3Q]])</f>
        <v>9.3000000000000007</v>
      </c>
      <c r="AC36" s="17">
        <f>SUM(Tabela11[[#This Row],[BI 1Q]],Tabela11[[#This Row],[BI 2Q]],Tabela11[[#This Row],[BI 3Q]])</f>
        <v>0</v>
      </c>
      <c r="AD36" s="17">
        <f>SUM(Tabela11[[#This Row],[OBR ESP 1Q]],Tabela11[[#This Row],[OBR ESP 2Q]],Tabela11[[#This Row],[OBR ESP 3Q]])</f>
        <v>12</v>
      </c>
      <c r="AE36" s="17">
        <f>SUM(Tabela11[[#This Row],[OL ESP 1Q]],Tabela11[[#This Row],[OL ESP 2Q]],Tabela11[[#This Row],[OL ESP 3Q]])</f>
        <v>3.3</v>
      </c>
      <c r="AF36" s="17">
        <f>SUM(Tabela11[[#This Row],[Livre 1Q]],Tabela11[[#This Row],[Livre 2Q]],Tabela11[[#This Row],[Livre 3Q]])</f>
        <v>0</v>
      </c>
      <c r="AG36" s="18">
        <f>Tabela11[[#This Row],[Total BI]]+Tabela11[[#This Row],[Total OBR ESP]]+Tabela11[[#This Row],[TOTAL OL ESP]]</f>
        <v>15.3</v>
      </c>
      <c r="AH36" s="17">
        <f t="shared" si="2"/>
        <v>0</v>
      </c>
      <c r="AI36" s="17">
        <f t="shared" si="3"/>
        <v>0</v>
      </c>
      <c r="AJ36" s="17">
        <f>Tabela11[[#This Row],[TOTAL PG]]+Tabela11[[#This Row],[Extensão Total]]</f>
        <v>0</v>
      </c>
      <c r="AK36" s="18">
        <f>SUM(Tabela11[[#This Row],[TOTAL ANUAL GRADUAÇÃO]:[Extensão Total]])</f>
        <v>15.3</v>
      </c>
      <c r="AL36" s="12">
        <v>0</v>
      </c>
      <c r="AM36" s="18">
        <f>SUM(Tabela11[[#This Row],[CRÉDITOS TOTAIS]:[Coordenação disc ano anterior]])</f>
        <v>15.3</v>
      </c>
      <c r="AN36" s="24">
        <v>6</v>
      </c>
      <c r="AO36" s="18">
        <f>Tabela11[[#This Row],[Total c/ coord disc]]+Tabela11[[#This Row],[Dispensa/Conversão créditos]]</f>
        <v>21.3</v>
      </c>
      <c r="AP36" s="55">
        <f>IF(Tabela11[[#This Row],[Total Extensão + PG]]&gt;Tabela11[[#This Row],[Máximo de EXT+PG]],Tabela11[[#This Row],[Máximo de EXT+PG]],Tabela11[[#This Row],[Total Extensão + PG]])</f>
        <v>0</v>
      </c>
      <c r="AQ36" s="55">
        <f>Tabela11[[#This Row],[TOTAL ANUAL GRADUAÇÃO]]+Tabela11[[#This Row],[Coordenação disc ano anterior]]+Tabela11[[#This Row],[Dispensa/Conversão créditos]]+Tabela11[[#This Row],[PG + Ext Corrigido]]</f>
        <v>21.3</v>
      </c>
      <c r="AR36" s="99">
        <f>Tabela11[[#This Row],[Total corrigido]]-Tabela11[[#This Row],[Média créditos Corrigida]]</f>
        <v>3.3000000000000007</v>
      </c>
      <c r="AS36" s="24" t="s">
        <v>4093</v>
      </c>
    </row>
    <row r="37" spans="2:45" customFormat="1">
      <c r="B37" s="100"/>
      <c r="C37" s="17" t="str">
        <f>Docentes!A36</f>
        <v>Marcelo Augusto Christoffolete</v>
      </c>
      <c r="D37" s="24"/>
      <c r="E37" s="24"/>
      <c r="F37" s="96">
        <f>(A$3*(1-Tabela11[[#This Row],[n° quadrimestre que docente estará afastado (licença, afastamento, desligamento)]]/3)-Tabela11[[#This Row],[Saldo do ano anterior]])</f>
        <v>18</v>
      </c>
      <c r="G37" s="96">
        <f>Tabela11[[#This Row],[Média créditos Corrigida]]*0.25</f>
        <v>4.5</v>
      </c>
      <c r="H37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37" s="17">
        <f>SUMIFS('Alocação 1q'!X:X,'Alocação 1q'!Y:Y,Tabela11[[#This Row],[Docente]],'Alocação 1q'!F:F,"OBR")+SUMIFS('Alocação 1q'!AI:AI,'Alocação 1q'!AJ:AJ,Tabela11[[#This Row],[Docente]],'Alocação 1q'!F:F,"OBR")</f>
        <v>6</v>
      </c>
      <c r="J37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37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37" s="17">
        <f>SUMIFS('Alocação 1q'!X:X,'Alocação 1q'!Y:Y,Tabela11[[#This Row],[Docente]],'Alocação 1q'!F:F,"pg")+SUMIFS('Alocação 1q'!AI:AI,'Alocação 1q'!AJ:AJ,Tabela11[[#This Row],[Docente]],'Alocação 1q'!F:F,"pg")</f>
        <v>1.3</v>
      </c>
      <c r="M37" s="24">
        <v>0</v>
      </c>
      <c r="N37" s="18">
        <f>SUM(Tabela11[[#This Row],[BI 1Q]:[Ext. 1Q]])</f>
        <v>7.3</v>
      </c>
      <c r="O37" s="17">
        <f>SUMIFS('Alocação 2q'!X:X,'Alocação 2q'!Y:Y,Tabela11[[#This Row],[Docente]],'Alocação 2q'!F:F,"BI")+SUMIFS('Alocação 2q'!AI:AI,'Alocação 2q'!AJ:AJ,Tabela11[[#This Row],[Docente]],'Alocação 2q'!F:F,"BI")</f>
        <v>0</v>
      </c>
      <c r="P37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37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37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37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37" s="24">
        <v>0</v>
      </c>
      <c r="U37" s="18">
        <f>SUM(Tabela11[[#This Row],[BI 2Q]:[Ext. 2Q]])</f>
        <v>0</v>
      </c>
      <c r="V37" s="17">
        <f>SUMIFS('Alocação 3q'!X:X,'Alocação 3q'!Y:Y,Tabela11[[#This Row],[Docente]],'Alocação 3q'!F:F,"BI")+SUMIFS('Alocação 3q'!AI:AI,'Alocação 3q'!AJ:AJ,Tabela11[[#This Row],[Docente]],'Alocação 3q'!F:F,"BI")</f>
        <v>0</v>
      </c>
      <c r="W37" s="17">
        <f>SUMIFS('Alocação 3q'!X:X,'Alocação 3q'!Y:Y,Tabela11[[#This Row],[Docente]],'Alocação 3q'!F:F,"OBR")+SUMIFS('Alocação 3q'!AI:AI,'Alocação 3q'!AJ:AJ,Tabela11[[#This Row],[Docente]],'Alocação 3q'!F:F,"OBR")</f>
        <v>6</v>
      </c>
      <c r="X37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37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37" s="17">
        <f>SUMIFS('Alocação 3q'!X:X,'Alocação 3q'!Y:Y,Tabela11[[#This Row],[Docente]],'Alocação 3q'!F:F,"pg")+SUMIFS('Alocação 3q'!AI:AI,'Alocação 3q'!AJ:AJ,Tabela11[[#This Row],[Docente]],'Alocação 3q'!F:F,"pg")</f>
        <v>4</v>
      </c>
      <c r="AA37" s="24">
        <v>0</v>
      </c>
      <c r="AB37" s="18">
        <f>SUM(Tabela11[[#This Row],[BI 3Q]:[Ext. 3Q]])</f>
        <v>10</v>
      </c>
      <c r="AC37" s="17">
        <f>SUM(Tabela11[[#This Row],[BI 1Q]],Tabela11[[#This Row],[BI 2Q]],Tabela11[[#This Row],[BI 3Q]])</f>
        <v>0</v>
      </c>
      <c r="AD37" s="17">
        <f>SUM(Tabela11[[#This Row],[OBR ESP 1Q]],Tabela11[[#This Row],[OBR ESP 2Q]],Tabela11[[#This Row],[OBR ESP 3Q]])</f>
        <v>12</v>
      </c>
      <c r="AE37" s="17">
        <f>SUM(Tabela11[[#This Row],[OL ESP 1Q]],Tabela11[[#This Row],[OL ESP 2Q]],Tabela11[[#This Row],[OL ESP 3Q]])</f>
        <v>0</v>
      </c>
      <c r="AF37" s="17">
        <f>SUM(Tabela11[[#This Row],[Livre 1Q]],Tabela11[[#This Row],[Livre 2Q]],Tabela11[[#This Row],[Livre 3Q]])</f>
        <v>0</v>
      </c>
      <c r="AG37" s="18">
        <f>Tabela11[[#This Row],[Total BI]]+Tabela11[[#This Row],[Total OBR ESP]]+Tabela11[[#This Row],[TOTAL OL ESP]]</f>
        <v>12</v>
      </c>
      <c r="AH37" s="17">
        <f t="shared" si="2"/>
        <v>5.3</v>
      </c>
      <c r="AI37" s="17">
        <f t="shared" si="3"/>
        <v>0</v>
      </c>
      <c r="AJ37" s="17">
        <f>Tabela11[[#This Row],[TOTAL PG]]+Tabela11[[#This Row],[Extensão Total]]</f>
        <v>5.3</v>
      </c>
      <c r="AK37" s="18">
        <f>SUM(Tabela11[[#This Row],[TOTAL ANUAL GRADUAÇÃO]:[Extensão Total]])</f>
        <v>17.3</v>
      </c>
      <c r="AL37" s="12">
        <v>0</v>
      </c>
      <c r="AM37" s="18">
        <f>SUM(Tabela11[[#This Row],[CRÉDITOS TOTAIS]:[Coordenação disc ano anterior]])</f>
        <v>17.3</v>
      </c>
      <c r="AN37" s="24">
        <v>0</v>
      </c>
      <c r="AO37" s="18">
        <f>Tabela11[[#This Row],[Total c/ coord disc]]+Tabela11[[#This Row],[Dispensa/Conversão créditos]]</f>
        <v>17.3</v>
      </c>
      <c r="AP37" s="55">
        <f>IF(Tabela11[[#This Row],[Total Extensão + PG]]&gt;Tabela11[[#This Row],[Máximo de EXT+PG]],Tabela11[[#This Row],[Máximo de EXT+PG]],Tabela11[[#This Row],[Total Extensão + PG]])</f>
        <v>4.5</v>
      </c>
      <c r="AQ37" s="55">
        <f>Tabela11[[#This Row],[TOTAL ANUAL GRADUAÇÃO]]+Tabela11[[#This Row],[Coordenação disc ano anterior]]+Tabela11[[#This Row],[Dispensa/Conversão créditos]]+Tabela11[[#This Row],[PG + Ext Corrigido]]</f>
        <v>16.5</v>
      </c>
      <c r="AR37" s="99">
        <f>Tabela11[[#This Row],[Total corrigido]]-Tabela11[[#This Row],[Média créditos Corrigida]]</f>
        <v>-1.5</v>
      </c>
      <c r="AS37" s="111"/>
    </row>
    <row r="38" spans="2:45" customFormat="1">
      <c r="B38" s="100"/>
      <c r="C38" s="17" t="str">
        <f>Docentes!A37</f>
        <v>Márcia Aparecida Sperança</v>
      </c>
      <c r="D38" s="24"/>
      <c r="E38" s="24"/>
      <c r="F38" s="96">
        <f>(A$3*(1-Tabela11[[#This Row],[n° quadrimestre que docente estará afastado (licença, afastamento, desligamento)]]/3)-Tabela11[[#This Row],[Saldo do ano anterior]])</f>
        <v>18</v>
      </c>
      <c r="G38" s="96">
        <f>Tabela11[[#This Row],[Média créditos Corrigida]]*0.25</f>
        <v>4.5</v>
      </c>
      <c r="H38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38" s="17">
        <f>SUMIFS('Alocação 1q'!X:X,'Alocação 1q'!Y:Y,Tabela11[[#This Row],[Docente]],'Alocação 1q'!F:F,"OBR")+SUMIFS('Alocação 1q'!AI:AI,'Alocação 1q'!AJ:AJ,Tabela11[[#This Row],[Docente]],'Alocação 1q'!F:F,"OBR")</f>
        <v>6</v>
      </c>
      <c r="J38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38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38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38" s="24">
        <v>0</v>
      </c>
      <c r="N38" s="18">
        <f>SUM(Tabela11[[#This Row],[BI 1Q]:[Ext. 1Q]])</f>
        <v>6</v>
      </c>
      <c r="O38" s="17">
        <f>SUMIFS('Alocação 2q'!X:X,'Alocação 2q'!Y:Y,Tabela11[[#This Row],[Docente]],'Alocação 2q'!F:F,"BI")+SUMIFS('Alocação 2q'!AI:AI,'Alocação 2q'!AJ:AJ,Tabela11[[#This Row],[Docente]],'Alocação 2q'!F:F,"BI")</f>
        <v>6</v>
      </c>
      <c r="P38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Q38" s="17">
        <f>SUMIFS('Alocação 2q'!X:X,'Alocação 2q'!Y:Y,Tabela11[[#This Row],[Docente]],'Alocação 2q'!F:F,"OL")+SUMIFS('Alocação 2q'!AI:AI,'Alocação 2q'!AJ:AJ,Tabela11[[#This Row],[Docente]],'Alocação 2q'!F:F,"OL")</f>
        <v>0</v>
      </c>
      <c r="R38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38" s="17">
        <f>SUMIFS('Alocação 2q'!X:X,'Alocação 2q'!Y:Y,Tabela11[[#This Row],[Docente]],'Alocação 2q'!F:F,"pg")+SUMIFS('Alocação 2q'!AI:AI,'Alocação 2q'!AJ:AJ,Tabela11[[#This Row],[Docente]],'Alocação 2q'!F:F,"pg")</f>
        <v>0</v>
      </c>
      <c r="T38" s="24">
        <v>0</v>
      </c>
      <c r="U38" s="18">
        <f>SUM(Tabela11[[#This Row],[BI 2Q]:[Ext. 2Q]])</f>
        <v>6</v>
      </c>
      <c r="V38" s="17">
        <f>SUMIFS('Alocação 3q'!X:X,'Alocação 3q'!Y:Y,Tabela11[[#This Row],[Docente]],'Alocação 3q'!F:F,"BI")+SUMIFS('Alocação 3q'!AI:AI,'Alocação 3q'!AJ:AJ,Tabela11[[#This Row],[Docente]],'Alocação 3q'!F:F,"BI")</f>
        <v>0</v>
      </c>
      <c r="W38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X38" s="17">
        <f>SUMIFS('Alocação 3q'!X:X,'Alocação 3q'!Y:Y,Tabela11[[#This Row],[Docente]],'Alocação 3q'!F:F,"OL")+SUMIFS('Alocação 3q'!AI:AI,'Alocação 3q'!AJ:AJ,Tabela11[[#This Row],[Docente]],'Alocação 3q'!F:F,"OL")</f>
        <v>0</v>
      </c>
      <c r="Y38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38" s="17">
        <f>SUMIFS('Alocação 3q'!X:X,'Alocação 3q'!Y:Y,Tabela11[[#This Row],[Docente]],'Alocação 3q'!F:F,"pg")+SUMIFS('Alocação 3q'!AI:AI,'Alocação 3q'!AJ:AJ,Tabela11[[#This Row],[Docente]],'Alocação 3q'!F:F,"pg")</f>
        <v>2</v>
      </c>
      <c r="AA38" s="24">
        <v>0</v>
      </c>
      <c r="AB38" s="18">
        <f>SUM(Tabela11[[#This Row],[BI 3Q]:[Ext. 3Q]])</f>
        <v>6</v>
      </c>
      <c r="AC38" s="17">
        <f>SUM(Tabela11[[#This Row],[BI 1Q]],Tabela11[[#This Row],[BI 2Q]],Tabela11[[#This Row],[BI 3Q]])</f>
        <v>6</v>
      </c>
      <c r="AD38" s="17">
        <f>SUM(Tabela11[[#This Row],[OBR ESP 1Q]],Tabela11[[#This Row],[OBR ESP 2Q]],Tabela11[[#This Row],[OBR ESP 3Q]])</f>
        <v>10</v>
      </c>
      <c r="AE38" s="17">
        <f>SUM(Tabela11[[#This Row],[OL ESP 1Q]],Tabela11[[#This Row],[OL ESP 2Q]],Tabela11[[#This Row],[OL ESP 3Q]])</f>
        <v>0</v>
      </c>
      <c r="AF38" s="17">
        <f>SUM(Tabela11[[#This Row],[Livre 1Q]],Tabela11[[#This Row],[Livre 2Q]],Tabela11[[#This Row],[Livre 3Q]])</f>
        <v>0</v>
      </c>
      <c r="AG38" s="18">
        <f>Tabela11[[#This Row],[Total BI]]+Tabela11[[#This Row],[Total OBR ESP]]+Tabela11[[#This Row],[TOTAL OL ESP]]</f>
        <v>16</v>
      </c>
      <c r="AH38" s="17">
        <f t="shared" si="2"/>
        <v>2</v>
      </c>
      <c r="AI38" s="17">
        <f t="shared" si="3"/>
        <v>0</v>
      </c>
      <c r="AJ38" s="17">
        <f>Tabela11[[#This Row],[TOTAL PG]]+Tabela11[[#This Row],[Extensão Total]]</f>
        <v>2</v>
      </c>
      <c r="AK38" s="18">
        <f>SUM(Tabela11[[#This Row],[TOTAL ANUAL GRADUAÇÃO]:[Extensão Total]])</f>
        <v>18</v>
      </c>
      <c r="AL38" s="12">
        <v>0</v>
      </c>
      <c r="AM38" s="18">
        <f>SUM(Tabela11[[#This Row],[CRÉDITOS TOTAIS]:[Coordenação disc ano anterior]])</f>
        <v>18</v>
      </c>
      <c r="AN38" s="24">
        <v>0</v>
      </c>
      <c r="AO38" s="18">
        <f>Tabela11[[#This Row],[Total c/ coord disc]]+Tabela11[[#This Row],[Dispensa/Conversão créditos]]</f>
        <v>18</v>
      </c>
      <c r="AP38" s="55">
        <f>IF(Tabela11[[#This Row],[Total Extensão + PG]]&gt;Tabela11[[#This Row],[Máximo de EXT+PG]],Tabela11[[#This Row],[Máximo de EXT+PG]],Tabela11[[#This Row],[Total Extensão + PG]])</f>
        <v>2</v>
      </c>
      <c r="AQ38" s="55">
        <f>Tabela11[[#This Row],[TOTAL ANUAL GRADUAÇÃO]]+Tabela11[[#This Row],[Coordenação disc ano anterior]]+Tabela11[[#This Row],[Dispensa/Conversão créditos]]+Tabela11[[#This Row],[PG + Ext Corrigido]]</f>
        <v>18</v>
      </c>
      <c r="AR38" s="99">
        <f>Tabela11[[#This Row],[Total corrigido]]-Tabela11[[#This Row],[Média créditos Corrigida]]</f>
        <v>0</v>
      </c>
      <c r="AS38" s="111"/>
    </row>
    <row r="39" spans="2:45" customFormat="1">
      <c r="B39" s="100"/>
      <c r="C39" s="109" t="str">
        <f>Docentes!A38</f>
        <v>Marcio de Souza Werneck</v>
      </c>
      <c r="D39" s="111"/>
      <c r="E39" s="111"/>
      <c r="F39" s="112">
        <f>(A$3*(1-Tabela11[[#This Row],[n° quadrimestre que docente estará afastado (licença, afastamento, desligamento)]]/3)-Tabela11[[#This Row],[Saldo do ano anterior]])</f>
        <v>18</v>
      </c>
      <c r="G39" s="112">
        <f>Tabela11[[#This Row],[Média créditos Corrigida]]*0.25</f>
        <v>4.5</v>
      </c>
      <c r="H39" s="115">
        <f>SUMIFS('Alocação 1q'!X:X,'Alocação 1q'!Y:Y,Tabela11[[#This Row],[Docente]],'Alocação 1q'!F:F,"BI")+SUMIFS('Alocação 1q'!AI:AI,'Alocação 1q'!AJ:AJ,Tabela11[[#This Row],[Docente]],'Alocação 1q'!F:F,"BI")</f>
        <v>3</v>
      </c>
      <c r="I39" s="115">
        <f>SUMIFS('Alocação 1q'!X:X,'Alocação 1q'!Y:Y,Tabela11[[#This Row],[Docente]],'Alocação 1q'!F:F,"OBR")+SUMIFS('Alocação 1q'!AI:AI,'Alocação 1q'!AJ:AJ,Tabela11[[#This Row],[Docente]],'Alocação 1q'!F:F,"OBR")</f>
        <v>4</v>
      </c>
      <c r="J39" s="115">
        <f>SUMIFS('Alocação 1q'!X:X,'Alocação 1q'!Y:Y,Tabela11[[#This Row],[Docente]],'Alocação 1q'!F:F,"OL")+SUMIFS('Alocação 1q'!AI:AI,'Alocação 1q'!AJ:AJ,Tabela11[[#This Row],[Docente]],'Alocação 1q'!F:F,"OL")</f>
        <v>0</v>
      </c>
      <c r="K39" s="115">
        <f>SUMIFS('Alocação 1q'!X:X,'Alocação 1q'!Y:Y,Tabela11[[#This Row],[Docente]],'Alocação 1q'!F:F,"livre")+SUMIFS('Alocação 1q'!AI:AI,'Alocação 1q'!AJ:AJ,Tabela11[[#This Row],[Docente]],'Alocação 1q'!F:F,"livre")</f>
        <v>0</v>
      </c>
      <c r="L39" s="115">
        <f>SUMIFS('Alocação 1q'!X:X,'Alocação 1q'!Y:Y,Tabela11[[#This Row],[Docente]],'Alocação 1q'!F:F,"pg")+SUMIFS('Alocação 1q'!AI:AI,'Alocação 1q'!AJ:AJ,Tabela11[[#This Row],[Docente]],'Alocação 1q'!F:F,"pg")</f>
        <v>0</v>
      </c>
      <c r="M39" s="111">
        <v>0</v>
      </c>
      <c r="N39" s="118">
        <f>SUM(Tabela11[[#This Row],[BI 1Q]:[Ext. 1Q]])</f>
        <v>7</v>
      </c>
      <c r="O39" s="115">
        <f>SUMIFS('Alocação 2q'!X:X,'Alocação 2q'!Y:Y,Tabela11[[#This Row],[Docente]],'Alocação 2q'!F:F,"BI")+SUMIFS('Alocação 2q'!AI:AI,'Alocação 2q'!AJ:AJ,Tabela11[[#This Row],[Docente]],'Alocação 2q'!F:F,"BI")</f>
        <v>3</v>
      </c>
      <c r="P39" s="115">
        <f>SUMIFS('Alocação 2q'!X:X,'Alocação 2q'!Y:Y,Tabela11[[#This Row],[Docente]],'Alocação 2q'!F:F,"OBR")+SUMIFS('Alocação 2q'!AI:AI,'Alocação 2q'!AJ:AJ,Tabela11[[#This Row],[Docente]],'Alocação 2q'!F:F,"OBR")</f>
        <v>8</v>
      </c>
      <c r="Q39" s="115">
        <f>SUMIFS('Alocação 2q'!X:X,'Alocação 2q'!Y:Y,Tabela11[[#This Row],[Docente]],'Alocação 2q'!F:F,"OL")+SUMIFS('Alocação 2q'!AI:AI,'Alocação 2q'!AJ:AJ,Tabela11[[#This Row],[Docente]],'Alocação 2q'!F:F,"OL")</f>
        <v>0</v>
      </c>
      <c r="R39" s="115">
        <f>SUMIFS('Alocação 2q'!X:X,'Alocação 2q'!Y:Y,Tabela11[[#This Row],[Docente]],'Alocação 2q'!F:F,"livre")+SUMIFS('Alocação 2q'!AI:AI,'Alocação 2q'!AJ:AJ,Tabela11[[#This Row],[Docente]],'Alocação 2q'!F:F,"livre")</f>
        <v>0</v>
      </c>
      <c r="S39" s="115">
        <f>SUMIFS('Alocação 2q'!X:X,'Alocação 2q'!Y:Y,Tabela11[[#This Row],[Docente]],'Alocação 2q'!F:F,"pg")+SUMIFS('Alocação 2q'!AI:AI,'Alocação 2q'!AJ:AJ,Tabela11[[#This Row],[Docente]],'Alocação 2q'!F:F,"pg")</f>
        <v>0</v>
      </c>
      <c r="T39" s="111">
        <v>0</v>
      </c>
      <c r="U39" s="118">
        <f>SUM(Tabela11[[#This Row],[BI 2Q]:[Ext. 2Q]])</f>
        <v>11</v>
      </c>
      <c r="V39" s="115">
        <f>SUMIFS('Alocação 3q'!X:X,'Alocação 3q'!Y:Y,Tabela11[[#This Row],[Docente]],'Alocação 3q'!F:F,"BI")+SUMIFS('Alocação 3q'!AI:AI,'Alocação 3q'!AJ:AJ,Tabela11[[#This Row],[Docente]],'Alocação 3q'!F:F,"BI")</f>
        <v>0</v>
      </c>
      <c r="W39" s="115">
        <f>SUMIFS('Alocação 3q'!X:X,'Alocação 3q'!Y:Y,Tabela11[[#This Row],[Docente]],'Alocação 3q'!F:F,"OBR")+SUMIFS('Alocação 3q'!AI:AI,'Alocação 3q'!AJ:AJ,Tabela11[[#This Row],[Docente]],'Alocação 3q'!F:F,"OBR")</f>
        <v>0</v>
      </c>
      <c r="X39" s="115">
        <f>SUMIFS('Alocação 3q'!X:X,'Alocação 3q'!Y:Y,Tabela11[[#This Row],[Docente]],'Alocação 3q'!F:F,"OL")+SUMIFS('Alocação 3q'!AI:AI,'Alocação 3q'!AJ:AJ,Tabela11[[#This Row],[Docente]],'Alocação 3q'!F:F,"OL")</f>
        <v>0</v>
      </c>
      <c r="Y39" s="115">
        <f>SUMIFS('Alocação 3q'!X:X,'Alocação 3q'!Y:Y,Tabela11[[#This Row],[Docente]],'Alocação 3q'!F:F,"livre")+SUMIFS('Alocação 3q'!AI:AI,'Alocação 3q'!AJ:AJ,Tabela11[[#This Row],[Docente]],'Alocação 3q'!F:F,"livre")</f>
        <v>0</v>
      </c>
      <c r="Z39" s="115">
        <f>SUMIFS('Alocação 3q'!X:X,'Alocação 3q'!Y:Y,Tabela11[[#This Row],[Docente]],'Alocação 3q'!F:F,"pg")+SUMIFS('Alocação 3q'!AI:AI,'Alocação 3q'!AJ:AJ,Tabela11[[#This Row],[Docente]],'Alocação 3q'!F:F,"pg")</f>
        <v>0</v>
      </c>
      <c r="AA39" s="111">
        <v>0</v>
      </c>
      <c r="AB39" s="120">
        <f>SUM(Tabela11[[#This Row],[BI 3Q]:[Ext. 3Q]])</f>
        <v>0</v>
      </c>
      <c r="AC39" s="115">
        <f>SUM(Tabela11[[#This Row],[BI 1Q]],Tabela11[[#This Row],[BI 2Q]],Tabela11[[#This Row],[BI 3Q]])</f>
        <v>6</v>
      </c>
      <c r="AD39" s="115">
        <f>SUM(Tabela11[[#This Row],[OBR ESP 1Q]],Tabela11[[#This Row],[OBR ESP 2Q]],Tabela11[[#This Row],[OBR ESP 3Q]])</f>
        <v>12</v>
      </c>
      <c r="AE39" s="115">
        <f>SUM(Tabela11[[#This Row],[OL ESP 1Q]],Tabela11[[#This Row],[OL ESP 2Q]],Tabela11[[#This Row],[OL ESP 3Q]])</f>
        <v>0</v>
      </c>
      <c r="AF39" s="115">
        <f>SUM(Tabela11[[#This Row],[Livre 1Q]],Tabela11[[#This Row],[Livre 2Q]],Tabela11[[#This Row],[Livre 3Q]])</f>
        <v>0</v>
      </c>
      <c r="AG39" s="120">
        <f>Tabela11[[#This Row],[Total BI]]+Tabela11[[#This Row],[Total OBR ESP]]+Tabela11[[#This Row],[TOTAL OL ESP]]</f>
        <v>18</v>
      </c>
      <c r="AH39" s="109">
        <f t="shared" si="2"/>
        <v>0</v>
      </c>
      <c r="AI39" s="109">
        <f t="shared" si="3"/>
        <v>0</v>
      </c>
      <c r="AJ39" s="109">
        <f>Tabela11[[#This Row],[TOTAL PG]]+Tabela11[[#This Row],[Extensão Total]]</f>
        <v>0</v>
      </c>
      <c r="AK39" s="120">
        <f>SUM(Tabela11[[#This Row],[TOTAL ANUAL GRADUAÇÃO]:[Extensão Total]])</f>
        <v>18</v>
      </c>
      <c r="AL39" s="100">
        <v>0</v>
      </c>
      <c r="AM39" s="120">
        <f>SUM(Tabela11[[#This Row],[CRÉDITOS TOTAIS]:[Coordenação disc ano anterior]])</f>
        <v>18</v>
      </c>
      <c r="AN39" s="111">
        <v>0</v>
      </c>
      <c r="AO39" s="120">
        <f>Tabela11[[#This Row],[Total c/ coord disc]]+Tabela11[[#This Row],[Dispensa/Conversão créditos]]</f>
        <v>18</v>
      </c>
      <c r="AP39" s="121">
        <f>IF(Tabela11[[#This Row],[Total Extensão + PG]]&gt;Tabela11[[#This Row],[Máximo de EXT+PG]],Tabela11[[#This Row],[Máximo de EXT+PG]],Tabela11[[#This Row],[Total Extensão + PG]])</f>
        <v>0</v>
      </c>
      <c r="AQ39" s="121">
        <f>Tabela11[[#This Row],[TOTAL ANUAL GRADUAÇÃO]]+Tabela11[[#This Row],[Coordenação disc ano anterior]]+Tabela11[[#This Row],[Dispensa/Conversão créditos]]+Tabela11[[#This Row],[PG + Ext Corrigido]]</f>
        <v>18</v>
      </c>
      <c r="AR39" s="123">
        <f>Tabela11[[#This Row],[Total corrigido]]-Tabela11[[#This Row],[Média créditos Corrigida]]</f>
        <v>0</v>
      </c>
      <c r="AS39" s="111"/>
    </row>
    <row r="40" spans="2:45" customFormat="1">
      <c r="B40" s="100"/>
      <c r="C40" s="109" t="str">
        <f>Docentes!A39</f>
        <v>Maria Camila Almeida</v>
      </c>
      <c r="D40" s="111"/>
      <c r="E40" s="111"/>
      <c r="F40" s="112">
        <f>(A$3*(1-Tabela11[[#This Row],[n° quadrimestre que docente estará afastado (licença, afastamento, desligamento)]]/3)-Tabela11[[#This Row],[Saldo do ano anterior]])</f>
        <v>18</v>
      </c>
      <c r="G40" s="112">
        <f>Tabela11[[#This Row],[Média créditos Corrigida]]*0.25</f>
        <v>4.5</v>
      </c>
      <c r="H40" s="115">
        <f>SUMIFS('Alocação 1q'!X:X,'Alocação 1q'!Y:Y,Tabela11[[#This Row],[Docente]],'Alocação 1q'!F:F,"BI")+SUMIFS('Alocação 1q'!AI:AI,'Alocação 1q'!AJ:AJ,Tabela11[[#This Row],[Docente]],'Alocação 1q'!F:F,"BI")</f>
        <v>0</v>
      </c>
      <c r="I40" s="115">
        <f>SUMIFS('Alocação 1q'!X:X,'Alocação 1q'!Y:Y,Tabela11[[#This Row],[Docente]],'Alocação 1q'!F:F,"OBR")+SUMIFS('Alocação 1q'!AI:AI,'Alocação 1q'!AJ:AJ,Tabela11[[#This Row],[Docente]],'Alocação 1q'!F:F,"OBR")</f>
        <v>6</v>
      </c>
      <c r="J40" s="115">
        <f>SUMIFS('Alocação 1q'!X:X,'Alocação 1q'!Y:Y,Tabela11[[#This Row],[Docente]],'Alocação 1q'!F:F,"OL")+SUMIFS('Alocação 1q'!AI:AI,'Alocação 1q'!AJ:AJ,Tabela11[[#This Row],[Docente]],'Alocação 1q'!F:F,"OL")</f>
        <v>0</v>
      </c>
      <c r="K40" s="115">
        <f>SUMIFS('Alocação 1q'!X:X,'Alocação 1q'!Y:Y,Tabela11[[#This Row],[Docente]],'Alocação 1q'!F:F,"livre")+SUMIFS('Alocação 1q'!AI:AI,'Alocação 1q'!AJ:AJ,Tabela11[[#This Row],[Docente]],'Alocação 1q'!F:F,"livre")</f>
        <v>0</v>
      </c>
      <c r="L40" s="115">
        <f>SUMIFS('Alocação 1q'!X:X,'Alocação 1q'!Y:Y,Tabela11[[#This Row],[Docente]],'Alocação 1q'!F:F,"pg")+SUMIFS('Alocação 1q'!AI:AI,'Alocação 1q'!AJ:AJ,Tabela11[[#This Row],[Docente]],'Alocação 1q'!F:F,"pg")</f>
        <v>0</v>
      </c>
      <c r="M40" s="111">
        <v>1</v>
      </c>
      <c r="N40" s="118">
        <f>SUM(Tabela11[[#This Row],[BI 1Q]:[Ext. 1Q]])</f>
        <v>7</v>
      </c>
      <c r="O40" s="115">
        <f>SUMIFS('Alocação 2q'!X:X,'Alocação 2q'!Y:Y,Tabela11[[#This Row],[Docente]],'Alocação 2q'!F:F,"BI")+SUMIFS('Alocação 2q'!AI:AI,'Alocação 2q'!AJ:AJ,Tabela11[[#This Row],[Docente]],'Alocação 2q'!F:F,"BI")</f>
        <v>0</v>
      </c>
      <c r="P40" s="115">
        <f>SUMIFS('Alocação 2q'!X:X,'Alocação 2q'!Y:Y,Tabela11[[#This Row],[Docente]],'Alocação 2q'!F:F,"OBR")+SUMIFS('Alocação 2q'!AI:AI,'Alocação 2q'!AJ:AJ,Tabela11[[#This Row],[Docente]],'Alocação 2q'!F:F,"OBR")</f>
        <v>8</v>
      </c>
      <c r="Q40" s="115">
        <f>SUMIFS('Alocação 2q'!X:X,'Alocação 2q'!Y:Y,Tabela11[[#This Row],[Docente]],'Alocação 2q'!F:F,"OL")+SUMIFS('Alocação 2q'!AI:AI,'Alocação 2q'!AJ:AJ,Tabela11[[#This Row],[Docente]],'Alocação 2q'!F:F,"OL")</f>
        <v>0</v>
      </c>
      <c r="R40" s="115">
        <f>SUMIFS('Alocação 2q'!X:X,'Alocação 2q'!Y:Y,Tabela11[[#This Row],[Docente]],'Alocação 2q'!F:F,"livre")+SUMIFS('Alocação 2q'!AI:AI,'Alocação 2q'!AJ:AJ,Tabela11[[#This Row],[Docente]],'Alocação 2q'!F:F,"livre")</f>
        <v>0</v>
      </c>
      <c r="S40" s="115">
        <f>SUMIFS('Alocação 2q'!X:X,'Alocação 2q'!Y:Y,Tabela11[[#This Row],[Docente]],'Alocação 2q'!F:F,"pg")+SUMIFS('Alocação 2q'!AI:AI,'Alocação 2q'!AJ:AJ,Tabela11[[#This Row],[Docente]],'Alocação 2q'!F:F,"pg")</f>
        <v>0</v>
      </c>
      <c r="T40" s="111">
        <v>1</v>
      </c>
      <c r="U40" s="118">
        <f>SUM(Tabela11[[#This Row],[BI 2Q]:[Ext. 2Q]])</f>
        <v>9</v>
      </c>
      <c r="V40" s="115">
        <f>SUMIFS('Alocação 3q'!X:X,'Alocação 3q'!Y:Y,Tabela11[[#This Row],[Docente]],'Alocação 3q'!F:F,"BI")+SUMIFS('Alocação 3q'!AI:AI,'Alocação 3q'!AJ:AJ,Tabela11[[#This Row],[Docente]],'Alocação 3q'!F:F,"BI")</f>
        <v>2</v>
      </c>
      <c r="W40" s="115">
        <f>SUMIFS('Alocação 3q'!X:X,'Alocação 3q'!Y:Y,Tabela11[[#This Row],[Docente]],'Alocação 3q'!F:F,"OBR")+SUMIFS('Alocação 3q'!AI:AI,'Alocação 3q'!AJ:AJ,Tabela11[[#This Row],[Docente]],'Alocação 3q'!F:F,"OBR")</f>
        <v>0</v>
      </c>
      <c r="X40" s="115">
        <f>SUMIFS('Alocação 3q'!X:X,'Alocação 3q'!Y:Y,Tabela11[[#This Row],[Docente]],'Alocação 3q'!F:F,"OL")+SUMIFS('Alocação 3q'!AI:AI,'Alocação 3q'!AJ:AJ,Tabela11[[#This Row],[Docente]],'Alocação 3q'!F:F,"OL")</f>
        <v>0</v>
      </c>
      <c r="Y40" s="115">
        <f>SUMIFS('Alocação 3q'!X:X,'Alocação 3q'!Y:Y,Tabela11[[#This Row],[Docente]],'Alocação 3q'!F:F,"livre")+SUMIFS('Alocação 3q'!AI:AI,'Alocação 3q'!AJ:AJ,Tabela11[[#This Row],[Docente]],'Alocação 3q'!F:F,"livre")</f>
        <v>0</v>
      </c>
      <c r="Z40" s="115">
        <f>SUMIFS('Alocação 3q'!X:X,'Alocação 3q'!Y:Y,Tabela11[[#This Row],[Docente]],'Alocação 3q'!F:F,"pg")+SUMIFS('Alocação 3q'!AI:AI,'Alocação 3q'!AJ:AJ,Tabela11[[#This Row],[Docente]],'Alocação 3q'!F:F,"pg")</f>
        <v>2</v>
      </c>
      <c r="AA40" s="111">
        <v>1</v>
      </c>
      <c r="AB40" s="120">
        <f>SUM(Tabela11[[#This Row],[BI 3Q]:[Ext. 3Q]])</f>
        <v>5</v>
      </c>
      <c r="AC40" s="115">
        <f>SUM(Tabela11[[#This Row],[BI 1Q]],Tabela11[[#This Row],[BI 2Q]],Tabela11[[#This Row],[BI 3Q]])</f>
        <v>2</v>
      </c>
      <c r="AD40" s="115">
        <f>SUM(Tabela11[[#This Row],[OBR ESP 1Q]],Tabela11[[#This Row],[OBR ESP 2Q]],Tabela11[[#This Row],[OBR ESP 3Q]])</f>
        <v>14</v>
      </c>
      <c r="AE40" s="115">
        <f>SUM(Tabela11[[#This Row],[OL ESP 1Q]],Tabela11[[#This Row],[OL ESP 2Q]],Tabela11[[#This Row],[OL ESP 3Q]])</f>
        <v>0</v>
      </c>
      <c r="AF40" s="115">
        <f>SUM(Tabela11[[#This Row],[Livre 1Q]],Tabela11[[#This Row],[Livre 2Q]],Tabela11[[#This Row],[Livre 3Q]])</f>
        <v>0</v>
      </c>
      <c r="AG40" s="120">
        <f>Tabela11[[#This Row],[Total BI]]+Tabela11[[#This Row],[Total OBR ESP]]+Tabela11[[#This Row],[TOTAL OL ESP]]</f>
        <v>16</v>
      </c>
      <c r="AH40" s="109">
        <f t="shared" si="2"/>
        <v>2</v>
      </c>
      <c r="AI40" s="109">
        <f t="shared" si="3"/>
        <v>3</v>
      </c>
      <c r="AJ40" s="109">
        <f>Tabela11[[#This Row],[TOTAL PG]]+Tabela11[[#This Row],[Extensão Total]]</f>
        <v>5</v>
      </c>
      <c r="AK40" s="120">
        <f>SUM(Tabela11[[#This Row],[TOTAL ANUAL GRADUAÇÃO]:[Extensão Total]])</f>
        <v>21</v>
      </c>
      <c r="AL40" s="100">
        <v>0</v>
      </c>
      <c r="AM40" s="120">
        <f>SUM(Tabela11[[#This Row],[CRÉDITOS TOTAIS]:[Coordenação disc ano anterior]])</f>
        <v>21</v>
      </c>
      <c r="AN40" s="111">
        <v>0</v>
      </c>
      <c r="AO40" s="120">
        <f>Tabela11[[#This Row],[Total c/ coord disc]]+Tabela11[[#This Row],[Dispensa/Conversão créditos]]</f>
        <v>21</v>
      </c>
      <c r="AP40" s="121">
        <f>IF(Tabela11[[#This Row],[Total Extensão + PG]]&gt;Tabela11[[#This Row],[Máximo de EXT+PG]],Tabela11[[#This Row],[Máximo de EXT+PG]],Tabela11[[#This Row],[Total Extensão + PG]])</f>
        <v>4.5</v>
      </c>
      <c r="AQ40" s="121">
        <f>Tabela11[[#This Row],[TOTAL ANUAL GRADUAÇÃO]]+Tabela11[[#This Row],[Coordenação disc ano anterior]]+Tabela11[[#This Row],[Dispensa/Conversão créditos]]+Tabela11[[#This Row],[PG + Ext Corrigido]]</f>
        <v>20.5</v>
      </c>
      <c r="AR40" s="123">
        <f>Tabela11[[#This Row],[Total corrigido]]-Tabela11[[#This Row],[Média créditos Corrigida]]</f>
        <v>2.5</v>
      </c>
      <c r="AS40" s="111"/>
    </row>
    <row r="41" spans="2:45" customFormat="1">
      <c r="B41" s="100"/>
      <c r="C41" s="109" t="str">
        <f>Docentes!A40</f>
        <v>Maria Cristina Carlan da Silva</v>
      </c>
      <c r="D41" s="111"/>
      <c r="E41" s="111"/>
      <c r="F41" s="112">
        <f>(A$3*(1-Tabela11[[#This Row],[n° quadrimestre que docente estará afastado (licença, afastamento, desligamento)]]/3)-Tabela11[[#This Row],[Saldo do ano anterior]])</f>
        <v>18</v>
      </c>
      <c r="G41" s="112">
        <f>Tabela11[[#This Row],[Média créditos Corrigida]]*0.25</f>
        <v>4.5</v>
      </c>
      <c r="H41" s="115">
        <f>SUMIFS('Alocação 1q'!X:X,'Alocação 1q'!Y:Y,Tabela11[[#This Row],[Docente]],'Alocação 1q'!F:F,"BI")+SUMIFS('Alocação 1q'!AI:AI,'Alocação 1q'!AJ:AJ,Tabela11[[#This Row],[Docente]],'Alocação 1q'!F:F,"BI")</f>
        <v>0</v>
      </c>
      <c r="I41" s="115">
        <f>SUMIFS('Alocação 1q'!X:X,'Alocação 1q'!Y:Y,Tabela11[[#This Row],[Docente]],'Alocação 1q'!F:F,"OBR")+SUMIFS('Alocação 1q'!AI:AI,'Alocação 1q'!AJ:AJ,Tabela11[[#This Row],[Docente]],'Alocação 1q'!F:F,"OBR")</f>
        <v>0</v>
      </c>
      <c r="J41" s="115">
        <f>SUMIFS('Alocação 1q'!X:X,'Alocação 1q'!Y:Y,Tabela11[[#This Row],[Docente]],'Alocação 1q'!F:F,"OL")+SUMIFS('Alocação 1q'!AI:AI,'Alocação 1q'!AJ:AJ,Tabela11[[#This Row],[Docente]],'Alocação 1q'!F:F,"OL")</f>
        <v>0</v>
      </c>
      <c r="K41" s="115">
        <f>SUMIFS('Alocação 1q'!X:X,'Alocação 1q'!Y:Y,Tabela11[[#This Row],[Docente]],'Alocação 1q'!F:F,"livre")+SUMIFS('Alocação 1q'!AI:AI,'Alocação 1q'!AJ:AJ,Tabela11[[#This Row],[Docente]],'Alocação 1q'!F:F,"livre")</f>
        <v>0</v>
      </c>
      <c r="L41" s="115">
        <f>SUMIFS('Alocação 1q'!X:X,'Alocação 1q'!Y:Y,Tabela11[[#This Row],[Docente]],'Alocação 1q'!F:F,"pg")+SUMIFS('Alocação 1q'!AI:AI,'Alocação 1q'!AJ:AJ,Tabela11[[#This Row],[Docente]],'Alocação 1q'!F:F,"pg")</f>
        <v>0</v>
      </c>
      <c r="M41" s="111">
        <v>0</v>
      </c>
      <c r="N41" s="118">
        <f>SUM(Tabela11[[#This Row],[BI 1Q]:[Ext. 1Q]])</f>
        <v>0</v>
      </c>
      <c r="O41" s="115">
        <f>SUMIFS('Alocação 2q'!X:X,'Alocação 2q'!Y:Y,Tabela11[[#This Row],[Docente]],'Alocação 2q'!F:F,"BI")+SUMIFS('Alocação 2q'!AI:AI,'Alocação 2q'!AJ:AJ,Tabela11[[#This Row],[Docente]],'Alocação 2q'!F:F,"BI")</f>
        <v>3</v>
      </c>
      <c r="P41" s="115">
        <f>SUMIFS('Alocação 2q'!X:X,'Alocação 2q'!Y:Y,Tabela11[[#This Row],[Docente]],'Alocação 2q'!F:F,"OBR")+SUMIFS('Alocação 2q'!AI:AI,'Alocação 2q'!AJ:AJ,Tabela11[[#This Row],[Docente]],'Alocação 2q'!F:F,"OBR")</f>
        <v>0</v>
      </c>
      <c r="Q41" s="115">
        <f>SUMIFS('Alocação 2q'!X:X,'Alocação 2q'!Y:Y,Tabela11[[#This Row],[Docente]],'Alocação 2q'!F:F,"OL")+SUMIFS('Alocação 2q'!AI:AI,'Alocação 2q'!AJ:AJ,Tabela11[[#This Row],[Docente]],'Alocação 2q'!F:F,"OL")</f>
        <v>8</v>
      </c>
      <c r="R41" s="115">
        <f>SUMIFS('Alocação 2q'!X:X,'Alocação 2q'!Y:Y,Tabela11[[#This Row],[Docente]],'Alocação 2q'!F:F,"livre")+SUMIFS('Alocação 2q'!AI:AI,'Alocação 2q'!AJ:AJ,Tabela11[[#This Row],[Docente]],'Alocação 2q'!F:F,"livre")</f>
        <v>0</v>
      </c>
      <c r="S41" s="115">
        <f>SUMIFS('Alocação 2q'!X:X,'Alocação 2q'!Y:Y,Tabela11[[#This Row],[Docente]],'Alocação 2q'!F:F,"pg")+SUMIFS('Alocação 2q'!AI:AI,'Alocação 2q'!AJ:AJ,Tabela11[[#This Row],[Docente]],'Alocação 2q'!F:F,"pg")</f>
        <v>0</v>
      </c>
      <c r="T41" s="111">
        <v>0</v>
      </c>
      <c r="U41" s="118">
        <f>SUM(Tabela11[[#This Row],[BI 2Q]:[Ext. 2Q]])</f>
        <v>11</v>
      </c>
      <c r="V41" s="115">
        <f>SUMIFS('Alocação 3q'!X:X,'Alocação 3q'!Y:Y,Tabela11[[#This Row],[Docente]],'Alocação 3q'!F:F,"BI")+SUMIFS('Alocação 3q'!AI:AI,'Alocação 3q'!AJ:AJ,Tabela11[[#This Row],[Docente]],'Alocação 3q'!F:F,"BI")</f>
        <v>0</v>
      </c>
      <c r="W41" s="115">
        <f>SUMIFS('Alocação 3q'!X:X,'Alocação 3q'!Y:Y,Tabela11[[#This Row],[Docente]],'Alocação 3q'!F:F,"OBR")+SUMIFS('Alocação 3q'!AI:AI,'Alocação 3q'!AJ:AJ,Tabela11[[#This Row],[Docente]],'Alocação 3q'!F:F,"OBR")</f>
        <v>4</v>
      </c>
      <c r="X41" s="115">
        <f>SUMIFS('Alocação 3q'!X:X,'Alocação 3q'!Y:Y,Tabela11[[#This Row],[Docente]],'Alocação 3q'!F:F,"OL")+SUMIFS('Alocação 3q'!AI:AI,'Alocação 3q'!AJ:AJ,Tabela11[[#This Row],[Docente]],'Alocação 3q'!F:F,"OL")</f>
        <v>0</v>
      </c>
      <c r="Y41" s="115">
        <f>SUMIFS('Alocação 3q'!X:X,'Alocação 3q'!Y:Y,Tabela11[[#This Row],[Docente]],'Alocação 3q'!F:F,"livre")+SUMIFS('Alocação 3q'!AI:AI,'Alocação 3q'!AJ:AJ,Tabela11[[#This Row],[Docente]],'Alocação 3q'!F:F,"livre")</f>
        <v>0</v>
      </c>
      <c r="Z41" s="115">
        <f>SUMIFS('Alocação 3q'!X:X,'Alocação 3q'!Y:Y,Tabela11[[#This Row],[Docente]],'Alocação 3q'!F:F,"pg")+SUMIFS('Alocação 3q'!AI:AI,'Alocação 3q'!AJ:AJ,Tabela11[[#This Row],[Docente]],'Alocação 3q'!F:F,"pg")</f>
        <v>0</v>
      </c>
      <c r="AA41" s="111">
        <v>0</v>
      </c>
      <c r="AB41" s="120">
        <f>SUM(Tabela11[[#This Row],[BI 3Q]:[Ext. 3Q]])</f>
        <v>4</v>
      </c>
      <c r="AC41" s="115">
        <f>SUM(Tabela11[[#This Row],[BI 1Q]],Tabela11[[#This Row],[BI 2Q]],Tabela11[[#This Row],[BI 3Q]])</f>
        <v>3</v>
      </c>
      <c r="AD41" s="115">
        <f>SUM(Tabela11[[#This Row],[OBR ESP 1Q]],Tabela11[[#This Row],[OBR ESP 2Q]],Tabela11[[#This Row],[OBR ESP 3Q]])</f>
        <v>4</v>
      </c>
      <c r="AE41" s="115">
        <f>SUM(Tabela11[[#This Row],[OL ESP 1Q]],Tabela11[[#This Row],[OL ESP 2Q]],Tabela11[[#This Row],[OL ESP 3Q]])</f>
        <v>8</v>
      </c>
      <c r="AF41" s="115">
        <f>SUM(Tabela11[[#This Row],[Livre 1Q]],Tabela11[[#This Row],[Livre 2Q]],Tabela11[[#This Row],[Livre 3Q]])</f>
        <v>0</v>
      </c>
      <c r="AG41" s="120">
        <f>Tabela11[[#This Row],[Total BI]]+Tabela11[[#This Row],[Total OBR ESP]]+Tabela11[[#This Row],[TOTAL OL ESP]]</f>
        <v>15</v>
      </c>
      <c r="AH41" s="109">
        <f t="shared" si="2"/>
        <v>0</v>
      </c>
      <c r="AI41" s="109">
        <f t="shared" si="3"/>
        <v>0</v>
      </c>
      <c r="AJ41" s="109">
        <f>Tabela11[[#This Row],[TOTAL PG]]+Tabela11[[#This Row],[Extensão Total]]</f>
        <v>0</v>
      </c>
      <c r="AK41" s="120">
        <f>SUM(Tabela11[[#This Row],[TOTAL ANUAL GRADUAÇÃO]:[Extensão Total]])</f>
        <v>15</v>
      </c>
      <c r="AL41" s="100">
        <v>0</v>
      </c>
      <c r="AM41" s="120">
        <f>SUM(Tabela11[[#This Row],[CRÉDITOS TOTAIS]:[Coordenação disc ano anterior]])</f>
        <v>15</v>
      </c>
      <c r="AN41" s="111">
        <v>0</v>
      </c>
      <c r="AO41" s="120">
        <f>Tabela11[[#This Row],[Total c/ coord disc]]+Tabela11[[#This Row],[Dispensa/Conversão créditos]]</f>
        <v>15</v>
      </c>
      <c r="AP41" s="121">
        <f>IF(Tabela11[[#This Row],[Total Extensão + PG]]&gt;Tabela11[[#This Row],[Máximo de EXT+PG]],Tabela11[[#This Row],[Máximo de EXT+PG]],Tabela11[[#This Row],[Total Extensão + PG]])</f>
        <v>0</v>
      </c>
      <c r="AQ41" s="121">
        <f>Tabela11[[#This Row],[TOTAL ANUAL GRADUAÇÃO]]+Tabela11[[#This Row],[Coordenação disc ano anterior]]+Tabela11[[#This Row],[Dispensa/Conversão créditos]]+Tabela11[[#This Row],[PG + Ext Corrigido]]</f>
        <v>15</v>
      </c>
      <c r="AR41" s="123">
        <f>Tabela11[[#This Row],[Total corrigido]]-Tabela11[[#This Row],[Média créditos Corrigida]]</f>
        <v>-3</v>
      </c>
      <c r="AS41" s="111"/>
    </row>
    <row r="42" spans="2:45" customFormat="1">
      <c r="B42" s="100"/>
      <c r="C42" s="109" t="str">
        <f>Docentes!A41</f>
        <v>Natália Pirani Ghilardi-Lopes</v>
      </c>
      <c r="D42" s="111"/>
      <c r="E42" s="111"/>
      <c r="F42" s="112">
        <f>(A$3*(1-Tabela11[[#This Row],[n° quadrimestre que docente estará afastado (licença, afastamento, desligamento)]]/3)-Tabela11[[#This Row],[Saldo do ano anterior]])</f>
        <v>18</v>
      </c>
      <c r="G42" s="112">
        <f>Tabela11[[#This Row],[Média créditos Corrigida]]*0.25</f>
        <v>4.5</v>
      </c>
      <c r="H42" s="115">
        <f>SUMIFS('Alocação 1q'!X:X,'Alocação 1q'!Y:Y,Tabela11[[#This Row],[Docente]],'Alocação 1q'!F:F,"BI")+SUMIFS('Alocação 1q'!AI:AI,'Alocação 1q'!AJ:AJ,Tabela11[[#This Row],[Docente]],'Alocação 1q'!F:F,"BI")</f>
        <v>0</v>
      </c>
      <c r="I42" s="115">
        <f>SUMIFS('Alocação 1q'!X:X,'Alocação 1q'!Y:Y,Tabela11[[#This Row],[Docente]],'Alocação 1q'!F:F,"OBR")+SUMIFS('Alocação 1q'!AI:AI,'Alocação 1q'!AJ:AJ,Tabela11[[#This Row],[Docente]],'Alocação 1q'!F:F,"OBR")</f>
        <v>6</v>
      </c>
      <c r="J42" s="115">
        <f>SUMIFS('Alocação 1q'!X:X,'Alocação 1q'!Y:Y,Tabela11[[#This Row],[Docente]],'Alocação 1q'!F:F,"OL")+SUMIFS('Alocação 1q'!AI:AI,'Alocação 1q'!AJ:AJ,Tabela11[[#This Row],[Docente]],'Alocação 1q'!F:F,"OL")</f>
        <v>1</v>
      </c>
      <c r="K42" s="115">
        <f>SUMIFS('Alocação 1q'!X:X,'Alocação 1q'!Y:Y,Tabela11[[#This Row],[Docente]],'Alocação 1q'!F:F,"livre")+SUMIFS('Alocação 1q'!AI:AI,'Alocação 1q'!AJ:AJ,Tabela11[[#This Row],[Docente]],'Alocação 1q'!F:F,"livre")</f>
        <v>0</v>
      </c>
      <c r="L42" s="115">
        <f>SUMIFS('Alocação 1q'!X:X,'Alocação 1q'!Y:Y,Tabela11[[#This Row],[Docente]],'Alocação 1q'!F:F,"pg")+SUMIFS('Alocação 1q'!AI:AI,'Alocação 1q'!AJ:AJ,Tabela11[[#This Row],[Docente]],'Alocação 1q'!F:F,"pg")</f>
        <v>4</v>
      </c>
      <c r="M42" s="111">
        <v>0</v>
      </c>
      <c r="N42" s="118">
        <f>SUM(Tabela11[[#This Row],[BI 1Q]:[Ext. 1Q]])</f>
        <v>11</v>
      </c>
      <c r="O42" s="115">
        <f>SUMIFS('Alocação 2q'!X:X,'Alocação 2q'!Y:Y,Tabela11[[#This Row],[Docente]],'Alocação 2q'!F:F,"BI")+SUMIFS('Alocação 2q'!AI:AI,'Alocação 2q'!AJ:AJ,Tabela11[[#This Row],[Docente]],'Alocação 2q'!F:F,"BI")</f>
        <v>0</v>
      </c>
      <c r="P42" s="115">
        <f>SUMIFS('Alocação 2q'!X:X,'Alocação 2q'!Y:Y,Tabela11[[#This Row],[Docente]],'Alocação 2q'!F:F,"OBR")+SUMIFS('Alocação 2q'!AI:AI,'Alocação 2q'!AJ:AJ,Tabela11[[#This Row],[Docente]],'Alocação 2q'!F:F,"OBR")</f>
        <v>0</v>
      </c>
      <c r="Q42" s="115">
        <f>SUMIFS('Alocação 2q'!X:X,'Alocação 2q'!Y:Y,Tabela11[[#This Row],[Docente]],'Alocação 2q'!F:F,"OL")+SUMIFS('Alocação 2q'!AI:AI,'Alocação 2q'!AJ:AJ,Tabela11[[#This Row],[Docente]],'Alocação 2q'!F:F,"OL")</f>
        <v>0</v>
      </c>
      <c r="R42" s="115">
        <f>SUMIFS('Alocação 2q'!X:X,'Alocação 2q'!Y:Y,Tabela11[[#This Row],[Docente]],'Alocação 2q'!F:F,"livre")+SUMIFS('Alocação 2q'!AI:AI,'Alocação 2q'!AJ:AJ,Tabela11[[#This Row],[Docente]],'Alocação 2q'!F:F,"livre")</f>
        <v>0</v>
      </c>
      <c r="S42" s="115">
        <f>SUMIFS('Alocação 2q'!X:X,'Alocação 2q'!Y:Y,Tabela11[[#This Row],[Docente]],'Alocação 2q'!F:F,"pg")+SUMIFS('Alocação 2q'!AI:AI,'Alocação 2q'!AJ:AJ,Tabela11[[#This Row],[Docente]],'Alocação 2q'!F:F,"pg")</f>
        <v>0</v>
      </c>
      <c r="T42" s="111">
        <v>0</v>
      </c>
      <c r="U42" s="118">
        <f>SUM(Tabela11[[#This Row],[BI 2Q]:[Ext. 2Q]])</f>
        <v>0</v>
      </c>
      <c r="V42" s="115">
        <f>SUMIFS('Alocação 3q'!X:X,'Alocação 3q'!Y:Y,Tabela11[[#This Row],[Docente]],'Alocação 3q'!F:F,"BI")+SUMIFS('Alocação 3q'!AI:AI,'Alocação 3q'!AJ:AJ,Tabela11[[#This Row],[Docente]],'Alocação 3q'!F:F,"BI")</f>
        <v>6</v>
      </c>
      <c r="W42" s="115">
        <f>SUMIFS('Alocação 3q'!X:X,'Alocação 3q'!Y:Y,Tabela11[[#This Row],[Docente]],'Alocação 3q'!F:F,"OBR")+SUMIFS('Alocação 3q'!AI:AI,'Alocação 3q'!AJ:AJ,Tabela11[[#This Row],[Docente]],'Alocação 3q'!F:F,"OBR")</f>
        <v>0</v>
      </c>
      <c r="X42" s="115">
        <f>SUMIFS('Alocação 3q'!X:X,'Alocação 3q'!Y:Y,Tabela11[[#This Row],[Docente]],'Alocação 3q'!F:F,"OL")+SUMIFS('Alocação 3q'!AI:AI,'Alocação 3q'!AJ:AJ,Tabela11[[#This Row],[Docente]],'Alocação 3q'!F:F,"OL")</f>
        <v>0</v>
      </c>
      <c r="Y42" s="115">
        <f>SUMIFS('Alocação 3q'!X:X,'Alocação 3q'!Y:Y,Tabela11[[#This Row],[Docente]],'Alocação 3q'!F:F,"livre")+SUMIFS('Alocação 3q'!AI:AI,'Alocação 3q'!AJ:AJ,Tabela11[[#This Row],[Docente]],'Alocação 3q'!F:F,"livre")</f>
        <v>0</v>
      </c>
      <c r="Z42" s="115">
        <f>SUMIFS('Alocação 3q'!X:X,'Alocação 3q'!Y:Y,Tabela11[[#This Row],[Docente]],'Alocação 3q'!F:F,"pg")+SUMIFS('Alocação 3q'!AI:AI,'Alocação 3q'!AJ:AJ,Tabela11[[#This Row],[Docente]],'Alocação 3q'!F:F,"pg")</f>
        <v>0</v>
      </c>
      <c r="AA42" s="111">
        <v>0</v>
      </c>
      <c r="AB42" s="120">
        <f>SUM(Tabela11[[#This Row],[BI 3Q]:[Ext. 3Q]])</f>
        <v>6</v>
      </c>
      <c r="AC42" s="115">
        <f>SUM(Tabela11[[#This Row],[BI 1Q]],Tabela11[[#This Row],[BI 2Q]],Tabela11[[#This Row],[BI 3Q]])</f>
        <v>6</v>
      </c>
      <c r="AD42" s="115">
        <f>SUM(Tabela11[[#This Row],[OBR ESP 1Q]],Tabela11[[#This Row],[OBR ESP 2Q]],Tabela11[[#This Row],[OBR ESP 3Q]])</f>
        <v>6</v>
      </c>
      <c r="AE42" s="115">
        <f>SUM(Tabela11[[#This Row],[OL ESP 1Q]],Tabela11[[#This Row],[OL ESP 2Q]],Tabela11[[#This Row],[OL ESP 3Q]])</f>
        <v>1</v>
      </c>
      <c r="AF42" s="115">
        <f>SUM(Tabela11[[#This Row],[Livre 1Q]],Tabela11[[#This Row],[Livre 2Q]],Tabela11[[#This Row],[Livre 3Q]])</f>
        <v>0</v>
      </c>
      <c r="AG42" s="120">
        <f>Tabela11[[#This Row],[Total BI]]+Tabela11[[#This Row],[Total OBR ESP]]+Tabela11[[#This Row],[TOTAL OL ESP]]</f>
        <v>13</v>
      </c>
      <c r="AH42" s="109">
        <f t="shared" si="2"/>
        <v>4</v>
      </c>
      <c r="AI42" s="109">
        <f t="shared" si="3"/>
        <v>0</v>
      </c>
      <c r="AJ42" s="109">
        <f>Tabela11[[#This Row],[TOTAL PG]]+Tabela11[[#This Row],[Extensão Total]]</f>
        <v>4</v>
      </c>
      <c r="AK42" s="120">
        <f>SUM(Tabela11[[#This Row],[TOTAL ANUAL GRADUAÇÃO]:[Extensão Total]])</f>
        <v>17</v>
      </c>
      <c r="AL42" s="100">
        <v>0</v>
      </c>
      <c r="AM42" s="120">
        <f>SUM(Tabela11[[#This Row],[CRÉDITOS TOTAIS]:[Coordenação disc ano anterior]])</f>
        <v>17</v>
      </c>
      <c r="AN42" s="111">
        <v>0</v>
      </c>
      <c r="AO42" s="120">
        <f>Tabela11[[#This Row],[Total c/ coord disc]]+Tabela11[[#This Row],[Dispensa/Conversão créditos]]</f>
        <v>17</v>
      </c>
      <c r="AP42" s="121">
        <f>IF(Tabela11[[#This Row],[Total Extensão + PG]]&gt;Tabela11[[#This Row],[Máximo de EXT+PG]],Tabela11[[#This Row],[Máximo de EXT+PG]],Tabela11[[#This Row],[Total Extensão + PG]])</f>
        <v>4</v>
      </c>
      <c r="AQ42" s="121">
        <f>Tabela11[[#This Row],[TOTAL ANUAL GRADUAÇÃO]]+Tabela11[[#This Row],[Coordenação disc ano anterior]]+Tabela11[[#This Row],[Dispensa/Conversão créditos]]+Tabela11[[#This Row],[PG + Ext Corrigido]]</f>
        <v>17</v>
      </c>
      <c r="AR42" s="123">
        <f>Tabela11[[#This Row],[Total corrigido]]-Tabela11[[#This Row],[Média créditos Corrigida]]</f>
        <v>-1</v>
      </c>
      <c r="AS42" s="111" t="s">
        <v>4082</v>
      </c>
    </row>
    <row r="43" spans="2:45" s="12" customFormat="1">
      <c r="B43" s="100"/>
      <c r="C43" s="109" t="str">
        <f>Docentes!A42</f>
        <v>Nathalia de Setta Costa</v>
      </c>
      <c r="D43" s="113"/>
      <c r="E43" s="113"/>
      <c r="F43" s="114">
        <f>(A$3*(1-Tabela11[[#This Row],[n° quadrimestre que docente estará afastado (licença, afastamento, desligamento)]]/3)-Tabela11[[#This Row],[Saldo do ano anterior]])</f>
        <v>18</v>
      </c>
      <c r="G43" s="114">
        <f>Tabela11[[#This Row],[Média créditos Corrigida]]*0.25</f>
        <v>4.5</v>
      </c>
      <c r="H43" s="116">
        <f>SUMIFS('Alocação 1q'!X:X,'Alocação 1q'!Y:Y,Tabela11[[#This Row],[Docente]],'Alocação 1q'!F:F,"BI")+SUMIFS('Alocação 1q'!AI:AI,'Alocação 1q'!AJ:AJ,Tabela11[[#This Row],[Docente]],'Alocação 1q'!F:F,"BI")</f>
        <v>0</v>
      </c>
      <c r="I43" s="116">
        <f>SUMIFS('Alocação 1q'!X:X,'Alocação 1q'!Y:Y,Tabela11[[#This Row],[Docente]],'Alocação 1q'!F:F,"OBR")+SUMIFS('Alocação 1q'!AI:AI,'Alocação 1q'!AJ:AJ,Tabela11[[#This Row],[Docente]],'Alocação 1q'!F:F,"OBR")</f>
        <v>6</v>
      </c>
      <c r="J43" s="116">
        <f>SUMIFS('Alocação 1q'!X:X,'Alocação 1q'!Y:Y,Tabela11[[#This Row],[Docente]],'Alocação 1q'!F:F,"OL")+SUMIFS('Alocação 1q'!AI:AI,'Alocação 1q'!AJ:AJ,Tabela11[[#This Row],[Docente]],'Alocação 1q'!F:F,"OL")</f>
        <v>0</v>
      </c>
      <c r="K43" s="116">
        <f>SUMIFS('Alocação 1q'!X:X,'Alocação 1q'!Y:Y,Tabela11[[#This Row],[Docente]],'Alocação 1q'!F:F,"livre")+SUMIFS('Alocação 1q'!AI:AI,'Alocação 1q'!AJ:AJ,Tabela11[[#This Row],[Docente]],'Alocação 1q'!F:F,"livre")</f>
        <v>0</v>
      </c>
      <c r="L43" s="116">
        <f>SUMIFS('Alocação 1q'!X:X,'Alocação 1q'!Y:Y,Tabela11[[#This Row],[Docente]],'Alocação 1q'!F:F,"pg")+SUMIFS('Alocação 1q'!AI:AI,'Alocação 1q'!AJ:AJ,Tabela11[[#This Row],[Docente]],'Alocação 1q'!F:F,"pg")</f>
        <v>2</v>
      </c>
      <c r="M43" s="111">
        <v>0</v>
      </c>
      <c r="N43" s="119">
        <f>SUM(Tabela11[[#This Row],[BI 1Q]:[Ext. 1Q]])</f>
        <v>8</v>
      </c>
      <c r="O43" s="116">
        <f>SUMIFS('Alocação 2q'!X:X,'Alocação 2q'!Y:Y,Tabela11[[#This Row],[Docente]],'Alocação 2q'!F:F,"BI")+SUMIFS('Alocação 2q'!AI:AI,'Alocação 2q'!AJ:AJ,Tabela11[[#This Row],[Docente]],'Alocação 2q'!F:F,"BI")</f>
        <v>6</v>
      </c>
      <c r="P43" s="116">
        <f>SUMIFS('Alocação 2q'!X:X,'Alocação 2q'!Y:Y,Tabela11[[#This Row],[Docente]],'Alocação 2q'!F:F,"OBR")+SUMIFS('Alocação 2q'!AI:AI,'Alocação 2q'!AJ:AJ,Tabela11[[#This Row],[Docente]],'Alocação 2q'!F:F,"OBR")</f>
        <v>0</v>
      </c>
      <c r="Q43" s="116">
        <f>SUMIFS('Alocação 2q'!X:X,'Alocação 2q'!Y:Y,Tabela11[[#This Row],[Docente]],'Alocação 2q'!F:F,"OL")+SUMIFS('Alocação 2q'!AI:AI,'Alocação 2q'!AJ:AJ,Tabela11[[#This Row],[Docente]],'Alocação 2q'!F:F,"OL")</f>
        <v>0</v>
      </c>
      <c r="R43" s="116">
        <f>SUMIFS('Alocação 2q'!X:X,'Alocação 2q'!Y:Y,Tabela11[[#This Row],[Docente]],'Alocação 2q'!F:F,"livre")+SUMIFS('Alocação 2q'!AI:AI,'Alocação 2q'!AJ:AJ,Tabela11[[#This Row],[Docente]],'Alocação 2q'!F:F,"livre")</f>
        <v>0</v>
      </c>
      <c r="S43" s="116">
        <f>SUMIFS('Alocação 2q'!X:X,'Alocação 2q'!Y:Y,Tabela11[[#This Row],[Docente]],'Alocação 2q'!F:F,"pg")+SUMIFS('Alocação 2q'!AI:AI,'Alocação 2q'!AJ:AJ,Tabela11[[#This Row],[Docente]],'Alocação 2q'!F:F,"pg")</f>
        <v>0</v>
      </c>
      <c r="T43" s="111">
        <v>0</v>
      </c>
      <c r="U43" s="119">
        <f>SUM(Tabela11[[#This Row],[BI 2Q]:[Ext. 2Q]])</f>
        <v>6</v>
      </c>
      <c r="V43" s="116">
        <f>SUMIFS('Alocação 3q'!X:X,'Alocação 3q'!Y:Y,Tabela11[[#This Row],[Docente]],'Alocação 3q'!F:F,"BI")+SUMIFS('Alocação 3q'!AI:AI,'Alocação 3q'!AJ:AJ,Tabela11[[#This Row],[Docente]],'Alocação 3q'!F:F,"BI")</f>
        <v>0</v>
      </c>
      <c r="W43" s="116">
        <f>SUMIFS('Alocação 3q'!X:X,'Alocação 3q'!Y:Y,Tabela11[[#This Row],[Docente]],'Alocação 3q'!F:F,"OBR")+SUMIFS('Alocação 3q'!AI:AI,'Alocação 3q'!AJ:AJ,Tabela11[[#This Row],[Docente]],'Alocação 3q'!F:F,"OBR")</f>
        <v>0</v>
      </c>
      <c r="X43" s="116">
        <f>SUMIFS('Alocação 3q'!X:X,'Alocação 3q'!Y:Y,Tabela11[[#This Row],[Docente]],'Alocação 3q'!F:F,"OL")+SUMIFS('Alocação 3q'!AI:AI,'Alocação 3q'!AJ:AJ,Tabela11[[#This Row],[Docente]],'Alocação 3q'!F:F,"OL")</f>
        <v>0</v>
      </c>
      <c r="Y43" s="116">
        <f>SUMIFS('Alocação 3q'!X:X,'Alocação 3q'!Y:Y,Tabela11[[#This Row],[Docente]],'Alocação 3q'!F:F,"livre")+SUMIFS('Alocação 3q'!AI:AI,'Alocação 3q'!AJ:AJ,Tabela11[[#This Row],[Docente]],'Alocação 3q'!F:F,"livre")</f>
        <v>0</v>
      </c>
      <c r="Z43" s="116">
        <f>SUMIFS('Alocação 3q'!X:X,'Alocação 3q'!Y:Y,Tabela11[[#This Row],[Docente]],'Alocação 3q'!F:F,"pg")+SUMIFS('Alocação 3q'!AI:AI,'Alocação 3q'!AJ:AJ,Tabela11[[#This Row],[Docente]],'Alocação 3q'!F:F,"pg")</f>
        <v>0</v>
      </c>
      <c r="AA43" s="111">
        <v>0</v>
      </c>
      <c r="AB43" s="121">
        <f>SUM(Tabela11[[#This Row],[BI 3Q]:[Ext. 3Q]])</f>
        <v>0</v>
      </c>
      <c r="AC43" s="116">
        <f>SUM(Tabela11[[#This Row],[BI 1Q]],Tabela11[[#This Row],[BI 2Q]],Tabela11[[#This Row],[BI 3Q]])</f>
        <v>6</v>
      </c>
      <c r="AD43" s="116">
        <f>SUM(Tabela11[[#This Row],[OBR ESP 1Q]],Tabela11[[#This Row],[OBR ESP 2Q]],Tabela11[[#This Row],[OBR ESP 3Q]])</f>
        <v>6</v>
      </c>
      <c r="AE43" s="115">
        <f>SUM(Tabela11[[#This Row],[OL ESP 1Q]],Tabela11[[#This Row],[OL ESP 2Q]],Tabela11[[#This Row],[OL ESP 3Q]])</f>
        <v>0</v>
      </c>
      <c r="AF43" s="116">
        <f>SUM(Tabela11[[#This Row],[Livre 1Q]],Tabela11[[#This Row],[Livre 2Q]],Tabela11[[#This Row],[Livre 3Q]])</f>
        <v>0</v>
      </c>
      <c r="AG43" s="121">
        <f>Tabela11[[#This Row],[Total BI]]+Tabela11[[#This Row],[Total OBR ESP]]+Tabela11[[#This Row],[TOTAL OL ESP]]</f>
        <v>12</v>
      </c>
      <c r="AH43" s="110">
        <f t="shared" si="2"/>
        <v>2</v>
      </c>
      <c r="AI43" s="110">
        <f t="shared" si="3"/>
        <v>0</v>
      </c>
      <c r="AJ43" s="110">
        <f>Tabela11[[#This Row],[TOTAL PG]]+Tabela11[[#This Row],[Extensão Total]]</f>
        <v>2</v>
      </c>
      <c r="AK43" s="121">
        <f>SUM(Tabela11[[#This Row],[TOTAL ANUAL GRADUAÇÃO]:[Extensão Total]])</f>
        <v>14</v>
      </c>
      <c r="AL43" s="100">
        <v>3</v>
      </c>
      <c r="AM43" s="121">
        <v>17</v>
      </c>
      <c r="AN43" s="111">
        <v>0</v>
      </c>
      <c r="AO43" s="120">
        <f>Tabela11[[#This Row],[Total c/ coord disc]]+Tabela11[[#This Row],[Dispensa/Conversão créditos]]</f>
        <v>17</v>
      </c>
      <c r="AP43" s="121">
        <f>IF(Tabela11[[#This Row],[Total Extensão + PG]]&gt;Tabela11[[#This Row],[Máximo de EXT+PG]],Tabela11[[#This Row],[Máximo de EXT+PG]],Tabela11[[#This Row],[Total Extensão + PG]])</f>
        <v>2</v>
      </c>
      <c r="AQ43" s="121">
        <f>Tabela11[[#This Row],[TOTAL ANUAL GRADUAÇÃO]]+Tabela11[[#This Row],[Coordenação disc ano anterior]]+Tabela11[[#This Row],[Dispensa/Conversão créditos]]+Tabela11[[#This Row],[PG + Ext Corrigido]]</f>
        <v>17</v>
      </c>
      <c r="AR43" s="123">
        <f>Tabela11[[#This Row],[Total corrigido]]-Tabela11[[#This Row],[Média créditos Corrigida]]</f>
        <v>-1</v>
      </c>
      <c r="AS43" s="111" t="s">
        <v>4084</v>
      </c>
    </row>
    <row r="44" spans="2:45" customFormat="1">
      <c r="B44" s="100"/>
      <c r="C44" s="109" t="str">
        <f>Docentes!A43</f>
        <v>Otto Müller Patrão de Oliveira</v>
      </c>
      <c r="D44" s="111"/>
      <c r="E44" s="111"/>
      <c r="F44" s="112">
        <f>(A$3*(1-Tabela11[[#This Row],[n° quadrimestre que docente estará afastado (licença, afastamento, desligamento)]]/3)-Tabela11[[#This Row],[Saldo do ano anterior]])</f>
        <v>18</v>
      </c>
      <c r="G44" s="112">
        <f>Tabela11[[#This Row],[Média créditos Corrigida]]*0.25</f>
        <v>4.5</v>
      </c>
      <c r="H44" s="115">
        <f>SUMIFS('Alocação 1q'!X:X,'Alocação 1q'!Y:Y,Tabela11[[#This Row],[Docente]],'Alocação 1q'!F:F,"BI")+SUMIFS('Alocação 1q'!AI:AI,'Alocação 1q'!AJ:AJ,Tabela11[[#This Row],[Docente]],'Alocação 1q'!F:F,"BI")</f>
        <v>0</v>
      </c>
      <c r="I44" s="115">
        <f>SUMIFS('Alocação 1q'!X:X,'Alocação 1q'!Y:Y,Tabela11[[#This Row],[Docente]],'Alocação 1q'!F:F,"OBR")+SUMIFS('Alocação 1q'!AI:AI,'Alocação 1q'!AJ:AJ,Tabela11[[#This Row],[Docente]],'Alocação 1q'!F:F,"OBR")</f>
        <v>4</v>
      </c>
      <c r="J44" s="115">
        <f>SUMIFS('Alocação 1q'!X:X,'Alocação 1q'!Y:Y,Tabela11[[#This Row],[Docente]],'Alocação 1q'!F:F,"OL")+SUMIFS('Alocação 1q'!AI:AI,'Alocação 1q'!AJ:AJ,Tabela11[[#This Row],[Docente]],'Alocação 1q'!F:F,"OL")</f>
        <v>1</v>
      </c>
      <c r="K44" s="115">
        <f>SUMIFS('Alocação 1q'!X:X,'Alocação 1q'!Y:Y,Tabela11[[#This Row],[Docente]],'Alocação 1q'!F:F,"livre")+SUMIFS('Alocação 1q'!AI:AI,'Alocação 1q'!AJ:AJ,Tabela11[[#This Row],[Docente]],'Alocação 1q'!F:F,"livre")</f>
        <v>0</v>
      </c>
      <c r="L44" s="115">
        <f>SUMIFS('Alocação 1q'!X:X,'Alocação 1q'!Y:Y,Tabela11[[#This Row],[Docente]],'Alocação 1q'!F:F,"pg")+SUMIFS('Alocação 1q'!AI:AI,'Alocação 1q'!AJ:AJ,Tabela11[[#This Row],[Docente]],'Alocação 1q'!F:F,"pg")</f>
        <v>0</v>
      </c>
      <c r="M44" s="111">
        <v>0</v>
      </c>
      <c r="N44" s="118">
        <f>SUM(Tabela11[[#This Row],[BI 1Q]:[Ext. 1Q]])</f>
        <v>5</v>
      </c>
      <c r="O44" s="115">
        <f>SUMIFS('Alocação 2q'!X:X,'Alocação 2q'!Y:Y,Tabela11[[#This Row],[Docente]],'Alocação 2q'!F:F,"BI")+SUMIFS('Alocação 2q'!AI:AI,'Alocação 2q'!AJ:AJ,Tabela11[[#This Row],[Docente]],'Alocação 2q'!F:F,"BI")</f>
        <v>1.5</v>
      </c>
      <c r="P44" s="115">
        <f>SUMIFS('Alocação 2q'!X:X,'Alocação 2q'!Y:Y,Tabela11[[#This Row],[Docente]],'Alocação 2q'!F:F,"OBR")+SUMIFS('Alocação 2q'!AI:AI,'Alocação 2q'!AJ:AJ,Tabela11[[#This Row],[Docente]],'Alocação 2q'!F:F,"OBR")</f>
        <v>0</v>
      </c>
      <c r="Q44" s="115">
        <f>SUMIFS('Alocação 2q'!X:X,'Alocação 2q'!Y:Y,Tabela11[[#This Row],[Docente]],'Alocação 2q'!F:F,"OL")+SUMIFS('Alocação 2q'!AI:AI,'Alocação 2q'!AJ:AJ,Tabela11[[#This Row],[Docente]],'Alocação 2q'!F:F,"OL")</f>
        <v>0</v>
      </c>
      <c r="R44" s="115">
        <f>SUMIFS('Alocação 2q'!X:X,'Alocação 2q'!Y:Y,Tabela11[[#This Row],[Docente]],'Alocação 2q'!F:F,"livre")+SUMIFS('Alocação 2q'!AI:AI,'Alocação 2q'!AJ:AJ,Tabela11[[#This Row],[Docente]],'Alocação 2q'!F:F,"livre")</f>
        <v>0</v>
      </c>
      <c r="S44" s="115">
        <f>SUMIFS('Alocação 2q'!X:X,'Alocação 2q'!Y:Y,Tabela11[[#This Row],[Docente]],'Alocação 2q'!F:F,"pg")+SUMIFS('Alocação 2q'!AI:AI,'Alocação 2q'!AJ:AJ,Tabela11[[#This Row],[Docente]],'Alocação 2q'!F:F,"pg")</f>
        <v>0</v>
      </c>
      <c r="T44" s="111">
        <v>0</v>
      </c>
      <c r="U44" s="118">
        <f>SUM(Tabela11[[#This Row],[BI 2Q]:[Ext. 2Q]])</f>
        <v>1.5</v>
      </c>
      <c r="V44" s="115">
        <f>SUMIFS('Alocação 3q'!X:X,'Alocação 3q'!Y:Y,Tabela11[[#This Row],[Docente]],'Alocação 3q'!F:F,"BI")+SUMIFS('Alocação 3q'!AI:AI,'Alocação 3q'!AJ:AJ,Tabela11[[#This Row],[Docente]],'Alocação 3q'!F:F,"BI")</f>
        <v>0</v>
      </c>
      <c r="W44" s="115">
        <f>SUMIFS('Alocação 3q'!X:X,'Alocação 3q'!Y:Y,Tabela11[[#This Row],[Docente]],'Alocação 3q'!F:F,"OBR")+SUMIFS('Alocação 3q'!AI:AI,'Alocação 3q'!AJ:AJ,Tabela11[[#This Row],[Docente]],'Alocação 3q'!F:F,"OBR")</f>
        <v>6</v>
      </c>
      <c r="X44" s="115">
        <f>SUMIFS('Alocação 3q'!X:X,'Alocação 3q'!Y:Y,Tabela11[[#This Row],[Docente]],'Alocação 3q'!F:F,"OL")+SUMIFS('Alocação 3q'!AI:AI,'Alocação 3q'!AJ:AJ,Tabela11[[#This Row],[Docente]],'Alocação 3q'!F:F,"OL")</f>
        <v>0</v>
      </c>
      <c r="Y44" s="115">
        <f>SUMIFS('Alocação 3q'!X:X,'Alocação 3q'!Y:Y,Tabela11[[#This Row],[Docente]],'Alocação 3q'!F:F,"livre")+SUMIFS('Alocação 3q'!AI:AI,'Alocação 3q'!AJ:AJ,Tabela11[[#This Row],[Docente]],'Alocação 3q'!F:F,"livre")</f>
        <v>0</v>
      </c>
      <c r="Z44" s="115">
        <f>SUMIFS('Alocação 3q'!X:X,'Alocação 3q'!Y:Y,Tabela11[[#This Row],[Docente]],'Alocação 3q'!F:F,"pg")+SUMIFS('Alocação 3q'!AI:AI,'Alocação 3q'!AJ:AJ,Tabela11[[#This Row],[Docente]],'Alocação 3q'!F:F,"pg")</f>
        <v>0</v>
      </c>
      <c r="AA44" s="111">
        <v>0</v>
      </c>
      <c r="AB44" s="120">
        <f>SUM(Tabela11[[#This Row],[BI 3Q]:[Ext. 3Q]])</f>
        <v>6</v>
      </c>
      <c r="AC44" s="115">
        <f>SUM(Tabela11[[#This Row],[BI 1Q]],Tabela11[[#This Row],[BI 2Q]],Tabela11[[#This Row],[BI 3Q]])</f>
        <v>1.5</v>
      </c>
      <c r="AD44" s="115">
        <f>SUM(Tabela11[[#This Row],[OBR ESP 1Q]],Tabela11[[#This Row],[OBR ESP 2Q]],Tabela11[[#This Row],[OBR ESP 3Q]])</f>
        <v>10</v>
      </c>
      <c r="AE44" s="115">
        <f>SUM(Tabela11[[#This Row],[OL ESP 1Q]],Tabela11[[#This Row],[OL ESP 2Q]],Tabela11[[#This Row],[OL ESP 3Q]])</f>
        <v>1</v>
      </c>
      <c r="AF44" s="115">
        <f>SUM(Tabela11[[#This Row],[Livre 1Q]],Tabela11[[#This Row],[Livre 2Q]],Tabela11[[#This Row],[Livre 3Q]])</f>
        <v>0</v>
      </c>
      <c r="AG44" s="120">
        <f>Tabela11[[#This Row],[Total BI]]+Tabela11[[#This Row],[Total OBR ESP]]+Tabela11[[#This Row],[TOTAL OL ESP]]</f>
        <v>12.5</v>
      </c>
      <c r="AH44" s="109">
        <f t="shared" si="2"/>
        <v>0</v>
      </c>
      <c r="AI44" s="109">
        <f t="shared" si="3"/>
        <v>0</v>
      </c>
      <c r="AJ44" s="109">
        <f>Tabela11[[#This Row],[TOTAL PG]]+Tabela11[[#This Row],[Extensão Total]]</f>
        <v>0</v>
      </c>
      <c r="AK44" s="120">
        <f>SUM(Tabela11[[#This Row],[TOTAL ANUAL GRADUAÇÃO]:[Extensão Total]])</f>
        <v>12.5</v>
      </c>
      <c r="AL44" s="100">
        <v>0</v>
      </c>
      <c r="AM44" s="120">
        <f>SUM(Tabela11[[#This Row],[CRÉDITOS TOTAIS]:[Coordenação disc ano anterior]])</f>
        <v>12.5</v>
      </c>
      <c r="AN44" s="111">
        <v>0</v>
      </c>
      <c r="AO44" s="120">
        <f>Tabela11[[#This Row],[Total c/ coord disc]]+Tabela11[[#This Row],[Dispensa/Conversão créditos]]</f>
        <v>12.5</v>
      </c>
      <c r="AP44" s="121">
        <f>IF(Tabela11[[#This Row],[Total Extensão + PG]]&gt;Tabela11[[#This Row],[Máximo de EXT+PG]],Tabela11[[#This Row],[Máximo de EXT+PG]],Tabela11[[#This Row],[Total Extensão + PG]])</f>
        <v>0</v>
      </c>
      <c r="AQ44" s="121">
        <f>Tabela11[[#This Row],[TOTAL ANUAL GRADUAÇÃO]]+Tabela11[[#This Row],[Coordenação disc ano anterior]]+Tabela11[[#This Row],[Dispensa/Conversão créditos]]+Tabela11[[#This Row],[PG + Ext Corrigido]]</f>
        <v>12.5</v>
      </c>
      <c r="AR44" s="123">
        <f>Tabela11[[#This Row],[Total corrigido]]-Tabela11[[#This Row],[Média créditos Corrigida]]</f>
        <v>-5.5</v>
      </c>
      <c r="AS44" s="111" t="s">
        <v>4105</v>
      </c>
    </row>
    <row r="45" spans="2:45" customFormat="1">
      <c r="B45" s="100"/>
      <c r="C45" s="109" t="str">
        <f>Docentes!A44</f>
        <v>Renata Simões</v>
      </c>
      <c r="D45" s="111"/>
      <c r="E45" s="111"/>
      <c r="F45" s="112">
        <f>(A$3*(1-Tabela11[[#This Row],[n° quadrimestre que docente estará afastado (licença, afastamento, desligamento)]]/3)-Tabela11[[#This Row],[Saldo do ano anterior]])</f>
        <v>18</v>
      </c>
      <c r="G45" s="112">
        <f>Tabela11[[#This Row],[Média créditos Corrigida]]*0.25</f>
        <v>4.5</v>
      </c>
      <c r="H45" s="115">
        <f>SUMIFS('Alocação 1q'!X:X,'Alocação 1q'!Y:Y,Tabela11[[#This Row],[Docente]],'Alocação 1q'!F:F,"BI")+SUMIFS('Alocação 1q'!AI:AI,'Alocação 1q'!AJ:AJ,Tabela11[[#This Row],[Docente]],'Alocação 1q'!F:F,"BI")</f>
        <v>0</v>
      </c>
      <c r="I45" s="115">
        <f>SUMIFS('Alocação 1q'!X:X,'Alocação 1q'!Y:Y,Tabela11[[#This Row],[Docente]],'Alocação 1q'!F:F,"OBR")+SUMIFS('Alocação 1q'!AI:AI,'Alocação 1q'!AJ:AJ,Tabela11[[#This Row],[Docente]],'Alocação 1q'!F:F,"OBR")</f>
        <v>0</v>
      </c>
      <c r="J45" s="115">
        <f>SUMIFS('Alocação 1q'!X:X,'Alocação 1q'!Y:Y,Tabela11[[#This Row],[Docente]],'Alocação 1q'!F:F,"OL")+SUMIFS('Alocação 1q'!AI:AI,'Alocação 1q'!AJ:AJ,Tabela11[[#This Row],[Docente]],'Alocação 1q'!F:F,"OL")</f>
        <v>0</v>
      </c>
      <c r="K45" s="115">
        <f>SUMIFS('Alocação 1q'!X:X,'Alocação 1q'!Y:Y,Tabela11[[#This Row],[Docente]],'Alocação 1q'!F:F,"livre")+SUMIFS('Alocação 1q'!AI:AI,'Alocação 1q'!AJ:AJ,Tabela11[[#This Row],[Docente]],'Alocação 1q'!F:F,"livre")</f>
        <v>0</v>
      </c>
      <c r="L45" s="115">
        <f>SUMIFS('Alocação 1q'!X:X,'Alocação 1q'!Y:Y,Tabela11[[#This Row],[Docente]],'Alocação 1q'!F:F,"pg")+SUMIFS('Alocação 1q'!AI:AI,'Alocação 1q'!AJ:AJ,Tabela11[[#This Row],[Docente]],'Alocação 1q'!F:F,"pg")</f>
        <v>0</v>
      </c>
      <c r="M45" s="111">
        <v>0</v>
      </c>
      <c r="N45" s="118">
        <f>SUM(Tabela11[[#This Row],[BI 1Q]:[Ext. 1Q]])</f>
        <v>0</v>
      </c>
      <c r="O45" s="115">
        <f>SUMIFS('Alocação 2q'!X:X,'Alocação 2q'!Y:Y,Tabela11[[#This Row],[Docente]],'Alocação 2q'!F:F,"BI")+SUMIFS('Alocação 2q'!AI:AI,'Alocação 2q'!AJ:AJ,Tabela11[[#This Row],[Docente]],'Alocação 2q'!F:F,"BI")</f>
        <v>6</v>
      </c>
      <c r="P45" s="115">
        <f>SUMIFS('Alocação 2q'!X:X,'Alocação 2q'!Y:Y,Tabela11[[#This Row],[Docente]],'Alocação 2q'!F:F,"OBR")+SUMIFS('Alocação 2q'!AI:AI,'Alocação 2q'!AJ:AJ,Tabela11[[#This Row],[Docente]],'Alocação 2q'!F:F,"OBR")</f>
        <v>2</v>
      </c>
      <c r="Q45" s="115">
        <f>SUMIFS('Alocação 2q'!X:X,'Alocação 2q'!Y:Y,Tabela11[[#This Row],[Docente]],'Alocação 2q'!F:F,"OL")+SUMIFS('Alocação 2q'!AI:AI,'Alocação 2q'!AJ:AJ,Tabela11[[#This Row],[Docente]],'Alocação 2q'!F:F,"OL")</f>
        <v>0</v>
      </c>
      <c r="R45" s="115">
        <f>SUMIFS('Alocação 2q'!X:X,'Alocação 2q'!Y:Y,Tabela11[[#This Row],[Docente]],'Alocação 2q'!F:F,"livre")+SUMIFS('Alocação 2q'!AI:AI,'Alocação 2q'!AJ:AJ,Tabela11[[#This Row],[Docente]],'Alocação 2q'!F:F,"livre")</f>
        <v>0</v>
      </c>
      <c r="S45" s="115">
        <f>SUMIFS('Alocação 2q'!X:X,'Alocação 2q'!Y:Y,Tabela11[[#This Row],[Docente]],'Alocação 2q'!F:F,"pg")+SUMIFS('Alocação 2q'!AI:AI,'Alocação 2q'!AJ:AJ,Tabela11[[#This Row],[Docente]],'Alocação 2q'!F:F,"pg")</f>
        <v>0</v>
      </c>
      <c r="T45" s="111">
        <v>0</v>
      </c>
      <c r="U45" s="118">
        <f>SUM(Tabela11[[#This Row],[BI 2Q]:[Ext. 2Q]])</f>
        <v>8</v>
      </c>
      <c r="V45" s="115">
        <f>SUMIFS('Alocação 3q'!X:X,'Alocação 3q'!Y:Y,Tabela11[[#This Row],[Docente]],'Alocação 3q'!F:F,"BI")+SUMIFS('Alocação 3q'!AI:AI,'Alocação 3q'!AJ:AJ,Tabela11[[#This Row],[Docente]],'Alocação 3q'!F:F,"BI")</f>
        <v>0</v>
      </c>
      <c r="W45" s="115">
        <f>SUMIFS('Alocação 3q'!X:X,'Alocação 3q'!Y:Y,Tabela11[[#This Row],[Docente]],'Alocação 3q'!F:F,"OBR")+SUMIFS('Alocação 3q'!AI:AI,'Alocação 3q'!AJ:AJ,Tabela11[[#This Row],[Docente]],'Alocação 3q'!F:F,"OBR")</f>
        <v>6</v>
      </c>
      <c r="X45" s="115">
        <f>SUMIFS('Alocação 3q'!X:X,'Alocação 3q'!Y:Y,Tabela11[[#This Row],[Docente]],'Alocação 3q'!F:F,"OL")+SUMIFS('Alocação 3q'!AI:AI,'Alocação 3q'!AJ:AJ,Tabela11[[#This Row],[Docente]],'Alocação 3q'!F:F,"OL")</f>
        <v>0</v>
      </c>
      <c r="Y45" s="115">
        <f>SUMIFS('Alocação 3q'!X:X,'Alocação 3q'!Y:Y,Tabela11[[#This Row],[Docente]],'Alocação 3q'!F:F,"livre")+SUMIFS('Alocação 3q'!AI:AI,'Alocação 3q'!AJ:AJ,Tabela11[[#This Row],[Docente]],'Alocação 3q'!F:F,"livre")</f>
        <v>0</v>
      </c>
      <c r="Z45" s="115">
        <f>SUMIFS('Alocação 3q'!X:X,'Alocação 3q'!Y:Y,Tabela11[[#This Row],[Docente]],'Alocação 3q'!F:F,"pg")+SUMIFS('Alocação 3q'!AI:AI,'Alocação 3q'!AJ:AJ,Tabela11[[#This Row],[Docente]],'Alocação 3q'!F:F,"pg")</f>
        <v>1.3</v>
      </c>
      <c r="AA45" s="111">
        <v>0</v>
      </c>
      <c r="AB45" s="120">
        <f>SUM(Tabela11[[#This Row],[BI 3Q]:[Ext. 3Q]])</f>
        <v>7.3</v>
      </c>
      <c r="AC45" s="115">
        <f>SUM(Tabela11[[#This Row],[BI 1Q]],Tabela11[[#This Row],[BI 2Q]],Tabela11[[#This Row],[BI 3Q]])</f>
        <v>6</v>
      </c>
      <c r="AD45" s="115">
        <f>SUM(Tabela11[[#This Row],[OBR ESP 1Q]],Tabela11[[#This Row],[OBR ESP 2Q]],Tabela11[[#This Row],[OBR ESP 3Q]])</f>
        <v>8</v>
      </c>
      <c r="AE45" s="115">
        <f>SUM(Tabela11[[#This Row],[OL ESP 1Q]],Tabela11[[#This Row],[OL ESP 2Q]],Tabela11[[#This Row],[OL ESP 3Q]])</f>
        <v>0</v>
      </c>
      <c r="AF45" s="115">
        <f>SUM(Tabela11[[#This Row],[Livre 1Q]],Tabela11[[#This Row],[Livre 2Q]],Tabela11[[#This Row],[Livre 3Q]])</f>
        <v>0</v>
      </c>
      <c r="AG45" s="120">
        <f>Tabela11[[#This Row],[Total BI]]+Tabela11[[#This Row],[Total OBR ESP]]+Tabela11[[#This Row],[TOTAL OL ESP]]</f>
        <v>14</v>
      </c>
      <c r="AH45" s="109">
        <f t="shared" si="2"/>
        <v>1.3</v>
      </c>
      <c r="AI45" s="109">
        <f t="shared" si="3"/>
        <v>0</v>
      </c>
      <c r="AJ45" s="109">
        <f>Tabela11[[#This Row],[TOTAL PG]]+Tabela11[[#This Row],[Extensão Total]]</f>
        <v>1.3</v>
      </c>
      <c r="AK45" s="120">
        <f>SUM(Tabela11[[#This Row],[TOTAL ANUAL GRADUAÇÃO]:[Extensão Total]])</f>
        <v>15.3</v>
      </c>
      <c r="AL45" s="100">
        <v>0</v>
      </c>
      <c r="AM45" s="120">
        <v>15.3</v>
      </c>
      <c r="AN45" s="111">
        <v>0</v>
      </c>
      <c r="AO45" s="120">
        <f>Tabela11[[#This Row],[Total c/ coord disc]]+Tabela11[[#This Row],[Dispensa/Conversão créditos]]</f>
        <v>15.3</v>
      </c>
      <c r="AP45" s="121">
        <f>IF(Tabela11[[#This Row],[Total Extensão + PG]]&gt;Tabela11[[#This Row],[Máximo de EXT+PG]],Tabela11[[#This Row],[Máximo de EXT+PG]],Tabela11[[#This Row],[Total Extensão + PG]])</f>
        <v>1.3</v>
      </c>
      <c r="AQ45" s="121">
        <f>Tabela11[[#This Row],[TOTAL ANUAL GRADUAÇÃO]]+Tabela11[[#This Row],[Coordenação disc ano anterior]]+Tabela11[[#This Row],[Dispensa/Conversão créditos]]+Tabela11[[#This Row],[PG + Ext Corrigido]]</f>
        <v>15.3</v>
      </c>
      <c r="AR45" s="123">
        <f>Tabela11[[#This Row],[Total corrigido]]-Tabela11[[#This Row],[Média créditos Corrigida]]</f>
        <v>-2.6999999999999993</v>
      </c>
      <c r="AS45" s="111" t="s">
        <v>4129</v>
      </c>
    </row>
    <row r="46" spans="2:45" customFormat="1">
      <c r="B46" s="100"/>
      <c r="C46" s="109" t="str">
        <f>Docentes!A45</f>
        <v>Ricardo Augusto Lombello</v>
      </c>
      <c r="D46" s="111"/>
      <c r="E46" s="111"/>
      <c r="F46" s="112">
        <f>(A$3*(1-Tabela11[[#This Row],[n° quadrimestre que docente estará afastado (licença, afastamento, desligamento)]]/3)-Tabela11[[#This Row],[Saldo do ano anterior]])</f>
        <v>18</v>
      </c>
      <c r="G46" s="112">
        <f>Tabela11[[#This Row],[Média créditos Corrigida]]*0.25</f>
        <v>4.5</v>
      </c>
      <c r="H46" s="115">
        <f>SUMIFS('Alocação 1q'!X:X,'Alocação 1q'!Y:Y,Tabela11[[#This Row],[Docente]],'Alocação 1q'!F:F,"BI")+SUMIFS('Alocação 1q'!AI:AI,'Alocação 1q'!AJ:AJ,Tabela11[[#This Row],[Docente]],'Alocação 1q'!F:F,"BI")</f>
        <v>3</v>
      </c>
      <c r="I46" s="115">
        <f>SUMIFS('Alocação 1q'!X:X,'Alocação 1q'!Y:Y,Tabela11[[#This Row],[Docente]],'Alocação 1q'!F:F,"OBR")+SUMIFS('Alocação 1q'!AI:AI,'Alocação 1q'!AJ:AJ,Tabela11[[#This Row],[Docente]],'Alocação 1q'!F:F,"OBR")</f>
        <v>0</v>
      </c>
      <c r="J46" s="115">
        <f>SUMIFS('Alocação 1q'!X:X,'Alocação 1q'!Y:Y,Tabela11[[#This Row],[Docente]],'Alocação 1q'!F:F,"OL")+SUMIFS('Alocação 1q'!AI:AI,'Alocação 1q'!AJ:AJ,Tabela11[[#This Row],[Docente]],'Alocação 1q'!F:F,"OL")</f>
        <v>0</v>
      </c>
      <c r="K46" s="115">
        <f>SUMIFS('Alocação 1q'!X:X,'Alocação 1q'!Y:Y,Tabela11[[#This Row],[Docente]],'Alocação 1q'!F:F,"livre")+SUMIFS('Alocação 1q'!AI:AI,'Alocação 1q'!AJ:AJ,Tabela11[[#This Row],[Docente]],'Alocação 1q'!F:F,"livre")</f>
        <v>0</v>
      </c>
      <c r="L46" s="115">
        <f>SUMIFS('Alocação 1q'!X:X,'Alocação 1q'!Y:Y,Tabela11[[#This Row],[Docente]],'Alocação 1q'!F:F,"pg")+SUMIFS('Alocação 1q'!AI:AI,'Alocação 1q'!AJ:AJ,Tabela11[[#This Row],[Docente]],'Alocação 1q'!F:F,"pg")</f>
        <v>0</v>
      </c>
      <c r="M46" s="111">
        <v>0</v>
      </c>
      <c r="N46" s="118">
        <f>SUM(Tabela11[[#This Row],[BI 1Q]:[Ext. 1Q]])</f>
        <v>3</v>
      </c>
      <c r="O46" s="115">
        <f>SUMIFS('Alocação 2q'!X:X,'Alocação 2q'!Y:Y,Tabela11[[#This Row],[Docente]],'Alocação 2q'!F:F,"BI")+SUMIFS('Alocação 2q'!AI:AI,'Alocação 2q'!AJ:AJ,Tabela11[[#This Row],[Docente]],'Alocação 2q'!F:F,"BI")</f>
        <v>0</v>
      </c>
      <c r="P46" s="115">
        <f>SUMIFS('Alocação 2q'!X:X,'Alocação 2q'!Y:Y,Tabela11[[#This Row],[Docente]],'Alocação 2q'!F:F,"OBR")+SUMIFS('Alocação 2q'!AI:AI,'Alocação 2q'!AJ:AJ,Tabela11[[#This Row],[Docente]],'Alocação 2q'!F:F,"OBR")</f>
        <v>6</v>
      </c>
      <c r="Q46" s="115">
        <f>SUMIFS('Alocação 2q'!X:X,'Alocação 2q'!Y:Y,Tabela11[[#This Row],[Docente]],'Alocação 2q'!F:F,"OL")+SUMIFS('Alocação 2q'!AI:AI,'Alocação 2q'!AJ:AJ,Tabela11[[#This Row],[Docente]],'Alocação 2q'!F:F,"OL")</f>
        <v>0</v>
      </c>
      <c r="R46" s="115">
        <f>SUMIFS('Alocação 2q'!X:X,'Alocação 2q'!Y:Y,Tabela11[[#This Row],[Docente]],'Alocação 2q'!F:F,"livre")+SUMIFS('Alocação 2q'!AI:AI,'Alocação 2q'!AJ:AJ,Tabela11[[#This Row],[Docente]],'Alocação 2q'!F:F,"livre")</f>
        <v>0</v>
      </c>
      <c r="S46" s="115">
        <f>SUMIFS('Alocação 2q'!X:X,'Alocação 2q'!Y:Y,Tabela11[[#This Row],[Docente]],'Alocação 2q'!F:F,"pg")+SUMIFS('Alocação 2q'!AI:AI,'Alocação 2q'!AJ:AJ,Tabela11[[#This Row],[Docente]],'Alocação 2q'!F:F,"pg")</f>
        <v>0</v>
      </c>
      <c r="T46" s="111">
        <v>0</v>
      </c>
      <c r="U46" s="118">
        <f>SUM(Tabela11[[#This Row],[BI 2Q]:[Ext. 2Q]])</f>
        <v>6</v>
      </c>
      <c r="V46" s="115">
        <f>SUMIFS('Alocação 3q'!X:X,'Alocação 3q'!Y:Y,Tabela11[[#This Row],[Docente]],'Alocação 3q'!F:F,"BI")+SUMIFS('Alocação 3q'!AI:AI,'Alocação 3q'!AJ:AJ,Tabela11[[#This Row],[Docente]],'Alocação 3q'!F:F,"BI")</f>
        <v>0</v>
      </c>
      <c r="W46" s="115">
        <f>SUMIFS('Alocação 3q'!X:X,'Alocação 3q'!Y:Y,Tabela11[[#This Row],[Docente]],'Alocação 3q'!F:F,"OBR")+SUMIFS('Alocação 3q'!AI:AI,'Alocação 3q'!AJ:AJ,Tabela11[[#This Row],[Docente]],'Alocação 3q'!F:F,"OBR")</f>
        <v>4</v>
      </c>
      <c r="X46" s="115">
        <f>SUMIFS('Alocação 3q'!X:X,'Alocação 3q'!Y:Y,Tabela11[[#This Row],[Docente]],'Alocação 3q'!F:F,"OL")+SUMIFS('Alocação 3q'!AI:AI,'Alocação 3q'!AJ:AJ,Tabela11[[#This Row],[Docente]],'Alocação 3q'!F:F,"OL")</f>
        <v>3.3</v>
      </c>
      <c r="Y46" s="115">
        <f>SUMIFS('Alocação 3q'!X:X,'Alocação 3q'!Y:Y,Tabela11[[#This Row],[Docente]],'Alocação 3q'!F:F,"livre")+SUMIFS('Alocação 3q'!AI:AI,'Alocação 3q'!AJ:AJ,Tabela11[[#This Row],[Docente]],'Alocação 3q'!F:F,"livre")</f>
        <v>0</v>
      </c>
      <c r="Z46" s="115">
        <f>SUMIFS('Alocação 3q'!X:X,'Alocação 3q'!Y:Y,Tabela11[[#This Row],[Docente]],'Alocação 3q'!F:F,"pg")+SUMIFS('Alocação 3q'!AI:AI,'Alocação 3q'!AJ:AJ,Tabela11[[#This Row],[Docente]],'Alocação 3q'!F:F,"pg")</f>
        <v>0</v>
      </c>
      <c r="AA46" s="111">
        <v>0</v>
      </c>
      <c r="AB46" s="120">
        <f>SUM(Tabela11[[#This Row],[BI 3Q]:[Ext. 3Q]])</f>
        <v>7.3</v>
      </c>
      <c r="AC46" s="115">
        <f>SUM(Tabela11[[#This Row],[BI 1Q]],Tabela11[[#This Row],[BI 2Q]],Tabela11[[#This Row],[BI 3Q]])</f>
        <v>3</v>
      </c>
      <c r="AD46" s="115">
        <f>SUM(Tabela11[[#This Row],[OBR ESP 1Q]],Tabela11[[#This Row],[OBR ESP 2Q]],Tabela11[[#This Row],[OBR ESP 3Q]])</f>
        <v>10</v>
      </c>
      <c r="AE46" s="115">
        <f>SUM(Tabela11[[#This Row],[OL ESP 1Q]],Tabela11[[#This Row],[OL ESP 2Q]],Tabela11[[#This Row],[OL ESP 3Q]])</f>
        <v>3.3</v>
      </c>
      <c r="AF46" s="115">
        <f>SUM(Tabela11[[#This Row],[Livre 1Q]],Tabela11[[#This Row],[Livre 2Q]],Tabela11[[#This Row],[Livre 3Q]])</f>
        <v>0</v>
      </c>
      <c r="AG46" s="120">
        <f>Tabela11[[#This Row],[Total BI]]+Tabela11[[#This Row],[Total OBR ESP]]+Tabela11[[#This Row],[TOTAL OL ESP]]</f>
        <v>16.3</v>
      </c>
      <c r="AH46" s="109">
        <f t="shared" si="2"/>
        <v>0</v>
      </c>
      <c r="AI46" s="109">
        <f t="shared" si="3"/>
        <v>0</v>
      </c>
      <c r="AJ46" s="109">
        <f>Tabela11[[#This Row],[TOTAL PG]]+Tabela11[[#This Row],[Extensão Total]]</f>
        <v>0</v>
      </c>
      <c r="AK46" s="120">
        <f>SUM(Tabela11[[#This Row],[TOTAL ANUAL GRADUAÇÃO]:[Extensão Total]])</f>
        <v>16.3</v>
      </c>
      <c r="AL46" s="100">
        <v>0</v>
      </c>
      <c r="AM46" s="120">
        <f>SUM(Tabela11[[#This Row],[CRÉDITOS TOTAIS]:[Coordenação disc ano anterior]])</f>
        <v>16.3</v>
      </c>
      <c r="AN46" s="111">
        <v>0</v>
      </c>
      <c r="AO46" s="120">
        <f>Tabela11[[#This Row],[Total c/ coord disc]]+Tabela11[[#This Row],[Dispensa/Conversão créditos]]</f>
        <v>16.3</v>
      </c>
      <c r="AP46" s="121">
        <f>IF(Tabela11[[#This Row],[Total Extensão + PG]]&gt;Tabela11[[#This Row],[Máximo de EXT+PG]],Tabela11[[#This Row],[Máximo de EXT+PG]],Tabela11[[#This Row],[Total Extensão + PG]])</f>
        <v>0</v>
      </c>
      <c r="AQ46" s="121">
        <f>Tabela11[[#This Row],[TOTAL ANUAL GRADUAÇÃO]]+Tabela11[[#This Row],[Coordenação disc ano anterior]]+Tabela11[[#This Row],[Dispensa/Conversão créditos]]+Tabela11[[#This Row],[PG + Ext Corrigido]]</f>
        <v>16.3</v>
      </c>
      <c r="AR46" s="123">
        <f>Tabela11[[#This Row],[Total corrigido]]-Tabela11[[#This Row],[Média créditos Corrigida]]</f>
        <v>-1.6999999999999993</v>
      </c>
      <c r="AS46" s="111"/>
    </row>
    <row r="47" spans="2:45" customFormat="1">
      <c r="B47" s="100"/>
      <c r="C47" s="109" t="str">
        <f>Docentes!A46</f>
        <v>Ricardo Jannini Sawaya</v>
      </c>
      <c r="D47" s="111"/>
      <c r="E47" s="111"/>
      <c r="F47" s="112">
        <f>(A$3*(1-Tabela11[[#This Row],[n° quadrimestre que docente estará afastado (licença, afastamento, desligamento)]]/3)-Tabela11[[#This Row],[Saldo do ano anterior]])</f>
        <v>18</v>
      </c>
      <c r="G47" s="112">
        <f>Tabela11[[#This Row],[Média créditos Corrigida]]*0.25</f>
        <v>4.5</v>
      </c>
      <c r="H47" s="115">
        <f>SUMIFS('Alocação 1q'!X:X,'Alocação 1q'!Y:Y,Tabela11[[#This Row],[Docente]],'Alocação 1q'!F:F,"BI")+SUMIFS('Alocação 1q'!AI:AI,'Alocação 1q'!AJ:AJ,Tabela11[[#This Row],[Docente]],'Alocação 1q'!F:F,"BI")</f>
        <v>0</v>
      </c>
      <c r="I47" s="115">
        <f>SUMIFS('Alocação 1q'!X:X,'Alocação 1q'!Y:Y,Tabela11[[#This Row],[Docente]],'Alocação 1q'!F:F,"OBR")+SUMIFS('Alocação 1q'!AI:AI,'Alocação 1q'!AJ:AJ,Tabela11[[#This Row],[Docente]],'Alocação 1q'!F:F,"OBR")</f>
        <v>6</v>
      </c>
      <c r="J47" s="115">
        <f>SUMIFS('Alocação 1q'!X:X,'Alocação 1q'!Y:Y,Tabela11[[#This Row],[Docente]],'Alocação 1q'!F:F,"OL")+SUMIFS('Alocação 1q'!AI:AI,'Alocação 1q'!AJ:AJ,Tabela11[[#This Row],[Docente]],'Alocação 1q'!F:F,"OL")</f>
        <v>1</v>
      </c>
      <c r="K47" s="115">
        <f>SUMIFS('Alocação 1q'!X:X,'Alocação 1q'!Y:Y,Tabela11[[#This Row],[Docente]],'Alocação 1q'!F:F,"livre")+SUMIFS('Alocação 1q'!AI:AI,'Alocação 1q'!AJ:AJ,Tabela11[[#This Row],[Docente]],'Alocação 1q'!F:F,"livre")</f>
        <v>0</v>
      </c>
      <c r="L47" s="115">
        <f>SUMIFS('Alocação 1q'!X:X,'Alocação 1q'!Y:Y,Tabela11[[#This Row],[Docente]],'Alocação 1q'!F:F,"pg")+SUMIFS('Alocação 1q'!AI:AI,'Alocação 1q'!AJ:AJ,Tabela11[[#This Row],[Docente]],'Alocação 1q'!F:F,"pg")</f>
        <v>0</v>
      </c>
      <c r="M47" s="111">
        <v>0</v>
      </c>
      <c r="N47" s="118">
        <f>SUM(Tabela11[[#This Row],[BI 1Q]:[Ext. 1Q]])</f>
        <v>7</v>
      </c>
      <c r="O47" s="115">
        <f>SUMIFS('Alocação 2q'!X:X,'Alocação 2q'!Y:Y,Tabela11[[#This Row],[Docente]],'Alocação 2q'!F:F,"BI")+SUMIFS('Alocação 2q'!AI:AI,'Alocação 2q'!AJ:AJ,Tabela11[[#This Row],[Docente]],'Alocação 2q'!F:F,"BI")</f>
        <v>6</v>
      </c>
      <c r="P47" s="115">
        <f>SUMIFS('Alocação 2q'!X:X,'Alocação 2q'!Y:Y,Tabela11[[#This Row],[Docente]],'Alocação 2q'!F:F,"OBR")+SUMIFS('Alocação 2q'!AI:AI,'Alocação 2q'!AJ:AJ,Tabela11[[#This Row],[Docente]],'Alocação 2q'!F:F,"OBR")</f>
        <v>0</v>
      </c>
      <c r="Q47" s="115">
        <f>SUMIFS('Alocação 2q'!X:X,'Alocação 2q'!Y:Y,Tabela11[[#This Row],[Docente]],'Alocação 2q'!F:F,"OL")+SUMIFS('Alocação 2q'!AI:AI,'Alocação 2q'!AJ:AJ,Tabela11[[#This Row],[Docente]],'Alocação 2q'!F:F,"OL")</f>
        <v>0</v>
      </c>
      <c r="R47" s="115">
        <f>SUMIFS('Alocação 2q'!X:X,'Alocação 2q'!Y:Y,Tabela11[[#This Row],[Docente]],'Alocação 2q'!F:F,"livre")+SUMIFS('Alocação 2q'!AI:AI,'Alocação 2q'!AJ:AJ,Tabela11[[#This Row],[Docente]],'Alocação 2q'!F:F,"livre")</f>
        <v>0</v>
      </c>
      <c r="S47" s="115">
        <f>SUMIFS('Alocação 2q'!X:X,'Alocação 2q'!Y:Y,Tabela11[[#This Row],[Docente]],'Alocação 2q'!F:F,"pg")+SUMIFS('Alocação 2q'!AI:AI,'Alocação 2q'!AJ:AJ,Tabela11[[#This Row],[Docente]],'Alocação 2q'!F:F,"pg")</f>
        <v>0</v>
      </c>
      <c r="T47" s="111">
        <v>0</v>
      </c>
      <c r="U47" s="118">
        <f>SUM(Tabela11[[#This Row],[BI 2Q]:[Ext. 2Q]])</f>
        <v>6</v>
      </c>
      <c r="V47" s="115">
        <f>SUMIFS('Alocação 3q'!X:X,'Alocação 3q'!Y:Y,Tabela11[[#This Row],[Docente]],'Alocação 3q'!F:F,"BI")+SUMIFS('Alocação 3q'!AI:AI,'Alocação 3q'!AJ:AJ,Tabela11[[#This Row],[Docente]],'Alocação 3q'!F:F,"BI")</f>
        <v>0</v>
      </c>
      <c r="W47" s="115">
        <f>SUMIFS('Alocação 3q'!X:X,'Alocação 3q'!Y:Y,Tabela11[[#This Row],[Docente]],'Alocação 3q'!F:F,"OBR")+SUMIFS('Alocação 3q'!AI:AI,'Alocação 3q'!AJ:AJ,Tabela11[[#This Row],[Docente]],'Alocação 3q'!F:F,"OBR")</f>
        <v>4</v>
      </c>
      <c r="X47" s="115">
        <f>SUMIFS('Alocação 3q'!X:X,'Alocação 3q'!Y:Y,Tabela11[[#This Row],[Docente]],'Alocação 3q'!F:F,"OL")+SUMIFS('Alocação 3q'!AI:AI,'Alocação 3q'!AJ:AJ,Tabela11[[#This Row],[Docente]],'Alocação 3q'!F:F,"OL")</f>
        <v>0</v>
      </c>
      <c r="Y47" s="115">
        <f>SUMIFS('Alocação 3q'!X:X,'Alocação 3q'!Y:Y,Tabela11[[#This Row],[Docente]],'Alocação 3q'!F:F,"livre")+SUMIFS('Alocação 3q'!AI:AI,'Alocação 3q'!AJ:AJ,Tabela11[[#This Row],[Docente]],'Alocação 3q'!F:F,"livre")</f>
        <v>0</v>
      </c>
      <c r="Z47" s="115">
        <f>SUMIFS('Alocação 3q'!X:X,'Alocação 3q'!Y:Y,Tabela11[[#This Row],[Docente]],'Alocação 3q'!F:F,"pg")+SUMIFS('Alocação 3q'!AI:AI,'Alocação 3q'!AJ:AJ,Tabela11[[#This Row],[Docente]],'Alocação 3q'!F:F,"pg")</f>
        <v>2</v>
      </c>
      <c r="AA47" s="111">
        <v>0</v>
      </c>
      <c r="AB47" s="120">
        <f>SUM(Tabela11[[#This Row],[BI 3Q]:[Ext. 3Q]])</f>
        <v>6</v>
      </c>
      <c r="AC47" s="115">
        <f>SUM(Tabela11[[#This Row],[BI 1Q]],Tabela11[[#This Row],[BI 2Q]],Tabela11[[#This Row],[BI 3Q]])</f>
        <v>6</v>
      </c>
      <c r="AD47" s="115">
        <f>SUM(Tabela11[[#This Row],[OBR ESP 1Q]],Tabela11[[#This Row],[OBR ESP 2Q]],Tabela11[[#This Row],[OBR ESP 3Q]])</f>
        <v>10</v>
      </c>
      <c r="AE47" s="115">
        <f>SUM(Tabela11[[#This Row],[OL ESP 1Q]],Tabela11[[#This Row],[OL ESP 2Q]],Tabela11[[#This Row],[OL ESP 3Q]])</f>
        <v>1</v>
      </c>
      <c r="AF47" s="115">
        <f>SUM(Tabela11[[#This Row],[Livre 1Q]],Tabela11[[#This Row],[Livre 2Q]],Tabela11[[#This Row],[Livre 3Q]])</f>
        <v>0</v>
      </c>
      <c r="AG47" s="120">
        <f>Tabela11[[#This Row],[Total BI]]+Tabela11[[#This Row],[Total OBR ESP]]+Tabela11[[#This Row],[TOTAL OL ESP]]</f>
        <v>17</v>
      </c>
      <c r="AH47" s="109">
        <f t="shared" si="2"/>
        <v>2</v>
      </c>
      <c r="AI47" s="109">
        <f t="shared" si="3"/>
        <v>0</v>
      </c>
      <c r="AJ47" s="109">
        <f>Tabela11[[#This Row],[TOTAL PG]]+Tabela11[[#This Row],[Extensão Total]]</f>
        <v>2</v>
      </c>
      <c r="AK47" s="120">
        <f>SUM(Tabela11[[#This Row],[TOTAL ANUAL GRADUAÇÃO]:[Extensão Total]])</f>
        <v>19</v>
      </c>
      <c r="AL47" s="100">
        <v>0</v>
      </c>
      <c r="AM47" s="120">
        <f>SUM(Tabela11[[#This Row],[CRÉDITOS TOTAIS]:[Coordenação disc ano anterior]])</f>
        <v>19</v>
      </c>
      <c r="AN47" s="111">
        <v>0</v>
      </c>
      <c r="AO47" s="120">
        <f>Tabela11[[#This Row],[Total c/ coord disc]]+Tabela11[[#This Row],[Dispensa/Conversão créditos]]</f>
        <v>19</v>
      </c>
      <c r="AP47" s="121">
        <f>IF(Tabela11[[#This Row],[Total Extensão + PG]]&gt;Tabela11[[#This Row],[Máximo de EXT+PG]],Tabela11[[#This Row],[Máximo de EXT+PG]],Tabela11[[#This Row],[Total Extensão + PG]])</f>
        <v>2</v>
      </c>
      <c r="AQ47" s="121">
        <f>Tabela11[[#This Row],[TOTAL ANUAL GRADUAÇÃO]]+Tabela11[[#This Row],[Coordenação disc ano anterior]]+Tabela11[[#This Row],[Dispensa/Conversão créditos]]+Tabela11[[#This Row],[PG + Ext Corrigido]]</f>
        <v>19</v>
      </c>
      <c r="AR47" s="123">
        <f>Tabela11[[#This Row],[Total corrigido]]-Tabela11[[#This Row],[Média créditos Corrigida]]</f>
        <v>1</v>
      </c>
      <c r="AS47" s="111"/>
    </row>
    <row r="48" spans="2:45" customFormat="1">
      <c r="B48" s="100"/>
      <c r="C48" s="109" t="str">
        <f>Docentes!A47</f>
        <v>Sérgio Daishi Sasaki</v>
      </c>
      <c r="D48" s="111"/>
      <c r="E48" s="111"/>
      <c r="F48" s="112">
        <f>(A$3*(1-Tabela11[[#This Row],[n° quadrimestre que docente estará afastado (licença, afastamento, desligamento)]]/3)-Tabela11[[#This Row],[Saldo do ano anterior]])</f>
        <v>18</v>
      </c>
      <c r="G48" s="112">
        <f>Tabela11[[#This Row],[Média créditos Corrigida]]*0.25</f>
        <v>4.5</v>
      </c>
      <c r="H48" s="115">
        <f>SUMIFS('Alocação 1q'!X:X,'Alocação 1q'!Y:Y,Tabela11[[#This Row],[Docente]],'Alocação 1q'!F:F,"BI")+SUMIFS('Alocação 1q'!AI:AI,'Alocação 1q'!AJ:AJ,Tabela11[[#This Row],[Docente]],'Alocação 1q'!F:F,"BI")</f>
        <v>0</v>
      </c>
      <c r="I48" s="115">
        <f>SUMIFS('Alocação 1q'!X:X,'Alocação 1q'!Y:Y,Tabela11[[#This Row],[Docente]],'Alocação 1q'!F:F,"OBR")+SUMIFS('Alocação 1q'!AI:AI,'Alocação 1q'!AJ:AJ,Tabela11[[#This Row],[Docente]],'Alocação 1q'!F:F,"OBR")</f>
        <v>4</v>
      </c>
      <c r="J48" s="115">
        <f>SUMIFS('Alocação 1q'!X:X,'Alocação 1q'!Y:Y,Tabela11[[#This Row],[Docente]],'Alocação 1q'!F:F,"OL")+SUMIFS('Alocação 1q'!AI:AI,'Alocação 1q'!AJ:AJ,Tabela11[[#This Row],[Docente]],'Alocação 1q'!F:F,"OL")</f>
        <v>0</v>
      </c>
      <c r="K48" s="115">
        <f>SUMIFS('Alocação 1q'!X:X,'Alocação 1q'!Y:Y,Tabela11[[#This Row],[Docente]],'Alocação 1q'!F:F,"livre")+SUMIFS('Alocação 1q'!AI:AI,'Alocação 1q'!AJ:AJ,Tabela11[[#This Row],[Docente]],'Alocação 1q'!F:F,"livre")</f>
        <v>0</v>
      </c>
      <c r="L48" s="115">
        <f>SUMIFS('Alocação 1q'!X:X,'Alocação 1q'!Y:Y,Tabela11[[#This Row],[Docente]],'Alocação 1q'!F:F,"pg")+SUMIFS('Alocação 1q'!AI:AI,'Alocação 1q'!AJ:AJ,Tabela11[[#This Row],[Docente]],'Alocação 1q'!F:F,"pg")</f>
        <v>0</v>
      </c>
      <c r="M48" s="111">
        <v>0</v>
      </c>
      <c r="N48" s="118">
        <f>SUM(Tabela11[[#This Row],[BI 1Q]:[Ext. 1Q]])</f>
        <v>4</v>
      </c>
      <c r="O48" s="115">
        <f>SUMIFS('Alocação 2q'!X:X,'Alocação 2q'!Y:Y,Tabela11[[#This Row],[Docente]],'Alocação 2q'!F:F,"BI")+SUMIFS('Alocação 2q'!AI:AI,'Alocação 2q'!AJ:AJ,Tabela11[[#This Row],[Docente]],'Alocação 2q'!F:F,"BI")</f>
        <v>0</v>
      </c>
      <c r="P48" s="115">
        <f>SUMIFS('Alocação 2q'!X:X,'Alocação 2q'!Y:Y,Tabela11[[#This Row],[Docente]],'Alocação 2q'!F:F,"OBR")+SUMIFS('Alocação 2q'!AI:AI,'Alocação 2q'!AJ:AJ,Tabela11[[#This Row],[Docente]],'Alocação 2q'!F:F,"OBR")</f>
        <v>0</v>
      </c>
      <c r="Q48" s="115">
        <f>SUMIFS('Alocação 2q'!X:X,'Alocação 2q'!Y:Y,Tabela11[[#This Row],[Docente]],'Alocação 2q'!F:F,"OL")+SUMIFS('Alocação 2q'!AI:AI,'Alocação 2q'!AJ:AJ,Tabela11[[#This Row],[Docente]],'Alocação 2q'!F:F,"OL")</f>
        <v>0</v>
      </c>
      <c r="R48" s="115">
        <f>SUMIFS('Alocação 2q'!X:X,'Alocação 2q'!Y:Y,Tabela11[[#This Row],[Docente]],'Alocação 2q'!F:F,"livre")+SUMIFS('Alocação 2q'!AI:AI,'Alocação 2q'!AJ:AJ,Tabela11[[#This Row],[Docente]],'Alocação 2q'!F:F,"livre")</f>
        <v>0</v>
      </c>
      <c r="S48" s="115">
        <f>SUMIFS('Alocação 2q'!X:X,'Alocação 2q'!Y:Y,Tabela11[[#This Row],[Docente]],'Alocação 2q'!F:F,"pg")+SUMIFS('Alocação 2q'!AI:AI,'Alocação 2q'!AJ:AJ,Tabela11[[#This Row],[Docente]],'Alocação 2q'!F:F,"pg")</f>
        <v>0</v>
      </c>
      <c r="T48" s="111">
        <v>0</v>
      </c>
      <c r="U48" s="118">
        <f>SUM(Tabela11[[#This Row],[BI 2Q]:[Ext. 2Q]])</f>
        <v>0</v>
      </c>
      <c r="V48" s="115">
        <f>SUMIFS('Alocação 3q'!X:X,'Alocação 3q'!Y:Y,Tabela11[[#This Row],[Docente]],'Alocação 3q'!F:F,"BI")+SUMIFS('Alocação 3q'!AI:AI,'Alocação 3q'!AJ:AJ,Tabela11[[#This Row],[Docente]],'Alocação 3q'!F:F,"BI")</f>
        <v>4</v>
      </c>
      <c r="W48" s="115">
        <f>SUMIFS('Alocação 3q'!X:X,'Alocação 3q'!Y:Y,Tabela11[[#This Row],[Docente]],'Alocação 3q'!F:F,"OBR")+SUMIFS('Alocação 3q'!AI:AI,'Alocação 3q'!AJ:AJ,Tabela11[[#This Row],[Docente]],'Alocação 3q'!F:F,"OBR")</f>
        <v>0</v>
      </c>
      <c r="X48" s="115">
        <f>SUMIFS('Alocação 3q'!X:X,'Alocação 3q'!Y:Y,Tabela11[[#This Row],[Docente]],'Alocação 3q'!F:F,"OL")+SUMIFS('Alocação 3q'!AI:AI,'Alocação 3q'!AJ:AJ,Tabela11[[#This Row],[Docente]],'Alocação 3q'!F:F,"OL")</f>
        <v>6</v>
      </c>
      <c r="Y48" s="115">
        <f>SUMIFS('Alocação 3q'!X:X,'Alocação 3q'!Y:Y,Tabela11[[#This Row],[Docente]],'Alocação 3q'!F:F,"livre")+SUMIFS('Alocação 3q'!AI:AI,'Alocação 3q'!AJ:AJ,Tabela11[[#This Row],[Docente]],'Alocação 3q'!F:F,"livre")</f>
        <v>0</v>
      </c>
      <c r="Z48" s="115">
        <f>SUMIFS('Alocação 3q'!X:X,'Alocação 3q'!Y:Y,Tabela11[[#This Row],[Docente]],'Alocação 3q'!F:F,"pg")+SUMIFS('Alocação 3q'!AI:AI,'Alocação 3q'!AJ:AJ,Tabela11[[#This Row],[Docente]],'Alocação 3q'!F:F,"pg")</f>
        <v>0</v>
      </c>
      <c r="AA48" s="111">
        <v>0</v>
      </c>
      <c r="AB48" s="120">
        <f>SUM(Tabela11[[#This Row],[BI 3Q]:[Ext. 3Q]])</f>
        <v>10</v>
      </c>
      <c r="AC48" s="115">
        <f>SUM(Tabela11[[#This Row],[BI 1Q]],Tabela11[[#This Row],[BI 2Q]],Tabela11[[#This Row],[BI 3Q]])</f>
        <v>4</v>
      </c>
      <c r="AD48" s="115">
        <f>SUM(Tabela11[[#This Row],[OBR ESP 1Q]],Tabela11[[#This Row],[OBR ESP 2Q]],Tabela11[[#This Row],[OBR ESP 3Q]])</f>
        <v>4</v>
      </c>
      <c r="AE48" s="115">
        <f>SUM(Tabela11[[#This Row],[OL ESP 1Q]],Tabela11[[#This Row],[OL ESP 2Q]],Tabela11[[#This Row],[OL ESP 3Q]])</f>
        <v>6</v>
      </c>
      <c r="AF48" s="115">
        <f>SUM(Tabela11[[#This Row],[Livre 1Q]],Tabela11[[#This Row],[Livre 2Q]],Tabela11[[#This Row],[Livre 3Q]])</f>
        <v>0</v>
      </c>
      <c r="AG48" s="120">
        <f>Tabela11[[#This Row],[Total BI]]+Tabela11[[#This Row],[Total OBR ESP]]+Tabela11[[#This Row],[TOTAL OL ESP]]</f>
        <v>14</v>
      </c>
      <c r="AH48" s="109">
        <f t="shared" si="2"/>
        <v>0</v>
      </c>
      <c r="AI48" s="109">
        <f t="shared" si="3"/>
        <v>0</v>
      </c>
      <c r="AJ48" s="109">
        <f>Tabela11[[#This Row],[TOTAL PG]]+Tabela11[[#This Row],[Extensão Total]]</f>
        <v>0</v>
      </c>
      <c r="AK48" s="120">
        <f>SUM(Tabela11[[#This Row],[TOTAL ANUAL GRADUAÇÃO]:[Extensão Total]])</f>
        <v>14</v>
      </c>
      <c r="AL48" s="100">
        <v>0</v>
      </c>
      <c r="AM48" s="120">
        <f>SUM(Tabela11[[#This Row],[CRÉDITOS TOTAIS]:[Coordenação disc ano anterior]])</f>
        <v>14</v>
      </c>
      <c r="AN48" s="111">
        <v>6</v>
      </c>
      <c r="AO48" s="120">
        <f>Tabela11[[#This Row],[Total c/ coord disc]]+Tabela11[[#This Row],[Dispensa/Conversão créditos]]</f>
        <v>20</v>
      </c>
      <c r="AP48" s="121">
        <f>IF(Tabela11[[#This Row],[Total Extensão + PG]]&gt;Tabela11[[#This Row],[Máximo de EXT+PG]],Tabela11[[#This Row],[Máximo de EXT+PG]],Tabela11[[#This Row],[Total Extensão + PG]])</f>
        <v>0</v>
      </c>
      <c r="AQ48" s="121">
        <f>Tabela11[[#This Row],[TOTAL ANUAL GRADUAÇÃO]]+Tabela11[[#This Row],[Coordenação disc ano anterior]]+Tabela11[[#This Row],[Dispensa/Conversão créditos]]+Tabela11[[#This Row],[PG + Ext Corrigido]]</f>
        <v>20</v>
      </c>
      <c r="AR48" s="123">
        <f>Tabela11[[#This Row],[Total corrigido]]-Tabela11[[#This Row],[Média créditos Corrigida]]</f>
        <v>2</v>
      </c>
      <c r="AS48" s="111" t="s">
        <v>4087</v>
      </c>
    </row>
    <row r="49" spans="1:47" s="12" customFormat="1">
      <c r="B49" s="100"/>
      <c r="C49" s="109" t="str">
        <f>Docentes!A48</f>
        <v>Simone Rodrigues de Freitas</v>
      </c>
      <c r="D49" s="111"/>
      <c r="E49" s="111"/>
      <c r="F49" s="112">
        <f>(A$3*(1-Tabela11[[#This Row],[n° quadrimestre que docente estará afastado (licença, afastamento, desligamento)]]/3)-Tabela11[[#This Row],[Saldo do ano anterior]])</f>
        <v>18</v>
      </c>
      <c r="G49" s="112">
        <f>Tabela11[[#This Row],[Média créditos Corrigida]]*0.25</f>
        <v>4.5</v>
      </c>
      <c r="H49" s="116">
        <f>SUMIFS('Alocação 1q'!X:X,'Alocação 1q'!Y:Y,Tabela11[[#This Row],[Docente]],'Alocação 1q'!F:F,"BI")+SUMIFS('Alocação 1q'!AI:AI,'Alocação 1q'!AJ:AJ,Tabela11[[#This Row],[Docente]],'Alocação 1q'!F:F,"BI")</f>
        <v>3</v>
      </c>
      <c r="I49" s="116">
        <f>SUMIFS('Alocação 1q'!X:X,'Alocação 1q'!Y:Y,Tabela11[[#This Row],[Docente]],'Alocação 1q'!F:F,"OBR")+SUMIFS('Alocação 1q'!AI:AI,'Alocação 1q'!AJ:AJ,Tabela11[[#This Row],[Docente]],'Alocação 1q'!F:F,"OBR")</f>
        <v>0</v>
      </c>
      <c r="J49" s="116">
        <f>SUMIFS('Alocação 1q'!X:X,'Alocação 1q'!Y:Y,Tabela11[[#This Row],[Docente]],'Alocação 1q'!F:F,"OL")+SUMIFS('Alocação 1q'!AI:AI,'Alocação 1q'!AJ:AJ,Tabela11[[#This Row],[Docente]],'Alocação 1q'!F:F,"OL")</f>
        <v>0</v>
      </c>
      <c r="K49" s="116">
        <f>SUMIFS('Alocação 1q'!X:X,'Alocação 1q'!Y:Y,Tabela11[[#This Row],[Docente]],'Alocação 1q'!F:F,"livre")+SUMIFS('Alocação 1q'!AI:AI,'Alocação 1q'!AJ:AJ,Tabela11[[#This Row],[Docente]],'Alocação 1q'!F:F,"livre")</f>
        <v>0</v>
      </c>
      <c r="L49" s="116">
        <f>SUMIFS('Alocação 1q'!X:X,'Alocação 1q'!Y:Y,Tabela11[[#This Row],[Docente]],'Alocação 1q'!F:F,"pg")+SUMIFS('Alocação 1q'!AI:AI,'Alocação 1q'!AJ:AJ,Tabela11[[#This Row],[Docente]],'Alocação 1q'!F:F,"pg")</f>
        <v>0</v>
      </c>
      <c r="M49" s="111">
        <v>0</v>
      </c>
      <c r="N49" s="119">
        <f>SUM(Tabela11[[#This Row],[BI 1Q]:[Ext. 1Q]])</f>
        <v>3</v>
      </c>
      <c r="O49" s="116">
        <f>SUMIFS('Alocação 2q'!X:X,'Alocação 2q'!Y:Y,Tabela11[[#This Row],[Docente]],'Alocação 2q'!F:F,"BI")+SUMIFS('Alocação 2q'!AI:AI,'Alocação 2q'!AJ:AJ,Tabela11[[#This Row],[Docente]],'Alocação 2q'!F:F,"BI")</f>
        <v>0</v>
      </c>
      <c r="P49" s="116">
        <f>SUMIFS('Alocação 2q'!X:X,'Alocação 2q'!Y:Y,Tabela11[[#This Row],[Docente]],'Alocação 2q'!F:F,"OBR")+SUMIFS('Alocação 2q'!AI:AI,'Alocação 2q'!AJ:AJ,Tabela11[[#This Row],[Docente]],'Alocação 2q'!F:F,"OBR")</f>
        <v>0</v>
      </c>
      <c r="Q49" s="116">
        <f>SUMIFS('Alocação 2q'!X:X,'Alocação 2q'!Y:Y,Tabela11[[#This Row],[Docente]],'Alocação 2q'!F:F,"OL")+SUMIFS('Alocação 2q'!AI:AI,'Alocação 2q'!AJ:AJ,Tabela11[[#This Row],[Docente]],'Alocação 2q'!F:F,"OL")</f>
        <v>0</v>
      </c>
      <c r="R49" s="116">
        <f>SUMIFS('Alocação 2q'!X:X,'Alocação 2q'!Y:Y,Tabela11[[#This Row],[Docente]],'Alocação 2q'!F:F,"livre")+SUMIFS('Alocação 2q'!AI:AI,'Alocação 2q'!AJ:AJ,Tabela11[[#This Row],[Docente]],'Alocação 2q'!F:F,"livre")</f>
        <v>0</v>
      </c>
      <c r="S49" s="116">
        <f>SUMIFS('Alocação 2q'!X:X,'Alocação 2q'!Y:Y,Tabela11[[#This Row],[Docente]],'Alocação 2q'!F:F,"pg")+SUMIFS('Alocação 2q'!AI:AI,'Alocação 2q'!AJ:AJ,Tabela11[[#This Row],[Docente]],'Alocação 2q'!F:F,"pg")</f>
        <v>0</v>
      </c>
      <c r="T49" s="111">
        <v>0</v>
      </c>
      <c r="U49" s="119">
        <f>SUM(Tabela11[[#This Row],[BI 2Q]:[Ext. 2Q]])</f>
        <v>0</v>
      </c>
      <c r="V49" s="116">
        <f>SUMIFS('Alocação 3q'!X:X,'Alocação 3q'!Y:Y,Tabela11[[#This Row],[Docente]],'Alocação 3q'!F:F,"BI")+SUMIFS('Alocação 3q'!AI:AI,'Alocação 3q'!AJ:AJ,Tabela11[[#This Row],[Docente]],'Alocação 3q'!F:F,"BI")</f>
        <v>6</v>
      </c>
      <c r="W49" s="116">
        <f>SUMIFS('Alocação 3q'!X:X,'Alocação 3q'!Y:Y,Tabela11[[#This Row],[Docente]],'Alocação 3q'!F:F,"OBR")+SUMIFS('Alocação 3q'!AI:AI,'Alocação 3q'!AJ:AJ,Tabela11[[#This Row],[Docente]],'Alocação 3q'!F:F,"OBR")</f>
        <v>0</v>
      </c>
      <c r="X49" s="116">
        <f>SUMIFS('Alocação 3q'!X:X,'Alocação 3q'!Y:Y,Tabela11[[#This Row],[Docente]],'Alocação 3q'!F:F,"OL")+SUMIFS('Alocação 3q'!AI:AI,'Alocação 3q'!AJ:AJ,Tabela11[[#This Row],[Docente]],'Alocação 3q'!F:F,"OL")</f>
        <v>4</v>
      </c>
      <c r="Y49" s="116">
        <f>SUMIFS('Alocação 3q'!X:X,'Alocação 3q'!Y:Y,Tabela11[[#This Row],[Docente]],'Alocação 3q'!F:F,"livre")+SUMIFS('Alocação 3q'!AI:AI,'Alocação 3q'!AJ:AJ,Tabela11[[#This Row],[Docente]],'Alocação 3q'!F:F,"livre")</f>
        <v>0</v>
      </c>
      <c r="Z49" s="116">
        <f>SUMIFS('Alocação 3q'!X:X,'Alocação 3q'!Y:Y,Tabela11[[#This Row],[Docente]],'Alocação 3q'!F:F,"pg")+SUMIFS('Alocação 3q'!AI:AI,'Alocação 3q'!AJ:AJ,Tabela11[[#This Row],[Docente]],'Alocação 3q'!F:F,"pg")</f>
        <v>6</v>
      </c>
      <c r="AA49" s="111">
        <v>0</v>
      </c>
      <c r="AB49" s="121">
        <f>SUM(Tabela11[[#This Row],[BI 3Q]:[Ext. 3Q]])</f>
        <v>16</v>
      </c>
      <c r="AC49" s="116">
        <f>SUM(Tabela11[[#This Row],[BI 1Q]],Tabela11[[#This Row],[BI 2Q]],Tabela11[[#This Row],[BI 3Q]])</f>
        <v>9</v>
      </c>
      <c r="AD49" s="116">
        <f>SUM(Tabela11[[#This Row],[OBR ESP 1Q]],Tabela11[[#This Row],[OBR ESP 2Q]],Tabela11[[#This Row],[OBR ESP 3Q]])</f>
        <v>0</v>
      </c>
      <c r="AE49" s="115">
        <f>SUM(Tabela11[[#This Row],[OL ESP 1Q]],Tabela11[[#This Row],[OL ESP 2Q]],Tabela11[[#This Row],[OL ESP 3Q]])</f>
        <v>4</v>
      </c>
      <c r="AF49" s="116">
        <f>SUM(Tabela11[[#This Row],[Livre 1Q]],Tabela11[[#This Row],[Livre 2Q]],Tabela11[[#This Row],[Livre 3Q]])</f>
        <v>0</v>
      </c>
      <c r="AG49" s="121">
        <f>Tabela11[[#This Row],[Total BI]]+Tabela11[[#This Row],[Total OBR ESP]]+Tabela11[[#This Row],[TOTAL OL ESP]]</f>
        <v>13</v>
      </c>
      <c r="AH49" s="110">
        <f t="shared" si="2"/>
        <v>6</v>
      </c>
      <c r="AI49" s="110">
        <f t="shared" si="3"/>
        <v>0</v>
      </c>
      <c r="AJ49" s="110">
        <f>Tabela11[[#This Row],[TOTAL PG]]+Tabela11[[#This Row],[Extensão Total]]</f>
        <v>6</v>
      </c>
      <c r="AK49" s="121">
        <f>SUM(Tabela11[[#This Row],[TOTAL ANUAL GRADUAÇÃO]:[Extensão Total]])</f>
        <v>19</v>
      </c>
      <c r="AL49" s="100">
        <v>0</v>
      </c>
      <c r="AM49" s="121">
        <f>SUM(Tabela11[[#This Row],[CRÉDITOS TOTAIS]:[Coordenação disc ano anterior]])</f>
        <v>19</v>
      </c>
      <c r="AN49" s="111">
        <v>0</v>
      </c>
      <c r="AO49" s="120">
        <f>Tabela11[[#This Row],[Total c/ coord disc]]+Tabela11[[#This Row],[Dispensa/Conversão créditos]]</f>
        <v>19</v>
      </c>
      <c r="AP49" s="121">
        <f>IF(Tabela11[[#This Row],[Total Extensão + PG]]&gt;Tabela11[[#This Row],[Máximo de EXT+PG]],Tabela11[[#This Row],[Máximo de EXT+PG]],Tabela11[[#This Row],[Total Extensão + PG]])</f>
        <v>4.5</v>
      </c>
      <c r="AQ49" s="121">
        <f>Tabela11[[#This Row],[TOTAL ANUAL GRADUAÇÃO]]+Tabela11[[#This Row],[Coordenação disc ano anterior]]+Tabela11[[#This Row],[Dispensa/Conversão créditos]]+Tabela11[[#This Row],[PG + Ext Corrigido]]</f>
        <v>17.5</v>
      </c>
      <c r="AR49" s="123">
        <f>Tabela11[[#This Row],[Total corrigido]]-Tabela11[[#This Row],[Média créditos Corrigida]]</f>
        <v>-0.5</v>
      </c>
      <c r="AS49" s="111" t="s">
        <v>4081</v>
      </c>
    </row>
    <row r="50" spans="1:47" s="12" customFormat="1">
      <c r="B50" s="100"/>
      <c r="C50" s="109" t="str">
        <f>Docentes!A49</f>
        <v>Tiago Fernandes Carrijo</v>
      </c>
      <c r="D50" s="111"/>
      <c r="E50" s="111"/>
      <c r="F50" s="112">
        <f>(A$3*(1-Tabela11[[#This Row],[n° quadrimestre que docente estará afastado (licença, afastamento, desligamento)]]/3)-Tabela11[[#This Row],[Saldo do ano anterior]])</f>
        <v>18</v>
      </c>
      <c r="G50" s="112">
        <f>Tabela11[[#This Row],[Média créditos Corrigida]]*0.25</f>
        <v>4.5</v>
      </c>
      <c r="H50" s="116">
        <f>SUMIFS('Alocação 1q'!X:X,'Alocação 1q'!Y:Y,Tabela11[[#This Row],[Docente]],'Alocação 1q'!F:F,"BI")+SUMIFS('Alocação 1q'!AI:AI,'Alocação 1q'!AJ:AJ,Tabela11[[#This Row],[Docente]],'Alocação 1q'!F:F,"BI")</f>
        <v>0</v>
      </c>
      <c r="I50" s="116">
        <f>SUMIFS('Alocação 1q'!X:X,'Alocação 1q'!Y:Y,Tabela11[[#This Row],[Docente]],'Alocação 1q'!F:F,"OBR")+SUMIFS('Alocação 1q'!AI:AI,'Alocação 1q'!AJ:AJ,Tabela11[[#This Row],[Docente]],'Alocação 1q'!F:F,"OBR")</f>
        <v>0</v>
      </c>
      <c r="J50" s="116">
        <f>SUMIFS('Alocação 1q'!X:X,'Alocação 1q'!Y:Y,Tabela11[[#This Row],[Docente]],'Alocação 1q'!F:F,"OL")+SUMIFS('Alocação 1q'!AI:AI,'Alocação 1q'!AJ:AJ,Tabela11[[#This Row],[Docente]],'Alocação 1q'!F:F,"OL")</f>
        <v>0</v>
      </c>
      <c r="K50" s="116">
        <f>SUMIFS('Alocação 1q'!X:X,'Alocação 1q'!Y:Y,Tabela11[[#This Row],[Docente]],'Alocação 1q'!F:F,"livre")+SUMIFS('Alocação 1q'!AI:AI,'Alocação 1q'!AJ:AJ,Tabela11[[#This Row],[Docente]],'Alocação 1q'!F:F,"livre")</f>
        <v>0</v>
      </c>
      <c r="L50" s="116">
        <f>SUMIFS('Alocação 1q'!X:X,'Alocação 1q'!Y:Y,Tabela11[[#This Row],[Docente]],'Alocação 1q'!F:F,"pg")+SUMIFS('Alocação 1q'!AI:AI,'Alocação 1q'!AJ:AJ,Tabela11[[#This Row],[Docente]],'Alocação 1q'!F:F,"pg")</f>
        <v>0</v>
      </c>
      <c r="M50" s="111">
        <v>0</v>
      </c>
      <c r="N50" s="119">
        <f>SUM(Tabela11[[#This Row],[BI 1Q]:[Ext. 1Q]])</f>
        <v>0</v>
      </c>
      <c r="O50" s="116">
        <f>SUMIFS('Alocação 2q'!X:X,'Alocação 2q'!Y:Y,Tabela11[[#This Row],[Docente]],'Alocação 2q'!F:F,"BI")+SUMIFS('Alocação 2q'!AI:AI,'Alocação 2q'!AJ:AJ,Tabela11[[#This Row],[Docente]],'Alocação 2q'!F:F,"BI")</f>
        <v>1.5</v>
      </c>
      <c r="P50" s="116">
        <f>SUMIFS('Alocação 2q'!X:X,'Alocação 2q'!Y:Y,Tabela11[[#This Row],[Docente]],'Alocação 2q'!F:F,"OBR")+SUMIFS('Alocação 2q'!AI:AI,'Alocação 2q'!AJ:AJ,Tabela11[[#This Row],[Docente]],'Alocação 2q'!F:F,"OBR")</f>
        <v>0</v>
      </c>
      <c r="Q50" s="116">
        <f>SUMIFS('Alocação 2q'!X:X,'Alocação 2q'!Y:Y,Tabela11[[#This Row],[Docente]],'Alocação 2q'!F:F,"OL")+SUMIFS('Alocação 2q'!AI:AI,'Alocação 2q'!AJ:AJ,Tabela11[[#This Row],[Docente]],'Alocação 2q'!F:F,"OL")</f>
        <v>0</v>
      </c>
      <c r="R50" s="116">
        <f>SUMIFS('Alocação 2q'!X:X,'Alocação 2q'!Y:Y,Tabela11[[#This Row],[Docente]],'Alocação 2q'!F:F,"livre")+SUMIFS('Alocação 2q'!AI:AI,'Alocação 2q'!AJ:AJ,Tabela11[[#This Row],[Docente]],'Alocação 2q'!F:F,"livre")</f>
        <v>0</v>
      </c>
      <c r="S50" s="116">
        <f>SUMIFS('Alocação 2q'!X:X,'Alocação 2q'!Y:Y,Tabela11[[#This Row],[Docente]],'Alocação 2q'!F:F,"pg")+SUMIFS('Alocação 2q'!AI:AI,'Alocação 2q'!AJ:AJ,Tabela11[[#This Row],[Docente]],'Alocação 2q'!F:F,"pg")</f>
        <v>0</v>
      </c>
      <c r="T50" s="111">
        <v>0</v>
      </c>
      <c r="U50" s="119">
        <f>SUM(Tabela11[[#This Row],[BI 2Q]:[Ext. 2Q]])</f>
        <v>1.5</v>
      </c>
      <c r="V50" s="116">
        <f>SUMIFS('Alocação 3q'!X:X,'Alocação 3q'!Y:Y,Tabela11[[#This Row],[Docente]],'Alocação 3q'!F:F,"BI")+SUMIFS('Alocação 3q'!AI:AI,'Alocação 3q'!AJ:AJ,Tabela11[[#This Row],[Docente]],'Alocação 3q'!F:F,"BI")</f>
        <v>0</v>
      </c>
      <c r="W50" s="116">
        <f>SUMIFS('Alocação 3q'!X:X,'Alocação 3q'!Y:Y,Tabela11[[#This Row],[Docente]],'Alocação 3q'!F:F,"OBR")+SUMIFS('Alocação 3q'!AI:AI,'Alocação 3q'!AJ:AJ,Tabela11[[#This Row],[Docente]],'Alocação 3q'!F:F,"OBR")</f>
        <v>12</v>
      </c>
      <c r="X50" s="116">
        <f>SUMIFS('Alocação 3q'!X:X,'Alocação 3q'!Y:Y,Tabela11[[#This Row],[Docente]],'Alocação 3q'!F:F,"OL")+SUMIFS('Alocação 3q'!AI:AI,'Alocação 3q'!AJ:AJ,Tabela11[[#This Row],[Docente]],'Alocação 3q'!F:F,"OL")</f>
        <v>0</v>
      </c>
      <c r="Y50" s="116">
        <f>SUMIFS('Alocação 3q'!X:X,'Alocação 3q'!Y:Y,Tabela11[[#This Row],[Docente]],'Alocação 3q'!F:F,"livre")+SUMIFS('Alocação 3q'!AI:AI,'Alocação 3q'!AJ:AJ,Tabela11[[#This Row],[Docente]],'Alocação 3q'!F:F,"livre")</f>
        <v>0</v>
      </c>
      <c r="Z50" s="116">
        <f>SUMIFS('Alocação 3q'!X:X,'Alocação 3q'!Y:Y,Tabela11[[#This Row],[Docente]],'Alocação 3q'!F:F,"pg")+SUMIFS('Alocação 3q'!AI:AI,'Alocação 3q'!AJ:AJ,Tabela11[[#This Row],[Docente]],'Alocação 3q'!F:F,"pg")</f>
        <v>0</v>
      </c>
      <c r="AA50" s="111">
        <v>0</v>
      </c>
      <c r="AB50" s="121">
        <f>SUM(Tabela11[[#This Row],[BI 3Q]:[Ext. 3Q]])</f>
        <v>12</v>
      </c>
      <c r="AC50" s="116">
        <f>SUM(Tabela11[[#This Row],[BI 1Q]],Tabela11[[#This Row],[BI 2Q]],Tabela11[[#This Row],[BI 3Q]])</f>
        <v>1.5</v>
      </c>
      <c r="AD50" s="116">
        <f>SUM(Tabela11[[#This Row],[OBR ESP 1Q]],Tabela11[[#This Row],[OBR ESP 2Q]],Tabela11[[#This Row],[OBR ESP 3Q]])</f>
        <v>12</v>
      </c>
      <c r="AE50" s="115">
        <f>SUM(Tabela11[[#This Row],[OL ESP 1Q]],Tabela11[[#This Row],[OL ESP 2Q]],Tabela11[[#This Row],[OL ESP 3Q]])</f>
        <v>0</v>
      </c>
      <c r="AF50" s="116">
        <f>SUM(Tabela11[[#This Row],[Livre 1Q]],Tabela11[[#This Row],[Livre 2Q]],Tabela11[[#This Row],[Livre 3Q]])</f>
        <v>0</v>
      </c>
      <c r="AG50" s="121">
        <f>Tabela11[[#This Row],[Total BI]]+Tabela11[[#This Row],[Total OBR ESP]]+Tabela11[[#This Row],[TOTAL OL ESP]]</f>
        <v>13.5</v>
      </c>
      <c r="AH50" s="110">
        <f t="shared" si="2"/>
        <v>0</v>
      </c>
      <c r="AI50" s="110">
        <f t="shared" si="3"/>
        <v>0</v>
      </c>
      <c r="AJ50" s="110">
        <f>Tabela11[[#This Row],[TOTAL PG]]+Tabela11[[#This Row],[Extensão Total]]</f>
        <v>0</v>
      </c>
      <c r="AK50" s="121">
        <f>SUM(Tabela11[[#This Row],[TOTAL ANUAL GRADUAÇÃO]:[Extensão Total]])</f>
        <v>13.5</v>
      </c>
      <c r="AL50" s="100">
        <v>0</v>
      </c>
      <c r="AM50" s="121">
        <f>SUM(Tabela11[[#This Row],[CRÉDITOS TOTAIS]:[Coordenação disc ano anterior]])</f>
        <v>13.5</v>
      </c>
      <c r="AN50" s="111">
        <v>0</v>
      </c>
      <c r="AO50" s="120">
        <f>Tabela11[[#This Row],[Total c/ coord disc]]+Tabela11[[#This Row],[Dispensa/Conversão créditos]]</f>
        <v>13.5</v>
      </c>
      <c r="AP50" s="121">
        <f>IF(Tabela11[[#This Row],[Total Extensão + PG]]&gt;Tabela11[[#This Row],[Máximo de EXT+PG]],Tabela11[[#This Row],[Máximo de EXT+PG]],Tabela11[[#This Row],[Total Extensão + PG]])</f>
        <v>0</v>
      </c>
      <c r="AQ50" s="121">
        <f>Tabela11[[#This Row],[TOTAL ANUAL GRADUAÇÃO]]+Tabela11[[#This Row],[Coordenação disc ano anterior]]+Tabela11[[#This Row],[Dispensa/Conversão créditos]]+Tabela11[[#This Row],[PG + Ext Corrigido]]</f>
        <v>13.5</v>
      </c>
      <c r="AR50" s="123">
        <f>Tabela11[[#This Row],[Total corrigido]]-Tabela11[[#This Row],[Média créditos Corrigida]]</f>
        <v>-4.5</v>
      </c>
      <c r="AS50" s="111" t="s">
        <v>4130</v>
      </c>
    </row>
    <row r="51" spans="1:47" s="12" customFormat="1">
      <c r="B51" s="100"/>
      <c r="C51" s="109" t="str">
        <f>Docentes!A50</f>
        <v>Tiago Rodrigues</v>
      </c>
      <c r="D51" s="111"/>
      <c r="E51" s="111"/>
      <c r="F51" s="112">
        <f>(A$3*(1-Tabela11[[#This Row],[n° quadrimestre que docente estará afastado (licença, afastamento, desligamento)]]/3)-Tabela11[[#This Row],[Saldo do ano anterior]])</f>
        <v>18</v>
      </c>
      <c r="G51" s="112">
        <f>Tabela11[[#This Row],[Média créditos Corrigida]]*0.25</f>
        <v>4.5</v>
      </c>
      <c r="H51" s="116">
        <f>SUMIFS('Alocação 1q'!X:X,'Alocação 1q'!Y:Y,Tabela11[[#This Row],[Docente]],'Alocação 1q'!F:F,"BI")+SUMIFS('Alocação 1q'!AI:AI,'Alocação 1q'!AJ:AJ,Tabela11[[#This Row],[Docente]],'Alocação 1q'!F:F,"BI")</f>
        <v>7</v>
      </c>
      <c r="I51" s="116">
        <f>SUMIFS('Alocação 1q'!X:X,'Alocação 1q'!Y:Y,Tabela11[[#This Row],[Docente]],'Alocação 1q'!F:F,"OBR")+SUMIFS('Alocação 1q'!AI:AI,'Alocação 1q'!AJ:AJ,Tabela11[[#This Row],[Docente]],'Alocação 1q'!F:F,"OBR")</f>
        <v>0</v>
      </c>
      <c r="J51" s="116">
        <f>SUMIFS('Alocação 1q'!X:X,'Alocação 1q'!Y:Y,Tabela11[[#This Row],[Docente]],'Alocação 1q'!F:F,"OL")+SUMIFS('Alocação 1q'!AI:AI,'Alocação 1q'!AJ:AJ,Tabela11[[#This Row],[Docente]],'Alocação 1q'!F:F,"OL")</f>
        <v>0</v>
      </c>
      <c r="K51" s="116">
        <f>SUMIFS('Alocação 1q'!X:X,'Alocação 1q'!Y:Y,Tabela11[[#This Row],[Docente]],'Alocação 1q'!F:F,"livre")+SUMIFS('Alocação 1q'!AI:AI,'Alocação 1q'!AJ:AJ,Tabela11[[#This Row],[Docente]],'Alocação 1q'!F:F,"livre")</f>
        <v>0</v>
      </c>
      <c r="L51" s="116">
        <f>SUMIFS('Alocação 1q'!X:X,'Alocação 1q'!Y:Y,Tabela11[[#This Row],[Docente]],'Alocação 1q'!F:F,"pg")+SUMIFS('Alocação 1q'!AI:AI,'Alocação 1q'!AJ:AJ,Tabela11[[#This Row],[Docente]],'Alocação 1q'!F:F,"pg")</f>
        <v>0</v>
      </c>
      <c r="M51" s="111">
        <v>0</v>
      </c>
      <c r="N51" s="119">
        <f>SUM(Tabela11[[#This Row],[BI 1Q]:[Ext. 1Q]])</f>
        <v>7</v>
      </c>
      <c r="O51" s="116">
        <f>SUMIFS('Alocação 2q'!X:X,'Alocação 2q'!Y:Y,Tabela11[[#This Row],[Docente]],'Alocação 2q'!F:F,"BI")+SUMIFS('Alocação 2q'!AI:AI,'Alocação 2q'!AJ:AJ,Tabela11[[#This Row],[Docente]],'Alocação 2q'!F:F,"BI")</f>
        <v>0</v>
      </c>
      <c r="P51" s="116">
        <f>SUMIFS('Alocação 2q'!X:X,'Alocação 2q'!Y:Y,Tabela11[[#This Row],[Docente]],'Alocação 2q'!F:F,"OBR")+SUMIFS('Alocação 2q'!AI:AI,'Alocação 2q'!AJ:AJ,Tabela11[[#This Row],[Docente]],'Alocação 2q'!F:F,"OBR")</f>
        <v>0</v>
      </c>
      <c r="Q51" s="116">
        <f>SUMIFS('Alocação 2q'!X:X,'Alocação 2q'!Y:Y,Tabela11[[#This Row],[Docente]],'Alocação 2q'!F:F,"OL")+SUMIFS('Alocação 2q'!AI:AI,'Alocação 2q'!AJ:AJ,Tabela11[[#This Row],[Docente]],'Alocação 2q'!F:F,"OL")</f>
        <v>0</v>
      </c>
      <c r="R51" s="116">
        <f>SUMIFS('Alocação 2q'!X:X,'Alocação 2q'!Y:Y,Tabela11[[#This Row],[Docente]],'Alocação 2q'!F:F,"livre")+SUMIFS('Alocação 2q'!AI:AI,'Alocação 2q'!AJ:AJ,Tabela11[[#This Row],[Docente]],'Alocação 2q'!F:F,"livre")</f>
        <v>0</v>
      </c>
      <c r="S51" s="116">
        <f>SUMIFS('Alocação 2q'!X:X,'Alocação 2q'!Y:Y,Tabela11[[#This Row],[Docente]],'Alocação 2q'!F:F,"pg")+SUMIFS('Alocação 2q'!AI:AI,'Alocação 2q'!AJ:AJ,Tabela11[[#This Row],[Docente]],'Alocação 2q'!F:F,"pg")</f>
        <v>4</v>
      </c>
      <c r="T51" s="111">
        <v>0</v>
      </c>
      <c r="U51" s="119">
        <f>SUM(Tabela11[[#This Row],[BI 2Q]:[Ext. 2Q]])</f>
        <v>4</v>
      </c>
      <c r="V51" s="116">
        <f>SUMIFS('Alocação 3q'!X:X,'Alocação 3q'!Y:Y,Tabela11[[#This Row],[Docente]],'Alocação 3q'!F:F,"BI")+SUMIFS('Alocação 3q'!AI:AI,'Alocação 3q'!AJ:AJ,Tabela11[[#This Row],[Docente]],'Alocação 3q'!F:F,"BI")</f>
        <v>6</v>
      </c>
      <c r="W51" s="116">
        <f>SUMIFS('Alocação 3q'!X:X,'Alocação 3q'!Y:Y,Tabela11[[#This Row],[Docente]],'Alocação 3q'!F:F,"OBR")+SUMIFS('Alocação 3q'!AI:AI,'Alocação 3q'!AJ:AJ,Tabela11[[#This Row],[Docente]],'Alocação 3q'!F:F,"OBR")</f>
        <v>0</v>
      </c>
      <c r="X51" s="116">
        <f>SUMIFS('Alocação 3q'!X:X,'Alocação 3q'!Y:Y,Tabela11[[#This Row],[Docente]],'Alocação 3q'!F:F,"OL")+SUMIFS('Alocação 3q'!AI:AI,'Alocação 3q'!AJ:AJ,Tabela11[[#This Row],[Docente]],'Alocação 3q'!F:F,"OL")</f>
        <v>3</v>
      </c>
      <c r="Y51" s="116">
        <f>SUMIFS('Alocação 3q'!X:X,'Alocação 3q'!Y:Y,Tabela11[[#This Row],[Docente]],'Alocação 3q'!F:F,"livre")+SUMIFS('Alocação 3q'!AI:AI,'Alocação 3q'!AJ:AJ,Tabela11[[#This Row],[Docente]],'Alocação 3q'!F:F,"livre")</f>
        <v>0</v>
      </c>
      <c r="Z51" s="116">
        <f>SUMIFS('Alocação 3q'!X:X,'Alocação 3q'!Y:Y,Tabela11[[#This Row],[Docente]],'Alocação 3q'!F:F,"pg")+SUMIFS('Alocação 3q'!AI:AI,'Alocação 3q'!AJ:AJ,Tabela11[[#This Row],[Docente]],'Alocação 3q'!F:F,"pg")</f>
        <v>6</v>
      </c>
      <c r="AA51" s="111">
        <v>0</v>
      </c>
      <c r="AB51" s="121">
        <f>SUM(Tabela11[[#This Row],[BI 3Q]:[Ext. 3Q]])</f>
        <v>15</v>
      </c>
      <c r="AC51" s="116">
        <f>SUM(Tabela11[[#This Row],[BI 1Q]],Tabela11[[#This Row],[BI 2Q]],Tabela11[[#This Row],[BI 3Q]])</f>
        <v>13</v>
      </c>
      <c r="AD51" s="116">
        <f>SUM(Tabela11[[#This Row],[OBR ESP 1Q]],Tabela11[[#This Row],[OBR ESP 2Q]],Tabela11[[#This Row],[OBR ESP 3Q]])</f>
        <v>0</v>
      </c>
      <c r="AE51" s="115">
        <f>SUM(Tabela11[[#This Row],[OL ESP 1Q]],Tabela11[[#This Row],[OL ESP 2Q]],Tabela11[[#This Row],[OL ESP 3Q]])</f>
        <v>3</v>
      </c>
      <c r="AF51" s="116">
        <f>SUM(Tabela11[[#This Row],[Livre 1Q]],Tabela11[[#This Row],[Livre 2Q]],Tabela11[[#This Row],[Livre 3Q]])</f>
        <v>0</v>
      </c>
      <c r="AG51" s="121">
        <f>Tabela11[[#This Row],[Total BI]]+Tabela11[[#This Row],[Total OBR ESP]]+Tabela11[[#This Row],[TOTAL OL ESP]]</f>
        <v>16</v>
      </c>
      <c r="AH51" s="110">
        <f t="shared" si="2"/>
        <v>10</v>
      </c>
      <c r="AI51" s="110">
        <f t="shared" si="3"/>
        <v>0</v>
      </c>
      <c r="AJ51" s="110">
        <f>Tabela11[[#This Row],[TOTAL PG]]+Tabela11[[#This Row],[Extensão Total]]</f>
        <v>10</v>
      </c>
      <c r="AK51" s="121">
        <f>SUM(Tabela11[[#This Row],[TOTAL ANUAL GRADUAÇÃO]:[Extensão Total]])</f>
        <v>26</v>
      </c>
      <c r="AL51" s="100">
        <v>0</v>
      </c>
      <c r="AM51" s="121">
        <f>SUM(Tabela11[[#This Row],[CRÉDITOS TOTAIS]:[Coordenação disc ano anterior]])</f>
        <v>26</v>
      </c>
      <c r="AN51" s="111">
        <v>0</v>
      </c>
      <c r="AO51" s="120">
        <f>Tabela11[[#This Row],[Total c/ coord disc]]+Tabela11[[#This Row],[Dispensa/Conversão créditos]]</f>
        <v>26</v>
      </c>
      <c r="AP51" s="121">
        <f>IF(Tabela11[[#This Row],[Total Extensão + PG]]&gt;Tabela11[[#This Row],[Máximo de EXT+PG]],Tabela11[[#This Row],[Máximo de EXT+PG]],Tabela11[[#This Row],[Total Extensão + PG]])</f>
        <v>4.5</v>
      </c>
      <c r="AQ51" s="121">
        <f>Tabela11[[#This Row],[TOTAL ANUAL GRADUAÇÃO]]+Tabela11[[#This Row],[Coordenação disc ano anterior]]+Tabela11[[#This Row],[Dispensa/Conversão créditos]]+Tabela11[[#This Row],[PG + Ext Corrigido]]</f>
        <v>20.5</v>
      </c>
      <c r="AR51" s="123">
        <f>Tabela11[[#This Row],[Total corrigido]]-Tabela11[[#This Row],[Média créditos Corrigida]]</f>
        <v>2.5</v>
      </c>
      <c r="AS51" s="111"/>
    </row>
    <row r="52" spans="1:47" s="12" customFormat="1">
      <c r="B52" s="100"/>
      <c r="C52" s="109" t="str">
        <f>Docentes!A51</f>
        <v>Vanessa Kruth Verdade</v>
      </c>
      <c r="D52" s="111"/>
      <c r="E52" s="111"/>
      <c r="F52" s="112">
        <f>(A$3*(1-Tabela11[[#This Row],[n° quadrimestre que docente estará afastado (licença, afastamento, desligamento)]]/3)-Tabela11[[#This Row],[Saldo do ano anterior]])</f>
        <v>18</v>
      </c>
      <c r="G52" s="112">
        <f>Tabela11[[#This Row],[Média créditos Corrigida]]*0.25</f>
        <v>4.5</v>
      </c>
      <c r="H52" s="116">
        <f>SUMIFS('Alocação 1q'!X:X,'Alocação 1q'!Y:Y,Tabela11[[#This Row],[Docente]],'Alocação 1q'!F:F,"BI")+SUMIFS('Alocação 1q'!AI:AI,'Alocação 1q'!AJ:AJ,Tabela11[[#This Row],[Docente]],'Alocação 1q'!F:F,"BI")</f>
        <v>0</v>
      </c>
      <c r="I52" s="116">
        <f>SUMIFS('Alocação 1q'!X:X,'Alocação 1q'!Y:Y,Tabela11[[#This Row],[Docente]],'Alocação 1q'!F:F,"OBR")+SUMIFS('Alocação 1q'!AI:AI,'Alocação 1q'!AJ:AJ,Tabela11[[#This Row],[Docente]],'Alocação 1q'!F:F,"OBR")</f>
        <v>4</v>
      </c>
      <c r="J52" s="116">
        <f>SUMIFS('Alocação 1q'!X:X,'Alocação 1q'!Y:Y,Tabela11[[#This Row],[Docente]],'Alocação 1q'!F:F,"OL")+SUMIFS('Alocação 1q'!AI:AI,'Alocação 1q'!AJ:AJ,Tabela11[[#This Row],[Docente]],'Alocação 1q'!F:F,"OL")</f>
        <v>0</v>
      </c>
      <c r="K52" s="116">
        <f>SUMIFS('Alocação 1q'!X:X,'Alocação 1q'!Y:Y,Tabela11[[#This Row],[Docente]],'Alocação 1q'!F:F,"livre")+SUMIFS('Alocação 1q'!AI:AI,'Alocação 1q'!AJ:AJ,Tabela11[[#This Row],[Docente]],'Alocação 1q'!F:F,"livre")</f>
        <v>0</v>
      </c>
      <c r="L52" s="116">
        <f>SUMIFS('Alocação 1q'!X:X,'Alocação 1q'!Y:Y,Tabela11[[#This Row],[Docente]],'Alocação 1q'!F:F,"pg")+SUMIFS('Alocação 1q'!AI:AI,'Alocação 1q'!AJ:AJ,Tabela11[[#This Row],[Docente]],'Alocação 1q'!F:F,"pg")</f>
        <v>2</v>
      </c>
      <c r="M52" s="111">
        <v>0</v>
      </c>
      <c r="N52" s="119">
        <f>SUM(Tabela11[[#This Row],[BI 1Q]:[Ext. 1Q]])</f>
        <v>6</v>
      </c>
      <c r="O52" s="116">
        <f>SUMIFS('Alocação 2q'!X:X,'Alocação 2q'!Y:Y,Tabela11[[#This Row],[Docente]],'Alocação 2q'!F:F,"BI")+SUMIFS('Alocação 2q'!AI:AI,'Alocação 2q'!AJ:AJ,Tabela11[[#This Row],[Docente]],'Alocação 2q'!F:F,"BI")</f>
        <v>0</v>
      </c>
      <c r="P52" s="116">
        <f>SUMIFS('Alocação 2q'!X:X,'Alocação 2q'!Y:Y,Tabela11[[#This Row],[Docente]],'Alocação 2q'!F:F,"OBR")+SUMIFS('Alocação 2q'!AI:AI,'Alocação 2q'!AJ:AJ,Tabela11[[#This Row],[Docente]],'Alocação 2q'!F:F,"OBR")</f>
        <v>0</v>
      </c>
      <c r="Q52" s="116">
        <f>SUMIFS('Alocação 2q'!X:X,'Alocação 2q'!Y:Y,Tabela11[[#This Row],[Docente]],'Alocação 2q'!F:F,"OL")+SUMIFS('Alocação 2q'!AI:AI,'Alocação 2q'!AJ:AJ,Tabela11[[#This Row],[Docente]],'Alocação 2q'!F:F,"OL")</f>
        <v>0</v>
      </c>
      <c r="R52" s="116">
        <f>SUMIFS('Alocação 2q'!X:X,'Alocação 2q'!Y:Y,Tabela11[[#This Row],[Docente]],'Alocação 2q'!F:F,"livre")+SUMIFS('Alocação 2q'!AI:AI,'Alocação 2q'!AJ:AJ,Tabela11[[#This Row],[Docente]],'Alocação 2q'!F:F,"livre")</f>
        <v>0</v>
      </c>
      <c r="S52" s="116">
        <f>SUMIFS('Alocação 2q'!X:X,'Alocação 2q'!Y:Y,Tabela11[[#This Row],[Docente]],'Alocação 2q'!F:F,"pg")+SUMIFS('Alocação 2q'!AI:AI,'Alocação 2q'!AJ:AJ,Tabela11[[#This Row],[Docente]],'Alocação 2q'!F:F,"pg")</f>
        <v>0</v>
      </c>
      <c r="T52" s="111">
        <v>0</v>
      </c>
      <c r="U52" s="119">
        <f>SUM(Tabela11[[#This Row],[BI 2Q]:[Ext. 2Q]])</f>
        <v>0</v>
      </c>
      <c r="V52" s="116">
        <f>SUMIFS('Alocação 3q'!X:X,'Alocação 3q'!Y:Y,Tabela11[[#This Row],[Docente]],'Alocação 3q'!F:F,"BI")+SUMIFS('Alocação 3q'!AI:AI,'Alocação 3q'!AJ:AJ,Tabela11[[#This Row],[Docente]],'Alocação 3q'!F:F,"BI")</f>
        <v>0</v>
      </c>
      <c r="W52" s="116">
        <f>SUMIFS('Alocação 3q'!X:X,'Alocação 3q'!Y:Y,Tabela11[[#This Row],[Docente]],'Alocação 3q'!F:F,"OBR")+SUMIFS('Alocação 3q'!AI:AI,'Alocação 3q'!AJ:AJ,Tabela11[[#This Row],[Docente]],'Alocação 3q'!F:F,"OBR")</f>
        <v>0</v>
      </c>
      <c r="X52" s="116">
        <f>SUMIFS('Alocação 3q'!X:X,'Alocação 3q'!Y:Y,Tabela11[[#This Row],[Docente]],'Alocação 3q'!F:F,"OL")+SUMIFS('Alocação 3q'!AI:AI,'Alocação 3q'!AJ:AJ,Tabela11[[#This Row],[Docente]],'Alocação 3q'!F:F,"OL")</f>
        <v>0</v>
      </c>
      <c r="Y52" s="116">
        <f>SUMIFS('Alocação 3q'!X:X,'Alocação 3q'!Y:Y,Tabela11[[#This Row],[Docente]],'Alocação 3q'!F:F,"livre")+SUMIFS('Alocação 3q'!AI:AI,'Alocação 3q'!AJ:AJ,Tabela11[[#This Row],[Docente]],'Alocação 3q'!F:F,"livre")</f>
        <v>0</v>
      </c>
      <c r="Z52" s="116">
        <f>SUMIFS('Alocação 3q'!X:X,'Alocação 3q'!Y:Y,Tabela11[[#This Row],[Docente]],'Alocação 3q'!F:F,"pg")+SUMIFS('Alocação 3q'!AI:AI,'Alocação 3q'!AJ:AJ,Tabela11[[#This Row],[Docente]],'Alocação 3q'!F:F,"pg")</f>
        <v>2</v>
      </c>
      <c r="AA52" s="111">
        <v>0</v>
      </c>
      <c r="AB52" s="121">
        <f>SUM(Tabela11[[#This Row],[BI 3Q]:[Ext. 3Q]])</f>
        <v>2</v>
      </c>
      <c r="AC52" s="116">
        <f>SUM(Tabela11[[#This Row],[BI 1Q]],Tabela11[[#This Row],[BI 2Q]],Tabela11[[#This Row],[BI 3Q]])</f>
        <v>0</v>
      </c>
      <c r="AD52" s="116">
        <f>SUM(Tabela11[[#This Row],[OBR ESP 1Q]],Tabela11[[#This Row],[OBR ESP 2Q]],Tabela11[[#This Row],[OBR ESP 3Q]])</f>
        <v>4</v>
      </c>
      <c r="AE52" s="115">
        <f>SUM(Tabela11[[#This Row],[OL ESP 1Q]],Tabela11[[#This Row],[OL ESP 2Q]],Tabela11[[#This Row],[OL ESP 3Q]])</f>
        <v>0</v>
      </c>
      <c r="AF52" s="116">
        <f>SUM(Tabela11[[#This Row],[Livre 1Q]],Tabela11[[#This Row],[Livre 2Q]],Tabela11[[#This Row],[Livre 3Q]])</f>
        <v>0</v>
      </c>
      <c r="AG52" s="121">
        <f>Tabela11[[#This Row],[Total BI]]+Tabela11[[#This Row],[Total OBR ESP]]+Tabela11[[#This Row],[TOTAL OL ESP]]</f>
        <v>4</v>
      </c>
      <c r="AH52" s="110">
        <f t="shared" si="2"/>
        <v>4</v>
      </c>
      <c r="AI52" s="110">
        <f t="shared" si="3"/>
        <v>0</v>
      </c>
      <c r="AJ52" s="110">
        <f>Tabela11[[#This Row],[TOTAL PG]]+Tabela11[[#This Row],[Extensão Total]]</f>
        <v>4</v>
      </c>
      <c r="AK52" s="121">
        <f>SUM(Tabela11[[#This Row],[TOTAL ANUAL GRADUAÇÃO]:[Extensão Total]])</f>
        <v>8</v>
      </c>
      <c r="AL52" s="100">
        <v>3</v>
      </c>
      <c r="AM52" s="121">
        <f>SUM(Tabela11[[#This Row],[CRÉDITOS TOTAIS]:[Coordenação disc ano anterior]])</f>
        <v>11</v>
      </c>
      <c r="AN52" s="111">
        <v>9</v>
      </c>
      <c r="AO52" s="120">
        <f>Tabela11[[#This Row],[Total c/ coord disc]]+Tabela11[[#This Row],[Dispensa/Conversão créditos]]</f>
        <v>20</v>
      </c>
      <c r="AP52" s="121">
        <f>IF(Tabela11[[#This Row],[Total Extensão + PG]]&gt;Tabela11[[#This Row],[Máximo de EXT+PG]],Tabela11[[#This Row],[Máximo de EXT+PG]],Tabela11[[#This Row],[Total Extensão + PG]])</f>
        <v>4</v>
      </c>
      <c r="AQ52" s="121">
        <f>Tabela11[[#This Row],[TOTAL ANUAL GRADUAÇÃO]]+Tabela11[[#This Row],[Coordenação disc ano anterior]]+Tabela11[[#This Row],[Dispensa/Conversão créditos]]+Tabela11[[#This Row],[PG + Ext Corrigido]]</f>
        <v>20</v>
      </c>
      <c r="AR52" s="123">
        <f>Tabela11[[#This Row],[Total corrigido]]-Tabela11[[#This Row],[Média créditos Corrigida]]</f>
        <v>2</v>
      </c>
      <c r="AS52" s="111" t="s">
        <v>4131</v>
      </c>
    </row>
    <row r="53" spans="1:47" s="12" customFormat="1">
      <c r="B53" s="100"/>
      <c r="C53" s="109" t="str">
        <f>Docentes!A52</f>
        <v>Juliana El Ottra</v>
      </c>
      <c r="D53" s="111"/>
      <c r="E53" s="111"/>
      <c r="F53" s="112">
        <f>(A$3*(1-Tabela11[[#This Row],[n° quadrimestre que docente estará afastado (licença, afastamento, desligamento)]]/3)-Tabela11[[#This Row],[Saldo do ano anterior]])</f>
        <v>18</v>
      </c>
      <c r="G53" s="112">
        <f>Tabela11[[#This Row],[Média créditos Corrigida]]*0.25</f>
        <v>4.5</v>
      </c>
      <c r="H53" s="116">
        <f>SUMIFS('Alocação 1q'!X:X,'Alocação 1q'!Y:Y,Tabela11[[#This Row],[Docente]],'Alocação 1q'!F:F,"BI")+SUMIFS('Alocação 1q'!AI:AI,'Alocação 1q'!AJ:AJ,Tabela11[[#This Row],[Docente]],'Alocação 1q'!F:F,"BI")</f>
        <v>0</v>
      </c>
      <c r="I53" s="116">
        <f>SUMIFS('Alocação 1q'!X:X,'Alocação 1q'!Y:Y,Tabela11[[#This Row],[Docente]],'Alocação 1q'!F:F,"OBR")+SUMIFS('Alocação 1q'!AI:AI,'Alocação 1q'!AJ:AJ,Tabela11[[#This Row],[Docente]],'Alocação 1q'!F:F,"OBR")</f>
        <v>0</v>
      </c>
      <c r="J53" s="116">
        <f>SUMIFS('Alocação 1q'!X:X,'Alocação 1q'!Y:Y,Tabela11[[#This Row],[Docente]],'Alocação 1q'!F:F,"OL")+SUMIFS('Alocação 1q'!AI:AI,'Alocação 1q'!AJ:AJ,Tabela11[[#This Row],[Docente]],'Alocação 1q'!F:F,"OL")</f>
        <v>0</v>
      </c>
      <c r="K53" s="116">
        <f>SUMIFS('Alocação 1q'!X:X,'Alocação 1q'!Y:Y,Tabela11[[#This Row],[Docente]],'Alocação 1q'!F:F,"livre")+SUMIFS('Alocação 1q'!AI:AI,'Alocação 1q'!AJ:AJ,Tabela11[[#This Row],[Docente]],'Alocação 1q'!F:F,"livre")</f>
        <v>0</v>
      </c>
      <c r="L53" s="116">
        <f>SUMIFS('Alocação 1q'!X:X,'Alocação 1q'!Y:Y,Tabela11[[#This Row],[Docente]],'Alocação 1q'!F:F,"pg")+SUMIFS('Alocação 1q'!AI:AI,'Alocação 1q'!AJ:AJ,Tabela11[[#This Row],[Docente]],'Alocação 1q'!F:F,"pg")</f>
        <v>0</v>
      </c>
      <c r="M53" s="111">
        <v>0</v>
      </c>
      <c r="N53" s="119">
        <f>SUM(Tabela11[[#This Row],[BI 1Q]:[Ext. 1Q]])</f>
        <v>0</v>
      </c>
      <c r="O53" s="116">
        <f>SUMIFS('Alocação 2q'!X:X,'Alocação 2q'!Y:Y,Tabela11[[#This Row],[Docente]],'Alocação 2q'!F:F,"BI")+SUMIFS('Alocação 2q'!AI:AI,'Alocação 2q'!AJ:AJ,Tabela11[[#This Row],[Docente]],'Alocação 2q'!F:F,"BI")</f>
        <v>0</v>
      </c>
      <c r="P53" s="116">
        <f>SUMIFS('Alocação 2q'!X:X,'Alocação 2q'!Y:Y,Tabela11[[#This Row],[Docente]],'Alocação 2q'!F:F,"OBR")+SUMIFS('Alocação 2q'!AI:AI,'Alocação 2q'!AJ:AJ,Tabela11[[#This Row],[Docente]],'Alocação 2q'!F:F,"OBR")</f>
        <v>0</v>
      </c>
      <c r="Q53" s="116">
        <f>SUMIFS('Alocação 2q'!X:X,'Alocação 2q'!Y:Y,Tabela11[[#This Row],[Docente]],'Alocação 2q'!F:F,"OL")+SUMIFS('Alocação 2q'!AI:AI,'Alocação 2q'!AJ:AJ,Tabela11[[#This Row],[Docente]],'Alocação 2q'!F:F,"OL")</f>
        <v>0</v>
      </c>
      <c r="R53" s="116">
        <f>SUMIFS('Alocação 2q'!X:X,'Alocação 2q'!Y:Y,Tabela11[[#This Row],[Docente]],'Alocação 2q'!F:F,"livre")+SUMIFS('Alocação 2q'!AI:AI,'Alocação 2q'!AJ:AJ,Tabela11[[#This Row],[Docente]],'Alocação 2q'!F:F,"livre")</f>
        <v>0</v>
      </c>
      <c r="S53" s="116">
        <f>SUMIFS('Alocação 2q'!X:X,'Alocação 2q'!Y:Y,Tabela11[[#This Row],[Docente]],'Alocação 2q'!F:F,"pg")+SUMIFS('Alocação 2q'!AI:AI,'Alocação 2q'!AJ:AJ,Tabela11[[#This Row],[Docente]],'Alocação 2q'!F:F,"pg")</f>
        <v>0</v>
      </c>
      <c r="T53" s="111">
        <v>0</v>
      </c>
      <c r="U53" s="119">
        <f>SUM(Tabela11[[#This Row],[BI 2Q]:[Ext. 2Q]])</f>
        <v>0</v>
      </c>
      <c r="V53" s="116">
        <f>SUMIFS('Alocação 3q'!X:X,'Alocação 3q'!Y:Y,Tabela11[[#This Row],[Docente]],'Alocação 3q'!F:F,"BI")+SUMIFS('Alocação 3q'!AI:AI,'Alocação 3q'!AJ:AJ,Tabela11[[#This Row],[Docente]],'Alocação 3q'!F:F,"BI")</f>
        <v>0</v>
      </c>
      <c r="W53" s="116">
        <f>SUMIFS('Alocação 3q'!X:X,'Alocação 3q'!Y:Y,Tabela11[[#This Row],[Docente]],'Alocação 3q'!F:F,"OBR")+SUMIFS('Alocação 3q'!AI:AI,'Alocação 3q'!AJ:AJ,Tabela11[[#This Row],[Docente]],'Alocação 3q'!F:F,"OBR")</f>
        <v>12</v>
      </c>
      <c r="X53" s="116">
        <f>SUMIFS('Alocação 3q'!X:X,'Alocação 3q'!Y:Y,Tabela11[[#This Row],[Docente]],'Alocação 3q'!F:F,"OL")+SUMIFS('Alocação 3q'!AI:AI,'Alocação 3q'!AJ:AJ,Tabela11[[#This Row],[Docente]],'Alocação 3q'!F:F,"OL")</f>
        <v>0</v>
      </c>
      <c r="Y53" s="116">
        <f>SUMIFS('Alocação 3q'!X:X,'Alocação 3q'!Y:Y,Tabela11[[#This Row],[Docente]],'Alocação 3q'!F:F,"livre")+SUMIFS('Alocação 3q'!AI:AI,'Alocação 3q'!AJ:AJ,Tabela11[[#This Row],[Docente]],'Alocação 3q'!F:F,"livre")</f>
        <v>0</v>
      </c>
      <c r="Z53" s="116">
        <f>SUMIFS('Alocação 3q'!X:X,'Alocação 3q'!Y:Y,Tabela11[[#This Row],[Docente]],'Alocação 3q'!F:F,"pg")+SUMIFS('Alocação 3q'!AI:AI,'Alocação 3q'!AJ:AJ,Tabela11[[#This Row],[Docente]],'Alocação 3q'!F:F,"pg")</f>
        <v>0</v>
      </c>
      <c r="AA53" s="111">
        <v>0</v>
      </c>
      <c r="AB53" s="121">
        <f>SUM(Tabela11[[#This Row],[BI 3Q]:[Ext. 3Q]])</f>
        <v>12</v>
      </c>
      <c r="AC53" s="116">
        <f>SUM(Tabela11[[#This Row],[BI 1Q]],Tabela11[[#This Row],[BI 2Q]],Tabela11[[#This Row],[BI 3Q]])</f>
        <v>0</v>
      </c>
      <c r="AD53" s="116">
        <f>SUM(Tabela11[[#This Row],[OBR ESP 1Q]],Tabela11[[#This Row],[OBR ESP 2Q]],Tabela11[[#This Row],[OBR ESP 3Q]])</f>
        <v>12</v>
      </c>
      <c r="AE53" s="115">
        <f>SUM(Tabela11[[#This Row],[OL ESP 1Q]],Tabela11[[#This Row],[OL ESP 2Q]],Tabela11[[#This Row],[OL ESP 3Q]])</f>
        <v>0</v>
      </c>
      <c r="AF53" s="116">
        <f>SUM(Tabela11[[#This Row],[Livre 1Q]],Tabela11[[#This Row],[Livre 2Q]],Tabela11[[#This Row],[Livre 3Q]])</f>
        <v>0</v>
      </c>
      <c r="AG53" s="121">
        <f>Tabela11[[#This Row],[Total BI]]+Tabela11[[#This Row],[Total OBR ESP]]+Tabela11[[#This Row],[TOTAL OL ESP]]</f>
        <v>12</v>
      </c>
      <c r="AH53" s="110">
        <f t="shared" si="2"/>
        <v>0</v>
      </c>
      <c r="AI53" s="110">
        <f t="shared" si="3"/>
        <v>0</v>
      </c>
      <c r="AJ53" s="110">
        <f>Tabela11[[#This Row],[TOTAL PG]]+Tabela11[[#This Row],[Extensão Total]]</f>
        <v>0</v>
      </c>
      <c r="AK53" s="121">
        <f>SUM(Tabela11[[#This Row],[TOTAL ANUAL GRADUAÇÃO]:[Extensão Total]])</f>
        <v>12</v>
      </c>
      <c r="AL53" s="100">
        <v>0</v>
      </c>
      <c r="AM53" s="121">
        <f>SUM(Tabela11[[#This Row],[CRÉDITOS TOTAIS]:[Coordenação disc ano anterior]])</f>
        <v>12</v>
      </c>
      <c r="AN53" s="111">
        <v>0</v>
      </c>
      <c r="AO53" s="120">
        <f>Tabela11[[#This Row],[Total c/ coord disc]]+Tabela11[[#This Row],[Dispensa/Conversão créditos]]</f>
        <v>12</v>
      </c>
      <c r="AP53" s="121">
        <f>IF(Tabela11[[#This Row],[Total Extensão + PG]]&gt;Tabela11[[#This Row],[Máximo de EXT+PG]],Tabela11[[#This Row],[Máximo de EXT+PG]],Tabela11[[#This Row],[Total Extensão + PG]])</f>
        <v>0</v>
      </c>
      <c r="AQ53" s="121">
        <f>Tabela11[[#This Row],[TOTAL ANUAL GRADUAÇÃO]]+Tabela11[[#This Row],[Coordenação disc ano anterior]]+Tabela11[[#This Row],[Dispensa/Conversão créditos]]+Tabela11[[#This Row],[PG + Ext Corrigido]]</f>
        <v>12</v>
      </c>
      <c r="AR53" s="123">
        <f>Tabela11[[#This Row],[Total corrigido]]-Tabela11[[#This Row],[Média créditos Corrigida]]</f>
        <v>-6</v>
      </c>
      <c r="AS53" s="111" t="s">
        <v>4133</v>
      </c>
    </row>
    <row r="54" spans="1:47">
      <c r="A54"/>
      <c r="C54" s="17" t="str">
        <f>Docentes!A53</f>
        <v>Karina Lucas da Silva Brandão</v>
      </c>
      <c r="D54" s="125"/>
      <c r="E54" s="125"/>
      <c r="F54" s="126">
        <f>(A$3*(1-Tabela11[[#This Row],[n° quadrimestre que docente estará afastado (licença, afastamento, desligamento)]]/3)-Tabela11[[#This Row],[Saldo do ano anterior]])</f>
        <v>18</v>
      </c>
      <c r="G54" s="126">
        <f>Tabela11[[#This Row],[Média créditos Corrigida]]*0.25</f>
        <v>4.5</v>
      </c>
      <c r="H54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54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54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54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54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54" s="111"/>
      <c r="N54" s="55">
        <f>SUM(Tabela11[[#This Row],[BI 1Q]:[Ext. 1Q]])</f>
        <v>0</v>
      </c>
      <c r="O54" s="127">
        <f>SUMIFS('Alocação 2q'!X:X,'Alocação 2q'!Y:Y,Tabela11[[#This Row],[Docente]],'Alocação 2q'!F:F,"BI")+SUMIFS('Alocação 2q'!AI:AI,'Alocação 2q'!AJ:AJ,Tabela11[[#This Row],[Docente]],'Alocação 2q'!F:F,"BI")</f>
        <v>0</v>
      </c>
      <c r="P54" s="127">
        <f>SUMIFS('Alocação 2q'!X:X,'Alocação 2q'!Y:Y,Tabela11[[#This Row],[Docente]],'Alocação 2q'!F:F,"OBR")+SUMIFS('Alocação 2q'!AI:AI,'Alocação 2q'!AJ:AJ,Tabela11[[#This Row],[Docente]],'Alocação 2q'!F:F,"OBR")</f>
        <v>0</v>
      </c>
      <c r="Q54" s="127">
        <f>SUMIFS('Alocação 2q'!X:X,'Alocação 2q'!Y:Y,Tabela11[[#This Row],[Docente]],'Alocação 2q'!F:F,"OL")+SUMIFS('Alocação 2q'!AI:AI,'Alocação 2q'!AJ:AJ,Tabela11[[#This Row],[Docente]],'Alocação 2q'!F:F,"OL")</f>
        <v>0</v>
      </c>
      <c r="R54" s="12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54" s="127">
        <f>SUMIFS('Alocação 2q'!X:X,'Alocação 2q'!Y:Y,Tabela11[[#This Row],[Docente]],'Alocação 2q'!F:F,"pg")+SUMIFS('Alocação 2q'!AI:AI,'Alocação 2q'!AJ:AJ,Tabela11[[#This Row],[Docente]],'Alocação 2q'!F:F,"pg")</f>
        <v>0</v>
      </c>
      <c r="T54" s="100"/>
      <c r="U54" s="18">
        <f>SUM(Tabela11[[#This Row],[BI 2Q]:[Ext. 2Q]])</f>
        <v>0</v>
      </c>
      <c r="V54" s="17">
        <f>SUMIFS('Alocação 3q'!X:X,'Alocação 3q'!Y:Y,Tabela11[[#This Row],[Docente]],'Alocação 3q'!F:F,"BI")+SUMIFS('Alocação 3q'!AI:AI,'Alocação 3q'!AJ:AJ,Tabela11[[#This Row],[Docente]],'Alocação 3q'!F:F,"BI")</f>
        <v>9</v>
      </c>
      <c r="W54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54" s="125">
        <f>SUMIFS('Alocação 3q'!X:X,'Alocação 3q'!Y:Y,Tabela11[[#This Row],[Docente]],'Alocação 3q'!F:F,"OL")+SUMIFS('Alocação 3q'!AI:AI,'Alocação 3q'!AJ:AJ,Tabela11[[#This Row],[Docente]],'Alocação 3q'!F:F,"OL")</f>
        <v>0</v>
      </c>
      <c r="Y54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54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54" s="100"/>
      <c r="AB54" s="18">
        <f>SUM(Tabela11[[#This Row],[BI 3Q]:[Ext. 3Q]])</f>
        <v>9</v>
      </c>
      <c r="AC54" s="17">
        <f>SUM(Tabela11[[#This Row],[BI 1Q]],Tabela11[[#This Row],[BI 2Q]],Tabela11[[#This Row],[BI 3Q]])</f>
        <v>9</v>
      </c>
      <c r="AD54" s="12">
        <f>SUM(Tabela11[[#This Row],[OBR ESP 1Q]],Tabela11[[#This Row],[OBR ESP 2Q]],Tabela11[[#This Row],[OBR ESP 3Q]])</f>
        <v>0</v>
      </c>
      <c r="AE54" s="24">
        <f>SUM(Tabela11[[#This Row],[OL ESP 1Q]],Tabela11[[#This Row],[OL ESP 2Q]],Tabela11[[#This Row],[OL ESP 3Q]])</f>
        <v>0</v>
      </c>
      <c r="AF54" s="17">
        <f>SUM(Tabela11[[#This Row],[Livre 1Q]],Tabela11[[#This Row],[Livre 2Q]],Tabela11[[#This Row],[Livre 3Q]])</f>
        <v>0</v>
      </c>
      <c r="AG54" s="55">
        <f>Tabela11[[#This Row],[Total BI]]+Tabela11[[#This Row],[Total OBR ESP]]+Tabela11[[#This Row],[TOTAL OL ESP]]</f>
        <v>9</v>
      </c>
      <c r="AH54" s="127">
        <f t="shared" ref="AH54:AH56" si="4">SUM(L54,S54,Z54)</f>
        <v>0</v>
      </c>
      <c r="AI54" s="127">
        <f t="shared" ref="AI54:AI56" si="5">SUM(M54,T54,AA54)</f>
        <v>0</v>
      </c>
      <c r="AJ54" s="127">
        <f>Tabela11[[#This Row],[TOTAL PG]]+Tabela11[[#This Row],[Extensão Total]]</f>
        <v>0</v>
      </c>
      <c r="AK54" s="55">
        <f>SUM(Tabela11[[#This Row],[TOTAL ANUAL GRADUAÇÃO]:[Extensão Total]])</f>
        <v>9</v>
      </c>
      <c r="AL54" s="100">
        <v>0</v>
      </c>
      <c r="AM54" s="55">
        <f>SUM(Tabela11[[#This Row],[CRÉDITOS TOTAIS]:[Coordenação disc ano anterior]])</f>
        <v>9</v>
      </c>
      <c r="AN54" s="24">
        <v>0</v>
      </c>
      <c r="AO54" s="55">
        <f>Tabela11[[#This Row],[Total c/ coord disc]]+Tabela11[[#This Row],[Dispensa/Conversão créditos]]</f>
        <v>9</v>
      </c>
      <c r="AP54" s="128">
        <f>IF(Tabela11[[#This Row],[Total Extensão + PG]]&gt;Tabela11[[#This Row],[Máximo de EXT+PG]],Tabela11[[#This Row],[Máximo de EXT+PG]],Tabela11[[#This Row],[Total Extensão + PG]])</f>
        <v>0</v>
      </c>
      <c r="AQ54" s="55">
        <f>Tabela11[[#This Row],[TOTAL ANUAL GRADUAÇÃO]]+Tabela11[[#This Row],[Coordenação disc ano anterior]]+Tabela11[[#This Row],[Dispensa/Conversão créditos]]+Tabela11[[#This Row],[PG + Ext Corrigido]]</f>
        <v>9</v>
      </c>
      <c r="AR54" s="129">
        <f>Tabela11[[#This Row],[Total corrigido]]-Tabela11[[#This Row],[Média créditos Corrigida]]</f>
        <v>-9</v>
      </c>
      <c r="AS54" s="111" t="s">
        <v>4133</v>
      </c>
      <c r="AU54"/>
    </row>
    <row r="55" spans="1:47">
      <c r="C55" s="17" t="str">
        <f>Docentes!A54</f>
        <v>Mateus Sudano</v>
      </c>
      <c r="D55" s="125"/>
      <c r="E55" s="125"/>
      <c r="F55" s="126">
        <f>(A$3*(1-Tabela11[[#This Row],[n° quadrimestre que docente estará afastado (licença, afastamento, desligamento)]]/3)-Tabela11[[#This Row],[Saldo do ano anterior]])</f>
        <v>18</v>
      </c>
      <c r="G55" s="126">
        <f>Tabela11[[#This Row],[Média créditos Corrigida]]*0.25</f>
        <v>4.5</v>
      </c>
      <c r="H55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55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55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55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55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55" s="111"/>
      <c r="N55" s="55">
        <f>SUM(Tabela11[[#This Row],[BI 1Q]:[Ext. 1Q]])</f>
        <v>0</v>
      </c>
      <c r="O55" s="127">
        <f>SUMIFS('Alocação 2q'!X:X,'Alocação 2q'!Y:Y,Tabela11[[#This Row],[Docente]],'Alocação 2q'!F:F,"BI")+SUMIFS('Alocação 2q'!AI:AI,'Alocação 2q'!AJ:AJ,Tabela11[[#This Row],[Docente]],'Alocação 2q'!F:F,"BI")</f>
        <v>0</v>
      </c>
      <c r="P55" s="127">
        <f>SUMIFS('Alocação 2q'!X:X,'Alocação 2q'!Y:Y,Tabela11[[#This Row],[Docente]],'Alocação 2q'!F:F,"OBR")+SUMIFS('Alocação 2q'!AI:AI,'Alocação 2q'!AJ:AJ,Tabela11[[#This Row],[Docente]],'Alocação 2q'!F:F,"OBR")</f>
        <v>0</v>
      </c>
      <c r="Q55" s="127">
        <f>SUMIFS('Alocação 2q'!X:X,'Alocação 2q'!Y:Y,Tabela11[[#This Row],[Docente]],'Alocação 2q'!F:F,"OL")+SUMIFS('Alocação 2q'!AI:AI,'Alocação 2q'!AJ:AJ,Tabela11[[#This Row],[Docente]],'Alocação 2q'!F:F,"OL")</f>
        <v>0</v>
      </c>
      <c r="R55" s="12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55" s="127">
        <f>SUMIFS('Alocação 2q'!X:X,'Alocação 2q'!Y:Y,Tabela11[[#This Row],[Docente]],'Alocação 2q'!F:F,"pg")+SUMIFS('Alocação 2q'!AI:AI,'Alocação 2q'!AJ:AJ,Tabela11[[#This Row],[Docente]],'Alocação 2q'!F:F,"pg")</f>
        <v>0</v>
      </c>
      <c r="T55" s="100"/>
      <c r="U55" s="18">
        <f>SUM(Tabela11[[#This Row],[BI 2Q]:[Ext. 2Q]])</f>
        <v>0</v>
      </c>
      <c r="V55" s="17">
        <f>SUMIFS('Alocação 3q'!X:X,'Alocação 3q'!Y:Y,Tabela11[[#This Row],[Docente]],'Alocação 3q'!F:F,"BI")+SUMIFS('Alocação 3q'!AI:AI,'Alocação 3q'!AJ:AJ,Tabela11[[#This Row],[Docente]],'Alocação 3q'!F:F,"BI")</f>
        <v>0</v>
      </c>
      <c r="W55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X55" s="125">
        <f>SUMIFS('Alocação 3q'!X:X,'Alocação 3q'!Y:Y,Tabela11[[#This Row],[Docente]],'Alocação 3q'!F:F,"OL")+SUMIFS('Alocação 3q'!AI:AI,'Alocação 3q'!AJ:AJ,Tabela11[[#This Row],[Docente]],'Alocação 3q'!F:F,"OL")</f>
        <v>0</v>
      </c>
      <c r="Y55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55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55" s="100"/>
      <c r="AB55" s="18">
        <f>SUM(Tabela11[[#This Row],[BI 3Q]:[Ext. 3Q]])</f>
        <v>4</v>
      </c>
      <c r="AC55" s="17">
        <f>SUM(Tabela11[[#This Row],[BI 1Q]],Tabela11[[#This Row],[BI 2Q]],Tabela11[[#This Row],[BI 3Q]])</f>
        <v>0</v>
      </c>
      <c r="AD55" s="12">
        <f>SUM(Tabela11[[#This Row],[OBR ESP 1Q]],Tabela11[[#This Row],[OBR ESP 2Q]],Tabela11[[#This Row],[OBR ESP 3Q]])</f>
        <v>4</v>
      </c>
      <c r="AE55" s="24">
        <f>SUM(Tabela11[[#This Row],[OL ESP 1Q]],Tabela11[[#This Row],[OL ESP 2Q]],Tabela11[[#This Row],[OL ESP 3Q]])</f>
        <v>0</v>
      </c>
      <c r="AF55" s="17">
        <f>SUM(Tabela11[[#This Row],[Livre 1Q]],Tabela11[[#This Row],[Livre 2Q]],Tabela11[[#This Row],[Livre 3Q]])</f>
        <v>0</v>
      </c>
      <c r="AG55" s="55">
        <f>Tabela11[[#This Row],[Total BI]]+Tabela11[[#This Row],[Total OBR ESP]]+Tabela11[[#This Row],[TOTAL OL ESP]]</f>
        <v>4</v>
      </c>
      <c r="AH55" s="127">
        <f t="shared" si="4"/>
        <v>0</v>
      </c>
      <c r="AI55" s="127">
        <f t="shared" si="5"/>
        <v>0</v>
      </c>
      <c r="AJ55" s="127">
        <f>Tabela11[[#This Row],[TOTAL PG]]+Tabela11[[#This Row],[Extensão Total]]</f>
        <v>0</v>
      </c>
      <c r="AK55" s="55">
        <f>SUM(Tabela11[[#This Row],[TOTAL ANUAL GRADUAÇÃO]:[Extensão Total]])</f>
        <v>4</v>
      </c>
      <c r="AL55" s="100">
        <v>0</v>
      </c>
      <c r="AM55" s="55">
        <f>SUM(Tabela11[[#This Row],[CRÉDITOS TOTAIS]:[Coordenação disc ano anterior]])</f>
        <v>4</v>
      </c>
      <c r="AN55" s="24">
        <v>0</v>
      </c>
      <c r="AO55" s="55">
        <f>Tabela11[[#This Row],[Total c/ coord disc]]+Tabela11[[#This Row],[Dispensa/Conversão créditos]]</f>
        <v>4</v>
      </c>
      <c r="AP55" s="128">
        <f>IF(Tabela11[[#This Row],[Total Extensão + PG]]&gt;Tabela11[[#This Row],[Máximo de EXT+PG]],Tabela11[[#This Row],[Máximo de EXT+PG]],Tabela11[[#This Row],[Total Extensão + PG]])</f>
        <v>0</v>
      </c>
      <c r="AQ55" s="55">
        <f>Tabela11[[#This Row],[TOTAL ANUAL GRADUAÇÃO]]+Tabela11[[#This Row],[Coordenação disc ano anterior]]+Tabela11[[#This Row],[Dispensa/Conversão créditos]]+Tabela11[[#This Row],[PG + Ext Corrigido]]</f>
        <v>4</v>
      </c>
      <c r="AR55" s="129">
        <f>Tabela11[[#This Row],[Total corrigido]]-Tabela11[[#This Row],[Média créditos Corrigida]]</f>
        <v>-14</v>
      </c>
      <c r="AS55" s="111" t="s">
        <v>4132</v>
      </c>
    </row>
    <row r="56" spans="1:47">
      <c r="C56" s="17" t="str">
        <f>Docentes!A55</f>
        <v>Wagner Rodrigo de Souza</v>
      </c>
      <c r="D56" s="125"/>
      <c r="E56" s="125"/>
      <c r="F56" s="126">
        <f>(A$3*(1-Tabela11[[#This Row],[n° quadrimestre que docente estará afastado (licença, afastamento, desligamento)]]/3)-Tabela11[[#This Row],[Saldo do ano anterior]])</f>
        <v>18</v>
      </c>
      <c r="G56" s="126">
        <f>Tabela11[[#This Row],[Média créditos Corrigida]]*0.25</f>
        <v>4.5</v>
      </c>
      <c r="H56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56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56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56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56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56" s="111"/>
      <c r="N56" s="55">
        <f>SUM(Tabela11[[#This Row],[BI 1Q]:[Ext. 1Q]])</f>
        <v>0</v>
      </c>
      <c r="O56" s="127">
        <f>SUMIFS('Alocação 2q'!X:X,'Alocação 2q'!Y:Y,Tabela11[[#This Row],[Docente]],'Alocação 2q'!F:F,"BI")+SUMIFS('Alocação 2q'!AI:AI,'Alocação 2q'!AJ:AJ,Tabela11[[#This Row],[Docente]],'Alocação 2q'!F:F,"BI")</f>
        <v>0</v>
      </c>
      <c r="P56" s="127">
        <f>SUMIFS('Alocação 2q'!X:X,'Alocação 2q'!Y:Y,Tabela11[[#This Row],[Docente]],'Alocação 2q'!F:F,"OBR")+SUMIFS('Alocação 2q'!AI:AI,'Alocação 2q'!AJ:AJ,Tabela11[[#This Row],[Docente]],'Alocação 2q'!F:F,"OBR")</f>
        <v>0</v>
      </c>
      <c r="Q56" s="127">
        <f>SUMIFS('Alocação 2q'!X:X,'Alocação 2q'!Y:Y,Tabela11[[#This Row],[Docente]],'Alocação 2q'!F:F,"OL")+SUMIFS('Alocação 2q'!AI:AI,'Alocação 2q'!AJ:AJ,Tabela11[[#This Row],[Docente]],'Alocação 2q'!F:F,"OL")</f>
        <v>0</v>
      </c>
      <c r="R56" s="12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56" s="127">
        <f>SUMIFS('Alocação 2q'!X:X,'Alocação 2q'!Y:Y,Tabela11[[#This Row],[Docente]],'Alocação 2q'!F:F,"pg")+SUMIFS('Alocação 2q'!AI:AI,'Alocação 2q'!AJ:AJ,Tabela11[[#This Row],[Docente]],'Alocação 2q'!F:F,"pg")</f>
        <v>0</v>
      </c>
      <c r="T56" s="100"/>
      <c r="U56" s="18">
        <f>SUM(Tabela11[[#This Row],[BI 2Q]:[Ext. 2Q]])</f>
        <v>0</v>
      </c>
      <c r="V56" s="17">
        <f>SUMIFS('Alocação 3q'!X:X,'Alocação 3q'!Y:Y,Tabela11[[#This Row],[Docente]],'Alocação 3q'!F:F,"BI")+SUMIFS('Alocação 3q'!AI:AI,'Alocação 3q'!AJ:AJ,Tabela11[[#This Row],[Docente]],'Alocação 3q'!F:F,"BI")</f>
        <v>4</v>
      </c>
      <c r="W56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56" s="125">
        <f>SUMIFS('Alocação 3q'!X:X,'Alocação 3q'!Y:Y,Tabela11[[#This Row],[Docente]],'Alocação 3q'!F:F,"OL")+SUMIFS('Alocação 3q'!AI:AI,'Alocação 3q'!AJ:AJ,Tabela11[[#This Row],[Docente]],'Alocação 3q'!F:F,"OL")</f>
        <v>0</v>
      </c>
      <c r="Y56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56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56" s="100"/>
      <c r="AB56" s="18">
        <f>SUM(Tabela11[[#This Row],[BI 3Q]:[Ext. 3Q]])</f>
        <v>4</v>
      </c>
      <c r="AC56" s="17">
        <f>SUM(Tabela11[[#This Row],[BI 1Q]],Tabela11[[#This Row],[BI 2Q]],Tabela11[[#This Row],[BI 3Q]])</f>
        <v>4</v>
      </c>
      <c r="AD56" s="12">
        <f>SUM(Tabela11[[#This Row],[OBR ESP 1Q]],Tabela11[[#This Row],[OBR ESP 2Q]],Tabela11[[#This Row],[OBR ESP 3Q]])</f>
        <v>0</v>
      </c>
      <c r="AE56" s="24">
        <f>SUM(Tabela11[[#This Row],[OL ESP 1Q]],Tabela11[[#This Row],[OL ESP 2Q]],Tabela11[[#This Row],[OL ESP 3Q]])</f>
        <v>0</v>
      </c>
      <c r="AF56" s="17">
        <f>SUM(Tabela11[[#This Row],[Livre 1Q]],Tabela11[[#This Row],[Livre 2Q]],Tabela11[[#This Row],[Livre 3Q]])</f>
        <v>0</v>
      </c>
      <c r="AG56" s="55">
        <f>Tabela11[[#This Row],[Total BI]]+Tabela11[[#This Row],[Total OBR ESP]]+Tabela11[[#This Row],[TOTAL OL ESP]]</f>
        <v>4</v>
      </c>
      <c r="AH56" s="127">
        <f t="shared" si="4"/>
        <v>0</v>
      </c>
      <c r="AI56" s="127">
        <f t="shared" si="5"/>
        <v>0</v>
      </c>
      <c r="AJ56" s="127">
        <f>Tabela11[[#This Row],[TOTAL PG]]+Tabela11[[#This Row],[Extensão Total]]</f>
        <v>0</v>
      </c>
      <c r="AK56" s="55">
        <f>SUM(Tabela11[[#This Row],[TOTAL ANUAL GRADUAÇÃO]:[Extensão Total]])</f>
        <v>4</v>
      </c>
      <c r="AL56" s="100">
        <v>0</v>
      </c>
      <c r="AM56" s="55">
        <f>SUM(Tabela11[[#This Row],[CRÉDITOS TOTAIS]:[Coordenação disc ano anterior]])</f>
        <v>4</v>
      </c>
      <c r="AN56" s="24">
        <v>0</v>
      </c>
      <c r="AO56" s="55">
        <f>Tabela11[[#This Row],[Total c/ coord disc]]+Tabela11[[#This Row],[Dispensa/Conversão créditos]]</f>
        <v>4</v>
      </c>
      <c r="AP56" s="128">
        <f>IF(Tabela11[[#This Row],[Total Extensão + PG]]&gt;Tabela11[[#This Row],[Máximo de EXT+PG]],Tabela11[[#This Row],[Máximo de EXT+PG]],Tabela11[[#This Row],[Total Extensão + PG]])</f>
        <v>0</v>
      </c>
      <c r="AQ56" s="55">
        <f>Tabela11[[#This Row],[TOTAL ANUAL GRADUAÇÃO]]+Tabela11[[#This Row],[Coordenação disc ano anterior]]+Tabela11[[#This Row],[Dispensa/Conversão créditos]]+Tabela11[[#This Row],[PG + Ext Corrigido]]</f>
        <v>4</v>
      </c>
      <c r="AR56" s="129">
        <f>Tabela11[[#This Row],[Total corrigido]]-Tabela11[[#This Row],[Média créditos Corrigida]]</f>
        <v>-14</v>
      </c>
      <c r="AS56" s="111" t="s">
        <v>4128</v>
      </c>
    </row>
    <row r="57" spans="1:47">
      <c r="C57" t="s">
        <v>311</v>
      </c>
      <c r="H57" s="117">
        <f>SUBTOTAL(109,Tabela11[BI 1Q])</f>
        <v>29</v>
      </c>
      <c r="I57" s="117">
        <f>SUBTOTAL(109,Tabela11[OBR ESP 1Q])</f>
        <v>94</v>
      </c>
      <c r="J57" s="117">
        <f>SUBTOTAL(109,Tabela11[OL ESP 1Q])</f>
        <v>36</v>
      </c>
      <c r="K57" s="117">
        <f>SUBTOTAL(109,Tabela11[Livre 1Q])</f>
        <v>0</v>
      </c>
      <c r="L57" s="117"/>
      <c r="N57" s="117">
        <f>SUBTOTAL(109,Tabela11[Total 1Q])</f>
        <v>191.3</v>
      </c>
      <c r="O57" s="117">
        <f>SUBTOTAL(109,Tabela11[BI 2Q])</f>
        <v>126</v>
      </c>
      <c r="P57" s="117">
        <f>SUBTOTAL(109,Tabela11[OBR ESP 2Q])</f>
        <v>90</v>
      </c>
      <c r="Q57" s="117">
        <f>SUBTOTAL(109,Tabela11[OL ESP 2Q])</f>
        <v>20</v>
      </c>
      <c r="R57" s="117">
        <f>SUBTOTAL(109,Tabela11[Livre 2Q])</f>
        <v>0</v>
      </c>
      <c r="S57" s="117"/>
      <c r="T57" s="111"/>
      <c r="U57" s="117">
        <f>SUBTOTAL(109,Tabela11[Total 2Q])</f>
        <v>259</v>
      </c>
      <c r="V57" s="117">
        <f>SUBTOTAL(109,Tabela11[BI 3Q])</f>
        <v>125</v>
      </c>
      <c r="W57" s="117">
        <f>SUBTOTAL(109,Tabela11[OBR ESP 3Q])</f>
        <v>110</v>
      </c>
      <c r="X57" s="117">
        <f>SUBTOTAL(109,Tabela11[OL ESP 3Q])</f>
        <v>28.900000000000002</v>
      </c>
      <c r="Y57" s="117">
        <f>SUBTOTAL(109,Tabela11[Livre 3Q])</f>
        <v>0</v>
      </c>
      <c r="Z57" s="117"/>
      <c r="AA57" s="111"/>
      <c r="AB57" s="122">
        <f>SUBTOTAL(109,Tabela11[Total 3Q])</f>
        <v>307.5</v>
      </c>
      <c r="AC57" s="117">
        <f>SUBTOTAL(109,Tabela11[Total BI])</f>
        <v>280</v>
      </c>
      <c r="AD57" s="117">
        <f>SUBTOTAL(109,Tabela11[Total OBR ESP])</f>
        <v>294</v>
      </c>
      <c r="AE57" s="117">
        <f>SUBTOTAL(109,Tabela11[TOTAL OL ESP])</f>
        <v>84.899999999999991</v>
      </c>
      <c r="AF57" s="117">
        <f>SUBTOTAL(109,Tabela11[Total Livre])</f>
        <v>0</v>
      </c>
      <c r="AG57" s="122">
        <f>SUBTOTAL(109,Tabela11[TOTAL ANUAL GRADUAÇÃO])</f>
        <v>658.9</v>
      </c>
      <c r="AH57" s="12">
        <f>SUBTOTAL(109,Tabela11[TOTAL PG])</f>
        <v>95.899999999999991</v>
      </c>
      <c r="AI57" s="12">
        <f>SUBTOTAL(109,Tabela11[Extensão Total])</f>
        <v>3</v>
      </c>
      <c r="AK57" s="122">
        <f>SUBTOTAL(109,Tabela11[CRÉDITOS TOTAIS])</f>
        <v>757.8</v>
      </c>
      <c r="AL57" s="111">
        <f>SUBTOTAL(109,Tabela11[Coordenação disc ano anterior])</f>
        <v>9</v>
      </c>
      <c r="AM57" s="122">
        <f>SUBTOTAL(109,Tabela11[Total c/ coord disc])</f>
        <v>751.8</v>
      </c>
      <c r="AN57" s="24">
        <f>SUBTOTAL(109,Tabela11[Dispensa/Conversão créditos])</f>
        <v>93</v>
      </c>
      <c r="AO57"/>
      <c r="AP57"/>
      <c r="AQ57"/>
      <c r="AR57" s="124">
        <f>SUBTOTAL(109,Tabela11[saldo])</f>
        <v>-133.5</v>
      </c>
    </row>
    <row r="58" spans="1:47">
      <c r="C58" s="17">
        <f>Docentes!A56</f>
        <v>0</v>
      </c>
      <c r="D58" s="125"/>
      <c r="E58" s="125"/>
      <c r="F58" s="126" t="e">
        <f>(A$3*(1-Tabela11[[#This Row],[n° quadrimestre que docente estará afastado (licença, afastamento, desligamento)]]/3)-Tabela11[[#This Row],[Saldo do ano anterior]])</f>
        <v>#VALUE!</v>
      </c>
      <c r="G58" s="126" t="e">
        <f>Tabela11[[#This Row],[Média créditos Corrigida]]*0.25</f>
        <v>#VALUE!</v>
      </c>
      <c r="H58" s="17">
        <f>SUMIFS('Alocação 1q'!X:X,'Alocação 1q'!Y:Y,Tabela11[[#This Row],[Docente]],'Alocação 1q'!F:F,"BI")+SUMIFS('Alocação 1q'!AI:AI,'Alocação 1q'!AJ:AJ,Tabela11[[#This Row],[Docente]],'Alocação 1q'!F:F,"BI")</f>
        <v>0</v>
      </c>
      <c r="I58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J58" s="17">
        <f>SUMIFS('Alocação 1q'!X:X,'Alocação 1q'!Y:Y,Tabela11[[#This Row],[Docente]],'Alocação 1q'!F:F,"OL")+SUMIFS('Alocação 1q'!AI:AI,'Alocação 1q'!AJ:AJ,Tabela11[[#This Row],[Docente]],'Alocação 1q'!F:F,"OL")</f>
        <v>0</v>
      </c>
      <c r="K58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L58" s="17">
        <f>SUMIFS('Alocação 1q'!X:X,'Alocação 1q'!Y:Y,Tabela11[[#This Row],[Docente]],'Alocação 1q'!F:F,"pg")+SUMIFS('Alocação 1q'!AI:AI,'Alocação 1q'!AJ:AJ,Tabela11[[#This Row],[Docente]],'Alocação 1q'!F:F,"pg")</f>
        <v>0</v>
      </c>
      <c r="M58" s="111"/>
      <c r="N58" s="55" t="e">
        <f>SUM(Tabela11[[#This Row],[BI 1Q]:[Ext. 1Q]])</f>
        <v>#VALUE!</v>
      </c>
      <c r="O58" s="127">
        <f>SUMIFS('Alocação 2q'!X:X,'Alocação 2q'!Y:Y,Tabela11[[#This Row],[Docente]],'Alocação 2q'!F:F,"BI")+SUMIFS('Alocação 2q'!AI:AI,'Alocação 2q'!AJ:AJ,Tabela11[[#This Row],[Docente]],'Alocação 2q'!F:F,"BI")</f>
        <v>0</v>
      </c>
      <c r="P58" s="127">
        <f>SUMIFS('Alocação 2q'!X:X,'Alocação 2q'!Y:Y,Tabela11[[#This Row],[Docente]],'Alocação 2q'!F:F,"OBR")+SUMIFS('Alocação 2q'!AI:AI,'Alocação 2q'!AJ:AJ,Tabela11[[#This Row],[Docente]],'Alocação 2q'!F:F,"OBR")</f>
        <v>0</v>
      </c>
      <c r="Q58" s="127">
        <f>SUMIFS('Alocação 2q'!X:X,'Alocação 2q'!Y:Y,Tabela11[[#This Row],[Docente]],'Alocação 2q'!F:F,"OL")+SUMIFS('Alocação 2q'!AI:AI,'Alocação 2q'!AJ:AJ,Tabela11[[#This Row],[Docente]],'Alocação 2q'!F:F,"OL")</f>
        <v>0</v>
      </c>
      <c r="R58" s="127">
        <f>SUMIFS('Alocação 2q'!X:X,'Alocação 2q'!Y:Y,Tabela11[[#This Row],[Docente]],'Alocação 2q'!F:F,"livre")+SUMIFS('Alocação 2q'!AI:AI,'Alocação 2q'!AJ:AJ,Tabela11[[#This Row],[Docente]],'Alocação 2q'!F:F,"livre")</f>
        <v>0</v>
      </c>
      <c r="S58" s="127">
        <f>SUMIFS('Alocação 2q'!X:X,'Alocação 2q'!Y:Y,Tabela11[[#This Row],[Docente]],'Alocação 2q'!F:F,"pg")+SUMIFS('Alocação 2q'!AI:AI,'Alocação 2q'!AJ:AJ,Tabela11[[#This Row],[Docente]],'Alocação 2q'!F:F,"pg")</f>
        <v>0</v>
      </c>
      <c r="T58" s="100"/>
      <c r="U58" s="18" t="e">
        <f>SUM(Tabela11[[#This Row],[BI 2Q]:[Ext. 2Q]])</f>
        <v>#VALUE!</v>
      </c>
      <c r="V58" s="17">
        <f>SUMIFS('Alocação 3q'!X:X,'Alocação 3q'!Y:Y,Tabela11[[#This Row],[Docente]],'Alocação 3q'!F:F,"BI")+SUMIFS('Alocação 3q'!AI:AI,'Alocação 3q'!AJ:AJ,Tabela11[[#This Row],[Docente]],'Alocação 3q'!F:F,"BI")</f>
        <v>0</v>
      </c>
      <c r="W58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X58" s="125">
        <f>SUMIFS('Alocação 3q'!X:X,'Alocação 3q'!Y:Y,Tabela11[[#This Row],[Docente]],'Alocação 3q'!F:F,"OL")+SUMIFS('Alocação 3q'!AI:AI,'Alocação 3q'!AJ:AJ,Tabela11[[#This Row],[Docente]],'Alocação 3q'!F:F,"OL")</f>
        <v>0</v>
      </c>
      <c r="Y58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Z58" s="17">
        <f>SUMIFS('Alocação 3q'!X:X,'Alocação 3q'!Y:Y,Tabela11[[#This Row],[Docente]],'Alocação 3q'!F:F,"pg")+SUMIFS('Alocação 3q'!AI:AI,'Alocação 3q'!AJ:AJ,Tabela11[[#This Row],[Docente]],'Alocação 3q'!F:F,"pg")</f>
        <v>0</v>
      </c>
      <c r="AA58" s="100"/>
      <c r="AB58" s="18" t="e">
        <f>SUM(Tabela11[[#This Row],[BI 3Q]:[Ext. 3Q]])</f>
        <v>#VALUE!</v>
      </c>
      <c r="AC58" s="17" t="e">
        <f>SUM(Tabela11[[#This Row],[BI 1Q]],Tabela11[[#This Row],[BI 2Q]],Tabela11[[#This Row],[BI 3Q]])</f>
        <v>#VALUE!</v>
      </c>
      <c r="AD58" s="12" t="e">
        <f>SUM(Tabela11[[#This Row],[OBR ESP 1Q]],Tabela11[[#This Row],[OBR ESP 2Q]],Tabela11[[#This Row],[OBR ESP 3Q]])</f>
        <v>#VALUE!</v>
      </c>
      <c r="AE58" s="24" t="e">
        <f>SUM(Tabela11[[#This Row],[OL ESP 1Q]],Tabela11[[#This Row],[OL ESP 2Q]],Tabela11[[#This Row],[OL ESP 3Q]])</f>
        <v>#VALUE!</v>
      </c>
      <c r="AF58" s="17" t="e">
        <f>SUM(Tabela11[[#This Row],[Livre 1Q]],Tabela11[[#This Row],[Livre 2Q]],Tabela11[[#This Row],[Livre 3Q]])</f>
        <v>#VALUE!</v>
      </c>
      <c r="AG58" s="55" t="e">
        <f>Tabela11[[#This Row],[Total BI]]+Tabela11[[#This Row],[Total OBR ESP]]+Tabela11[[#This Row],[TOTAL OL ESP]]</f>
        <v>#VALUE!</v>
      </c>
      <c r="AH58" s="127">
        <f>SUM(L58,S58,Z58)</f>
        <v>0</v>
      </c>
      <c r="AI58" s="127">
        <f>SUM(M58,T58,AA58)</f>
        <v>0</v>
      </c>
      <c r="AJ58" s="127" t="e">
        <f>Tabela11[[#This Row],[TOTAL PG]]+Tabela11[[#This Row],[Extensão Total]]</f>
        <v>#VALUE!</v>
      </c>
      <c r="AK58" s="55" t="e">
        <f>SUM(Tabela11[[#This Row],[TOTAL ANUAL GRADUAÇÃO]:[Extensão Total]])</f>
        <v>#VALUE!</v>
      </c>
      <c r="AL58" s="100"/>
      <c r="AM58" s="55" t="e">
        <f>SUM(Tabela11[[#This Row],[CRÉDITOS TOTAIS]:[Coordenação disc ano anterior]])</f>
        <v>#VALUE!</v>
      </c>
      <c r="AN58" s="24"/>
      <c r="AO58" s="55" t="e">
        <f>Tabela11[[#This Row],[Total c/ coord disc]]+Tabela11[[#This Row],[Dispensa/Conversão créditos]]</f>
        <v>#VALUE!</v>
      </c>
      <c r="AP58" s="128" t="e">
        <f>IF(Tabela11[[#This Row],[Total Extensão + PG]]&gt;Tabela11[[#This Row],[Máximo de EXT+PG]],Tabela11[[#This Row],[Máximo de EXT+PG]],Tabela11[[#This Row],[Total Extensão + PG]])</f>
        <v>#VALUE!</v>
      </c>
      <c r="AQ58" s="55" t="e">
        <f>Tabela11[[#This Row],[TOTAL ANUAL GRADUAÇÃO]]+Tabela11[[#This Row],[Coordenação disc ano anterior]]+Tabela11[[#This Row],[Dispensa/Conversão créditos]]+Tabela11[[#This Row],[PG + Ext Corrigido]]</f>
        <v>#VALUE!</v>
      </c>
      <c r="AR58" s="129" t="e">
        <f>Tabela11[[#This Row],[Total corrigido]]-Tabela11[[#This Row],[Média créditos Corrigida]]</f>
        <v>#VALUE!</v>
      </c>
      <c r="AS58" s="111"/>
    </row>
  </sheetData>
  <sheetProtection formatColumns="0" insertRows="0" autoFilter="0" pivotTables="0"/>
  <mergeCells count="1">
    <mergeCell ref="A3:A5"/>
  </mergeCells>
  <pageMargins left="0.511811024" right="0.511811024" top="0.78740157499999996" bottom="0.78740157499999996" header="0.31496062000000002" footer="0.31496062000000002"/>
  <pageSetup paperSize="9" scale="13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Docentes!$A$2:$A$55</xm:f>
          </x14:formula1>
          <xm:sqref>C3:C56 C58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9"/>
  </sheetPr>
  <dimension ref="A1:A55"/>
  <sheetViews>
    <sheetView workbookViewId="0">
      <selection activeCell="A24" sqref="A24"/>
    </sheetView>
  </sheetViews>
  <sheetFormatPr defaultColWidth="9.140625" defaultRowHeight="15"/>
  <cols>
    <col min="1" max="1" width="73.42578125" style="24" customWidth="1"/>
    <col min="2" max="16384" width="9.140625" style="27"/>
  </cols>
  <sheetData>
    <row r="1" spans="1:1">
      <c r="A1" s="27" t="s">
        <v>24</v>
      </c>
    </row>
    <row r="2" spans="1:1">
      <c r="A2" s="24" t="s">
        <v>386</v>
      </c>
    </row>
    <row r="3" spans="1:1">
      <c r="A3" s="24" t="s">
        <v>48</v>
      </c>
    </row>
    <row r="4" spans="1:1">
      <c r="A4" s="24" t="s">
        <v>49</v>
      </c>
    </row>
    <row r="5" spans="1:1">
      <c r="A5" s="24" t="s">
        <v>50</v>
      </c>
    </row>
    <row r="6" spans="1:1">
      <c r="A6" s="24" t="s">
        <v>337</v>
      </c>
    </row>
    <row r="7" spans="1:1">
      <c r="A7" s="24" t="s">
        <v>51</v>
      </c>
    </row>
    <row r="8" spans="1:1">
      <c r="A8" s="24" t="s">
        <v>52</v>
      </c>
    </row>
    <row r="9" spans="1:1">
      <c r="A9" s="24" t="s">
        <v>87</v>
      </c>
    </row>
    <row r="10" spans="1:1">
      <c r="A10" s="24" t="s">
        <v>53</v>
      </c>
    </row>
    <row r="11" spans="1:1">
      <c r="A11" s="24" t="s">
        <v>54</v>
      </c>
    </row>
    <row r="12" spans="1:1">
      <c r="A12" s="24" t="s">
        <v>2570</v>
      </c>
    </row>
    <row r="13" spans="1:1">
      <c r="A13" s="24" t="s">
        <v>55</v>
      </c>
    </row>
    <row r="14" spans="1:1">
      <c r="A14" s="24" t="s">
        <v>336</v>
      </c>
    </row>
    <row r="15" spans="1:1">
      <c r="A15" s="24" t="s">
        <v>56</v>
      </c>
    </row>
    <row r="16" spans="1:1">
      <c r="A16" s="24" t="s">
        <v>57</v>
      </c>
    </row>
    <row r="17" spans="1:1">
      <c r="A17" s="24" t="s">
        <v>329</v>
      </c>
    </row>
    <row r="18" spans="1:1">
      <c r="A18" s="24" t="s">
        <v>59</v>
      </c>
    </row>
    <row r="19" spans="1:1">
      <c r="A19" s="24" t="s">
        <v>60</v>
      </c>
    </row>
    <row r="20" spans="1:1">
      <c r="A20" s="24" t="s">
        <v>88</v>
      </c>
    </row>
    <row r="21" spans="1:1">
      <c r="A21" s="24" t="s">
        <v>299</v>
      </c>
    </row>
    <row r="22" spans="1:1">
      <c r="A22" s="24" t="s">
        <v>61</v>
      </c>
    </row>
    <row r="23" spans="1:1">
      <c r="A23" s="24" t="s">
        <v>62</v>
      </c>
    </row>
    <row r="24" spans="1:1">
      <c r="A24" s="24" t="s">
        <v>63</v>
      </c>
    </row>
    <row r="25" spans="1:1">
      <c r="A25" s="24" t="s">
        <v>64</v>
      </c>
    </row>
    <row r="26" spans="1:1">
      <c r="A26" s="24" t="s">
        <v>65</v>
      </c>
    </row>
    <row r="27" spans="1:1">
      <c r="A27" s="24" t="s">
        <v>66</v>
      </c>
    </row>
    <row r="28" spans="1:1">
      <c r="A28" s="24" t="s">
        <v>67</v>
      </c>
    </row>
    <row r="29" spans="1:1">
      <c r="A29" s="24" t="s">
        <v>4086</v>
      </c>
    </row>
    <row r="30" spans="1:1">
      <c r="A30" s="24" t="s">
        <v>68</v>
      </c>
    </row>
    <row r="31" spans="1:1">
      <c r="A31" s="24" t="s">
        <v>4092</v>
      </c>
    </row>
    <row r="32" spans="1:1">
      <c r="A32" s="24" t="s">
        <v>69</v>
      </c>
    </row>
    <row r="33" spans="1:1">
      <c r="A33" s="24" t="s">
        <v>70</v>
      </c>
    </row>
    <row r="34" spans="1:1">
      <c r="A34" s="24" t="s">
        <v>71</v>
      </c>
    </row>
    <row r="35" spans="1:1">
      <c r="A35" s="24" t="s">
        <v>72</v>
      </c>
    </row>
    <row r="36" spans="1:1">
      <c r="A36" s="24" t="s">
        <v>73</v>
      </c>
    </row>
    <row r="37" spans="1:1">
      <c r="A37" s="24" t="s">
        <v>74</v>
      </c>
    </row>
    <row r="38" spans="1:1">
      <c r="A38" s="24" t="s">
        <v>75</v>
      </c>
    </row>
    <row r="39" spans="1:1">
      <c r="A39" s="24" t="s">
        <v>76</v>
      </c>
    </row>
    <row r="40" spans="1:1">
      <c r="A40" s="24" t="s">
        <v>77</v>
      </c>
    </row>
    <row r="41" spans="1:1">
      <c r="A41" s="24" t="s">
        <v>78</v>
      </c>
    </row>
    <row r="42" spans="1:1">
      <c r="A42" s="24" t="s">
        <v>79</v>
      </c>
    </row>
    <row r="43" spans="1:1">
      <c r="A43" s="24" t="s">
        <v>80</v>
      </c>
    </row>
    <row r="44" spans="1:1">
      <c r="A44" s="24" t="s">
        <v>81</v>
      </c>
    </row>
    <row r="45" spans="1:1">
      <c r="A45" s="24" t="s">
        <v>82</v>
      </c>
    </row>
    <row r="46" spans="1:1">
      <c r="A46" s="24" t="s">
        <v>330</v>
      </c>
    </row>
    <row r="47" spans="1:1">
      <c r="A47" s="24" t="s">
        <v>83</v>
      </c>
    </row>
    <row r="48" spans="1:1">
      <c r="A48" s="24" t="s">
        <v>84</v>
      </c>
    </row>
    <row r="49" spans="1:1">
      <c r="A49" s="24" t="s">
        <v>326</v>
      </c>
    </row>
    <row r="50" spans="1:1">
      <c r="A50" s="24" t="s">
        <v>85</v>
      </c>
    </row>
    <row r="51" spans="1:1">
      <c r="A51" s="24" t="s">
        <v>86</v>
      </c>
    </row>
    <row r="52" spans="1:1">
      <c r="A52" s="24" t="s">
        <v>4108</v>
      </c>
    </row>
    <row r="53" spans="1:1">
      <c r="A53" s="24" t="s">
        <v>4106</v>
      </c>
    </row>
    <row r="54" spans="1:1">
      <c r="A54" s="24" t="s">
        <v>4107</v>
      </c>
    </row>
    <row r="55" spans="1:1">
      <c r="A55" s="24" t="s">
        <v>4134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9"/>
  </sheetPr>
  <dimension ref="A1:G147"/>
  <sheetViews>
    <sheetView topLeftCell="A130" workbookViewId="0">
      <selection activeCell="G144" sqref="G144"/>
    </sheetView>
  </sheetViews>
  <sheetFormatPr defaultRowHeight="15"/>
  <cols>
    <col min="1" max="1" width="60.140625" style="24" bestFit="1" customWidth="1"/>
    <col min="2" max="4" width="9.140625" style="24"/>
    <col min="5" max="5" width="13.140625" style="24" bestFit="1" customWidth="1"/>
    <col min="6" max="6" width="12" style="24" customWidth="1"/>
    <col min="7" max="7" width="9.140625" style="24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.75">
      <c r="A2" s="28" t="s">
        <v>2643</v>
      </c>
      <c r="B2" s="29">
        <v>4</v>
      </c>
      <c r="C2" s="29">
        <v>0</v>
      </c>
      <c r="D2" s="29">
        <v>8</v>
      </c>
      <c r="E2" s="30" t="s">
        <v>2633</v>
      </c>
      <c r="F2" s="29" t="s">
        <v>4036</v>
      </c>
      <c r="G2" s="29" t="s">
        <v>2588</v>
      </c>
    </row>
    <row r="3" spans="1:7" ht="15.75">
      <c r="A3" s="4" t="s">
        <v>89</v>
      </c>
      <c r="B3" s="3">
        <v>4</v>
      </c>
      <c r="C3" s="3">
        <v>0</v>
      </c>
      <c r="D3" s="3">
        <v>6</v>
      </c>
      <c r="E3" s="2" t="s">
        <v>90</v>
      </c>
      <c r="F3" s="3" t="s">
        <v>313</v>
      </c>
      <c r="G3" s="3" t="s">
        <v>91</v>
      </c>
    </row>
    <row r="4" spans="1:7" ht="15.75">
      <c r="A4" s="2" t="s">
        <v>243</v>
      </c>
      <c r="B4" s="3">
        <v>0</v>
      </c>
      <c r="C4" s="3">
        <v>3</v>
      </c>
      <c r="D4" s="3">
        <v>2</v>
      </c>
      <c r="E4" s="7" t="s">
        <v>244</v>
      </c>
      <c r="F4" s="3" t="s">
        <v>245</v>
      </c>
      <c r="G4" s="3" t="s">
        <v>245</v>
      </c>
    </row>
    <row r="5" spans="1:7" ht="15.75">
      <c r="A5" s="4" t="s">
        <v>246</v>
      </c>
      <c r="B5" s="3">
        <v>0</v>
      </c>
      <c r="C5" s="3">
        <v>2</v>
      </c>
      <c r="D5" s="3">
        <v>2</v>
      </c>
      <c r="E5" s="7" t="s">
        <v>247</v>
      </c>
      <c r="F5" s="3" t="s">
        <v>245</v>
      </c>
      <c r="G5" s="3" t="s">
        <v>245</v>
      </c>
    </row>
    <row r="6" spans="1:7" ht="15.75">
      <c r="A6" s="2" t="s">
        <v>248</v>
      </c>
      <c r="B6" s="3">
        <v>2</v>
      </c>
      <c r="C6" s="3">
        <v>0</v>
      </c>
      <c r="D6" s="3">
        <v>4</v>
      </c>
      <c r="E6" s="7" t="s">
        <v>249</v>
      </c>
      <c r="F6" s="3" t="s">
        <v>245</v>
      </c>
      <c r="G6" s="3" t="s">
        <v>245</v>
      </c>
    </row>
    <row r="7" spans="1:7" ht="15.75">
      <c r="A7" s="4" t="s">
        <v>250</v>
      </c>
      <c r="B7" s="3">
        <v>3</v>
      </c>
      <c r="C7" s="3">
        <v>0</v>
      </c>
      <c r="D7" s="3">
        <v>4</v>
      </c>
      <c r="E7" s="7" t="s">
        <v>251</v>
      </c>
      <c r="F7" s="3" t="s">
        <v>245</v>
      </c>
      <c r="G7" s="3" t="s">
        <v>245</v>
      </c>
    </row>
    <row r="8" spans="1:7" ht="15.75">
      <c r="A8" s="2" t="s">
        <v>252</v>
      </c>
      <c r="B8" s="3">
        <v>4</v>
      </c>
      <c r="C8" s="3">
        <v>0</v>
      </c>
      <c r="D8" s="3">
        <v>5</v>
      </c>
      <c r="E8" s="7" t="s">
        <v>253</v>
      </c>
      <c r="F8" s="3" t="s">
        <v>245</v>
      </c>
      <c r="G8" s="3" t="s">
        <v>245</v>
      </c>
    </row>
    <row r="9" spans="1:7" ht="15.75">
      <c r="A9" s="28" t="s">
        <v>2601</v>
      </c>
      <c r="B9" s="29">
        <v>6</v>
      </c>
      <c r="C9" s="29">
        <v>0</v>
      </c>
      <c r="D9" s="29">
        <v>12</v>
      </c>
      <c r="E9" s="30" t="s">
        <v>2617</v>
      </c>
      <c r="F9" s="29" t="s">
        <v>4036</v>
      </c>
      <c r="G9" s="29" t="s">
        <v>2588</v>
      </c>
    </row>
    <row r="10" spans="1:7" ht="15.75">
      <c r="A10" s="2" t="s">
        <v>254</v>
      </c>
      <c r="B10" s="3">
        <v>3</v>
      </c>
      <c r="C10" s="3">
        <v>0</v>
      </c>
      <c r="D10" s="3">
        <v>4</v>
      </c>
      <c r="E10" s="7" t="s">
        <v>255</v>
      </c>
      <c r="F10" s="3" t="s">
        <v>245</v>
      </c>
      <c r="G10" s="3" t="s">
        <v>245</v>
      </c>
    </row>
    <row r="11" spans="1:7" ht="15.75">
      <c r="A11" s="2" t="s">
        <v>92</v>
      </c>
      <c r="B11" s="3">
        <v>2</v>
      </c>
      <c r="C11" s="3">
        <v>0</v>
      </c>
      <c r="D11" s="3">
        <v>2</v>
      </c>
      <c r="E11" s="5" t="s">
        <v>93</v>
      </c>
      <c r="F11" s="3" t="s">
        <v>94</v>
      </c>
      <c r="G11" s="3" t="s">
        <v>91</v>
      </c>
    </row>
    <row r="12" spans="1:7" ht="15.75">
      <c r="A12" s="4" t="s">
        <v>95</v>
      </c>
      <c r="B12" s="3">
        <v>4</v>
      </c>
      <c r="C12" s="3">
        <v>0</v>
      </c>
      <c r="D12" s="3">
        <v>4</v>
      </c>
      <c r="E12" s="2" t="s">
        <v>96</v>
      </c>
      <c r="F12" s="3" t="s">
        <v>313</v>
      </c>
      <c r="G12" s="3" t="s">
        <v>91</v>
      </c>
    </row>
    <row r="13" spans="1:7" ht="15.75">
      <c r="A13" s="28" t="s">
        <v>2622</v>
      </c>
      <c r="B13" s="29">
        <v>4</v>
      </c>
      <c r="C13" s="29">
        <v>4</v>
      </c>
      <c r="D13" s="29">
        <v>16</v>
      </c>
      <c r="E13" s="30" t="s">
        <v>2623</v>
      </c>
      <c r="F13" s="29" t="s">
        <v>4036</v>
      </c>
      <c r="G13" s="29" t="s">
        <v>2588</v>
      </c>
    </row>
    <row r="14" spans="1:7" ht="15.75">
      <c r="A14" s="2" t="s">
        <v>97</v>
      </c>
      <c r="B14" s="3">
        <v>4</v>
      </c>
      <c r="C14" s="3">
        <v>2</v>
      </c>
      <c r="D14" s="3">
        <v>4</v>
      </c>
      <c r="E14" s="5" t="s">
        <v>98</v>
      </c>
      <c r="F14" s="3" t="s">
        <v>94</v>
      </c>
      <c r="G14" s="3" t="s">
        <v>91</v>
      </c>
    </row>
    <row r="15" spans="1:7" ht="15.75">
      <c r="A15" s="28" t="s">
        <v>2644</v>
      </c>
      <c r="B15" s="29">
        <v>4</v>
      </c>
      <c r="C15" s="29">
        <v>0</v>
      </c>
      <c r="D15" s="29">
        <v>8</v>
      </c>
      <c r="E15" s="30" t="s">
        <v>2634</v>
      </c>
      <c r="F15" s="29" t="s">
        <v>4036</v>
      </c>
      <c r="G15" s="29" t="s">
        <v>2588</v>
      </c>
    </row>
    <row r="16" spans="1:7" ht="15.75">
      <c r="A16" s="28" t="s">
        <v>2645</v>
      </c>
      <c r="B16" s="29">
        <v>4</v>
      </c>
      <c r="C16" s="29">
        <v>0</v>
      </c>
      <c r="D16" s="29">
        <v>8</v>
      </c>
      <c r="E16" s="30" t="s">
        <v>2635</v>
      </c>
      <c r="F16" s="29" t="s">
        <v>4036</v>
      </c>
      <c r="G16" s="29" t="s">
        <v>2588</v>
      </c>
    </row>
    <row r="17" spans="1:7" ht="15.75">
      <c r="A17" s="59" t="s">
        <v>2597</v>
      </c>
      <c r="B17" s="29"/>
      <c r="C17" s="29"/>
      <c r="D17" s="29"/>
      <c r="E17" s="30" t="s">
        <v>2595</v>
      </c>
      <c r="F17" s="29" t="s">
        <v>4036</v>
      </c>
      <c r="G17" s="29" t="s">
        <v>2596</v>
      </c>
    </row>
    <row r="18" spans="1:7" ht="15.75">
      <c r="A18" s="4" t="s">
        <v>99</v>
      </c>
      <c r="B18" s="3">
        <v>2</v>
      </c>
      <c r="C18" s="3">
        <v>2</v>
      </c>
      <c r="D18" s="3">
        <v>4</v>
      </c>
      <c r="E18" s="2" t="s">
        <v>100</v>
      </c>
      <c r="F18" s="3" t="s">
        <v>313</v>
      </c>
      <c r="G18" s="3" t="s">
        <v>91</v>
      </c>
    </row>
    <row r="19" spans="1:7" ht="15.75">
      <c r="A19" s="4" t="s">
        <v>101</v>
      </c>
      <c r="B19" s="3">
        <v>3</v>
      </c>
      <c r="C19" s="3">
        <v>0</v>
      </c>
      <c r="D19" s="3">
        <v>3</v>
      </c>
      <c r="E19" s="3" t="s">
        <v>102</v>
      </c>
      <c r="F19" s="3" t="s">
        <v>313</v>
      </c>
      <c r="G19" s="3" t="s">
        <v>91</v>
      </c>
    </row>
    <row r="20" spans="1:7" s="12" customFormat="1" ht="15.75">
      <c r="A20" s="4" t="s">
        <v>103</v>
      </c>
      <c r="B20" s="3">
        <v>2</v>
      </c>
      <c r="C20" s="3">
        <v>2</v>
      </c>
      <c r="D20" s="3">
        <v>2</v>
      </c>
      <c r="E20" s="3" t="s">
        <v>104</v>
      </c>
      <c r="F20" s="3" t="s">
        <v>313</v>
      </c>
      <c r="G20" s="3" t="s">
        <v>91</v>
      </c>
    </row>
    <row r="21" spans="1:7" ht="15.75">
      <c r="A21" s="4" t="s">
        <v>105</v>
      </c>
      <c r="B21" s="3">
        <v>2</v>
      </c>
      <c r="C21" s="3">
        <v>1</v>
      </c>
      <c r="D21" s="3">
        <v>3</v>
      </c>
      <c r="E21" s="3" t="s">
        <v>106</v>
      </c>
      <c r="F21" s="3" t="s">
        <v>313</v>
      </c>
      <c r="G21" s="3" t="s">
        <v>91</v>
      </c>
    </row>
    <row r="22" spans="1:7" ht="15.75">
      <c r="A22" s="4" t="s">
        <v>107</v>
      </c>
      <c r="B22" s="3">
        <v>4</v>
      </c>
      <c r="C22" s="3">
        <v>2</v>
      </c>
      <c r="D22" s="3">
        <v>4</v>
      </c>
      <c r="E22" s="3" t="s">
        <v>108</v>
      </c>
      <c r="F22" s="3" t="s">
        <v>313</v>
      </c>
      <c r="G22" s="3" t="s">
        <v>91</v>
      </c>
    </row>
    <row r="23" spans="1:7" ht="15.75">
      <c r="A23" s="4" t="s">
        <v>109</v>
      </c>
      <c r="B23" s="3">
        <v>2</v>
      </c>
      <c r="C23" s="3">
        <v>4</v>
      </c>
      <c r="D23" s="3">
        <v>6</v>
      </c>
      <c r="E23" s="3" t="s">
        <v>110</v>
      </c>
      <c r="F23" s="3" t="s">
        <v>313</v>
      </c>
      <c r="G23" s="3" t="s">
        <v>91</v>
      </c>
    </row>
    <row r="24" spans="1:7" ht="15.75">
      <c r="A24" s="2" t="s">
        <v>111</v>
      </c>
      <c r="B24" s="3">
        <v>4</v>
      </c>
      <c r="C24" s="3">
        <v>2</v>
      </c>
      <c r="D24" s="3">
        <v>4</v>
      </c>
      <c r="E24" s="5" t="s">
        <v>112</v>
      </c>
      <c r="F24" s="3" t="s">
        <v>94</v>
      </c>
      <c r="G24" s="3" t="s">
        <v>91</v>
      </c>
    </row>
    <row r="25" spans="1:7" ht="15.75">
      <c r="A25" s="2" t="s">
        <v>2572</v>
      </c>
      <c r="B25" s="56">
        <v>0</v>
      </c>
      <c r="C25" s="56">
        <v>2</v>
      </c>
      <c r="D25" s="56">
        <v>2</v>
      </c>
      <c r="E25" s="7" t="s">
        <v>2573</v>
      </c>
      <c r="F25" s="56" t="s">
        <v>245</v>
      </c>
      <c r="G25" s="56" t="s">
        <v>245</v>
      </c>
    </row>
    <row r="26" spans="1:7" ht="15.75">
      <c r="A26" s="2" t="s">
        <v>2571</v>
      </c>
      <c r="B26" s="3">
        <v>3</v>
      </c>
      <c r="C26" s="3">
        <v>0</v>
      </c>
      <c r="D26" s="3">
        <v>4</v>
      </c>
      <c r="E26" s="7" t="s">
        <v>2574</v>
      </c>
      <c r="F26" s="3" t="s">
        <v>245</v>
      </c>
      <c r="G26" s="3" t="s">
        <v>245</v>
      </c>
    </row>
    <row r="27" spans="1:7" ht="15.75">
      <c r="A27" s="4" t="s">
        <v>113</v>
      </c>
      <c r="B27" s="3">
        <v>0</v>
      </c>
      <c r="C27" s="3">
        <v>4</v>
      </c>
      <c r="D27" s="3">
        <v>2</v>
      </c>
      <c r="E27" s="3" t="s">
        <v>114</v>
      </c>
      <c r="F27" s="3" t="s">
        <v>313</v>
      </c>
      <c r="G27" s="3" t="s">
        <v>91</v>
      </c>
    </row>
    <row r="28" spans="1:7" ht="15.75">
      <c r="A28" s="4" t="s">
        <v>115</v>
      </c>
      <c r="B28" s="3">
        <v>2</v>
      </c>
      <c r="C28" s="3">
        <v>2</v>
      </c>
      <c r="D28" s="3">
        <v>2</v>
      </c>
      <c r="E28" s="3" t="s">
        <v>116</v>
      </c>
      <c r="F28" s="3" t="s">
        <v>313</v>
      </c>
      <c r="G28" s="3" t="s">
        <v>91</v>
      </c>
    </row>
    <row r="29" spans="1:7" ht="15.75">
      <c r="A29" s="4" t="s">
        <v>117</v>
      </c>
      <c r="B29" s="3">
        <v>2</v>
      </c>
      <c r="C29" s="3">
        <v>3</v>
      </c>
      <c r="D29" s="3">
        <v>4</v>
      </c>
      <c r="E29" s="3" t="s">
        <v>118</v>
      </c>
      <c r="F29" s="3" t="s">
        <v>313</v>
      </c>
      <c r="G29" s="3" t="s">
        <v>91</v>
      </c>
    </row>
    <row r="30" spans="1:7" ht="15.75">
      <c r="A30" s="4" t="s">
        <v>119</v>
      </c>
      <c r="B30" s="3">
        <v>4</v>
      </c>
      <c r="C30" s="3">
        <v>0</v>
      </c>
      <c r="D30" s="3">
        <v>4</v>
      </c>
      <c r="E30" s="3" t="s">
        <v>120</v>
      </c>
      <c r="F30" s="3" t="s">
        <v>313</v>
      </c>
      <c r="G30" s="3" t="s">
        <v>91</v>
      </c>
    </row>
    <row r="31" spans="1:7" ht="15.75">
      <c r="A31" s="4" t="s">
        <v>258</v>
      </c>
      <c r="B31" s="3">
        <v>3</v>
      </c>
      <c r="C31" s="3">
        <v>0</v>
      </c>
      <c r="D31" s="3">
        <v>4</v>
      </c>
      <c r="E31" s="7" t="s">
        <v>259</v>
      </c>
      <c r="F31" s="3" t="s">
        <v>245</v>
      </c>
      <c r="G31" s="3" t="s">
        <v>245</v>
      </c>
    </row>
    <row r="32" spans="1:7" ht="15.75">
      <c r="A32" s="4" t="s">
        <v>121</v>
      </c>
      <c r="B32" s="3">
        <v>3</v>
      </c>
      <c r="C32" s="3">
        <v>2</v>
      </c>
      <c r="D32" s="3">
        <v>2</v>
      </c>
      <c r="E32" s="3" t="s">
        <v>122</v>
      </c>
      <c r="F32" s="3" t="s">
        <v>313</v>
      </c>
      <c r="G32" s="3" t="s">
        <v>91</v>
      </c>
    </row>
    <row r="33" spans="1:7" ht="15.75">
      <c r="A33" s="4" t="s">
        <v>260</v>
      </c>
      <c r="B33" s="3">
        <v>3</v>
      </c>
      <c r="C33" s="3">
        <v>0</v>
      </c>
      <c r="D33" s="3">
        <v>4</v>
      </c>
      <c r="E33" s="7" t="s">
        <v>261</v>
      </c>
      <c r="F33" s="3" t="s">
        <v>245</v>
      </c>
      <c r="G33" s="3" t="s">
        <v>245</v>
      </c>
    </row>
    <row r="34" spans="1:7" ht="15.75">
      <c r="A34" s="4" t="s">
        <v>123</v>
      </c>
      <c r="B34" s="3">
        <v>4</v>
      </c>
      <c r="C34" s="3">
        <v>0</v>
      </c>
      <c r="D34" s="3">
        <v>4</v>
      </c>
      <c r="E34" s="3" t="s">
        <v>124</v>
      </c>
      <c r="F34" s="3" t="s">
        <v>313</v>
      </c>
      <c r="G34" s="3" t="s">
        <v>91</v>
      </c>
    </row>
    <row r="35" spans="1:7" ht="15.75">
      <c r="A35" s="28" t="s">
        <v>2605</v>
      </c>
      <c r="B35" s="29">
        <v>4</v>
      </c>
      <c r="C35" s="29">
        <v>4</v>
      </c>
      <c r="D35" s="29">
        <v>16</v>
      </c>
      <c r="E35" s="30" t="s">
        <v>2587</v>
      </c>
      <c r="F35" s="29" t="s">
        <v>4036</v>
      </c>
      <c r="G35" s="29" t="s">
        <v>2588</v>
      </c>
    </row>
    <row r="36" spans="1:7" ht="15.75">
      <c r="A36" s="4" t="s">
        <v>125</v>
      </c>
      <c r="B36" s="3">
        <v>4</v>
      </c>
      <c r="C36" s="3">
        <v>0</v>
      </c>
      <c r="D36" s="3">
        <v>4</v>
      </c>
      <c r="E36" s="3" t="s">
        <v>126</v>
      </c>
      <c r="F36" s="3" t="s">
        <v>313</v>
      </c>
      <c r="G36" s="3" t="s">
        <v>91</v>
      </c>
    </row>
    <row r="37" spans="1:7" ht="15.75">
      <c r="A37" s="2" t="s">
        <v>127</v>
      </c>
      <c r="B37" s="3">
        <v>2</v>
      </c>
      <c r="C37" s="3">
        <v>2</v>
      </c>
      <c r="D37" s="3">
        <v>4</v>
      </c>
      <c r="E37" s="5" t="s">
        <v>128</v>
      </c>
      <c r="F37" s="3" t="s">
        <v>94</v>
      </c>
      <c r="G37" s="3" t="s">
        <v>91</v>
      </c>
    </row>
    <row r="38" spans="1:7" ht="15.75">
      <c r="A38" s="12" t="s">
        <v>296</v>
      </c>
      <c r="B38" s="29">
        <v>2</v>
      </c>
      <c r="C38" s="29">
        <v>0</v>
      </c>
      <c r="D38" s="29">
        <v>4</v>
      </c>
      <c r="E38" s="30" t="s">
        <v>297</v>
      </c>
      <c r="F38" s="29" t="s">
        <v>298</v>
      </c>
      <c r="G38" s="29" t="s">
        <v>91</v>
      </c>
    </row>
    <row r="39" spans="1:7" ht="15.75">
      <c r="A39" s="28" t="s">
        <v>2627</v>
      </c>
      <c r="B39" s="29">
        <v>6</v>
      </c>
      <c r="C39" s="29">
        <v>0</v>
      </c>
      <c r="D39" s="29">
        <v>12</v>
      </c>
      <c r="E39" s="30" t="s">
        <v>2628</v>
      </c>
      <c r="F39" s="29" t="s">
        <v>4036</v>
      </c>
      <c r="G39" s="29" t="s">
        <v>2588</v>
      </c>
    </row>
    <row r="40" spans="1:7" ht="15.75">
      <c r="A40" s="28" t="s">
        <v>2646</v>
      </c>
      <c r="B40" s="29">
        <v>3</v>
      </c>
      <c r="C40" s="29">
        <v>1</v>
      </c>
      <c r="D40" s="29">
        <v>8</v>
      </c>
      <c r="E40" s="30" t="s">
        <v>2636</v>
      </c>
      <c r="F40" s="29" t="s">
        <v>4036</v>
      </c>
      <c r="G40" s="29" t="s">
        <v>2588</v>
      </c>
    </row>
    <row r="41" spans="1:7" ht="15.75">
      <c r="A41" s="2" t="s">
        <v>129</v>
      </c>
      <c r="B41" s="3">
        <v>2</v>
      </c>
      <c r="C41" s="3">
        <v>2</v>
      </c>
      <c r="D41" s="3">
        <v>4</v>
      </c>
      <c r="E41" s="5" t="s">
        <v>130</v>
      </c>
      <c r="F41" s="3" t="s">
        <v>94</v>
      </c>
      <c r="G41" s="3" t="s">
        <v>91</v>
      </c>
    </row>
    <row r="42" spans="1:7" ht="15.75">
      <c r="A42" s="4" t="s">
        <v>131</v>
      </c>
      <c r="B42" s="3">
        <v>2</v>
      </c>
      <c r="C42" s="3">
        <v>2</v>
      </c>
      <c r="D42" s="3">
        <v>4</v>
      </c>
      <c r="E42" s="3" t="s">
        <v>132</v>
      </c>
      <c r="F42" s="3" t="s">
        <v>313</v>
      </c>
      <c r="G42" s="3" t="s">
        <v>91</v>
      </c>
    </row>
    <row r="43" spans="1:7" ht="15.75">
      <c r="A43" s="4" t="s">
        <v>133</v>
      </c>
      <c r="B43" s="3">
        <v>4</v>
      </c>
      <c r="C43" s="3">
        <v>0</v>
      </c>
      <c r="D43" s="3">
        <v>4</v>
      </c>
      <c r="E43" s="3" t="s">
        <v>134</v>
      </c>
      <c r="F43" s="3" t="s">
        <v>313</v>
      </c>
      <c r="G43" s="3" t="s">
        <v>91</v>
      </c>
    </row>
    <row r="44" spans="1:7" ht="15.75">
      <c r="A44" s="4" t="s">
        <v>135</v>
      </c>
      <c r="B44" s="3">
        <v>3</v>
      </c>
      <c r="C44" s="3">
        <v>1</v>
      </c>
      <c r="D44" s="3">
        <v>5</v>
      </c>
      <c r="E44" s="3" t="s">
        <v>136</v>
      </c>
      <c r="F44" s="3" t="s">
        <v>313</v>
      </c>
      <c r="G44" s="3" t="s">
        <v>91</v>
      </c>
    </row>
    <row r="45" spans="1:7" ht="15.75">
      <c r="A45" s="4" t="s">
        <v>137</v>
      </c>
      <c r="B45" s="3">
        <v>3</v>
      </c>
      <c r="C45" s="3">
        <v>2</v>
      </c>
      <c r="D45" s="3">
        <v>4</v>
      </c>
      <c r="E45" s="3" t="s">
        <v>138</v>
      </c>
      <c r="F45" s="3" t="s">
        <v>313</v>
      </c>
      <c r="G45" s="3" t="s">
        <v>91</v>
      </c>
    </row>
    <row r="46" spans="1:7" ht="15.75">
      <c r="A46" s="12" t="s">
        <v>316</v>
      </c>
      <c r="B46" s="29">
        <v>4</v>
      </c>
      <c r="C46" s="29">
        <v>0</v>
      </c>
      <c r="D46" s="29">
        <v>4</v>
      </c>
      <c r="E46" s="12" t="s">
        <v>317</v>
      </c>
      <c r="F46" s="29" t="s">
        <v>94</v>
      </c>
      <c r="G46" s="29" t="s">
        <v>318</v>
      </c>
    </row>
    <row r="47" spans="1:7" ht="15.75">
      <c r="A47" s="59" t="s">
        <v>2607</v>
      </c>
      <c r="B47" s="29">
        <v>2</v>
      </c>
      <c r="C47" s="29">
        <v>0</v>
      </c>
      <c r="D47" s="29">
        <v>0</v>
      </c>
      <c r="E47" s="30" t="s">
        <v>2598</v>
      </c>
      <c r="F47" s="29" t="s">
        <v>4036</v>
      </c>
      <c r="G47" s="29" t="s">
        <v>2596</v>
      </c>
    </row>
    <row r="48" spans="1:7" ht="15.75">
      <c r="A48" s="28" t="s">
        <v>2642</v>
      </c>
      <c r="B48" s="29">
        <v>2</v>
      </c>
      <c r="C48" s="29">
        <v>0</v>
      </c>
      <c r="D48" s="29">
        <v>0</v>
      </c>
      <c r="E48" s="30" t="s">
        <v>2632</v>
      </c>
      <c r="F48" s="29" t="s">
        <v>4036</v>
      </c>
      <c r="G48" s="29" t="s">
        <v>2588</v>
      </c>
    </row>
    <row r="49" spans="1:7" ht="15.75">
      <c r="A49" s="28" t="s">
        <v>2641</v>
      </c>
      <c r="B49" s="29">
        <v>2</v>
      </c>
      <c r="C49" s="29">
        <v>0</v>
      </c>
      <c r="D49" s="29">
        <v>0</v>
      </c>
      <c r="E49" s="30" t="s">
        <v>2631</v>
      </c>
      <c r="F49" s="29" t="s">
        <v>4036</v>
      </c>
      <c r="G49" s="29" t="s">
        <v>2588</v>
      </c>
    </row>
    <row r="50" spans="1:7" ht="15.75">
      <c r="A50" s="28" t="s">
        <v>2608</v>
      </c>
      <c r="B50" s="29">
        <v>2</v>
      </c>
      <c r="C50" s="29">
        <v>0</v>
      </c>
      <c r="D50" s="29">
        <v>0</v>
      </c>
      <c r="E50" s="30" t="s">
        <v>2614</v>
      </c>
      <c r="F50" s="29" t="s">
        <v>4036</v>
      </c>
      <c r="G50" s="29" t="s">
        <v>2596</v>
      </c>
    </row>
    <row r="51" spans="1:7" ht="15.75">
      <c r="A51" s="28" t="s">
        <v>2609</v>
      </c>
      <c r="B51" s="29">
        <v>2</v>
      </c>
      <c r="C51" s="29">
        <v>0</v>
      </c>
      <c r="D51" s="29">
        <v>0</v>
      </c>
      <c r="E51" s="30" t="s">
        <v>2615</v>
      </c>
      <c r="F51" s="29" t="s">
        <v>4036</v>
      </c>
      <c r="G51" s="29" t="s">
        <v>2596</v>
      </c>
    </row>
    <row r="52" spans="1:7" ht="15.75">
      <c r="A52" s="2" t="s">
        <v>262</v>
      </c>
      <c r="B52" s="3">
        <v>3</v>
      </c>
      <c r="C52" s="3">
        <v>0</v>
      </c>
      <c r="D52" s="3">
        <v>4</v>
      </c>
      <c r="E52" s="7" t="s">
        <v>263</v>
      </c>
      <c r="F52" s="3" t="s">
        <v>245</v>
      </c>
      <c r="G52" s="3" t="s">
        <v>245</v>
      </c>
    </row>
    <row r="53" spans="1:7" ht="15.75">
      <c r="A53" s="4" t="s">
        <v>264</v>
      </c>
      <c r="B53" s="3">
        <v>3</v>
      </c>
      <c r="C53" s="3">
        <v>0</v>
      </c>
      <c r="D53" s="3">
        <v>4</v>
      </c>
      <c r="E53" s="7" t="s">
        <v>265</v>
      </c>
      <c r="F53" s="3" t="s">
        <v>245</v>
      </c>
      <c r="G53" s="3" t="s">
        <v>245</v>
      </c>
    </row>
    <row r="54" spans="1:7" ht="15.75">
      <c r="A54" s="4" t="s">
        <v>139</v>
      </c>
      <c r="B54" s="3">
        <v>2</v>
      </c>
      <c r="C54" s="3">
        <v>1</v>
      </c>
      <c r="D54" s="3">
        <v>2</v>
      </c>
      <c r="E54" s="3" t="s">
        <v>140</v>
      </c>
      <c r="F54" s="3" t="s">
        <v>313</v>
      </c>
      <c r="G54" s="3" t="s">
        <v>91</v>
      </c>
    </row>
    <row r="55" spans="1:7" ht="15.75">
      <c r="A55" s="2" t="s">
        <v>141</v>
      </c>
      <c r="B55" s="3">
        <v>4</v>
      </c>
      <c r="C55" s="3">
        <v>0</v>
      </c>
      <c r="D55" s="3">
        <v>4</v>
      </c>
      <c r="E55" s="5" t="s">
        <v>142</v>
      </c>
      <c r="F55" s="3" t="s">
        <v>94</v>
      </c>
      <c r="G55" s="3" t="s">
        <v>91</v>
      </c>
    </row>
    <row r="56" spans="1:7" ht="15.75">
      <c r="A56" s="2" t="s">
        <v>143</v>
      </c>
      <c r="B56" s="3">
        <v>2</v>
      </c>
      <c r="C56" s="3">
        <v>2</v>
      </c>
      <c r="D56" s="3">
        <v>2</v>
      </c>
      <c r="E56" s="5" t="s">
        <v>144</v>
      </c>
      <c r="F56" s="3" t="s">
        <v>94</v>
      </c>
      <c r="G56" s="3" t="s">
        <v>91</v>
      </c>
    </row>
    <row r="57" spans="1:7" ht="15.75">
      <c r="A57" s="2" t="s">
        <v>145</v>
      </c>
      <c r="B57" s="3">
        <v>2</v>
      </c>
      <c r="C57" s="3">
        <v>4</v>
      </c>
      <c r="D57" s="3">
        <v>4</v>
      </c>
      <c r="E57" s="5" t="s">
        <v>146</v>
      </c>
      <c r="F57" s="3" t="s">
        <v>94</v>
      </c>
      <c r="G57" s="3" t="s">
        <v>91</v>
      </c>
    </row>
    <row r="58" spans="1:7" ht="15.75">
      <c r="A58" s="2" t="s">
        <v>266</v>
      </c>
      <c r="B58" s="3">
        <v>3</v>
      </c>
      <c r="C58" s="3">
        <v>0</v>
      </c>
      <c r="D58" s="3">
        <v>4</v>
      </c>
      <c r="E58" s="7" t="s">
        <v>267</v>
      </c>
      <c r="F58" s="3" t="s">
        <v>245</v>
      </c>
      <c r="G58" s="3" t="s">
        <v>245</v>
      </c>
    </row>
    <row r="59" spans="1:7" ht="15.75">
      <c r="A59" s="4" t="s">
        <v>147</v>
      </c>
      <c r="B59" s="3">
        <v>3</v>
      </c>
      <c r="C59" s="3">
        <v>0</v>
      </c>
      <c r="D59" s="3">
        <v>3</v>
      </c>
      <c r="E59" s="3" t="s">
        <v>148</v>
      </c>
      <c r="F59" s="3" t="s">
        <v>313</v>
      </c>
      <c r="G59" s="3" t="s">
        <v>91</v>
      </c>
    </row>
    <row r="60" spans="1:7" ht="15.75">
      <c r="A60" s="4" t="s">
        <v>149</v>
      </c>
      <c r="B60" s="3">
        <v>4</v>
      </c>
      <c r="C60" s="3">
        <v>2</v>
      </c>
      <c r="D60" s="3">
        <v>4</v>
      </c>
      <c r="E60" s="3" t="s">
        <v>150</v>
      </c>
      <c r="F60" s="3" t="s">
        <v>313</v>
      </c>
      <c r="G60" s="3" t="s">
        <v>91</v>
      </c>
    </row>
    <row r="61" spans="1:7" ht="15.75">
      <c r="A61" s="28" t="s">
        <v>2625</v>
      </c>
      <c r="B61" s="29">
        <v>4</v>
      </c>
      <c r="C61" s="29">
        <v>0</v>
      </c>
      <c r="D61" s="29">
        <v>8</v>
      </c>
      <c r="E61" s="30" t="s">
        <v>2626</v>
      </c>
      <c r="F61" s="29" t="s">
        <v>4036</v>
      </c>
      <c r="G61" s="29" t="s">
        <v>2596</v>
      </c>
    </row>
    <row r="62" spans="1:7" ht="15.75">
      <c r="A62" s="2" t="s">
        <v>268</v>
      </c>
      <c r="B62" s="3">
        <v>4</v>
      </c>
      <c r="C62" s="3">
        <v>1</v>
      </c>
      <c r="D62" s="3">
        <v>6</v>
      </c>
      <c r="E62" s="7" t="s">
        <v>269</v>
      </c>
      <c r="F62" s="3" t="s">
        <v>245</v>
      </c>
      <c r="G62" s="3" t="s">
        <v>245</v>
      </c>
    </row>
    <row r="63" spans="1:7" ht="15.75">
      <c r="A63" s="2" t="s">
        <v>270</v>
      </c>
      <c r="B63" s="3">
        <v>4</v>
      </c>
      <c r="C63" s="3">
        <v>1</v>
      </c>
      <c r="D63" s="3">
        <v>6</v>
      </c>
      <c r="E63" s="7" t="s">
        <v>271</v>
      </c>
      <c r="F63" s="3" t="s">
        <v>245</v>
      </c>
      <c r="G63" s="3" t="s">
        <v>245</v>
      </c>
    </row>
    <row r="64" spans="1:7" ht="15.75">
      <c r="A64" s="2" t="s">
        <v>272</v>
      </c>
      <c r="B64" s="3">
        <v>3</v>
      </c>
      <c r="C64" s="3">
        <v>1</v>
      </c>
      <c r="D64" s="3">
        <v>4</v>
      </c>
      <c r="E64" s="7" t="s">
        <v>273</v>
      </c>
      <c r="F64" s="3" t="s">
        <v>245</v>
      </c>
      <c r="G64" s="3" t="s">
        <v>245</v>
      </c>
    </row>
    <row r="65" spans="1:7" ht="15.75">
      <c r="A65" s="2" t="s">
        <v>274</v>
      </c>
      <c r="B65" s="3">
        <v>3</v>
      </c>
      <c r="C65" s="3">
        <v>0</v>
      </c>
      <c r="D65" s="3">
        <v>4</v>
      </c>
      <c r="E65" s="7" t="s">
        <v>275</v>
      </c>
      <c r="F65" s="3" t="s">
        <v>245</v>
      </c>
      <c r="G65" s="3" t="s">
        <v>245</v>
      </c>
    </row>
    <row r="66" spans="1:7" ht="15.75">
      <c r="A66" s="2" t="s">
        <v>151</v>
      </c>
      <c r="B66" s="3">
        <v>4</v>
      </c>
      <c r="C66" s="3">
        <v>2</v>
      </c>
      <c r="D66" s="3">
        <v>3</v>
      </c>
      <c r="E66" s="5" t="s">
        <v>152</v>
      </c>
      <c r="F66" s="3" t="s">
        <v>94</v>
      </c>
      <c r="G66" s="3" t="s">
        <v>91</v>
      </c>
    </row>
    <row r="67" spans="1:7" ht="15.75">
      <c r="A67" s="2" t="s">
        <v>153</v>
      </c>
      <c r="B67" s="3">
        <v>2</v>
      </c>
      <c r="C67" s="3">
        <v>2</v>
      </c>
      <c r="D67" s="3">
        <v>2</v>
      </c>
      <c r="E67" s="5" t="s">
        <v>154</v>
      </c>
      <c r="F67" s="3" t="s">
        <v>94</v>
      </c>
      <c r="G67" s="3" t="s">
        <v>91</v>
      </c>
    </row>
    <row r="68" spans="1:7" ht="15.75">
      <c r="A68" s="2" t="s">
        <v>276</v>
      </c>
      <c r="B68" s="3">
        <v>4</v>
      </c>
      <c r="C68" s="3">
        <v>0</v>
      </c>
      <c r="D68" s="3">
        <v>6</v>
      </c>
      <c r="E68" s="7" t="s">
        <v>277</v>
      </c>
      <c r="F68" s="3" t="s">
        <v>245</v>
      </c>
      <c r="G68" s="3" t="s">
        <v>245</v>
      </c>
    </row>
    <row r="69" spans="1:7" ht="15.75">
      <c r="A69" s="2" t="s">
        <v>278</v>
      </c>
      <c r="B69" s="3">
        <v>4</v>
      </c>
      <c r="C69" s="3">
        <v>0</v>
      </c>
      <c r="D69" s="3">
        <v>4</v>
      </c>
      <c r="E69" s="7" t="s">
        <v>279</v>
      </c>
      <c r="F69" s="3" t="s">
        <v>245</v>
      </c>
      <c r="G69" s="3" t="s">
        <v>245</v>
      </c>
    </row>
    <row r="70" spans="1:7" ht="15.75">
      <c r="A70" s="60" t="s">
        <v>2594</v>
      </c>
      <c r="B70" s="29">
        <v>4</v>
      </c>
      <c r="C70" s="29">
        <v>0</v>
      </c>
      <c r="D70" s="29">
        <v>8</v>
      </c>
      <c r="E70" s="30" t="s">
        <v>2593</v>
      </c>
      <c r="F70" s="29" t="s">
        <v>4036</v>
      </c>
      <c r="G70" s="29" t="s">
        <v>2586</v>
      </c>
    </row>
    <row r="71" spans="1:7" ht="15.75">
      <c r="A71" s="2" t="s">
        <v>155</v>
      </c>
      <c r="B71" s="3">
        <v>2</v>
      </c>
      <c r="C71" s="3">
        <v>2</v>
      </c>
      <c r="D71" s="3">
        <v>4</v>
      </c>
      <c r="E71" s="5" t="s">
        <v>156</v>
      </c>
      <c r="F71" s="3" t="s">
        <v>94</v>
      </c>
      <c r="G71" s="3" t="s">
        <v>91</v>
      </c>
    </row>
    <row r="72" spans="1:7" ht="15.75">
      <c r="A72" s="39" t="s">
        <v>334</v>
      </c>
      <c r="B72" s="92">
        <v>4</v>
      </c>
      <c r="C72" s="92">
        <v>2</v>
      </c>
      <c r="D72" s="93">
        <v>6</v>
      </c>
      <c r="E72" s="40" t="s">
        <v>335</v>
      </c>
      <c r="F72" s="29" t="s">
        <v>94</v>
      </c>
      <c r="G72" s="29" t="s">
        <v>318</v>
      </c>
    </row>
    <row r="73" spans="1:7" ht="15.75">
      <c r="A73" s="28" t="s">
        <v>319</v>
      </c>
      <c r="B73" s="94">
        <v>3</v>
      </c>
      <c r="C73" s="94">
        <v>3</v>
      </c>
      <c r="D73" s="94">
        <v>3</v>
      </c>
      <c r="E73" s="30" t="s">
        <v>320</v>
      </c>
      <c r="F73" s="29" t="s">
        <v>94</v>
      </c>
      <c r="G73" s="29" t="s">
        <v>318</v>
      </c>
    </row>
    <row r="74" spans="1:7" ht="15.75">
      <c r="A74" s="28" t="s">
        <v>321</v>
      </c>
      <c r="B74" s="94">
        <v>4</v>
      </c>
      <c r="C74" s="94">
        <v>2</v>
      </c>
      <c r="D74" s="94">
        <v>3</v>
      </c>
      <c r="E74" s="30" t="s">
        <v>322</v>
      </c>
      <c r="F74" s="29" t="s">
        <v>94</v>
      </c>
      <c r="G74" s="29" t="s">
        <v>318</v>
      </c>
    </row>
    <row r="75" spans="1:7" ht="15.75">
      <c r="A75" s="59" t="s">
        <v>2592</v>
      </c>
      <c r="B75" s="29">
        <v>4</v>
      </c>
      <c r="C75" s="29">
        <v>0</v>
      </c>
      <c r="D75" s="29">
        <v>8</v>
      </c>
      <c r="E75" s="30" t="s">
        <v>2591</v>
      </c>
      <c r="F75" s="29" t="s">
        <v>4036</v>
      </c>
      <c r="G75" s="29" t="s">
        <v>2588</v>
      </c>
    </row>
    <row r="76" spans="1:7" ht="15.75">
      <c r="A76" s="28" t="s">
        <v>2647</v>
      </c>
      <c r="B76" s="29">
        <v>4</v>
      </c>
      <c r="C76" s="29">
        <v>0</v>
      </c>
      <c r="D76" s="29">
        <v>8</v>
      </c>
      <c r="E76" s="30" t="s">
        <v>2637</v>
      </c>
      <c r="F76" s="29" t="s">
        <v>4036</v>
      </c>
      <c r="G76" s="29" t="s">
        <v>2588</v>
      </c>
    </row>
    <row r="77" spans="1:7" ht="15.75">
      <c r="A77" s="2" t="s">
        <v>157</v>
      </c>
      <c r="B77" s="3">
        <v>4</v>
      </c>
      <c r="C77" s="3">
        <v>2</v>
      </c>
      <c r="D77" s="3">
        <v>4</v>
      </c>
      <c r="E77" s="2" t="s">
        <v>158</v>
      </c>
      <c r="F77" s="3" t="s">
        <v>94</v>
      </c>
      <c r="G77" s="3" t="s">
        <v>91</v>
      </c>
    </row>
    <row r="78" spans="1:7" ht="15.75">
      <c r="A78" s="2" t="s">
        <v>159</v>
      </c>
      <c r="B78" s="3">
        <v>2</v>
      </c>
      <c r="C78" s="3">
        <v>2</v>
      </c>
      <c r="D78" s="3">
        <v>4</v>
      </c>
      <c r="E78" s="2" t="s">
        <v>160</v>
      </c>
      <c r="F78" s="3" t="s">
        <v>94</v>
      </c>
      <c r="G78" s="3" t="s">
        <v>91</v>
      </c>
    </row>
    <row r="79" spans="1:7" ht="15.75">
      <c r="A79" s="28" t="s">
        <v>2648</v>
      </c>
      <c r="B79" s="29">
        <v>4</v>
      </c>
      <c r="C79" s="29">
        <v>0</v>
      </c>
      <c r="D79" s="29">
        <v>8</v>
      </c>
      <c r="E79" s="30" t="s">
        <v>2638</v>
      </c>
      <c r="F79" s="29" t="s">
        <v>4036</v>
      </c>
      <c r="G79" s="29" t="s">
        <v>2588</v>
      </c>
    </row>
    <row r="80" spans="1:7" ht="15.75">
      <c r="A80" s="2" t="s">
        <v>161</v>
      </c>
      <c r="B80" s="3">
        <v>2</v>
      </c>
      <c r="C80" s="3">
        <v>2</v>
      </c>
      <c r="D80" s="3">
        <v>4</v>
      </c>
      <c r="E80" s="2" t="s">
        <v>162</v>
      </c>
      <c r="F80" s="3" t="s">
        <v>94</v>
      </c>
      <c r="G80" s="3" t="s">
        <v>91</v>
      </c>
    </row>
    <row r="81" spans="1:7" ht="15.75">
      <c r="A81" s="2" t="s">
        <v>280</v>
      </c>
      <c r="B81" s="3">
        <v>3</v>
      </c>
      <c r="C81" s="3">
        <v>0</v>
      </c>
      <c r="D81" s="3">
        <v>6</v>
      </c>
      <c r="E81" s="7" t="s">
        <v>281</v>
      </c>
      <c r="F81" s="3" t="s">
        <v>245</v>
      </c>
      <c r="G81" s="3" t="s">
        <v>245</v>
      </c>
    </row>
    <row r="82" spans="1:7" ht="15.75">
      <c r="A82" s="2" t="s">
        <v>163</v>
      </c>
      <c r="B82" s="3">
        <v>4</v>
      </c>
      <c r="C82" s="3">
        <v>2</v>
      </c>
      <c r="D82" s="3">
        <v>4</v>
      </c>
      <c r="E82" s="2" t="s">
        <v>164</v>
      </c>
      <c r="F82" s="3" t="s">
        <v>94</v>
      </c>
      <c r="G82" s="3" t="s">
        <v>91</v>
      </c>
    </row>
    <row r="83" spans="1:7" ht="15.75">
      <c r="A83" s="4" t="s">
        <v>165</v>
      </c>
      <c r="B83" s="3">
        <v>2</v>
      </c>
      <c r="C83" s="3">
        <v>0</v>
      </c>
      <c r="D83" s="3">
        <v>4</v>
      </c>
      <c r="E83" s="3" t="s">
        <v>166</v>
      </c>
      <c r="F83" s="3" t="s">
        <v>313</v>
      </c>
      <c r="G83" s="3" t="s">
        <v>91</v>
      </c>
    </row>
    <row r="84" spans="1:7" ht="15.75">
      <c r="A84" s="4" t="s">
        <v>167</v>
      </c>
      <c r="B84" s="3">
        <v>4</v>
      </c>
      <c r="C84" s="3">
        <v>0</v>
      </c>
      <c r="D84" s="3">
        <v>5</v>
      </c>
      <c r="E84" s="3" t="s">
        <v>168</v>
      </c>
      <c r="F84" s="3" t="s">
        <v>313</v>
      </c>
      <c r="G84" s="3" t="s">
        <v>91</v>
      </c>
    </row>
    <row r="85" spans="1:7" ht="15.75">
      <c r="A85" s="2" t="s">
        <v>282</v>
      </c>
      <c r="B85" s="3">
        <v>3</v>
      </c>
      <c r="C85" s="3">
        <v>0</v>
      </c>
      <c r="D85" s="3">
        <v>4</v>
      </c>
      <c r="E85" s="7" t="s">
        <v>283</v>
      </c>
      <c r="F85" s="3" t="s">
        <v>245</v>
      </c>
      <c r="G85" s="3" t="s">
        <v>245</v>
      </c>
    </row>
    <row r="86" spans="1:7" ht="15.75">
      <c r="A86" s="4" t="s">
        <v>169</v>
      </c>
      <c r="B86" s="3">
        <v>4</v>
      </c>
      <c r="C86" s="3">
        <v>0</v>
      </c>
      <c r="D86" s="3">
        <v>4</v>
      </c>
      <c r="E86" s="3" t="s">
        <v>170</v>
      </c>
      <c r="F86" s="3" t="s">
        <v>313</v>
      </c>
      <c r="G86" s="3" t="s">
        <v>91</v>
      </c>
    </row>
    <row r="87" spans="1:7" ht="15.75">
      <c r="A87" s="4" t="s">
        <v>171</v>
      </c>
      <c r="B87" s="3">
        <v>3</v>
      </c>
      <c r="C87" s="3">
        <v>1</v>
      </c>
      <c r="D87" s="3">
        <v>4</v>
      </c>
      <c r="E87" s="3" t="s">
        <v>172</v>
      </c>
      <c r="F87" s="3" t="s">
        <v>313</v>
      </c>
      <c r="G87" s="3" t="s">
        <v>91</v>
      </c>
    </row>
    <row r="88" spans="1:7" ht="15.75">
      <c r="A88" s="4" t="s">
        <v>173</v>
      </c>
      <c r="B88" s="3">
        <v>4</v>
      </c>
      <c r="C88" s="3">
        <v>0</v>
      </c>
      <c r="D88" s="3">
        <v>4</v>
      </c>
      <c r="E88" s="3" t="s">
        <v>174</v>
      </c>
      <c r="F88" s="3" t="s">
        <v>313</v>
      </c>
      <c r="G88" s="3" t="s">
        <v>91</v>
      </c>
    </row>
    <row r="89" spans="1:7" ht="15.75">
      <c r="A89" s="4" t="s">
        <v>175</v>
      </c>
      <c r="B89" s="3">
        <v>3</v>
      </c>
      <c r="C89" s="3">
        <v>0</v>
      </c>
      <c r="D89" s="3">
        <v>5</v>
      </c>
      <c r="E89" s="3" t="s">
        <v>176</v>
      </c>
      <c r="F89" s="3" t="s">
        <v>313</v>
      </c>
      <c r="G89" s="3" t="s">
        <v>91</v>
      </c>
    </row>
    <row r="90" spans="1:7" ht="15.75">
      <c r="A90" s="4" t="s">
        <v>177</v>
      </c>
      <c r="B90" s="3">
        <v>3</v>
      </c>
      <c r="C90" s="3">
        <v>1</v>
      </c>
      <c r="D90" s="3">
        <v>4</v>
      </c>
      <c r="E90" s="3" t="s">
        <v>178</v>
      </c>
      <c r="F90" s="3" t="s">
        <v>313</v>
      </c>
      <c r="G90" s="3" t="s">
        <v>91</v>
      </c>
    </row>
    <row r="91" spans="1:7" ht="15.75">
      <c r="A91" s="4" t="s">
        <v>179</v>
      </c>
      <c r="B91" s="3">
        <v>4</v>
      </c>
      <c r="C91" s="3">
        <v>0</v>
      </c>
      <c r="D91" s="3">
        <v>5</v>
      </c>
      <c r="E91" s="3" t="s">
        <v>180</v>
      </c>
      <c r="F91" s="3" t="s">
        <v>313</v>
      </c>
      <c r="G91" s="3" t="s">
        <v>91</v>
      </c>
    </row>
    <row r="92" spans="1:7" ht="15.75">
      <c r="A92" s="2" t="s">
        <v>284</v>
      </c>
      <c r="B92" s="3">
        <v>3</v>
      </c>
      <c r="C92" s="3">
        <v>0</v>
      </c>
      <c r="D92" s="3">
        <v>4</v>
      </c>
      <c r="E92" s="7" t="s">
        <v>285</v>
      </c>
      <c r="F92" s="3" t="s">
        <v>245</v>
      </c>
      <c r="G92" s="3" t="s">
        <v>245</v>
      </c>
    </row>
    <row r="93" spans="1:7" ht="15.75">
      <c r="A93" s="2" t="s">
        <v>286</v>
      </c>
      <c r="B93" s="3">
        <v>4</v>
      </c>
      <c r="C93" s="3">
        <v>0</v>
      </c>
      <c r="D93" s="3">
        <v>4</v>
      </c>
      <c r="E93" s="7" t="s">
        <v>287</v>
      </c>
      <c r="F93" s="3" t="s">
        <v>245</v>
      </c>
      <c r="G93" s="3" t="s">
        <v>245</v>
      </c>
    </row>
    <row r="94" spans="1:7" ht="15.75">
      <c r="A94" s="4" t="s">
        <v>181</v>
      </c>
      <c r="B94" s="3">
        <v>0</v>
      </c>
      <c r="C94" s="3">
        <v>4</v>
      </c>
      <c r="D94" s="3">
        <v>5</v>
      </c>
      <c r="E94" s="3" t="s">
        <v>182</v>
      </c>
      <c r="F94" s="3" t="s">
        <v>313</v>
      </c>
      <c r="G94" s="3" t="s">
        <v>91</v>
      </c>
    </row>
    <row r="95" spans="1:7" ht="15.75">
      <c r="A95" s="4" t="s">
        <v>183</v>
      </c>
      <c r="B95" s="3">
        <v>2</v>
      </c>
      <c r="C95" s="3">
        <v>2</v>
      </c>
      <c r="D95" s="3">
        <v>6</v>
      </c>
      <c r="E95" s="3" t="s">
        <v>184</v>
      </c>
      <c r="F95" s="3" t="s">
        <v>313</v>
      </c>
      <c r="G95" s="3" t="s">
        <v>91</v>
      </c>
    </row>
    <row r="96" spans="1:7" ht="15.75">
      <c r="A96" s="4" t="s">
        <v>185</v>
      </c>
      <c r="B96" s="3">
        <v>4</v>
      </c>
      <c r="C96" s="3">
        <v>0</v>
      </c>
      <c r="D96" s="3">
        <v>2</v>
      </c>
      <c r="E96" s="3" t="s">
        <v>186</v>
      </c>
      <c r="F96" s="3" t="s">
        <v>313</v>
      </c>
      <c r="G96" s="3" t="s">
        <v>91</v>
      </c>
    </row>
    <row r="97" spans="1:7" ht="15.75">
      <c r="A97" s="28" t="s">
        <v>2649</v>
      </c>
      <c r="B97" s="29">
        <v>4</v>
      </c>
      <c r="C97" s="29">
        <v>0</v>
      </c>
      <c r="D97" s="29">
        <v>8</v>
      </c>
      <c r="E97" s="30" t="s">
        <v>2639</v>
      </c>
      <c r="F97" s="29" t="s">
        <v>4036</v>
      </c>
      <c r="G97" s="29" t="s">
        <v>2588</v>
      </c>
    </row>
    <row r="98" spans="1:7" ht="15.75">
      <c r="A98" s="28" t="s">
        <v>2602</v>
      </c>
      <c r="B98" s="29">
        <v>6</v>
      </c>
      <c r="C98" s="29">
        <v>0</v>
      </c>
      <c r="D98" s="29">
        <v>6</v>
      </c>
      <c r="E98" s="30" t="s">
        <v>2619</v>
      </c>
      <c r="F98" s="29" t="s">
        <v>4036</v>
      </c>
      <c r="G98" s="29" t="s">
        <v>2596</v>
      </c>
    </row>
    <row r="99" spans="1:7" ht="15.75">
      <c r="A99" s="28" t="s">
        <v>2611</v>
      </c>
      <c r="B99" s="29">
        <v>2</v>
      </c>
      <c r="C99" s="29">
        <v>4</v>
      </c>
      <c r="D99" s="29">
        <v>6</v>
      </c>
      <c r="E99" s="30" t="s">
        <v>2621</v>
      </c>
      <c r="F99" s="29" t="s">
        <v>4036</v>
      </c>
      <c r="G99" s="29" t="s">
        <v>2596</v>
      </c>
    </row>
    <row r="100" spans="1:7" ht="15.75">
      <c r="A100" s="28" t="s">
        <v>2603</v>
      </c>
      <c r="B100" s="29">
        <v>4</v>
      </c>
      <c r="C100" s="29">
        <v>0</v>
      </c>
      <c r="D100" s="29">
        <v>8</v>
      </c>
      <c r="E100" s="30" t="s">
        <v>2618</v>
      </c>
      <c r="F100" s="29" t="s">
        <v>4036</v>
      </c>
      <c r="G100" s="29" t="s">
        <v>2586</v>
      </c>
    </row>
    <row r="101" spans="1:7" ht="15.75">
      <c r="A101" s="2" t="s">
        <v>187</v>
      </c>
      <c r="B101" s="3">
        <v>4</v>
      </c>
      <c r="C101" s="3">
        <v>2</v>
      </c>
      <c r="D101" s="3">
        <v>4</v>
      </c>
      <c r="E101" s="2" t="s">
        <v>188</v>
      </c>
      <c r="F101" s="3" t="s">
        <v>94</v>
      </c>
      <c r="G101" s="3" t="s">
        <v>91</v>
      </c>
    </row>
    <row r="102" spans="1:7" ht="15.75">
      <c r="A102" s="4" t="s">
        <v>189</v>
      </c>
      <c r="B102" s="3">
        <v>3</v>
      </c>
      <c r="C102" s="3">
        <v>1</v>
      </c>
      <c r="D102" s="3">
        <v>4</v>
      </c>
      <c r="E102" s="3" t="s">
        <v>190</v>
      </c>
      <c r="F102" s="3" t="s">
        <v>313</v>
      </c>
      <c r="G102" s="3" t="s">
        <v>91</v>
      </c>
    </row>
    <row r="103" spans="1:7" ht="15.75">
      <c r="A103" s="4" t="s">
        <v>191</v>
      </c>
      <c r="B103" s="6">
        <v>3</v>
      </c>
      <c r="C103" s="6">
        <v>1</v>
      </c>
      <c r="D103" s="6">
        <v>4</v>
      </c>
      <c r="E103" s="3" t="s">
        <v>192</v>
      </c>
      <c r="F103" s="3" t="s">
        <v>313</v>
      </c>
      <c r="G103" s="3" t="s">
        <v>91</v>
      </c>
    </row>
    <row r="104" spans="1:7" s="12" customFormat="1" ht="15.75">
      <c r="A104" s="2" t="s">
        <v>193</v>
      </c>
      <c r="B104" s="3">
        <v>4</v>
      </c>
      <c r="C104" s="3">
        <v>0</v>
      </c>
      <c r="D104" s="3">
        <v>4</v>
      </c>
      <c r="E104" s="2" t="s">
        <v>194</v>
      </c>
      <c r="F104" s="3" t="s">
        <v>94</v>
      </c>
      <c r="G104" s="3" t="s">
        <v>91</v>
      </c>
    </row>
    <row r="105" spans="1:7" ht="15.75">
      <c r="A105" s="2" t="s">
        <v>195</v>
      </c>
      <c r="B105" s="3">
        <v>4</v>
      </c>
      <c r="C105" s="3">
        <v>2</v>
      </c>
      <c r="D105" s="3">
        <v>4</v>
      </c>
      <c r="E105" s="2" t="s">
        <v>196</v>
      </c>
      <c r="F105" s="3" t="s">
        <v>94</v>
      </c>
      <c r="G105" s="3" t="s">
        <v>91</v>
      </c>
    </row>
    <row r="106" spans="1:7" ht="15.75">
      <c r="A106" s="2" t="s">
        <v>197</v>
      </c>
      <c r="B106" s="3">
        <v>4</v>
      </c>
      <c r="C106" s="3">
        <v>2</v>
      </c>
      <c r="D106" s="3">
        <v>4</v>
      </c>
      <c r="E106" s="2" t="s">
        <v>198</v>
      </c>
      <c r="F106" s="3" t="s">
        <v>94</v>
      </c>
      <c r="G106" s="3" t="s">
        <v>91</v>
      </c>
    </row>
    <row r="107" spans="1:7" ht="15.75">
      <c r="A107" s="2" t="s">
        <v>199</v>
      </c>
      <c r="B107" s="3">
        <v>4</v>
      </c>
      <c r="C107" s="3">
        <v>2</v>
      </c>
      <c r="D107" s="3">
        <v>4</v>
      </c>
      <c r="E107" s="2" t="s">
        <v>200</v>
      </c>
      <c r="F107" s="3" t="s">
        <v>94</v>
      </c>
      <c r="G107" s="3" t="s">
        <v>91</v>
      </c>
    </row>
    <row r="108" spans="1:7" ht="15.75">
      <c r="A108" s="4" t="s">
        <v>288</v>
      </c>
      <c r="B108" s="3">
        <v>3</v>
      </c>
      <c r="C108" s="3">
        <v>0</v>
      </c>
      <c r="D108" s="3">
        <v>4</v>
      </c>
      <c r="E108" s="7" t="s">
        <v>289</v>
      </c>
      <c r="F108" s="3" t="s">
        <v>245</v>
      </c>
      <c r="G108" s="3" t="s">
        <v>245</v>
      </c>
    </row>
    <row r="109" spans="1:7" ht="15.75">
      <c r="A109" s="4" t="s">
        <v>201</v>
      </c>
      <c r="B109" s="3">
        <v>4</v>
      </c>
      <c r="C109" s="3">
        <v>2</v>
      </c>
      <c r="D109" s="3">
        <v>2</v>
      </c>
      <c r="E109" s="3" t="s">
        <v>202</v>
      </c>
      <c r="F109" s="3" t="s">
        <v>313</v>
      </c>
      <c r="G109" s="3" t="s">
        <v>91</v>
      </c>
    </row>
    <row r="110" spans="1:7" ht="15.75">
      <c r="A110" s="28" t="s">
        <v>2599</v>
      </c>
      <c r="B110" s="29">
        <v>6</v>
      </c>
      <c r="C110" s="29">
        <v>0</v>
      </c>
      <c r="D110" s="29">
        <v>6</v>
      </c>
      <c r="E110" s="30" t="s">
        <v>2616</v>
      </c>
      <c r="F110" s="29" t="s">
        <v>4036</v>
      </c>
      <c r="G110" s="29" t="s">
        <v>2600</v>
      </c>
    </row>
    <row r="111" spans="1:7" ht="15.75">
      <c r="A111" s="4" t="s">
        <v>203</v>
      </c>
      <c r="B111" s="3">
        <v>3</v>
      </c>
      <c r="C111" s="3">
        <v>0</v>
      </c>
      <c r="D111" s="3">
        <v>3</v>
      </c>
      <c r="E111" s="3" t="s">
        <v>204</v>
      </c>
      <c r="F111" s="3" t="s">
        <v>313</v>
      </c>
      <c r="G111" s="3" t="s">
        <v>91</v>
      </c>
    </row>
    <row r="112" spans="1:7" ht="15.75">
      <c r="A112" s="4" t="s">
        <v>205</v>
      </c>
      <c r="B112" s="3">
        <v>4</v>
      </c>
      <c r="C112" s="3">
        <v>0</v>
      </c>
      <c r="D112" s="3">
        <v>4</v>
      </c>
      <c r="E112" s="3" t="s">
        <v>206</v>
      </c>
      <c r="F112" s="3" t="s">
        <v>313</v>
      </c>
      <c r="G112" s="3" t="s">
        <v>91</v>
      </c>
    </row>
    <row r="113" spans="1:7" ht="15.75">
      <c r="A113" s="28" t="s">
        <v>2582</v>
      </c>
      <c r="B113" s="29">
        <v>4</v>
      </c>
      <c r="C113" s="29">
        <v>0</v>
      </c>
      <c r="D113" s="29">
        <v>8</v>
      </c>
      <c r="E113" s="30" t="s">
        <v>2583</v>
      </c>
      <c r="F113" s="29" t="s">
        <v>4036</v>
      </c>
      <c r="G113" s="29" t="s">
        <v>2584</v>
      </c>
    </row>
    <row r="114" spans="1:7" ht="15.75">
      <c r="A114" s="2" t="s">
        <v>207</v>
      </c>
      <c r="B114" s="3">
        <v>1</v>
      </c>
      <c r="C114" s="3">
        <v>3</v>
      </c>
      <c r="D114" s="3">
        <v>4</v>
      </c>
      <c r="E114" s="2" t="s">
        <v>208</v>
      </c>
      <c r="F114" s="3" t="s">
        <v>94</v>
      </c>
      <c r="G114" s="3" t="s">
        <v>91</v>
      </c>
    </row>
    <row r="115" spans="1:7" ht="15.75">
      <c r="A115" s="4" t="s">
        <v>209</v>
      </c>
      <c r="B115" s="3">
        <v>2</v>
      </c>
      <c r="C115" s="3">
        <v>0</v>
      </c>
      <c r="D115" s="3">
        <v>3</v>
      </c>
      <c r="E115" s="3" t="s">
        <v>210</v>
      </c>
      <c r="F115" s="3" t="s">
        <v>313</v>
      </c>
      <c r="G115" s="3" t="s">
        <v>91</v>
      </c>
    </row>
    <row r="116" spans="1:7" ht="15.75">
      <c r="A116" s="4" t="s">
        <v>290</v>
      </c>
      <c r="B116" s="3">
        <v>3</v>
      </c>
      <c r="C116" s="3">
        <v>2</v>
      </c>
      <c r="D116" s="3">
        <v>5</v>
      </c>
      <c r="E116" s="7" t="s">
        <v>291</v>
      </c>
      <c r="F116" s="3" t="s">
        <v>245</v>
      </c>
      <c r="G116" s="3" t="s">
        <v>245</v>
      </c>
    </row>
    <row r="117" spans="1:7" ht="15.75">
      <c r="A117" s="2" t="s">
        <v>294</v>
      </c>
      <c r="B117" s="3">
        <v>0</v>
      </c>
      <c r="C117" s="3">
        <v>2</v>
      </c>
      <c r="D117" s="3">
        <v>10</v>
      </c>
      <c r="E117" s="7" t="s">
        <v>295</v>
      </c>
      <c r="F117" s="3" t="s">
        <v>245</v>
      </c>
      <c r="G117" s="3" t="s">
        <v>245</v>
      </c>
    </row>
    <row r="118" spans="1:7" ht="15.75">
      <c r="A118" s="4" t="s">
        <v>211</v>
      </c>
      <c r="B118" s="3">
        <v>2</v>
      </c>
      <c r="C118" s="3">
        <v>0</v>
      </c>
      <c r="D118" s="3">
        <v>4</v>
      </c>
      <c r="E118" s="3" t="s">
        <v>212</v>
      </c>
      <c r="F118" s="3" t="s">
        <v>313</v>
      </c>
      <c r="G118" s="3" t="s">
        <v>91</v>
      </c>
    </row>
    <row r="119" spans="1:7" ht="15.75">
      <c r="A119" s="28" t="s">
        <v>2610</v>
      </c>
      <c r="B119" s="29">
        <v>4</v>
      </c>
      <c r="C119" s="29">
        <v>0</v>
      </c>
      <c r="D119" s="29">
        <v>8</v>
      </c>
      <c r="E119" s="30" t="s">
        <v>2620</v>
      </c>
      <c r="F119" s="29" t="s">
        <v>4036</v>
      </c>
      <c r="G119" s="29" t="s">
        <v>2596</v>
      </c>
    </row>
    <row r="120" spans="1:7" ht="15.75">
      <c r="A120" s="4" t="s">
        <v>213</v>
      </c>
      <c r="B120" s="3">
        <v>2</v>
      </c>
      <c r="C120" s="3">
        <v>0</v>
      </c>
      <c r="D120" s="3">
        <v>4</v>
      </c>
      <c r="E120" s="3" t="s">
        <v>214</v>
      </c>
      <c r="F120" s="3" t="s">
        <v>313</v>
      </c>
      <c r="G120" s="3" t="s">
        <v>91</v>
      </c>
    </row>
    <row r="121" spans="1:7" ht="15.75">
      <c r="A121" s="4" t="s">
        <v>215</v>
      </c>
      <c r="B121" s="3">
        <v>2</v>
      </c>
      <c r="C121" s="3">
        <v>2</v>
      </c>
      <c r="D121" s="3">
        <v>2</v>
      </c>
      <c r="E121" s="3" t="s">
        <v>216</v>
      </c>
      <c r="F121" s="3" t="s">
        <v>313</v>
      </c>
      <c r="G121" s="3" t="s">
        <v>91</v>
      </c>
    </row>
    <row r="122" spans="1:7" ht="15.75">
      <c r="A122" s="4" t="s">
        <v>217</v>
      </c>
      <c r="B122" s="3">
        <v>1</v>
      </c>
      <c r="C122" s="3">
        <v>0</v>
      </c>
      <c r="D122" s="3">
        <v>2</v>
      </c>
      <c r="E122" s="3" t="s">
        <v>218</v>
      </c>
      <c r="F122" s="3" t="s">
        <v>313</v>
      </c>
      <c r="G122" s="3" t="s">
        <v>91</v>
      </c>
    </row>
    <row r="123" spans="1:7" ht="15.75">
      <c r="A123" s="4" t="s">
        <v>219</v>
      </c>
      <c r="B123" s="3">
        <v>1</v>
      </c>
      <c r="C123" s="3">
        <v>0</v>
      </c>
      <c r="D123" s="3">
        <v>2</v>
      </c>
      <c r="E123" s="3" t="s">
        <v>220</v>
      </c>
      <c r="F123" s="3" t="s">
        <v>313</v>
      </c>
      <c r="G123" s="3" t="s">
        <v>91</v>
      </c>
    </row>
    <row r="124" spans="1:7" ht="15.75">
      <c r="A124" s="59" t="s">
        <v>2606</v>
      </c>
      <c r="B124" s="29">
        <v>2</v>
      </c>
      <c r="C124" s="29">
        <v>0</v>
      </c>
      <c r="D124" s="29">
        <v>0</v>
      </c>
      <c r="E124" s="30" t="s">
        <v>2590</v>
      </c>
      <c r="F124" s="29" t="s">
        <v>4036</v>
      </c>
      <c r="G124" s="29" t="s">
        <v>2586</v>
      </c>
    </row>
    <row r="125" spans="1:7" ht="15.75">
      <c r="A125" s="58" t="s">
        <v>2604</v>
      </c>
      <c r="B125" s="29">
        <v>2</v>
      </c>
      <c r="C125" s="29">
        <v>0</v>
      </c>
      <c r="D125" s="29">
        <v>0</v>
      </c>
      <c r="E125" s="30" t="s">
        <v>2589</v>
      </c>
      <c r="F125" s="29" t="s">
        <v>4036</v>
      </c>
      <c r="G125" s="29" t="s">
        <v>2586</v>
      </c>
    </row>
    <row r="126" spans="1:7" ht="15.75">
      <c r="A126" s="4" t="s">
        <v>221</v>
      </c>
      <c r="B126" s="3">
        <v>2</v>
      </c>
      <c r="C126" s="3">
        <v>2</v>
      </c>
      <c r="D126" s="3">
        <v>4</v>
      </c>
      <c r="E126" s="3" t="s">
        <v>222</v>
      </c>
      <c r="F126" s="3" t="s">
        <v>313</v>
      </c>
      <c r="G126" s="3" t="s">
        <v>91</v>
      </c>
    </row>
    <row r="127" spans="1:7" ht="15.75">
      <c r="A127" s="2" t="s">
        <v>223</v>
      </c>
      <c r="B127" s="3">
        <v>2</v>
      </c>
      <c r="C127" s="3">
        <v>2</v>
      </c>
      <c r="D127" s="3">
        <v>4</v>
      </c>
      <c r="E127" s="2" t="s">
        <v>224</v>
      </c>
      <c r="F127" s="3" t="s">
        <v>94</v>
      </c>
      <c r="G127" s="3" t="s">
        <v>91</v>
      </c>
    </row>
    <row r="128" spans="1:7" ht="15.75">
      <c r="A128" s="28" t="s">
        <v>2629</v>
      </c>
      <c r="B128" s="29">
        <v>6</v>
      </c>
      <c r="C128" s="29">
        <v>0</v>
      </c>
      <c r="D128" s="29">
        <v>12</v>
      </c>
      <c r="E128" s="30" t="s">
        <v>2630</v>
      </c>
      <c r="F128" s="29" t="s">
        <v>4036</v>
      </c>
      <c r="G128" s="29" t="s">
        <v>2588</v>
      </c>
    </row>
    <row r="129" spans="1:7" ht="15.75">
      <c r="A129" s="2" t="s">
        <v>225</v>
      </c>
      <c r="B129" s="3">
        <v>2</v>
      </c>
      <c r="C129" s="3">
        <v>0</v>
      </c>
      <c r="D129" s="3">
        <v>2</v>
      </c>
      <c r="E129" s="2" t="s">
        <v>226</v>
      </c>
      <c r="F129" s="3" t="s">
        <v>94</v>
      </c>
      <c r="G129" s="3" t="s">
        <v>91</v>
      </c>
    </row>
    <row r="130" spans="1:7" ht="15.75">
      <c r="A130" s="4" t="s">
        <v>227</v>
      </c>
      <c r="B130" s="3">
        <v>4</v>
      </c>
      <c r="C130" s="3">
        <v>2</v>
      </c>
      <c r="D130" s="3">
        <v>4</v>
      </c>
      <c r="E130" s="3" t="s">
        <v>228</v>
      </c>
      <c r="F130" s="3" t="s">
        <v>313</v>
      </c>
      <c r="G130" s="3" t="s">
        <v>91</v>
      </c>
    </row>
    <row r="131" spans="1:7" ht="15.75">
      <c r="A131" s="28" t="s">
        <v>2612</v>
      </c>
      <c r="B131" s="29">
        <v>4</v>
      </c>
      <c r="C131" s="29">
        <v>0</v>
      </c>
      <c r="D131" s="29">
        <v>8</v>
      </c>
      <c r="E131" s="30" t="s">
        <v>2613</v>
      </c>
      <c r="F131" s="29" t="s">
        <v>4036</v>
      </c>
      <c r="G131" s="29" t="s">
        <v>2596</v>
      </c>
    </row>
    <row r="132" spans="1:7" ht="15.75">
      <c r="A132" s="28" t="s">
        <v>2650</v>
      </c>
      <c r="B132" s="29">
        <v>4</v>
      </c>
      <c r="C132" s="29">
        <v>0</v>
      </c>
      <c r="D132" s="29">
        <v>8</v>
      </c>
      <c r="E132" s="30" t="s">
        <v>2640</v>
      </c>
      <c r="F132" s="29" t="s">
        <v>4036</v>
      </c>
      <c r="G132" s="29" t="s">
        <v>2588</v>
      </c>
    </row>
    <row r="133" spans="1:7" ht="15.75">
      <c r="A133" s="4" t="s">
        <v>229</v>
      </c>
      <c r="B133" s="3">
        <v>4</v>
      </c>
      <c r="C133" s="3">
        <v>2</v>
      </c>
      <c r="D133" s="3">
        <v>4</v>
      </c>
      <c r="E133" s="3" t="s">
        <v>230</v>
      </c>
      <c r="F133" s="3" t="s">
        <v>313</v>
      </c>
      <c r="G133" s="3" t="s">
        <v>91</v>
      </c>
    </row>
    <row r="134" spans="1:7" ht="15.75">
      <c r="A134" s="4" t="s">
        <v>231</v>
      </c>
      <c r="B134" s="3">
        <v>0</v>
      </c>
      <c r="C134" s="3">
        <v>4</v>
      </c>
      <c r="D134" s="3">
        <v>2</v>
      </c>
      <c r="E134" s="3" t="s">
        <v>232</v>
      </c>
      <c r="F134" s="3" t="s">
        <v>313</v>
      </c>
      <c r="G134" s="3" t="s">
        <v>91</v>
      </c>
    </row>
    <row r="135" spans="1:7" ht="15.75">
      <c r="A135" s="2" t="s">
        <v>292</v>
      </c>
      <c r="B135" s="3">
        <v>3</v>
      </c>
      <c r="C135" s="3">
        <v>2</v>
      </c>
      <c r="D135" s="3">
        <v>6</v>
      </c>
      <c r="E135" s="7" t="s">
        <v>293</v>
      </c>
      <c r="F135" s="3" t="s">
        <v>245</v>
      </c>
      <c r="G135" s="3" t="s">
        <v>245</v>
      </c>
    </row>
    <row r="136" spans="1:7" ht="15.75">
      <c r="A136" s="4" t="s">
        <v>233</v>
      </c>
      <c r="B136" s="3">
        <v>3</v>
      </c>
      <c r="C136" s="3">
        <v>1</v>
      </c>
      <c r="D136" s="3">
        <v>2</v>
      </c>
      <c r="E136" s="3" t="s">
        <v>234</v>
      </c>
      <c r="F136" s="3" t="s">
        <v>313</v>
      </c>
      <c r="G136" s="3" t="s">
        <v>91</v>
      </c>
    </row>
    <row r="137" spans="1:7" ht="15.75">
      <c r="A137" s="4" t="s">
        <v>235</v>
      </c>
      <c r="B137" s="3">
        <v>4</v>
      </c>
      <c r="C137" s="3">
        <v>0</v>
      </c>
      <c r="D137" s="3">
        <v>4</v>
      </c>
      <c r="E137" s="3" t="s">
        <v>236</v>
      </c>
      <c r="F137" s="3" t="s">
        <v>313</v>
      </c>
      <c r="G137" s="3" t="s">
        <v>91</v>
      </c>
    </row>
    <row r="138" spans="1:7" ht="15.75">
      <c r="A138" s="2" t="s">
        <v>237</v>
      </c>
      <c r="B138" s="3">
        <v>2</v>
      </c>
      <c r="C138" s="3">
        <v>4</v>
      </c>
      <c r="D138" s="3">
        <v>3</v>
      </c>
      <c r="E138" s="2" t="s">
        <v>238</v>
      </c>
      <c r="F138" s="3" t="s">
        <v>94</v>
      </c>
      <c r="G138" s="3" t="s">
        <v>91</v>
      </c>
    </row>
    <row r="139" spans="1:7" ht="15.75">
      <c r="A139" s="2" t="s">
        <v>239</v>
      </c>
      <c r="B139" s="3">
        <v>2</v>
      </c>
      <c r="C139" s="3">
        <v>4</v>
      </c>
      <c r="D139" s="3">
        <v>3</v>
      </c>
      <c r="E139" s="2" t="s">
        <v>240</v>
      </c>
      <c r="F139" s="3" t="s">
        <v>94</v>
      </c>
      <c r="G139" s="3" t="s">
        <v>91</v>
      </c>
    </row>
    <row r="140" spans="1:7" ht="15.75">
      <c r="A140" s="4" t="s">
        <v>241</v>
      </c>
      <c r="B140" s="3">
        <v>4</v>
      </c>
      <c r="C140" s="3">
        <v>2</v>
      </c>
      <c r="D140" s="3">
        <v>3</v>
      </c>
      <c r="E140" s="4" t="s">
        <v>242</v>
      </c>
      <c r="F140" s="3" t="s">
        <v>94</v>
      </c>
      <c r="G140" s="3" t="s">
        <v>91</v>
      </c>
    </row>
    <row r="141" spans="1:7" ht="15.75">
      <c r="A141" s="106" t="s">
        <v>4067</v>
      </c>
      <c r="B141" s="29">
        <v>4</v>
      </c>
      <c r="C141" s="29"/>
      <c r="D141" s="29"/>
      <c r="E141" s="30" t="s">
        <v>4069</v>
      </c>
      <c r="F141" s="29" t="s">
        <v>4036</v>
      </c>
      <c r="G141" s="29" t="s">
        <v>2586</v>
      </c>
    </row>
    <row r="142" spans="1:7" ht="15.75">
      <c r="A142" s="106" t="s">
        <v>4068</v>
      </c>
      <c r="B142" s="29">
        <v>4</v>
      </c>
      <c r="C142" s="29"/>
      <c r="D142" s="29"/>
      <c r="E142" s="30" t="s">
        <v>4071</v>
      </c>
      <c r="F142" s="29" t="s">
        <v>4036</v>
      </c>
      <c r="G142" s="29" t="s">
        <v>2596</v>
      </c>
    </row>
    <row r="143" spans="1:7" ht="15.75">
      <c r="A143" s="28" t="s">
        <v>4072</v>
      </c>
      <c r="B143" s="29">
        <v>4</v>
      </c>
      <c r="C143" s="29"/>
      <c r="D143" s="29"/>
      <c r="E143" s="30" t="s">
        <v>4073</v>
      </c>
      <c r="F143" s="29" t="s">
        <v>4036</v>
      </c>
      <c r="G143" s="29" t="s">
        <v>2596</v>
      </c>
    </row>
    <row r="144" spans="1:7" ht="15.75">
      <c r="A144" s="28"/>
      <c r="B144" s="29"/>
      <c r="C144" s="29"/>
      <c r="D144" s="29"/>
      <c r="E144" s="30"/>
      <c r="F144" s="29"/>
      <c r="G144" s="29"/>
    </row>
    <row r="145" spans="1:7" ht="15.75">
      <c r="A145" s="28"/>
      <c r="B145" s="29"/>
      <c r="C145" s="29"/>
      <c r="D145" s="29"/>
      <c r="E145" s="30"/>
      <c r="F145" s="29"/>
      <c r="G145" s="29"/>
    </row>
    <row r="146" spans="1:7" ht="15.75">
      <c r="A146" s="106"/>
      <c r="B146" s="107"/>
      <c r="C146" s="107"/>
      <c r="D146" s="107"/>
      <c r="E146" s="108"/>
      <c r="F146" s="107"/>
      <c r="G146" s="107"/>
    </row>
    <row r="147" spans="1:7" ht="15.75">
      <c r="A147" s="106"/>
      <c r="B147" s="107"/>
      <c r="C147" s="107"/>
      <c r="D147" s="107"/>
      <c r="E147" s="108"/>
      <c r="F147" s="107"/>
      <c r="G147" s="107"/>
    </row>
  </sheetData>
  <sheetProtection autoFilter="0"/>
  <dataValidations count="1">
    <dataValidation type="list" allowBlank="1" showInputMessage="1" showErrorMessage="1" sqref="A128">
      <formula1>Disciplina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29</vt:i4>
      </vt:variant>
    </vt:vector>
  </HeadingPairs>
  <TitlesOfParts>
    <vt:vector size="44" baseType="lpstr">
      <vt:lpstr>Banco de Dados</vt:lpstr>
      <vt:lpstr>ORIENTAÇÕES</vt:lpstr>
      <vt:lpstr>Alocação 1q</vt:lpstr>
      <vt:lpstr>Alocação 2q</vt:lpstr>
      <vt:lpstr>Alocação 3q</vt:lpstr>
      <vt:lpstr>Coordenadores disciplinas</vt:lpstr>
      <vt:lpstr>Controle</vt:lpstr>
      <vt:lpstr>Docentes</vt:lpstr>
      <vt:lpstr>Disciplinas</vt:lpstr>
      <vt:lpstr>PROGRAD_Disc_Codigo</vt:lpstr>
      <vt:lpstr>lista dias e horas</vt:lpstr>
      <vt:lpstr>Plan2</vt:lpstr>
      <vt:lpstr>Prograd 1Q</vt:lpstr>
      <vt:lpstr>Prograd 2Q</vt:lpstr>
      <vt:lpstr>Prograd 3Q</vt:lpstr>
      <vt:lpstr>'Banco de Dados'!Campus</vt:lpstr>
      <vt:lpstr>'Banco de Dados'!CodigosF</vt:lpstr>
      <vt:lpstr>'Banco de Dados'!Curs</vt:lpstr>
      <vt:lpstr>'Banco de Dados'!Dia</vt:lpstr>
      <vt:lpstr>dias</vt:lpstr>
      <vt:lpstr>Disciplina</vt:lpstr>
      <vt:lpstr>'Banco de Dados'!Docentes</vt:lpstr>
      <vt:lpstr>'Prograd 2Q'!Docentes</vt:lpstr>
      <vt:lpstr>'Prograd 3Q'!Docentes</vt:lpstr>
      <vt:lpstr>Docentes</vt:lpstr>
      <vt:lpstr>'Banco de Dados'!Horario</vt:lpstr>
      <vt:lpstr>horas</vt:lpstr>
      <vt:lpstr>'Banco de Dados'!Labs</vt:lpstr>
      <vt:lpstr>'Banco de Dados'!Labscom</vt:lpstr>
      <vt:lpstr>'Banco de Dados'!Salas</vt:lpstr>
      <vt:lpstr>'Banco de Dados'!Semanas</vt:lpstr>
      <vt:lpstr>sq</vt:lpstr>
      <vt:lpstr>'Prograd 2Q'!Tabela1q</vt:lpstr>
      <vt:lpstr>'Prograd 3Q'!Tabela1q</vt:lpstr>
      <vt:lpstr>Tabela1q</vt:lpstr>
      <vt:lpstr>'Prograd 2Q'!Tabela2q</vt:lpstr>
      <vt:lpstr>'Prograd 3Q'!Tabela2q</vt:lpstr>
      <vt:lpstr>Tabela2q</vt:lpstr>
      <vt:lpstr>'Prograd 2Q'!Tabela3q</vt:lpstr>
      <vt:lpstr>'Prograd 3Q'!Tabela3q</vt:lpstr>
      <vt:lpstr>Tabela3q</vt:lpstr>
      <vt:lpstr>Tabeladisciplinas_PROGRAD</vt:lpstr>
      <vt:lpstr>'Banco de Dados'!TabeladisciplinasF</vt:lpstr>
      <vt:lpstr>'Banco de Dados'!Turno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Silva</dc:creator>
  <cp:lastModifiedBy>Renne Rodrigues Rocha</cp:lastModifiedBy>
  <cp:lastPrinted>2018-09-13T15:38:35Z</cp:lastPrinted>
  <dcterms:created xsi:type="dcterms:W3CDTF">2016-08-29T21:21:44Z</dcterms:created>
  <dcterms:modified xsi:type="dcterms:W3CDTF">2019-09-09T15:22:15Z</dcterms:modified>
</cp:coreProperties>
</file>