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20730" windowHeight="9150" tabRatio="768" activeTab="3"/>
  </bookViews>
  <sheets>
    <sheet name="ORIENTAÇÕES" sheetId="11" r:id="rId1"/>
    <sheet name="Alocação 1q" sheetId="2" r:id="rId2"/>
    <sheet name="Alocação 2q" sheetId="3" r:id="rId3"/>
    <sheet name="Alocação 3q" sheetId="4" r:id="rId4"/>
    <sheet name="Coordenadores disciplinas" sheetId="7" r:id="rId5"/>
    <sheet name="Controle" sheetId="1" r:id="rId6"/>
    <sheet name="Docentes" sheetId="5" r:id="rId7"/>
    <sheet name="Disciplinas" sheetId="6" r:id="rId8"/>
    <sheet name="lista dias e horas" sheetId="12" state="hidden" r:id="rId9"/>
    <sheet name="Prograd 1Q" sheetId="13" state="hidden" r:id="rId10"/>
    <sheet name="Prograd 2Q" sheetId="14" state="hidden" r:id="rId11"/>
    <sheet name="Prograd 3Q" sheetId="15" state="hidden" r:id="rId12"/>
  </sheets>
  <externalReferences>
    <externalReference r:id="rId13"/>
    <externalReference r:id="rId14"/>
  </externalReferences>
  <definedNames>
    <definedName name="Campus">'[1]Banco de Dados'!$J$1:$J$2</definedName>
    <definedName name="CodigosF">'[1]Banco de Dados'!$L$2:$L$1035</definedName>
    <definedName name="Curs">'[1]Banco de Dados'!$H$1:$H$27</definedName>
    <definedName name="Dia">'[1]Banco de Dados'!$A$1:$A$6</definedName>
    <definedName name="dias">'lista dias e horas'!$A$1:$A$6</definedName>
    <definedName name="Disciplina">Disciplinas!$A$2:$A$1048576</definedName>
    <definedName name="Docentes">Tabela1[Lista dos Docentes do Curso de Licenciatura em Ciências Biológicas]</definedName>
    <definedName name="Horario">'[1]Banco de Dados'!$B$1:$B$31</definedName>
    <definedName name="horas">'lista dias e horas'!$D$1:$D$37</definedName>
    <definedName name="Labs">'[1]Banco de Dados'!$F$1:$F$101</definedName>
    <definedName name="Labscom">'[1]Banco de Dados'!$F$1:$G$101</definedName>
    <definedName name="PROGRAD_Disciplinas">'[2]PROGRAD-Disciplinas_Codigo'!$A$2:$B$1167</definedName>
    <definedName name="Salas">'[1]Banco de Dados'!$D$1:$D$149</definedName>
    <definedName name="Semanas">'[1]Banco de Dados'!$C$1:$C$3</definedName>
    <definedName name="sq">'lista dias e horas'!$F$1:$F$3</definedName>
    <definedName name="Tabela1q">Tabela3[]</definedName>
    <definedName name="Tabela2q">Tabela35[]</definedName>
    <definedName name="Tabela3q">Tabela36[]</definedName>
    <definedName name="TabeladisciplinasF">'[1]Banco de Dados'!$L$2:$Q$1167</definedName>
    <definedName name="Turno">'[1]Banco de Dados'!$K$1:$K$2</definedName>
  </definedNames>
  <calcPr calcId="125725"/>
</workbook>
</file>

<file path=xl/calcChain.xml><?xml version="1.0" encoding="utf-8"?>
<calcChain xmlns="http://schemas.openxmlformats.org/spreadsheetml/2006/main">
  <c r="A18" i="1"/>
  <c r="B18" s="1"/>
  <c r="C18"/>
  <c r="D18"/>
  <c r="E18"/>
  <c r="F18"/>
  <c r="AC18"/>
  <c r="A19"/>
  <c r="D19" s="1"/>
  <c r="AC19"/>
  <c r="A20"/>
  <c r="C20" s="1"/>
  <c r="D20"/>
  <c r="E20"/>
  <c r="K20"/>
  <c r="AC20"/>
  <c r="A21"/>
  <c r="D21" s="1"/>
  <c r="AC21"/>
  <c r="AC3"/>
  <c r="AC4"/>
  <c r="AC5"/>
  <c r="AC6"/>
  <c r="AC7"/>
  <c r="AC8"/>
  <c r="AC9"/>
  <c r="AC10"/>
  <c r="AC11"/>
  <c r="AC12"/>
  <c r="AC13"/>
  <c r="AC14"/>
  <c r="AC15"/>
  <c r="AC16"/>
  <c r="AC17"/>
  <c r="L21" l="1"/>
  <c r="J20"/>
  <c r="E21"/>
  <c r="M21"/>
  <c r="S21"/>
  <c r="F21"/>
  <c r="Q21"/>
  <c r="I21"/>
  <c r="B21"/>
  <c r="L20"/>
  <c r="F20"/>
  <c r="H20" s="1"/>
  <c r="B20"/>
  <c r="R21"/>
  <c r="K21"/>
  <c r="C21"/>
  <c r="M20"/>
  <c r="I20"/>
  <c r="E19"/>
  <c r="F19"/>
  <c r="B19"/>
  <c r="T21"/>
  <c r="P21"/>
  <c r="W21" s="1"/>
  <c r="J21"/>
  <c r="C19"/>
  <c r="H18"/>
  <c r="AN18" i="15"/>
  <c r="AK18"/>
  <c r="AJ18"/>
  <c r="AI18"/>
  <c r="AH18"/>
  <c r="AE18"/>
  <c r="AD18"/>
  <c r="AC18"/>
  <c r="AB18"/>
  <c r="AA18"/>
  <c r="Y18"/>
  <c r="X18"/>
  <c r="W18"/>
  <c r="V18"/>
  <c r="T18"/>
  <c r="S18"/>
  <c r="R18"/>
  <c r="Q18"/>
  <c r="O18"/>
  <c r="N18"/>
  <c r="M18"/>
  <c r="L18"/>
  <c r="K18"/>
  <c r="J18"/>
  <c r="I18"/>
  <c r="H18"/>
  <c r="C18"/>
  <c r="AN17"/>
  <c r="AK17"/>
  <c r="AJ17"/>
  <c r="AI17"/>
  <c r="AH17"/>
  <c r="AE17"/>
  <c r="AD17"/>
  <c r="AC17"/>
  <c r="AB17"/>
  <c r="AA17"/>
  <c r="Y17"/>
  <c r="X17"/>
  <c r="W17"/>
  <c r="V17"/>
  <c r="T17"/>
  <c r="S17"/>
  <c r="R17"/>
  <c r="Q17"/>
  <c r="O17"/>
  <c r="N17"/>
  <c r="M17"/>
  <c r="L17"/>
  <c r="K17"/>
  <c r="J17"/>
  <c r="I17"/>
  <c r="H17"/>
  <c r="C17"/>
  <c r="AN16"/>
  <c r="AK16"/>
  <c r="AJ16"/>
  <c r="AI16"/>
  <c r="AH16"/>
  <c r="AE16"/>
  <c r="AD16"/>
  <c r="AC16"/>
  <c r="AB16"/>
  <c r="AA16"/>
  <c r="Y16"/>
  <c r="X16"/>
  <c r="W16"/>
  <c r="V16"/>
  <c r="T16"/>
  <c r="S16"/>
  <c r="R16"/>
  <c r="Q16"/>
  <c r="O16"/>
  <c r="N16"/>
  <c r="M16"/>
  <c r="L16"/>
  <c r="K16"/>
  <c r="J16"/>
  <c r="I16"/>
  <c r="H16"/>
  <c r="C16"/>
  <c r="AN15"/>
  <c r="AK15"/>
  <c r="AJ15"/>
  <c r="AI15"/>
  <c r="AH15"/>
  <c r="AE15"/>
  <c r="AD15"/>
  <c r="AC15"/>
  <c r="AB15"/>
  <c r="AA15"/>
  <c r="Y15"/>
  <c r="X15"/>
  <c r="W15"/>
  <c r="V15"/>
  <c r="T15"/>
  <c r="S15"/>
  <c r="R15"/>
  <c r="Q15"/>
  <c r="O15"/>
  <c r="N15"/>
  <c r="M15"/>
  <c r="L15"/>
  <c r="K15"/>
  <c r="J15"/>
  <c r="I15"/>
  <c r="H15"/>
  <c r="C15"/>
  <c r="AN14"/>
  <c r="AK14"/>
  <c r="AJ14"/>
  <c r="AI14"/>
  <c r="AH14"/>
  <c r="AE14"/>
  <c r="AD14"/>
  <c r="AC14"/>
  <c r="AB14"/>
  <c r="AA14"/>
  <c r="Y14"/>
  <c r="X14"/>
  <c r="W14"/>
  <c r="V14"/>
  <c r="T14"/>
  <c r="S14"/>
  <c r="R14"/>
  <c r="Q14"/>
  <c r="O14"/>
  <c r="N14"/>
  <c r="M14"/>
  <c r="L14"/>
  <c r="K14"/>
  <c r="J14"/>
  <c r="I14"/>
  <c r="H14"/>
  <c r="C14"/>
  <c r="AN13"/>
  <c r="AK13"/>
  <c r="AJ13"/>
  <c r="AI13"/>
  <c r="AH13"/>
  <c r="AE13"/>
  <c r="AD13"/>
  <c r="AC13"/>
  <c r="AB13"/>
  <c r="AA13"/>
  <c r="Y13"/>
  <c r="X13"/>
  <c r="W13"/>
  <c r="V13"/>
  <c r="T13"/>
  <c r="S13"/>
  <c r="R13"/>
  <c r="Q13"/>
  <c r="O13"/>
  <c r="N13"/>
  <c r="M13"/>
  <c r="L13"/>
  <c r="K13"/>
  <c r="J13"/>
  <c r="I13"/>
  <c r="H13"/>
  <c r="C13"/>
  <c r="AN12"/>
  <c r="AK12"/>
  <c r="AJ12"/>
  <c r="AI12"/>
  <c r="AH12"/>
  <c r="AE12"/>
  <c r="AD12"/>
  <c r="AC12"/>
  <c r="AB12"/>
  <c r="AA12"/>
  <c r="Y12"/>
  <c r="X12"/>
  <c r="W12"/>
  <c r="V12"/>
  <c r="T12"/>
  <c r="S12"/>
  <c r="R12"/>
  <c r="Q12"/>
  <c r="O12"/>
  <c r="N12"/>
  <c r="M12"/>
  <c r="L12"/>
  <c r="K12"/>
  <c r="J12"/>
  <c r="I12"/>
  <c r="H12"/>
  <c r="C12"/>
  <c r="AN11"/>
  <c r="AK11"/>
  <c r="AJ11"/>
  <c r="AI11"/>
  <c r="AH11"/>
  <c r="AE11"/>
  <c r="AD11"/>
  <c r="AC11"/>
  <c r="AB11"/>
  <c r="AA11"/>
  <c r="Y11"/>
  <c r="X11"/>
  <c r="W11"/>
  <c r="V11"/>
  <c r="T11"/>
  <c r="S11"/>
  <c r="R11"/>
  <c r="Q11"/>
  <c r="O11"/>
  <c r="N11"/>
  <c r="M11"/>
  <c r="L11"/>
  <c r="K11"/>
  <c r="J11"/>
  <c r="I11"/>
  <c r="H11"/>
  <c r="C11"/>
  <c r="AN10"/>
  <c r="AK10"/>
  <c r="AJ10"/>
  <c r="AI10"/>
  <c r="AH10"/>
  <c r="AE10"/>
  <c r="AD10"/>
  <c r="AC10"/>
  <c r="AB10"/>
  <c r="AA10"/>
  <c r="Y10"/>
  <c r="X10"/>
  <c r="W10"/>
  <c r="V10"/>
  <c r="T10"/>
  <c r="S10"/>
  <c r="R10"/>
  <c r="Q10"/>
  <c r="O10"/>
  <c r="N10"/>
  <c r="M10"/>
  <c r="L10"/>
  <c r="K10"/>
  <c r="J10"/>
  <c r="I10"/>
  <c r="H10"/>
  <c r="C10"/>
  <c r="AN9"/>
  <c r="AK9"/>
  <c r="AJ9"/>
  <c r="AI9"/>
  <c r="AH9"/>
  <c r="AE9"/>
  <c r="AD9"/>
  <c r="AC9"/>
  <c r="AB9"/>
  <c r="AA9"/>
  <c r="Y9"/>
  <c r="X9"/>
  <c r="W9"/>
  <c r="V9"/>
  <c r="T9"/>
  <c r="S9"/>
  <c r="R9"/>
  <c r="Q9"/>
  <c r="O9"/>
  <c r="N9"/>
  <c r="M9"/>
  <c r="L9"/>
  <c r="K9"/>
  <c r="J9"/>
  <c r="I9"/>
  <c r="H9"/>
  <c r="C9"/>
  <c r="AN8"/>
  <c r="AK8"/>
  <c r="AJ8"/>
  <c r="AI8"/>
  <c r="AH8"/>
  <c r="AE8"/>
  <c r="AD8"/>
  <c r="AC8"/>
  <c r="AB8"/>
  <c r="AA8"/>
  <c r="Y8"/>
  <c r="X8"/>
  <c r="W8"/>
  <c r="V8"/>
  <c r="T8"/>
  <c r="S8"/>
  <c r="R8"/>
  <c r="Q8"/>
  <c r="O8"/>
  <c r="N8"/>
  <c r="M8"/>
  <c r="L8"/>
  <c r="K8"/>
  <c r="J8"/>
  <c r="I8"/>
  <c r="H8"/>
  <c r="C8"/>
  <c r="AN7"/>
  <c r="AK7"/>
  <c r="AJ7"/>
  <c r="AI7"/>
  <c r="AH7"/>
  <c r="AE7"/>
  <c r="AD7"/>
  <c r="AC7"/>
  <c r="AB7"/>
  <c r="AA7"/>
  <c r="Y7"/>
  <c r="X7"/>
  <c r="W7"/>
  <c r="V7"/>
  <c r="T7"/>
  <c r="S7"/>
  <c r="R7"/>
  <c r="Q7"/>
  <c r="O7"/>
  <c r="N7"/>
  <c r="M7"/>
  <c r="L7"/>
  <c r="K7"/>
  <c r="J7"/>
  <c r="I7"/>
  <c r="H7"/>
  <c r="C7"/>
  <c r="AN6"/>
  <c r="AK6"/>
  <c r="AJ6"/>
  <c r="AI6"/>
  <c r="AH6"/>
  <c r="AE6"/>
  <c r="AD6"/>
  <c r="AC6"/>
  <c r="AB6"/>
  <c r="AA6"/>
  <c r="Y6"/>
  <c r="X6"/>
  <c r="W6"/>
  <c r="V6"/>
  <c r="T6"/>
  <c r="S6"/>
  <c r="R6"/>
  <c r="Q6"/>
  <c r="O6"/>
  <c r="N6"/>
  <c r="M6"/>
  <c r="L6"/>
  <c r="K6"/>
  <c r="J6"/>
  <c r="I6"/>
  <c r="H6"/>
  <c r="C6"/>
  <c r="AN5"/>
  <c r="AK5"/>
  <c r="AJ5"/>
  <c r="AI5"/>
  <c r="AH5"/>
  <c r="AE5"/>
  <c r="AD5"/>
  <c r="AC5"/>
  <c r="AB5"/>
  <c r="AA5"/>
  <c r="Y5"/>
  <c r="X5"/>
  <c r="W5"/>
  <c r="V5"/>
  <c r="T5"/>
  <c r="S5"/>
  <c r="R5"/>
  <c r="Q5"/>
  <c r="O5"/>
  <c r="N5"/>
  <c r="M5"/>
  <c r="L5"/>
  <c r="K5"/>
  <c r="J5"/>
  <c r="I5"/>
  <c r="H5"/>
  <c r="C5"/>
  <c r="AN4"/>
  <c r="AK4"/>
  <c r="AJ4"/>
  <c r="AI4"/>
  <c r="AH4"/>
  <c r="AE4"/>
  <c r="AD4"/>
  <c r="AC4"/>
  <c r="AB4"/>
  <c r="AA4"/>
  <c r="Y4"/>
  <c r="X4"/>
  <c r="W4"/>
  <c r="V4"/>
  <c r="T4"/>
  <c r="S4"/>
  <c r="R4"/>
  <c r="Q4"/>
  <c r="O4"/>
  <c r="N4"/>
  <c r="M4"/>
  <c r="L4"/>
  <c r="K4"/>
  <c r="J4"/>
  <c r="I4"/>
  <c r="H4"/>
  <c r="C4"/>
  <c r="AN3"/>
  <c r="AK3"/>
  <c r="AJ3"/>
  <c r="AI3"/>
  <c r="AH3"/>
  <c r="AE3"/>
  <c r="AD3"/>
  <c r="AC3"/>
  <c r="AB3"/>
  <c r="AA3"/>
  <c r="Y3"/>
  <c r="X3"/>
  <c r="W3"/>
  <c r="V3"/>
  <c r="T3"/>
  <c r="S3"/>
  <c r="R3"/>
  <c r="Q3"/>
  <c r="O3"/>
  <c r="N3"/>
  <c r="M3"/>
  <c r="L3"/>
  <c r="K3"/>
  <c r="J3"/>
  <c r="I3"/>
  <c r="H3"/>
  <c r="C3"/>
  <c r="AN13" i="14"/>
  <c r="AK13"/>
  <c r="AJ13"/>
  <c r="AI13"/>
  <c r="AH13"/>
  <c r="AE13"/>
  <c r="AD13"/>
  <c r="AC13"/>
  <c r="AB13"/>
  <c r="AA13"/>
  <c r="Y13"/>
  <c r="X13"/>
  <c r="W13"/>
  <c r="V13"/>
  <c r="T13"/>
  <c r="S13"/>
  <c r="R13"/>
  <c r="Q13"/>
  <c r="O13"/>
  <c r="N13"/>
  <c r="M13"/>
  <c r="L13"/>
  <c r="K13"/>
  <c r="J13"/>
  <c r="I13"/>
  <c r="H13"/>
  <c r="C13"/>
  <c r="AN12"/>
  <c r="AK12"/>
  <c r="AJ12"/>
  <c r="AI12"/>
  <c r="AH12"/>
  <c r="AE12"/>
  <c r="AD12"/>
  <c r="AC12"/>
  <c r="AB12"/>
  <c r="AA12"/>
  <c r="Y12"/>
  <c r="X12"/>
  <c r="W12"/>
  <c r="V12"/>
  <c r="T12"/>
  <c r="S12"/>
  <c r="R12"/>
  <c r="Q12"/>
  <c r="O12"/>
  <c r="N12"/>
  <c r="M12"/>
  <c r="L12"/>
  <c r="K12"/>
  <c r="J12"/>
  <c r="I12"/>
  <c r="H12"/>
  <c r="C12"/>
  <c r="AN11"/>
  <c r="AK11"/>
  <c r="AJ11"/>
  <c r="AI11"/>
  <c r="AH11"/>
  <c r="AE11"/>
  <c r="AD11"/>
  <c r="AC11"/>
  <c r="AB11"/>
  <c r="AA11"/>
  <c r="Y11"/>
  <c r="X11"/>
  <c r="W11"/>
  <c r="V11"/>
  <c r="T11"/>
  <c r="S11"/>
  <c r="R11"/>
  <c r="Q11"/>
  <c r="O11"/>
  <c r="N11"/>
  <c r="M11"/>
  <c r="L11"/>
  <c r="K11"/>
  <c r="J11"/>
  <c r="I11"/>
  <c r="H11"/>
  <c r="C11"/>
  <c r="AN10"/>
  <c r="AK10"/>
  <c r="AJ10"/>
  <c r="AI10"/>
  <c r="AH10"/>
  <c r="AE10"/>
  <c r="AD10"/>
  <c r="AC10"/>
  <c r="AB10"/>
  <c r="AA10"/>
  <c r="Y10"/>
  <c r="X10"/>
  <c r="W10"/>
  <c r="V10"/>
  <c r="T10"/>
  <c r="S10"/>
  <c r="R10"/>
  <c r="Q10"/>
  <c r="O10"/>
  <c r="N10"/>
  <c r="M10"/>
  <c r="L10"/>
  <c r="K10"/>
  <c r="J10"/>
  <c r="I10"/>
  <c r="H10"/>
  <c r="C10"/>
  <c r="AN9"/>
  <c r="AK9"/>
  <c r="AJ9"/>
  <c r="AI9"/>
  <c r="AH9"/>
  <c r="AE9"/>
  <c r="AD9"/>
  <c r="AC9"/>
  <c r="AB9"/>
  <c r="AA9"/>
  <c r="Y9"/>
  <c r="X9"/>
  <c r="W9"/>
  <c r="V9"/>
  <c r="T9"/>
  <c r="S9"/>
  <c r="R9"/>
  <c r="Q9"/>
  <c r="O9"/>
  <c r="N9"/>
  <c r="M9"/>
  <c r="L9"/>
  <c r="K9"/>
  <c r="J9"/>
  <c r="I9"/>
  <c r="H9"/>
  <c r="C9"/>
  <c r="AN8"/>
  <c r="AK8"/>
  <c r="AJ8"/>
  <c r="AI8"/>
  <c r="AH8"/>
  <c r="AE8"/>
  <c r="AD8"/>
  <c r="AC8"/>
  <c r="AB8"/>
  <c r="AA8"/>
  <c r="Y8"/>
  <c r="X8"/>
  <c r="W8"/>
  <c r="V8"/>
  <c r="T8"/>
  <c r="S8"/>
  <c r="R8"/>
  <c r="Q8"/>
  <c r="O8"/>
  <c r="N8"/>
  <c r="M8"/>
  <c r="L8"/>
  <c r="K8"/>
  <c r="J8"/>
  <c r="I8"/>
  <c r="H8"/>
  <c r="C8"/>
  <c r="AN7"/>
  <c r="AK7"/>
  <c r="AJ7"/>
  <c r="AI7"/>
  <c r="AH7"/>
  <c r="AE7"/>
  <c r="AD7"/>
  <c r="AC7"/>
  <c r="AB7"/>
  <c r="AA7"/>
  <c r="Y7"/>
  <c r="X7"/>
  <c r="W7"/>
  <c r="V7"/>
  <c r="T7"/>
  <c r="S7"/>
  <c r="R7"/>
  <c r="Q7"/>
  <c r="O7"/>
  <c r="N7"/>
  <c r="M7"/>
  <c r="L7"/>
  <c r="K7"/>
  <c r="J7"/>
  <c r="I7"/>
  <c r="H7"/>
  <c r="C7"/>
  <c r="AN6"/>
  <c r="AK6"/>
  <c r="AJ6"/>
  <c r="AI6"/>
  <c r="AH6"/>
  <c r="AE6"/>
  <c r="AD6"/>
  <c r="AC6"/>
  <c r="AB6"/>
  <c r="AA6"/>
  <c r="Y6"/>
  <c r="X6"/>
  <c r="W6"/>
  <c r="V6"/>
  <c r="T6"/>
  <c r="S6"/>
  <c r="R6"/>
  <c r="Q6"/>
  <c r="O6"/>
  <c r="N6"/>
  <c r="M6"/>
  <c r="L6"/>
  <c r="K6"/>
  <c r="J6"/>
  <c r="I6"/>
  <c r="H6"/>
  <c r="C6"/>
  <c r="AN5"/>
  <c r="AK5"/>
  <c r="AJ5"/>
  <c r="AI5"/>
  <c r="AH5"/>
  <c r="AE5"/>
  <c r="AD5"/>
  <c r="AC5"/>
  <c r="AB5"/>
  <c r="AA5"/>
  <c r="Y5"/>
  <c r="X5"/>
  <c r="W5"/>
  <c r="V5"/>
  <c r="T5"/>
  <c r="S5"/>
  <c r="R5"/>
  <c r="Q5"/>
  <c r="O5"/>
  <c r="N5"/>
  <c r="M5"/>
  <c r="L5"/>
  <c r="K5"/>
  <c r="J5"/>
  <c r="I5"/>
  <c r="H5"/>
  <c r="C5"/>
  <c r="AN4"/>
  <c r="AK4"/>
  <c r="AJ4"/>
  <c r="AI4"/>
  <c r="AH4"/>
  <c r="AE4"/>
  <c r="AD4"/>
  <c r="AC4"/>
  <c r="AB4"/>
  <c r="AA4"/>
  <c r="Y4"/>
  <c r="X4"/>
  <c r="W4"/>
  <c r="V4"/>
  <c r="T4"/>
  <c r="S4"/>
  <c r="R4"/>
  <c r="Q4"/>
  <c r="O4"/>
  <c r="N4"/>
  <c r="M4"/>
  <c r="L4"/>
  <c r="K4"/>
  <c r="J4"/>
  <c r="I4"/>
  <c r="H4"/>
  <c r="C4"/>
  <c r="AN3"/>
  <c r="AK3"/>
  <c r="AJ3"/>
  <c r="AI3"/>
  <c r="AH3"/>
  <c r="AE3"/>
  <c r="AD3"/>
  <c r="AC3"/>
  <c r="AB3"/>
  <c r="AA3"/>
  <c r="Y3"/>
  <c r="X3"/>
  <c r="W3"/>
  <c r="V3"/>
  <c r="T3"/>
  <c r="S3"/>
  <c r="R3"/>
  <c r="Q3"/>
  <c r="O3"/>
  <c r="N3"/>
  <c r="M3"/>
  <c r="L3"/>
  <c r="K3"/>
  <c r="J3"/>
  <c r="I3"/>
  <c r="H3"/>
  <c r="C3"/>
  <c r="AN24" i="13"/>
  <c r="AK24"/>
  <c r="AJ24"/>
  <c r="AI24"/>
  <c r="AH24"/>
  <c r="AE24"/>
  <c r="AD24"/>
  <c r="AC24"/>
  <c r="AB24"/>
  <c r="AA24"/>
  <c r="Y24"/>
  <c r="X24"/>
  <c r="W24"/>
  <c r="V24"/>
  <c r="T24"/>
  <c r="S24"/>
  <c r="R24"/>
  <c r="Q24"/>
  <c r="O24"/>
  <c r="N24"/>
  <c r="M24"/>
  <c r="L24"/>
  <c r="K24"/>
  <c r="J24"/>
  <c r="I24"/>
  <c r="H24"/>
  <c r="C24"/>
  <c r="AN23"/>
  <c r="AK23"/>
  <c r="AJ23"/>
  <c r="AI23"/>
  <c r="AH23"/>
  <c r="AE23"/>
  <c r="AD23"/>
  <c r="AC23"/>
  <c r="AB23"/>
  <c r="AA23"/>
  <c r="Y23"/>
  <c r="X23"/>
  <c r="W23"/>
  <c r="V23"/>
  <c r="T23"/>
  <c r="S23"/>
  <c r="R23"/>
  <c r="Q23"/>
  <c r="O23"/>
  <c r="N23"/>
  <c r="M23"/>
  <c r="L23"/>
  <c r="K23"/>
  <c r="J23"/>
  <c r="I23"/>
  <c r="H23"/>
  <c r="C23"/>
  <c r="AN22"/>
  <c r="AK22"/>
  <c r="AJ22"/>
  <c r="AI22"/>
  <c r="AH22"/>
  <c r="AE22"/>
  <c r="AD22"/>
  <c r="AC22"/>
  <c r="AB22"/>
  <c r="AA22"/>
  <c r="Y22"/>
  <c r="X22"/>
  <c r="W22"/>
  <c r="V22"/>
  <c r="T22"/>
  <c r="S22"/>
  <c r="R22"/>
  <c r="Q22"/>
  <c r="O22"/>
  <c r="N22"/>
  <c r="M22"/>
  <c r="L22"/>
  <c r="K22"/>
  <c r="J22"/>
  <c r="I22"/>
  <c r="H22"/>
  <c r="C22"/>
  <c r="AN21"/>
  <c r="AK21"/>
  <c r="AJ21"/>
  <c r="AI21"/>
  <c r="AH21"/>
  <c r="AE21"/>
  <c r="AD21"/>
  <c r="AC21"/>
  <c r="AB21"/>
  <c r="AA21"/>
  <c r="Y21"/>
  <c r="X21"/>
  <c r="W21"/>
  <c r="V21"/>
  <c r="T21"/>
  <c r="S21"/>
  <c r="R21"/>
  <c r="Q21"/>
  <c r="O21"/>
  <c r="N21"/>
  <c r="M21"/>
  <c r="L21"/>
  <c r="K21"/>
  <c r="J21"/>
  <c r="I21"/>
  <c r="H21"/>
  <c r="C21"/>
  <c r="AN20"/>
  <c r="AK20"/>
  <c r="AJ20"/>
  <c r="AI20"/>
  <c r="AH20"/>
  <c r="AE20"/>
  <c r="AD20"/>
  <c r="AC20"/>
  <c r="AB20"/>
  <c r="AA20"/>
  <c r="Y20"/>
  <c r="X20"/>
  <c r="W20"/>
  <c r="V20"/>
  <c r="T20"/>
  <c r="S20"/>
  <c r="R20"/>
  <c r="Q20"/>
  <c r="O20"/>
  <c r="N20"/>
  <c r="M20"/>
  <c r="L20"/>
  <c r="K20"/>
  <c r="J20"/>
  <c r="I20"/>
  <c r="H20"/>
  <c r="C20"/>
  <c r="AN19"/>
  <c r="AK19"/>
  <c r="AJ19"/>
  <c r="AI19"/>
  <c r="AH19"/>
  <c r="AE19"/>
  <c r="AD19"/>
  <c r="AC19"/>
  <c r="AB19"/>
  <c r="AA19"/>
  <c r="Y19"/>
  <c r="X19"/>
  <c r="W19"/>
  <c r="V19"/>
  <c r="T19"/>
  <c r="S19"/>
  <c r="R19"/>
  <c r="Q19"/>
  <c r="O19"/>
  <c r="N19"/>
  <c r="M19"/>
  <c r="L19"/>
  <c r="K19"/>
  <c r="J19"/>
  <c r="I19"/>
  <c r="H19"/>
  <c r="C19"/>
  <c r="AN18"/>
  <c r="AK18"/>
  <c r="AJ18"/>
  <c r="AI18"/>
  <c r="AH18"/>
  <c r="AE18"/>
  <c r="AD18"/>
  <c r="AC18"/>
  <c r="AB18"/>
  <c r="AA18"/>
  <c r="Y18"/>
  <c r="X18"/>
  <c r="W18"/>
  <c r="V18"/>
  <c r="T18"/>
  <c r="S18"/>
  <c r="R18"/>
  <c r="Q18"/>
  <c r="O18"/>
  <c r="N18"/>
  <c r="M18"/>
  <c r="L18"/>
  <c r="K18"/>
  <c r="J18"/>
  <c r="I18"/>
  <c r="H18"/>
  <c r="C18"/>
  <c r="AN17"/>
  <c r="AK17"/>
  <c r="AJ17"/>
  <c r="AI17"/>
  <c r="AH17"/>
  <c r="AE17"/>
  <c r="AD17"/>
  <c r="AC17"/>
  <c r="AB17"/>
  <c r="AA17"/>
  <c r="Y17"/>
  <c r="X17"/>
  <c r="W17"/>
  <c r="V17"/>
  <c r="T17"/>
  <c r="S17"/>
  <c r="R17"/>
  <c r="Q17"/>
  <c r="O17"/>
  <c r="N17"/>
  <c r="M17"/>
  <c r="L17"/>
  <c r="K17"/>
  <c r="J17"/>
  <c r="I17"/>
  <c r="H17"/>
  <c r="C17"/>
  <c r="AN16"/>
  <c r="AK16"/>
  <c r="AJ16"/>
  <c r="AI16"/>
  <c r="AH16"/>
  <c r="AE16"/>
  <c r="AD16"/>
  <c r="AC16"/>
  <c r="AB16"/>
  <c r="AA16"/>
  <c r="Y16"/>
  <c r="X16"/>
  <c r="W16"/>
  <c r="V16"/>
  <c r="T16"/>
  <c r="S16"/>
  <c r="R16"/>
  <c r="Q16"/>
  <c r="O16"/>
  <c r="N16"/>
  <c r="M16"/>
  <c r="L16"/>
  <c r="K16"/>
  <c r="J16"/>
  <c r="I16"/>
  <c r="H16"/>
  <c r="C16"/>
  <c r="AN15"/>
  <c r="AK15"/>
  <c r="AJ15"/>
  <c r="AI15"/>
  <c r="AH15"/>
  <c r="AE15"/>
  <c r="AD15"/>
  <c r="AC15"/>
  <c r="AB15"/>
  <c r="AA15"/>
  <c r="Y15"/>
  <c r="X15"/>
  <c r="W15"/>
  <c r="V15"/>
  <c r="T15"/>
  <c r="S15"/>
  <c r="R15"/>
  <c r="Q15"/>
  <c r="O15"/>
  <c r="N15"/>
  <c r="M15"/>
  <c r="L15"/>
  <c r="K15"/>
  <c r="J15"/>
  <c r="I15"/>
  <c r="H15"/>
  <c r="C15"/>
  <c r="AN14"/>
  <c r="AK14"/>
  <c r="AJ14"/>
  <c r="AI14"/>
  <c r="AH14"/>
  <c r="AE14"/>
  <c r="AD14"/>
  <c r="AC14"/>
  <c r="AB14"/>
  <c r="AA14"/>
  <c r="Y14"/>
  <c r="X14"/>
  <c r="W14"/>
  <c r="V14"/>
  <c r="T14"/>
  <c r="S14"/>
  <c r="R14"/>
  <c r="Q14"/>
  <c r="O14"/>
  <c r="N14"/>
  <c r="M14"/>
  <c r="L14"/>
  <c r="K14"/>
  <c r="J14"/>
  <c r="I14"/>
  <c r="H14"/>
  <c r="C14"/>
  <c r="AN13"/>
  <c r="AK13"/>
  <c r="AJ13"/>
  <c r="AI13"/>
  <c r="AH13"/>
  <c r="AE13"/>
  <c r="AD13"/>
  <c r="AC13"/>
  <c r="AB13"/>
  <c r="AA13"/>
  <c r="Y13"/>
  <c r="X13"/>
  <c r="W13"/>
  <c r="V13"/>
  <c r="T13"/>
  <c r="S13"/>
  <c r="R13"/>
  <c r="Q13"/>
  <c r="O13"/>
  <c r="N13"/>
  <c r="M13"/>
  <c r="L13"/>
  <c r="K13"/>
  <c r="J13"/>
  <c r="I13"/>
  <c r="H13"/>
  <c r="C13"/>
  <c r="AN12"/>
  <c r="AK12"/>
  <c r="AJ12"/>
  <c r="AI12"/>
  <c r="AH12"/>
  <c r="AE12"/>
  <c r="AD12"/>
  <c r="AC12"/>
  <c r="AB12"/>
  <c r="AA12"/>
  <c r="Y12"/>
  <c r="X12"/>
  <c r="W12"/>
  <c r="V12"/>
  <c r="T12"/>
  <c r="S12"/>
  <c r="R12"/>
  <c r="Q12"/>
  <c r="O12"/>
  <c r="N12"/>
  <c r="M12"/>
  <c r="L12"/>
  <c r="K12"/>
  <c r="J12"/>
  <c r="I12"/>
  <c r="H12"/>
  <c r="C12"/>
  <c r="AN11"/>
  <c r="AK11"/>
  <c r="AJ11"/>
  <c r="AI11"/>
  <c r="AH11"/>
  <c r="AE11"/>
  <c r="AD11"/>
  <c r="AC11"/>
  <c r="AB11"/>
  <c r="AA11"/>
  <c r="Y11"/>
  <c r="X11"/>
  <c r="W11"/>
  <c r="V11"/>
  <c r="T11"/>
  <c r="S11"/>
  <c r="R11"/>
  <c r="Q11"/>
  <c r="O11"/>
  <c r="N11"/>
  <c r="M11"/>
  <c r="L11"/>
  <c r="K11"/>
  <c r="J11"/>
  <c r="I11"/>
  <c r="H11"/>
  <c r="C11"/>
  <c r="AN10"/>
  <c r="AK10"/>
  <c r="AJ10"/>
  <c r="AI10"/>
  <c r="AH10"/>
  <c r="AE10"/>
  <c r="AD10"/>
  <c r="AC10"/>
  <c r="AB10"/>
  <c r="AA10"/>
  <c r="Y10"/>
  <c r="X10"/>
  <c r="W10"/>
  <c r="V10"/>
  <c r="T10"/>
  <c r="S10"/>
  <c r="R10"/>
  <c r="Q10"/>
  <c r="O10"/>
  <c r="N10"/>
  <c r="M10"/>
  <c r="L10"/>
  <c r="K10"/>
  <c r="J10"/>
  <c r="I10"/>
  <c r="H10"/>
  <c r="C10"/>
  <c r="AN9"/>
  <c r="AK9"/>
  <c r="AJ9"/>
  <c r="AI9"/>
  <c r="AH9"/>
  <c r="AE9"/>
  <c r="AD9"/>
  <c r="AC9"/>
  <c r="AB9"/>
  <c r="AA9"/>
  <c r="Y9"/>
  <c r="X9"/>
  <c r="W9"/>
  <c r="V9"/>
  <c r="T9"/>
  <c r="S9"/>
  <c r="R9"/>
  <c r="Q9"/>
  <c r="O9"/>
  <c r="N9"/>
  <c r="M9"/>
  <c r="L9"/>
  <c r="K9"/>
  <c r="J9"/>
  <c r="I9"/>
  <c r="H9"/>
  <c r="C9"/>
  <c r="AN8"/>
  <c r="AK8"/>
  <c r="AJ8"/>
  <c r="AI8"/>
  <c r="AH8"/>
  <c r="AE8"/>
  <c r="AD8"/>
  <c r="AC8"/>
  <c r="AB8"/>
  <c r="AA8"/>
  <c r="Y8"/>
  <c r="X8"/>
  <c r="W8"/>
  <c r="V8"/>
  <c r="T8"/>
  <c r="S8"/>
  <c r="R8"/>
  <c r="Q8"/>
  <c r="O8"/>
  <c r="N8"/>
  <c r="M8"/>
  <c r="L8"/>
  <c r="K8"/>
  <c r="J8"/>
  <c r="I8"/>
  <c r="H8"/>
  <c r="C8"/>
  <c r="AN7"/>
  <c r="AK7"/>
  <c r="AJ7"/>
  <c r="AI7"/>
  <c r="AH7"/>
  <c r="AE7"/>
  <c r="AD7"/>
  <c r="AC7"/>
  <c r="AB7"/>
  <c r="AA7"/>
  <c r="Y7"/>
  <c r="X7"/>
  <c r="W7"/>
  <c r="V7"/>
  <c r="T7"/>
  <c r="S7"/>
  <c r="R7"/>
  <c r="Q7"/>
  <c r="O7"/>
  <c r="N7"/>
  <c r="M7"/>
  <c r="L7"/>
  <c r="K7"/>
  <c r="J7"/>
  <c r="I7"/>
  <c r="H7"/>
  <c r="C7"/>
  <c r="AN6"/>
  <c r="AK6"/>
  <c r="AJ6"/>
  <c r="AI6"/>
  <c r="AH6"/>
  <c r="AE6"/>
  <c r="AD6"/>
  <c r="AC6"/>
  <c r="AB6"/>
  <c r="AA6"/>
  <c r="Y6"/>
  <c r="X6"/>
  <c r="W6"/>
  <c r="V6"/>
  <c r="T6"/>
  <c r="S6"/>
  <c r="R6"/>
  <c r="Q6"/>
  <c r="O6"/>
  <c r="N6"/>
  <c r="M6"/>
  <c r="L6"/>
  <c r="K6"/>
  <c r="J6"/>
  <c r="I6"/>
  <c r="H6"/>
  <c r="C6"/>
  <c r="AN5"/>
  <c r="AK5"/>
  <c r="AJ5"/>
  <c r="AI5"/>
  <c r="AH5"/>
  <c r="AE5"/>
  <c r="AD5"/>
  <c r="AC5"/>
  <c r="AB5"/>
  <c r="AA5"/>
  <c r="Y5"/>
  <c r="X5"/>
  <c r="W5"/>
  <c r="V5"/>
  <c r="T5"/>
  <c r="S5"/>
  <c r="R5"/>
  <c r="Q5"/>
  <c r="O5"/>
  <c r="N5"/>
  <c r="M5"/>
  <c r="L5"/>
  <c r="K5"/>
  <c r="J5"/>
  <c r="I5"/>
  <c r="H5"/>
  <c r="C5"/>
  <c r="AN4"/>
  <c r="AK4"/>
  <c r="AJ4"/>
  <c r="AI4"/>
  <c r="AH4"/>
  <c r="AE4"/>
  <c r="AD4"/>
  <c r="AC4"/>
  <c r="AB4"/>
  <c r="AA4"/>
  <c r="Y4"/>
  <c r="X4"/>
  <c r="W4"/>
  <c r="V4"/>
  <c r="T4"/>
  <c r="S4"/>
  <c r="R4"/>
  <c r="Q4"/>
  <c r="O4"/>
  <c r="N4"/>
  <c r="M4"/>
  <c r="L4"/>
  <c r="K4"/>
  <c r="J4"/>
  <c r="I4"/>
  <c r="H4"/>
  <c r="C4"/>
  <c r="AN3"/>
  <c r="AK3"/>
  <c r="AJ3"/>
  <c r="AI3"/>
  <c r="AH3"/>
  <c r="AE3"/>
  <c r="AD3"/>
  <c r="AC3"/>
  <c r="AB3"/>
  <c r="AA3"/>
  <c r="Y3"/>
  <c r="X3"/>
  <c r="W3"/>
  <c r="V3"/>
  <c r="T3"/>
  <c r="S3"/>
  <c r="R3"/>
  <c r="Q3"/>
  <c r="O3"/>
  <c r="N3"/>
  <c r="M3"/>
  <c r="L3"/>
  <c r="K3"/>
  <c r="J3"/>
  <c r="I3"/>
  <c r="H3"/>
  <c r="C3"/>
  <c r="Y21" i="1" l="1"/>
  <c r="Z21"/>
  <c r="O20"/>
  <c r="X21"/>
  <c r="AQ13" i="14"/>
  <c r="H21" i="1"/>
  <c r="AB21"/>
  <c r="O21"/>
  <c r="H19"/>
  <c r="V21"/>
  <c r="AQ9" i="13"/>
  <c r="AQ3" i="14"/>
  <c r="AR10"/>
  <c r="AQ12" i="15"/>
  <c r="AR3"/>
  <c r="AR7"/>
  <c r="AR11"/>
  <c r="AR15"/>
  <c r="AQ15"/>
  <c r="AR16"/>
  <c r="AQ6"/>
  <c r="AR6" i="14"/>
  <c r="AR19" i="13"/>
  <c r="AQ21"/>
  <c r="AR5" i="14"/>
  <c r="AQ7"/>
  <c r="AQ4" i="15"/>
  <c r="AQ8"/>
  <c r="AR10"/>
  <c r="AR14"/>
  <c r="AQ23" i="13"/>
  <c r="AR12" i="14"/>
  <c r="AR13" i="15"/>
  <c r="AR8" i="14"/>
  <c r="AR9"/>
  <c r="AQ11"/>
  <c r="AR13"/>
  <c r="AR18" i="15"/>
  <c r="AQ9" i="14"/>
  <c r="AS9" s="1"/>
  <c r="AR7" i="13"/>
  <c r="AQ13"/>
  <c r="AR14"/>
  <c r="AQ17"/>
  <c r="AR18"/>
  <c r="AR22"/>
  <c r="AR3" i="14"/>
  <c r="AQ6"/>
  <c r="AR7"/>
  <c r="AQ10"/>
  <c r="AS10" s="1"/>
  <c r="AR11"/>
  <c r="AR8" i="15"/>
  <c r="AR9"/>
  <c r="AQ11"/>
  <c r="AS11" s="1"/>
  <c r="AR12"/>
  <c r="AS12" s="1"/>
  <c r="AQ19" i="13"/>
  <c r="AR23"/>
  <c r="AQ7" i="15"/>
  <c r="AR4"/>
  <c r="AR5"/>
  <c r="AQ10"/>
  <c r="AQ3"/>
  <c r="AQ9"/>
  <c r="AR4" i="14"/>
  <c r="AQ5"/>
  <c r="AR3" i="13"/>
  <c r="AR4"/>
  <c r="AQ5"/>
  <c r="AQ7"/>
  <c r="AS7" s="1"/>
  <c r="AR8"/>
  <c r="AQ11"/>
  <c r="AR12"/>
  <c r="AQ15"/>
  <c r="AR16"/>
  <c r="AR20"/>
  <c r="AR24"/>
  <c r="AQ4"/>
  <c r="AQ8"/>
  <c r="AS8" s="1"/>
  <c r="AR9"/>
  <c r="AQ12"/>
  <c r="AS12" s="1"/>
  <c r="AR13"/>
  <c r="AQ14"/>
  <c r="AQ16"/>
  <c r="AR17"/>
  <c r="AQ20"/>
  <c r="AR21"/>
  <c r="AQ22"/>
  <c r="AQ24"/>
  <c r="AS24" s="1"/>
  <c r="AR5"/>
  <c r="AQ3"/>
  <c r="AS3" s="1"/>
  <c r="AR11"/>
  <c r="AR15"/>
  <c r="AQ10"/>
  <c r="AR6" i="15"/>
  <c r="AQ18"/>
  <c r="AQ6" i="13"/>
  <c r="AR10"/>
  <c r="AQ18"/>
  <c r="AQ4" i="14"/>
  <c r="AQ8"/>
  <c r="AQ12"/>
  <c r="AS12" s="1"/>
  <c r="AQ5" i="15"/>
  <c r="AQ13"/>
  <c r="AQ16"/>
  <c r="AQ17"/>
  <c r="AR17"/>
  <c r="AR6" i="13"/>
  <c r="AQ14" i="15"/>
  <c r="AS19" i="13"/>
  <c r="AS4" l="1"/>
  <c r="AA21" i="1"/>
  <c r="AD21" s="1"/>
  <c r="AF21" s="1"/>
  <c r="AH21" s="1"/>
  <c r="AS10" i="13"/>
  <c r="AS13" i="14"/>
  <c r="AS16" i="15"/>
  <c r="AS23" i="13"/>
  <c r="AS5"/>
  <c r="AS9"/>
  <c r="AS11" i="14"/>
  <c r="AS3"/>
  <c r="AS5"/>
  <c r="AS10" i="15"/>
  <c r="AS7" i="14"/>
  <c r="AS15" i="15"/>
  <c r="AS3"/>
  <c r="AS5"/>
  <c r="AS7"/>
  <c r="AS18"/>
  <c r="AS13"/>
  <c r="AS9"/>
  <c r="AS6"/>
  <c r="AS4"/>
  <c r="AS6" i="14"/>
  <c r="AS14" i="15"/>
  <c r="AS8" i="14"/>
  <c r="AS8" i="15"/>
  <c r="AS17" i="13"/>
  <c r="AS18"/>
  <c r="AS21"/>
  <c r="AS14"/>
  <c r="AS13"/>
  <c r="AS22"/>
  <c r="AS16"/>
  <c r="AS11"/>
  <c r="AS17" i="15"/>
  <c r="AS4" i="14"/>
  <c r="AS20" i="13"/>
  <c r="AS6"/>
  <c r="AS15"/>
  <c r="E2" i="4"/>
  <c r="F3" i="15" s="1"/>
  <c r="E3" i="4"/>
  <c r="F4" i="15" s="1"/>
  <c r="E4" i="4"/>
  <c r="F5" i="15" s="1"/>
  <c r="E5" i="4"/>
  <c r="F6" i="15" s="1"/>
  <c r="E6" i="4"/>
  <c r="F7" i="15" s="1"/>
  <c r="E7" i="4"/>
  <c r="F8" i="15" s="1"/>
  <c r="E8" i="4"/>
  <c r="F9" i="15" s="1"/>
  <c r="E9" i="4"/>
  <c r="F10" i="15" s="1"/>
  <c r="E10" i="4"/>
  <c r="F11" i="15" s="1"/>
  <c r="E11" i="4"/>
  <c r="F12" i="15" s="1"/>
  <c r="E12" i="4"/>
  <c r="F13" i="15" s="1"/>
  <c r="E13" i="4"/>
  <c r="F14" i="15" s="1"/>
  <c r="E14" i="4"/>
  <c r="F15" i="15" s="1"/>
  <c r="E15" i="4"/>
  <c r="F16" i="15" s="1"/>
  <c r="E16" i="4"/>
  <c r="F17" i="15" s="1"/>
  <c r="E17" i="4"/>
  <c r="F18" i="15" s="1"/>
  <c r="E18" i="4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2" i="3"/>
  <c r="F3" i="14" s="1"/>
  <c r="E3" i="3"/>
  <c r="F4" i="14" s="1"/>
  <c r="E4" i="3"/>
  <c r="F5" i="14" s="1"/>
  <c r="E5" i="3"/>
  <c r="F6" i="14" s="1"/>
  <c r="E6" i="3"/>
  <c r="F7" i="14" s="1"/>
  <c r="E7" i="3"/>
  <c r="F8" i="14" s="1"/>
  <c r="E8" i="3"/>
  <c r="F9" i="14" s="1"/>
  <c r="E9" i="3"/>
  <c r="F10" i="14" s="1"/>
  <c r="E10" i="3"/>
  <c r="F11" i="14" s="1"/>
  <c r="E11" i="3"/>
  <c r="F12" i="14" s="1"/>
  <c r="E12" i="3"/>
  <c r="F13" i="14" s="1"/>
  <c r="E13" i="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2" i="2"/>
  <c r="F3" i="13" s="1"/>
  <c r="E3" i="2"/>
  <c r="F4" i="13" s="1"/>
  <c r="E4" i="2"/>
  <c r="F5" i="13" s="1"/>
  <c r="E5" i="2"/>
  <c r="F6" i="13" s="1"/>
  <c r="E6" i="2"/>
  <c r="F7" i="13" s="1"/>
  <c r="E7" i="2"/>
  <c r="F8" i="13" s="1"/>
  <c r="E8" i="2"/>
  <c r="F9" i="13" s="1"/>
  <c r="E9" i="2"/>
  <c r="F10" i="13" s="1"/>
  <c r="E10" i="2"/>
  <c r="F11" i="13" s="1"/>
  <c r="E11" i="2"/>
  <c r="F12" i="13" s="1"/>
  <c r="E12" i="2"/>
  <c r="F13" i="13" s="1"/>
  <c r="E13" i="2"/>
  <c r="F14" i="13" s="1"/>
  <c r="E14" i="2"/>
  <c r="F15" i="13" s="1"/>
  <c r="E15" i="2"/>
  <c r="F16" i="13" s="1"/>
  <c r="E16" i="2"/>
  <c r="F17" i="13" s="1"/>
  <c r="E17" i="2"/>
  <c r="F18" i="13" s="1"/>
  <c r="E18" i="2"/>
  <c r="F19" i="13" s="1"/>
  <c r="E19" i="2"/>
  <c r="F20" i="13" s="1"/>
  <c r="E20" i="2"/>
  <c r="F21" i="13" s="1"/>
  <c r="E21" i="2"/>
  <c r="F22" i="13" s="1"/>
  <c r="E22" i="2"/>
  <c r="F23" i="13" s="1"/>
  <c r="E23" i="2"/>
  <c r="F24" i="13" s="1"/>
  <c r="E24" i="2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B107" l="1"/>
  <c r="C107"/>
  <c r="D107"/>
  <c r="F107"/>
  <c r="G107"/>
  <c r="B108"/>
  <c r="C108"/>
  <c r="D108"/>
  <c r="F108"/>
  <c r="G108"/>
  <c r="B109"/>
  <c r="C109"/>
  <c r="D109"/>
  <c r="F109"/>
  <c r="G109"/>
  <c r="B110"/>
  <c r="C110"/>
  <c r="D110"/>
  <c r="F110"/>
  <c r="G110"/>
  <c r="B111"/>
  <c r="C111"/>
  <c r="D111"/>
  <c r="F111"/>
  <c r="G111"/>
  <c r="B112"/>
  <c r="C112"/>
  <c r="D112"/>
  <c r="F112"/>
  <c r="G112"/>
  <c r="B113"/>
  <c r="C113"/>
  <c r="D113"/>
  <c r="F113"/>
  <c r="G113"/>
  <c r="B114"/>
  <c r="C114"/>
  <c r="D114"/>
  <c r="F114"/>
  <c r="G114"/>
  <c r="B115"/>
  <c r="C115"/>
  <c r="D115"/>
  <c r="F115"/>
  <c r="G115"/>
  <c r="B116"/>
  <c r="C116"/>
  <c r="D116"/>
  <c r="F116"/>
  <c r="G116"/>
  <c r="B117"/>
  <c r="C117"/>
  <c r="D117"/>
  <c r="F117"/>
  <c r="G117"/>
  <c r="B118"/>
  <c r="C118"/>
  <c r="D118"/>
  <c r="F118"/>
  <c r="G118"/>
  <c r="B119"/>
  <c r="C119"/>
  <c r="D119"/>
  <c r="F119"/>
  <c r="G119"/>
  <c r="B120"/>
  <c r="C120"/>
  <c r="D120"/>
  <c r="F120"/>
  <c r="G120"/>
  <c r="B121"/>
  <c r="C121"/>
  <c r="D121"/>
  <c r="F121"/>
  <c r="G121"/>
  <c r="B122"/>
  <c r="C122"/>
  <c r="D122"/>
  <c r="F122"/>
  <c r="G122"/>
  <c r="B123"/>
  <c r="C123"/>
  <c r="D123"/>
  <c r="F123"/>
  <c r="G123"/>
  <c r="B124"/>
  <c r="C124"/>
  <c r="D124"/>
  <c r="F124"/>
  <c r="G124"/>
  <c r="B125"/>
  <c r="C125"/>
  <c r="D125"/>
  <c r="F125"/>
  <c r="G125"/>
  <c r="B126"/>
  <c r="C126"/>
  <c r="D126"/>
  <c r="F126"/>
  <c r="G126"/>
  <c r="B127"/>
  <c r="C127"/>
  <c r="D127"/>
  <c r="F127"/>
  <c r="G127"/>
  <c r="B128"/>
  <c r="C128"/>
  <c r="D128"/>
  <c r="F128"/>
  <c r="G128"/>
  <c r="B129"/>
  <c r="C129"/>
  <c r="D129"/>
  <c r="F129"/>
  <c r="G129"/>
  <c r="B130"/>
  <c r="C130"/>
  <c r="D130"/>
  <c r="F130"/>
  <c r="G130"/>
  <c r="B131"/>
  <c r="C131"/>
  <c r="D131"/>
  <c r="F131"/>
  <c r="G131"/>
  <c r="B132"/>
  <c r="C132"/>
  <c r="D132"/>
  <c r="F132"/>
  <c r="G132"/>
  <c r="B133"/>
  <c r="C133"/>
  <c r="D133"/>
  <c r="F133"/>
  <c r="G133"/>
  <c r="B134"/>
  <c r="C134"/>
  <c r="D134"/>
  <c r="F134"/>
  <c r="G134"/>
  <c r="B135"/>
  <c r="C135"/>
  <c r="D135"/>
  <c r="F135"/>
  <c r="G135"/>
  <c r="B136"/>
  <c r="C136"/>
  <c r="D136"/>
  <c r="F136"/>
  <c r="G136"/>
  <c r="B137"/>
  <c r="C137"/>
  <c r="D137"/>
  <c r="F137"/>
  <c r="G137"/>
  <c r="B138"/>
  <c r="C138"/>
  <c r="D138"/>
  <c r="F138"/>
  <c r="G138"/>
  <c r="B139"/>
  <c r="C139"/>
  <c r="D139"/>
  <c r="F139"/>
  <c r="G139"/>
  <c r="B140"/>
  <c r="C140"/>
  <c r="D140"/>
  <c r="F140"/>
  <c r="G140"/>
  <c r="B141"/>
  <c r="C141"/>
  <c r="D141"/>
  <c r="F141"/>
  <c r="G141"/>
  <c r="B142"/>
  <c r="C142"/>
  <c r="D142"/>
  <c r="F142"/>
  <c r="G142"/>
  <c r="B143"/>
  <c r="C143"/>
  <c r="D143"/>
  <c r="F143"/>
  <c r="G143"/>
  <c r="B144"/>
  <c r="C144"/>
  <c r="D144"/>
  <c r="F144"/>
  <c r="G144"/>
  <c r="B145"/>
  <c r="C145"/>
  <c r="D145"/>
  <c r="F145"/>
  <c r="G145"/>
  <c r="B146"/>
  <c r="C146"/>
  <c r="D146"/>
  <c r="F146"/>
  <c r="G146"/>
  <c r="B147"/>
  <c r="C147"/>
  <c r="D147"/>
  <c r="F147"/>
  <c r="G147"/>
  <c r="B148"/>
  <c r="C148"/>
  <c r="D148"/>
  <c r="F148"/>
  <c r="G148"/>
  <c r="B149"/>
  <c r="C149"/>
  <c r="D149"/>
  <c r="F149"/>
  <c r="G149"/>
  <c r="B150"/>
  <c r="C150"/>
  <c r="D150"/>
  <c r="F150"/>
  <c r="G150"/>
  <c r="B101" i="4"/>
  <c r="C101"/>
  <c r="D101"/>
  <c r="F101"/>
  <c r="G101"/>
  <c r="B102"/>
  <c r="C102"/>
  <c r="D102"/>
  <c r="F102"/>
  <c r="G102"/>
  <c r="B103"/>
  <c r="C103"/>
  <c r="D103"/>
  <c r="F103"/>
  <c r="G103"/>
  <c r="B104"/>
  <c r="C104"/>
  <c r="D104"/>
  <c r="F104"/>
  <c r="G104"/>
  <c r="B105"/>
  <c r="C105"/>
  <c r="D105"/>
  <c r="F105"/>
  <c r="G105"/>
  <c r="B106"/>
  <c r="C106"/>
  <c r="D106"/>
  <c r="F106"/>
  <c r="G106"/>
  <c r="B107"/>
  <c r="C107"/>
  <c r="D107"/>
  <c r="F107"/>
  <c r="G107"/>
  <c r="B108"/>
  <c r="C108"/>
  <c r="D108"/>
  <c r="F108"/>
  <c r="G108"/>
  <c r="B109"/>
  <c r="C109"/>
  <c r="D109"/>
  <c r="F109"/>
  <c r="G109"/>
  <c r="B110"/>
  <c r="C110"/>
  <c r="D110"/>
  <c r="F110"/>
  <c r="G110"/>
  <c r="B111"/>
  <c r="C111"/>
  <c r="D111"/>
  <c r="F111"/>
  <c r="G111"/>
  <c r="B112"/>
  <c r="C112"/>
  <c r="D112"/>
  <c r="F112"/>
  <c r="G112"/>
  <c r="B113"/>
  <c r="C113"/>
  <c r="D113"/>
  <c r="F113"/>
  <c r="G113"/>
  <c r="B114"/>
  <c r="C114"/>
  <c r="D114"/>
  <c r="F114"/>
  <c r="G114"/>
  <c r="B115"/>
  <c r="C115"/>
  <c r="D115"/>
  <c r="F115"/>
  <c r="G115"/>
  <c r="B116"/>
  <c r="C116"/>
  <c r="D116"/>
  <c r="F116"/>
  <c r="G116"/>
  <c r="B117"/>
  <c r="C117"/>
  <c r="D117"/>
  <c r="F117"/>
  <c r="G117"/>
  <c r="B118"/>
  <c r="C118"/>
  <c r="D118"/>
  <c r="F118"/>
  <c r="G118"/>
  <c r="B119"/>
  <c r="C119"/>
  <c r="D119"/>
  <c r="F119"/>
  <c r="G119"/>
  <c r="B120"/>
  <c r="C120"/>
  <c r="D120"/>
  <c r="F120"/>
  <c r="G120"/>
  <c r="B121"/>
  <c r="C121"/>
  <c r="D121"/>
  <c r="F121"/>
  <c r="G121"/>
  <c r="B122"/>
  <c r="C122"/>
  <c r="D122"/>
  <c r="F122"/>
  <c r="G122"/>
  <c r="B123"/>
  <c r="C123"/>
  <c r="D123"/>
  <c r="F123"/>
  <c r="G123"/>
  <c r="B124"/>
  <c r="C124"/>
  <c r="D124"/>
  <c r="F124"/>
  <c r="G124"/>
  <c r="B125"/>
  <c r="C125"/>
  <c r="D125"/>
  <c r="F125"/>
  <c r="G125"/>
  <c r="B126"/>
  <c r="C126"/>
  <c r="D126"/>
  <c r="F126"/>
  <c r="G126"/>
  <c r="B127"/>
  <c r="C127"/>
  <c r="D127"/>
  <c r="F127"/>
  <c r="G127"/>
  <c r="B128"/>
  <c r="C128"/>
  <c r="D128"/>
  <c r="F128"/>
  <c r="G128"/>
  <c r="B129"/>
  <c r="C129"/>
  <c r="D129"/>
  <c r="F129"/>
  <c r="G129"/>
  <c r="B130"/>
  <c r="C130"/>
  <c r="D130"/>
  <c r="F130"/>
  <c r="G130"/>
  <c r="B131"/>
  <c r="C131"/>
  <c r="D131"/>
  <c r="F131"/>
  <c r="G131"/>
  <c r="B132"/>
  <c r="C132"/>
  <c r="D132"/>
  <c r="F132"/>
  <c r="G132"/>
  <c r="B133"/>
  <c r="C133"/>
  <c r="D133"/>
  <c r="F133"/>
  <c r="G133"/>
  <c r="B134"/>
  <c r="C134"/>
  <c r="D134"/>
  <c r="F134"/>
  <c r="G134"/>
  <c r="B135"/>
  <c r="C135"/>
  <c r="D135"/>
  <c r="F135"/>
  <c r="G135"/>
  <c r="B136"/>
  <c r="C136"/>
  <c r="D136"/>
  <c r="F136"/>
  <c r="G136"/>
  <c r="B137"/>
  <c r="C137"/>
  <c r="D137"/>
  <c r="F137"/>
  <c r="G137"/>
  <c r="B138"/>
  <c r="C138"/>
  <c r="D138"/>
  <c r="F138"/>
  <c r="G138"/>
  <c r="B139"/>
  <c r="C139"/>
  <c r="D139"/>
  <c r="F139"/>
  <c r="G139"/>
  <c r="B140"/>
  <c r="C140"/>
  <c r="D140"/>
  <c r="F140"/>
  <c r="G140"/>
  <c r="B141"/>
  <c r="C141"/>
  <c r="D141"/>
  <c r="F141"/>
  <c r="G141"/>
  <c r="B142"/>
  <c r="C142"/>
  <c r="D142"/>
  <c r="F142"/>
  <c r="G142"/>
  <c r="B143"/>
  <c r="C143"/>
  <c r="D143"/>
  <c r="F143"/>
  <c r="G143"/>
  <c r="B144"/>
  <c r="C144"/>
  <c r="D144"/>
  <c r="F144"/>
  <c r="G144"/>
  <c r="B145"/>
  <c r="C145"/>
  <c r="D145"/>
  <c r="F145"/>
  <c r="G145"/>
  <c r="B146"/>
  <c r="C146"/>
  <c r="D146"/>
  <c r="F146"/>
  <c r="G146"/>
  <c r="B147"/>
  <c r="C147"/>
  <c r="D147"/>
  <c r="F147"/>
  <c r="G147"/>
  <c r="B148"/>
  <c r="C148"/>
  <c r="D148"/>
  <c r="F148"/>
  <c r="G148"/>
  <c r="B149"/>
  <c r="C149"/>
  <c r="D149"/>
  <c r="F149"/>
  <c r="G149"/>
  <c r="B150"/>
  <c r="C150"/>
  <c r="D150"/>
  <c r="F150"/>
  <c r="G150"/>
  <c r="B33" i="3"/>
  <c r="C33"/>
  <c r="D33"/>
  <c r="F33"/>
  <c r="G33"/>
  <c r="B34"/>
  <c r="C34"/>
  <c r="D34"/>
  <c r="F34"/>
  <c r="G34"/>
  <c r="B35"/>
  <c r="C35"/>
  <c r="D35"/>
  <c r="F35"/>
  <c r="G35"/>
  <c r="B36"/>
  <c r="C36"/>
  <c r="D36"/>
  <c r="F36"/>
  <c r="G36"/>
  <c r="B37"/>
  <c r="C37"/>
  <c r="D37"/>
  <c r="F37"/>
  <c r="G37"/>
  <c r="B38"/>
  <c r="C38"/>
  <c r="D38"/>
  <c r="F38"/>
  <c r="G38"/>
  <c r="B39"/>
  <c r="C39"/>
  <c r="D39"/>
  <c r="F39"/>
  <c r="G39"/>
  <c r="B40"/>
  <c r="C40"/>
  <c r="D40"/>
  <c r="F40"/>
  <c r="G40"/>
  <c r="B41"/>
  <c r="C41"/>
  <c r="D41"/>
  <c r="F41"/>
  <c r="G41"/>
  <c r="B42"/>
  <c r="C42"/>
  <c r="D42"/>
  <c r="F42"/>
  <c r="G42"/>
  <c r="B43"/>
  <c r="C43"/>
  <c r="D43"/>
  <c r="F43"/>
  <c r="G43"/>
  <c r="B44"/>
  <c r="C44"/>
  <c r="D44"/>
  <c r="F44"/>
  <c r="G44"/>
  <c r="B45"/>
  <c r="C45"/>
  <c r="D45"/>
  <c r="F45"/>
  <c r="G45"/>
  <c r="B46"/>
  <c r="C46"/>
  <c r="D46"/>
  <c r="F46"/>
  <c r="G46"/>
  <c r="B47"/>
  <c r="C47"/>
  <c r="D47"/>
  <c r="F47"/>
  <c r="G47"/>
  <c r="B48"/>
  <c r="C48"/>
  <c r="D48"/>
  <c r="F48"/>
  <c r="G48"/>
  <c r="B49"/>
  <c r="C49"/>
  <c r="D49"/>
  <c r="F49"/>
  <c r="G49"/>
  <c r="B50"/>
  <c r="C50"/>
  <c r="D50"/>
  <c r="F50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B58"/>
  <c r="C58"/>
  <c r="D58"/>
  <c r="F58"/>
  <c r="G58"/>
  <c r="B59"/>
  <c r="C59"/>
  <c r="D59"/>
  <c r="F59"/>
  <c r="G59"/>
  <c r="B60"/>
  <c r="C60"/>
  <c r="D60"/>
  <c r="F60"/>
  <c r="G60"/>
  <c r="B61"/>
  <c r="C61"/>
  <c r="D61"/>
  <c r="F61"/>
  <c r="G61"/>
  <c r="B62"/>
  <c r="C62"/>
  <c r="D62"/>
  <c r="F62"/>
  <c r="G62"/>
  <c r="B63"/>
  <c r="C63"/>
  <c r="D63"/>
  <c r="F63"/>
  <c r="G63"/>
  <c r="B64"/>
  <c r="C64"/>
  <c r="D64"/>
  <c r="F64"/>
  <c r="G64"/>
  <c r="B65"/>
  <c r="C65"/>
  <c r="D65"/>
  <c r="F65"/>
  <c r="G65"/>
  <c r="B66"/>
  <c r="C66"/>
  <c r="D66"/>
  <c r="F66"/>
  <c r="G66"/>
  <c r="B67"/>
  <c r="C67"/>
  <c r="D67"/>
  <c r="F67"/>
  <c r="G67"/>
  <c r="B68"/>
  <c r="C68"/>
  <c r="D68"/>
  <c r="F68"/>
  <c r="G68"/>
  <c r="B69"/>
  <c r="C69"/>
  <c r="D69"/>
  <c r="F69"/>
  <c r="G69"/>
  <c r="B70"/>
  <c r="C70"/>
  <c r="D70"/>
  <c r="F70"/>
  <c r="G70"/>
  <c r="B71"/>
  <c r="C71"/>
  <c r="D71"/>
  <c r="F71"/>
  <c r="G71"/>
  <c r="B72"/>
  <c r="C72"/>
  <c r="D72"/>
  <c r="F72"/>
  <c r="G72"/>
  <c r="B73"/>
  <c r="C73"/>
  <c r="D73"/>
  <c r="F73"/>
  <c r="G73"/>
  <c r="B74"/>
  <c r="C74"/>
  <c r="D74"/>
  <c r="F74"/>
  <c r="G74"/>
  <c r="B75"/>
  <c r="C75"/>
  <c r="D75"/>
  <c r="F75"/>
  <c r="G75"/>
  <c r="B76"/>
  <c r="C76"/>
  <c r="D76"/>
  <c r="F76"/>
  <c r="G76"/>
  <c r="B77"/>
  <c r="C77"/>
  <c r="D77"/>
  <c r="F77"/>
  <c r="G77"/>
  <c r="B78"/>
  <c r="C78"/>
  <c r="D78"/>
  <c r="F78"/>
  <c r="G78"/>
  <c r="B79"/>
  <c r="C79"/>
  <c r="D79"/>
  <c r="F79"/>
  <c r="G79"/>
  <c r="B80"/>
  <c r="C80"/>
  <c r="D80"/>
  <c r="F80"/>
  <c r="G80"/>
  <c r="B81"/>
  <c r="C81"/>
  <c r="D81"/>
  <c r="F81"/>
  <c r="G81"/>
  <c r="B82"/>
  <c r="C82"/>
  <c r="D82"/>
  <c r="F82"/>
  <c r="G82"/>
  <c r="B83"/>
  <c r="C83"/>
  <c r="D83"/>
  <c r="F83"/>
  <c r="G83"/>
  <c r="B84"/>
  <c r="C84"/>
  <c r="D84"/>
  <c r="F84"/>
  <c r="G84"/>
  <c r="B85"/>
  <c r="C85"/>
  <c r="D85"/>
  <c r="F85"/>
  <c r="G85"/>
  <c r="B86"/>
  <c r="C86"/>
  <c r="D86"/>
  <c r="F86"/>
  <c r="G86"/>
  <c r="B87"/>
  <c r="C87"/>
  <c r="D87"/>
  <c r="F87"/>
  <c r="G87"/>
  <c r="B88"/>
  <c r="C88"/>
  <c r="D88"/>
  <c r="F88"/>
  <c r="G88"/>
  <c r="B89"/>
  <c r="C89"/>
  <c r="D89"/>
  <c r="F89"/>
  <c r="G89"/>
  <c r="B90"/>
  <c r="C90"/>
  <c r="D90"/>
  <c r="F90"/>
  <c r="G90"/>
  <c r="B91"/>
  <c r="C91"/>
  <c r="D91"/>
  <c r="F91"/>
  <c r="G91"/>
  <c r="B92"/>
  <c r="C92"/>
  <c r="D92"/>
  <c r="F92"/>
  <c r="G92"/>
  <c r="B93"/>
  <c r="C93"/>
  <c r="D93"/>
  <c r="F93"/>
  <c r="G93"/>
  <c r="B94"/>
  <c r="C94"/>
  <c r="D94"/>
  <c r="F94"/>
  <c r="G94"/>
  <c r="B95"/>
  <c r="C95"/>
  <c r="D95"/>
  <c r="F95"/>
  <c r="G95"/>
  <c r="B96"/>
  <c r="C96"/>
  <c r="D96"/>
  <c r="F96"/>
  <c r="G96"/>
  <c r="B97"/>
  <c r="C97"/>
  <c r="D97"/>
  <c r="F97"/>
  <c r="G97"/>
  <c r="B98"/>
  <c r="C98"/>
  <c r="D98"/>
  <c r="F98"/>
  <c r="G98"/>
  <c r="B99"/>
  <c r="C99"/>
  <c r="D99"/>
  <c r="F99"/>
  <c r="G99"/>
  <c r="B100"/>
  <c r="C100"/>
  <c r="D100"/>
  <c r="F100"/>
  <c r="G100"/>
  <c r="B101"/>
  <c r="C101"/>
  <c r="D101"/>
  <c r="F101"/>
  <c r="G101"/>
  <c r="B102"/>
  <c r="C102"/>
  <c r="D102"/>
  <c r="F102"/>
  <c r="G102"/>
  <c r="B103"/>
  <c r="C103"/>
  <c r="D103"/>
  <c r="F103"/>
  <c r="G103"/>
  <c r="B104"/>
  <c r="C104"/>
  <c r="D104"/>
  <c r="F104"/>
  <c r="G104"/>
  <c r="B105"/>
  <c r="C105"/>
  <c r="D105"/>
  <c r="F105"/>
  <c r="G105"/>
  <c r="B106"/>
  <c r="C106"/>
  <c r="D106"/>
  <c r="F106"/>
  <c r="G106"/>
  <c r="B107"/>
  <c r="C107"/>
  <c r="D107"/>
  <c r="F107"/>
  <c r="G107"/>
  <c r="B108"/>
  <c r="C108"/>
  <c r="D108"/>
  <c r="F108"/>
  <c r="G108"/>
  <c r="B109"/>
  <c r="C109"/>
  <c r="D109"/>
  <c r="F109"/>
  <c r="G109"/>
  <c r="B110"/>
  <c r="C110"/>
  <c r="D110"/>
  <c r="F110"/>
  <c r="G110"/>
  <c r="B111"/>
  <c r="C111"/>
  <c r="D111"/>
  <c r="F111"/>
  <c r="G111"/>
  <c r="B112"/>
  <c r="C112"/>
  <c r="D112"/>
  <c r="F112"/>
  <c r="G112"/>
  <c r="B113"/>
  <c r="C113"/>
  <c r="D113"/>
  <c r="F113"/>
  <c r="G113"/>
  <c r="B114"/>
  <c r="C114"/>
  <c r="D114"/>
  <c r="F114"/>
  <c r="G114"/>
  <c r="B115"/>
  <c r="C115"/>
  <c r="D115"/>
  <c r="F115"/>
  <c r="G115"/>
  <c r="B116"/>
  <c r="C116"/>
  <c r="D116"/>
  <c r="F116"/>
  <c r="G116"/>
  <c r="B117"/>
  <c r="C117"/>
  <c r="D117"/>
  <c r="F117"/>
  <c r="G117"/>
  <c r="B118"/>
  <c r="C118"/>
  <c r="D118"/>
  <c r="F118"/>
  <c r="G118"/>
  <c r="B119"/>
  <c r="C119"/>
  <c r="D119"/>
  <c r="F119"/>
  <c r="G119"/>
  <c r="B120"/>
  <c r="C120"/>
  <c r="D120"/>
  <c r="F120"/>
  <c r="G120"/>
  <c r="B121"/>
  <c r="C121"/>
  <c r="D121"/>
  <c r="F121"/>
  <c r="G121"/>
  <c r="B122"/>
  <c r="C122"/>
  <c r="D122"/>
  <c r="F122"/>
  <c r="G122"/>
  <c r="B123"/>
  <c r="C123"/>
  <c r="D123"/>
  <c r="F123"/>
  <c r="G123"/>
  <c r="B124"/>
  <c r="C124"/>
  <c r="D124"/>
  <c r="F124"/>
  <c r="G124"/>
  <c r="B125"/>
  <c r="C125"/>
  <c r="D125"/>
  <c r="F125"/>
  <c r="G125"/>
  <c r="B126"/>
  <c r="C126"/>
  <c r="D126"/>
  <c r="F126"/>
  <c r="G126"/>
  <c r="B127"/>
  <c r="C127"/>
  <c r="D127"/>
  <c r="F127"/>
  <c r="G127"/>
  <c r="B128"/>
  <c r="C128"/>
  <c r="D128"/>
  <c r="F128"/>
  <c r="G128"/>
  <c r="B129"/>
  <c r="C129"/>
  <c r="D129"/>
  <c r="F129"/>
  <c r="G129"/>
  <c r="B130"/>
  <c r="C130"/>
  <c r="D130"/>
  <c r="F130"/>
  <c r="G130"/>
  <c r="B131"/>
  <c r="C131"/>
  <c r="D131"/>
  <c r="F131"/>
  <c r="G131"/>
  <c r="B132"/>
  <c r="C132"/>
  <c r="D132"/>
  <c r="F132"/>
  <c r="G132"/>
  <c r="B133"/>
  <c r="C133"/>
  <c r="D133"/>
  <c r="F133"/>
  <c r="G133"/>
  <c r="B134"/>
  <c r="C134"/>
  <c r="D134"/>
  <c r="F134"/>
  <c r="G134"/>
  <c r="B135"/>
  <c r="C135"/>
  <c r="D135"/>
  <c r="F135"/>
  <c r="G135"/>
  <c r="B136"/>
  <c r="C136"/>
  <c r="D136"/>
  <c r="F136"/>
  <c r="G136"/>
  <c r="B137"/>
  <c r="C137"/>
  <c r="D137"/>
  <c r="F137"/>
  <c r="G137"/>
  <c r="B138"/>
  <c r="C138"/>
  <c r="D138"/>
  <c r="F138"/>
  <c r="G138"/>
  <c r="B139"/>
  <c r="C139"/>
  <c r="D139"/>
  <c r="F139"/>
  <c r="G139"/>
  <c r="B140"/>
  <c r="C140"/>
  <c r="D140"/>
  <c r="F140"/>
  <c r="G140"/>
  <c r="B141"/>
  <c r="C141"/>
  <c r="D141"/>
  <c r="F141"/>
  <c r="G141"/>
  <c r="B142"/>
  <c r="C142"/>
  <c r="D142"/>
  <c r="F142"/>
  <c r="G142"/>
  <c r="B143"/>
  <c r="C143"/>
  <c r="D143"/>
  <c r="F143"/>
  <c r="G143"/>
  <c r="B144"/>
  <c r="C144"/>
  <c r="D144"/>
  <c r="F144"/>
  <c r="G144"/>
  <c r="B145"/>
  <c r="C145"/>
  <c r="D145"/>
  <c r="F145"/>
  <c r="G145"/>
  <c r="B146"/>
  <c r="C146"/>
  <c r="D146"/>
  <c r="F146"/>
  <c r="G146"/>
  <c r="B147"/>
  <c r="C147"/>
  <c r="D147"/>
  <c r="F147"/>
  <c r="G147"/>
  <c r="B148"/>
  <c r="C148"/>
  <c r="D148"/>
  <c r="F148"/>
  <c r="G148"/>
  <c r="B149"/>
  <c r="C149"/>
  <c r="D149"/>
  <c r="F149"/>
  <c r="G149"/>
  <c r="B150"/>
  <c r="C150"/>
  <c r="D150"/>
  <c r="F150"/>
  <c r="G150"/>
  <c r="B33" i="4"/>
  <c r="C33"/>
  <c r="D33"/>
  <c r="F33"/>
  <c r="G33"/>
  <c r="B34"/>
  <c r="C34"/>
  <c r="D34"/>
  <c r="F34"/>
  <c r="G34"/>
  <c r="B35"/>
  <c r="C35"/>
  <c r="D35"/>
  <c r="F35"/>
  <c r="G35"/>
  <c r="B36"/>
  <c r="C36"/>
  <c r="D36"/>
  <c r="F36"/>
  <c r="G36"/>
  <c r="B37"/>
  <c r="C37"/>
  <c r="D37"/>
  <c r="F37"/>
  <c r="G37"/>
  <c r="B38"/>
  <c r="C38"/>
  <c r="D38"/>
  <c r="F38"/>
  <c r="G38"/>
  <c r="B39"/>
  <c r="C39"/>
  <c r="D39"/>
  <c r="F39"/>
  <c r="G39"/>
  <c r="B40"/>
  <c r="C40"/>
  <c r="D40"/>
  <c r="F40"/>
  <c r="G40"/>
  <c r="B41"/>
  <c r="C41"/>
  <c r="D41"/>
  <c r="F41"/>
  <c r="G41"/>
  <c r="B42"/>
  <c r="C42"/>
  <c r="D42"/>
  <c r="F42"/>
  <c r="G42"/>
  <c r="B43"/>
  <c r="C43"/>
  <c r="D43"/>
  <c r="F43"/>
  <c r="G43"/>
  <c r="B44"/>
  <c r="C44"/>
  <c r="D44"/>
  <c r="F44"/>
  <c r="G44"/>
  <c r="B45"/>
  <c r="C45"/>
  <c r="D45"/>
  <c r="F45"/>
  <c r="G45"/>
  <c r="B46"/>
  <c r="C46"/>
  <c r="D46"/>
  <c r="F46"/>
  <c r="G46"/>
  <c r="B47"/>
  <c r="C47"/>
  <c r="D47"/>
  <c r="F47"/>
  <c r="G47"/>
  <c r="B48"/>
  <c r="C48"/>
  <c r="D48"/>
  <c r="F48"/>
  <c r="G48"/>
  <c r="B49"/>
  <c r="C49"/>
  <c r="D49"/>
  <c r="F49"/>
  <c r="G49"/>
  <c r="B50"/>
  <c r="C50"/>
  <c r="D50"/>
  <c r="F50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B58"/>
  <c r="C58"/>
  <c r="D58"/>
  <c r="F58"/>
  <c r="G58"/>
  <c r="B59"/>
  <c r="C59"/>
  <c r="D59"/>
  <c r="F59"/>
  <c r="G59"/>
  <c r="B60"/>
  <c r="C60"/>
  <c r="D60"/>
  <c r="F60"/>
  <c r="G60"/>
  <c r="B61"/>
  <c r="C61"/>
  <c r="D61"/>
  <c r="F61"/>
  <c r="G61"/>
  <c r="B62"/>
  <c r="C62"/>
  <c r="D62"/>
  <c r="F62"/>
  <c r="G62"/>
  <c r="B63"/>
  <c r="C63"/>
  <c r="D63"/>
  <c r="F63"/>
  <c r="G63"/>
  <c r="B64"/>
  <c r="C64"/>
  <c r="D64"/>
  <c r="F64"/>
  <c r="G64"/>
  <c r="B65"/>
  <c r="C65"/>
  <c r="D65"/>
  <c r="F65"/>
  <c r="G65"/>
  <c r="B66"/>
  <c r="C66"/>
  <c r="D66"/>
  <c r="F66"/>
  <c r="G66"/>
  <c r="B67"/>
  <c r="C67"/>
  <c r="D67"/>
  <c r="F67"/>
  <c r="G67"/>
  <c r="B68"/>
  <c r="C68"/>
  <c r="D68"/>
  <c r="F68"/>
  <c r="G68"/>
  <c r="B69"/>
  <c r="C69"/>
  <c r="D69"/>
  <c r="F69"/>
  <c r="G69"/>
  <c r="B70"/>
  <c r="C70"/>
  <c r="D70"/>
  <c r="F70"/>
  <c r="G70"/>
  <c r="B71"/>
  <c r="C71"/>
  <c r="D71"/>
  <c r="F71"/>
  <c r="G71"/>
  <c r="B72"/>
  <c r="C72"/>
  <c r="D72"/>
  <c r="F72"/>
  <c r="G72"/>
  <c r="B73"/>
  <c r="C73"/>
  <c r="D73"/>
  <c r="F73"/>
  <c r="G73"/>
  <c r="B74"/>
  <c r="C74"/>
  <c r="D74"/>
  <c r="F74"/>
  <c r="G74"/>
  <c r="B75"/>
  <c r="C75"/>
  <c r="D75"/>
  <c r="F75"/>
  <c r="G75"/>
  <c r="B76"/>
  <c r="C76"/>
  <c r="D76"/>
  <c r="F76"/>
  <c r="G76"/>
  <c r="B77"/>
  <c r="C77"/>
  <c r="D77"/>
  <c r="F77"/>
  <c r="G77"/>
  <c r="B78"/>
  <c r="C78"/>
  <c r="D78"/>
  <c r="F78"/>
  <c r="G78"/>
  <c r="B79"/>
  <c r="C79"/>
  <c r="D79"/>
  <c r="F79"/>
  <c r="G79"/>
  <c r="B80"/>
  <c r="C80"/>
  <c r="D80"/>
  <c r="F80"/>
  <c r="G80"/>
  <c r="B81"/>
  <c r="C81"/>
  <c r="D81"/>
  <c r="F81"/>
  <c r="G81"/>
  <c r="B82"/>
  <c r="C82"/>
  <c r="D82"/>
  <c r="F82"/>
  <c r="G82"/>
  <c r="B83"/>
  <c r="C83"/>
  <c r="D83"/>
  <c r="F83"/>
  <c r="G83"/>
  <c r="B84"/>
  <c r="C84"/>
  <c r="D84"/>
  <c r="F84"/>
  <c r="G84"/>
  <c r="B85"/>
  <c r="C85"/>
  <c r="D85"/>
  <c r="F85"/>
  <c r="G85"/>
  <c r="B86"/>
  <c r="C86"/>
  <c r="D86"/>
  <c r="F86"/>
  <c r="G86"/>
  <c r="B87"/>
  <c r="C87"/>
  <c r="D87"/>
  <c r="F87"/>
  <c r="G87"/>
  <c r="B88"/>
  <c r="C88"/>
  <c r="D88"/>
  <c r="F88"/>
  <c r="G88"/>
  <c r="B89"/>
  <c r="C89"/>
  <c r="D89"/>
  <c r="F89"/>
  <c r="G89"/>
  <c r="B90"/>
  <c r="C90"/>
  <c r="D90"/>
  <c r="F90"/>
  <c r="G90"/>
  <c r="B91"/>
  <c r="C91"/>
  <c r="D91"/>
  <c r="F91"/>
  <c r="G91"/>
  <c r="B92"/>
  <c r="C92"/>
  <c r="D92"/>
  <c r="F92"/>
  <c r="G92"/>
  <c r="B93"/>
  <c r="C93"/>
  <c r="D93"/>
  <c r="F93"/>
  <c r="G93"/>
  <c r="B94"/>
  <c r="C94"/>
  <c r="D94"/>
  <c r="F94"/>
  <c r="G94"/>
  <c r="B95"/>
  <c r="C95"/>
  <c r="D95"/>
  <c r="F95"/>
  <c r="G95"/>
  <c r="B96"/>
  <c r="C96"/>
  <c r="D96"/>
  <c r="F96"/>
  <c r="G96"/>
  <c r="B97"/>
  <c r="C97"/>
  <c r="D97"/>
  <c r="F97"/>
  <c r="G97"/>
  <c r="B98"/>
  <c r="C98"/>
  <c r="D98"/>
  <c r="F98"/>
  <c r="G98"/>
  <c r="B99"/>
  <c r="C99"/>
  <c r="D99"/>
  <c r="F99"/>
  <c r="G99"/>
  <c r="B100"/>
  <c r="C100"/>
  <c r="D100"/>
  <c r="F100"/>
  <c r="G100"/>
  <c r="B95" i="2"/>
  <c r="C95"/>
  <c r="D95"/>
  <c r="F95"/>
  <c r="G95"/>
  <c r="B96"/>
  <c r="C96"/>
  <c r="D96"/>
  <c r="F96"/>
  <c r="G96"/>
  <c r="B97"/>
  <c r="C97"/>
  <c r="D97"/>
  <c r="F97"/>
  <c r="G97"/>
  <c r="B98"/>
  <c r="C98"/>
  <c r="D98"/>
  <c r="F98"/>
  <c r="G98"/>
  <c r="B99"/>
  <c r="C99"/>
  <c r="D99"/>
  <c r="F99"/>
  <c r="G99"/>
  <c r="B100"/>
  <c r="C100"/>
  <c r="D100"/>
  <c r="F100"/>
  <c r="G100"/>
  <c r="B101"/>
  <c r="C101"/>
  <c r="D101"/>
  <c r="F101"/>
  <c r="G101"/>
  <c r="B102"/>
  <c r="C102"/>
  <c r="D102"/>
  <c r="F102"/>
  <c r="G102"/>
  <c r="B103"/>
  <c r="C103"/>
  <c r="D103"/>
  <c r="F103"/>
  <c r="G103"/>
  <c r="B104"/>
  <c r="C104"/>
  <c r="D104"/>
  <c r="F104"/>
  <c r="G104"/>
  <c r="B105"/>
  <c r="C105"/>
  <c r="D105"/>
  <c r="F105"/>
  <c r="G105"/>
  <c r="B106"/>
  <c r="C106"/>
  <c r="D106"/>
  <c r="F106"/>
  <c r="G106"/>
  <c r="B63"/>
  <c r="C63"/>
  <c r="D63"/>
  <c r="F63"/>
  <c r="G63"/>
  <c r="B64"/>
  <c r="C64"/>
  <c r="D64"/>
  <c r="F64"/>
  <c r="G64"/>
  <c r="B65"/>
  <c r="C65"/>
  <c r="D65"/>
  <c r="F65"/>
  <c r="G65"/>
  <c r="B66"/>
  <c r="C66"/>
  <c r="D66"/>
  <c r="F66"/>
  <c r="G66"/>
  <c r="B67"/>
  <c r="C67"/>
  <c r="D67"/>
  <c r="F67"/>
  <c r="G67"/>
  <c r="B68"/>
  <c r="C68"/>
  <c r="D68"/>
  <c r="F68"/>
  <c r="G68"/>
  <c r="B69"/>
  <c r="C69"/>
  <c r="D69"/>
  <c r="F69"/>
  <c r="G69"/>
  <c r="B70"/>
  <c r="C70"/>
  <c r="D70"/>
  <c r="F70"/>
  <c r="G70"/>
  <c r="B71"/>
  <c r="C71"/>
  <c r="D71"/>
  <c r="F71"/>
  <c r="G71"/>
  <c r="B72"/>
  <c r="C72"/>
  <c r="D72"/>
  <c r="F72"/>
  <c r="G72"/>
  <c r="B73"/>
  <c r="C73"/>
  <c r="D73"/>
  <c r="F73"/>
  <c r="G73"/>
  <c r="B74"/>
  <c r="C74"/>
  <c r="D74"/>
  <c r="F74"/>
  <c r="G74"/>
  <c r="B75"/>
  <c r="C75"/>
  <c r="D75"/>
  <c r="F75"/>
  <c r="G75"/>
  <c r="B76"/>
  <c r="C76"/>
  <c r="D76"/>
  <c r="F76"/>
  <c r="G76"/>
  <c r="B77"/>
  <c r="C77"/>
  <c r="D77"/>
  <c r="F77"/>
  <c r="G77"/>
  <c r="B78"/>
  <c r="C78"/>
  <c r="D78"/>
  <c r="F78"/>
  <c r="G78"/>
  <c r="B79"/>
  <c r="C79"/>
  <c r="D79"/>
  <c r="F79"/>
  <c r="G79"/>
  <c r="B80"/>
  <c r="C80"/>
  <c r="D80"/>
  <c r="F80"/>
  <c r="G80"/>
  <c r="B81"/>
  <c r="C81"/>
  <c r="D81"/>
  <c r="F81"/>
  <c r="G81"/>
  <c r="B82"/>
  <c r="C82"/>
  <c r="D82"/>
  <c r="F82"/>
  <c r="G82"/>
  <c r="B83"/>
  <c r="C83"/>
  <c r="D83"/>
  <c r="F83"/>
  <c r="G83"/>
  <c r="B84"/>
  <c r="C84"/>
  <c r="D84"/>
  <c r="F84"/>
  <c r="G84"/>
  <c r="B85"/>
  <c r="C85"/>
  <c r="D85"/>
  <c r="F85"/>
  <c r="G85"/>
  <c r="B86"/>
  <c r="C86"/>
  <c r="D86"/>
  <c r="F86"/>
  <c r="G86"/>
  <c r="B87"/>
  <c r="C87"/>
  <c r="D87"/>
  <c r="F87"/>
  <c r="G87"/>
  <c r="B88"/>
  <c r="C88"/>
  <c r="D88"/>
  <c r="F88"/>
  <c r="G88"/>
  <c r="B89"/>
  <c r="C89"/>
  <c r="D89"/>
  <c r="F89"/>
  <c r="G89"/>
  <c r="B90"/>
  <c r="C90"/>
  <c r="D90"/>
  <c r="F90"/>
  <c r="G90"/>
  <c r="B91"/>
  <c r="C91"/>
  <c r="D91"/>
  <c r="F91"/>
  <c r="G91"/>
  <c r="B92"/>
  <c r="C92"/>
  <c r="D92"/>
  <c r="F92"/>
  <c r="G92"/>
  <c r="B93"/>
  <c r="C93"/>
  <c r="D93"/>
  <c r="F93"/>
  <c r="G93"/>
  <c r="B94"/>
  <c r="C94"/>
  <c r="D94"/>
  <c r="F94"/>
  <c r="G94"/>
  <c r="B31"/>
  <c r="C31"/>
  <c r="D31"/>
  <c r="F31"/>
  <c r="G31"/>
  <c r="B32"/>
  <c r="C32"/>
  <c r="D32"/>
  <c r="F32"/>
  <c r="G32"/>
  <c r="B33"/>
  <c r="C33"/>
  <c r="D33"/>
  <c r="F33"/>
  <c r="G33"/>
  <c r="B34"/>
  <c r="C34"/>
  <c r="D34"/>
  <c r="F34"/>
  <c r="G34"/>
  <c r="B35"/>
  <c r="C35"/>
  <c r="D35"/>
  <c r="F35"/>
  <c r="G35"/>
  <c r="B36"/>
  <c r="C36"/>
  <c r="D36"/>
  <c r="F36"/>
  <c r="G36"/>
  <c r="B37"/>
  <c r="C37"/>
  <c r="D37"/>
  <c r="F37"/>
  <c r="G37"/>
  <c r="B38"/>
  <c r="C38"/>
  <c r="D38"/>
  <c r="F38"/>
  <c r="G38"/>
  <c r="B39"/>
  <c r="C39"/>
  <c r="D39"/>
  <c r="F39"/>
  <c r="G39"/>
  <c r="B40"/>
  <c r="C40"/>
  <c r="D40"/>
  <c r="F40"/>
  <c r="G40"/>
  <c r="B41"/>
  <c r="C41"/>
  <c r="D41"/>
  <c r="F41"/>
  <c r="G41"/>
  <c r="B42"/>
  <c r="C42"/>
  <c r="D42"/>
  <c r="F42"/>
  <c r="G42"/>
  <c r="B43"/>
  <c r="C43"/>
  <c r="D43"/>
  <c r="F43"/>
  <c r="G43"/>
  <c r="B44"/>
  <c r="C44"/>
  <c r="D44"/>
  <c r="F44"/>
  <c r="G44"/>
  <c r="B45"/>
  <c r="C45"/>
  <c r="D45"/>
  <c r="F45"/>
  <c r="G45"/>
  <c r="B46"/>
  <c r="C46"/>
  <c r="D46"/>
  <c r="F46"/>
  <c r="G46"/>
  <c r="B47"/>
  <c r="C47"/>
  <c r="D47"/>
  <c r="F47"/>
  <c r="G47"/>
  <c r="B48"/>
  <c r="C48"/>
  <c r="D48"/>
  <c r="F48"/>
  <c r="G48"/>
  <c r="B49"/>
  <c r="C49"/>
  <c r="D49"/>
  <c r="F49"/>
  <c r="G49"/>
  <c r="B50"/>
  <c r="C50"/>
  <c r="D50"/>
  <c r="F50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B58"/>
  <c r="C58"/>
  <c r="D58"/>
  <c r="F58"/>
  <c r="G58"/>
  <c r="B59"/>
  <c r="C59"/>
  <c r="D59"/>
  <c r="F59"/>
  <c r="G59"/>
  <c r="B60"/>
  <c r="C60"/>
  <c r="D60"/>
  <c r="F60"/>
  <c r="G60"/>
  <c r="B61"/>
  <c r="C61"/>
  <c r="D61"/>
  <c r="F61"/>
  <c r="G61"/>
  <c r="B62"/>
  <c r="C62"/>
  <c r="D62"/>
  <c r="F62"/>
  <c r="G62"/>
  <c r="B24"/>
  <c r="C24"/>
  <c r="D24"/>
  <c r="F24"/>
  <c r="G24"/>
  <c r="B25"/>
  <c r="C25"/>
  <c r="D25"/>
  <c r="F25"/>
  <c r="G25"/>
  <c r="B26"/>
  <c r="C26"/>
  <c r="D26"/>
  <c r="F26"/>
  <c r="G26"/>
  <c r="B27"/>
  <c r="C27"/>
  <c r="D27"/>
  <c r="F27"/>
  <c r="G27"/>
  <c r="B28"/>
  <c r="C28"/>
  <c r="D28"/>
  <c r="F28"/>
  <c r="G28"/>
  <c r="B29"/>
  <c r="C29"/>
  <c r="D29"/>
  <c r="F29"/>
  <c r="G29"/>
  <c r="B30"/>
  <c r="C30"/>
  <c r="D30"/>
  <c r="F30"/>
  <c r="G30"/>
  <c r="B151"/>
  <c r="C151"/>
  <c r="D151"/>
  <c r="F151"/>
  <c r="G151"/>
  <c r="B23" l="1"/>
  <c r="B24" i="13" s="1"/>
  <c r="C23" i="2"/>
  <c r="D24" i="13" s="1"/>
  <c r="D23" i="2"/>
  <c r="E24" i="13" s="1"/>
  <c r="F23" i="2"/>
  <c r="G23"/>
  <c r="B22"/>
  <c r="B23" i="13" s="1"/>
  <c r="C22" i="2"/>
  <c r="D23" i="13" s="1"/>
  <c r="D22" i="2"/>
  <c r="E23" i="13" s="1"/>
  <c r="F22" i="2"/>
  <c r="G22"/>
  <c r="B21"/>
  <c r="B22" i="13" s="1"/>
  <c r="C21" i="2"/>
  <c r="D22" i="13" s="1"/>
  <c r="D21" i="2"/>
  <c r="E22" i="13" s="1"/>
  <c r="F21" i="2"/>
  <c r="G21"/>
  <c r="G24" i="13" l="1"/>
  <c r="AP24" s="1"/>
  <c r="AO24" s="1"/>
  <c r="G22"/>
  <c r="AP22" s="1"/>
  <c r="AO22" s="1"/>
  <c r="G23"/>
  <c r="AP23" s="1"/>
  <c r="AO23" s="1"/>
  <c r="G4" i="3"/>
  <c r="B3" i="2" l="1"/>
  <c r="B4" i="13" s="1"/>
  <c r="A6" i="1"/>
  <c r="A3"/>
  <c r="K3" s="1"/>
  <c r="A4"/>
  <c r="A5"/>
  <c r="A7"/>
  <c r="A8"/>
  <c r="A9"/>
  <c r="R9" s="1"/>
  <c r="A10"/>
  <c r="A11"/>
  <c r="A12"/>
  <c r="K12" s="1"/>
  <c r="A13"/>
  <c r="A14"/>
  <c r="K14" s="1"/>
  <c r="A15"/>
  <c r="A16"/>
  <c r="D16" s="1"/>
  <c r="A17"/>
  <c r="B11" i="2"/>
  <c r="B12" i="13" s="1"/>
  <c r="C11" i="2"/>
  <c r="D12" i="13" s="1"/>
  <c r="D11" i="2"/>
  <c r="E12" i="13" s="1"/>
  <c r="F11" i="2"/>
  <c r="G11"/>
  <c r="B9"/>
  <c r="B10" i="13" s="1"/>
  <c r="C9" i="2"/>
  <c r="D10" i="13" s="1"/>
  <c r="D9" i="2"/>
  <c r="E10" i="13" s="1"/>
  <c r="F9" i="2"/>
  <c r="G9"/>
  <c r="G10" i="13" l="1"/>
  <c r="AP10" s="1"/>
  <c r="AO10" s="1"/>
  <c r="G12"/>
  <c r="AP12" s="1"/>
  <c r="AO12" s="1"/>
  <c r="K10" i="1"/>
  <c r="R10"/>
  <c r="K15"/>
  <c r="R15"/>
  <c r="R7"/>
  <c r="S7"/>
  <c r="K6"/>
  <c r="R6"/>
  <c r="R8"/>
  <c r="S8"/>
  <c r="R17"/>
  <c r="K17"/>
  <c r="D13"/>
  <c r="K13"/>
  <c r="D4"/>
  <c r="K4"/>
  <c r="G13" i="3"/>
  <c r="F13"/>
  <c r="D13"/>
  <c r="C13"/>
  <c r="B13"/>
  <c r="B19" i="2"/>
  <c r="B20" i="13" s="1"/>
  <c r="B20" i="2"/>
  <c r="B21" i="13" s="1"/>
  <c r="C19" i="2"/>
  <c r="D20" i="13" s="1"/>
  <c r="C20" i="2"/>
  <c r="D21" i="13" s="1"/>
  <c r="D19" i="2"/>
  <c r="E20" i="13" s="1"/>
  <c r="D20" i="2"/>
  <c r="E21" i="13" s="1"/>
  <c r="F19" i="2"/>
  <c r="F20"/>
  <c r="G19"/>
  <c r="G20"/>
  <c r="K19" i="1" l="1"/>
  <c r="L19"/>
  <c r="I19"/>
  <c r="M19"/>
  <c r="J19"/>
  <c r="G20" i="13"/>
  <c r="AP20" s="1"/>
  <c r="AO20" s="1"/>
  <c r="G21"/>
  <c r="AP21" s="1"/>
  <c r="AO21" s="1"/>
  <c r="N18" i="7"/>
  <c r="N19"/>
  <c r="N20"/>
  <c r="N21"/>
  <c r="N22"/>
  <c r="H18"/>
  <c r="H19"/>
  <c r="H20"/>
  <c r="H21"/>
  <c r="H22"/>
  <c r="B18"/>
  <c r="B19"/>
  <c r="B20"/>
  <c r="B21"/>
  <c r="B22"/>
  <c r="O19" i="1" l="1"/>
  <c r="N17" i="7"/>
  <c r="N16"/>
  <c r="N15"/>
  <c r="N14"/>
  <c r="N13"/>
  <c r="N12"/>
  <c r="N11"/>
  <c r="N10"/>
  <c r="N9"/>
  <c r="N8"/>
  <c r="N7"/>
  <c r="N6"/>
  <c r="N5"/>
  <c r="N4"/>
  <c r="H4"/>
  <c r="H5"/>
  <c r="H6"/>
  <c r="H7"/>
  <c r="H8"/>
  <c r="H9"/>
  <c r="H10"/>
  <c r="H11"/>
  <c r="H12"/>
  <c r="H13"/>
  <c r="H14"/>
  <c r="H15"/>
  <c r="H16"/>
  <c r="H17"/>
  <c r="B5"/>
  <c r="B6"/>
  <c r="B7"/>
  <c r="B8"/>
  <c r="B9"/>
  <c r="B10"/>
  <c r="B11"/>
  <c r="B12"/>
  <c r="B13"/>
  <c r="B14"/>
  <c r="B15"/>
  <c r="B16"/>
  <c r="B17"/>
  <c r="B4"/>
  <c r="G32" i="4"/>
  <c r="F32"/>
  <c r="D32"/>
  <c r="C32"/>
  <c r="B32"/>
  <c r="G31"/>
  <c r="F31"/>
  <c r="D31"/>
  <c r="C31"/>
  <c r="B31"/>
  <c r="G30"/>
  <c r="F30"/>
  <c r="D30"/>
  <c r="C30"/>
  <c r="B30"/>
  <c r="G29"/>
  <c r="F29"/>
  <c r="D29"/>
  <c r="C29"/>
  <c r="B29"/>
  <c r="G28"/>
  <c r="F28"/>
  <c r="D28"/>
  <c r="C28"/>
  <c r="B28"/>
  <c r="G27"/>
  <c r="F27"/>
  <c r="D27"/>
  <c r="C27"/>
  <c r="B27"/>
  <c r="G26"/>
  <c r="F26"/>
  <c r="D26"/>
  <c r="C26"/>
  <c r="B26"/>
  <c r="G25"/>
  <c r="F25"/>
  <c r="D25"/>
  <c r="C25"/>
  <c r="B25"/>
  <c r="G24"/>
  <c r="F24"/>
  <c r="D24"/>
  <c r="C24"/>
  <c r="B24"/>
  <c r="G23"/>
  <c r="F23"/>
  <c r="D23"/>
  <c r="C23"/>
  <c r="B23"/>
  <c r="G22"/>
  <c r="F22"/>
  <c r="D22"/>
  <c r="C22"/>
  <c r="B22"/>
  <c r="G21"/>
  <c r="F21"/>
  <c r="D21"/>
  <c r="C21"/>
  <c r="B21"/>
  <c r="G20"/>
  <c r="F20"/>
  <c r="D20"/>
  <c r="C20"/>
  <c r="B20"/>
  <c r="G19"/>
  <c r="F19"/>
  <c r="D19"/>
  <c r="C19"/>
  <c r="B19"/>
  <c r="G18"/>
  <c r="F18"/>
  <c r="D18"/>
  <c r="C18"/>
  <c r="B18"/>
  <c r="G17"/>
  <c r="F17"/>
  <c r="D17"/>
  <c r="E18" i="15" s="1"/>
  <c r="C17" i="4"/>
  <c r="D18" i="15" s="1"/>
  <c r="B17" i="4"/>
  <c r="B18" i="15" s="1"/>
  <c r="G16" i="4"/>
  <c r="F16"/>
  <c r="D16"/>
  <c r="E17" i="15" s="1"/>
  <c r="C16" i="4"/>
  <c r="D17" i="15" s="1"/>
  <c r="B16" i="4"/>
  <c r="B17" i="15" s="1"/>
  <c r="G15" i="4"/>
  <c r="F15"/>
  <c r="D15"/>
  <c r="E16" i="15" s="1"/>
  <c r="C15" i="4"/>
  <c r="D16" i="15" s="1"/>
  <c r="B15" i="4"/>
  <c r="B16" i="15" s="1"/>
  <c r="G14" i="4"/>
  <c r="F14"/>
  <c r="D14"/>
  <c r="E15" i="15" s="1"/>
  <c r="C14" i="4"/>
  <c r="D15" i="15" s="1"/>
  <c r="B14" i="4"/>
  <c r="B15" i="15" s="1"/>
  <c r="G13" i="4"/>
  <c r="F13"/>
  <c r="D13"/>
  <c r="E14" i="15" s="1"/>
  <c r="C13" i="4"/>
  <c r="D14" i="15" s="1"/>
  <c r="B13" i="4"/>
  <c r="B14" i="15" s="1"/>
  <c r="G12" i="4"/>
  <c r="F12"/>
  <c r="D12"/>
  <c r="E13" i="15" s="1"/>
  <c r="C12" i="4"/>
  <c r="D13" i="15" s="1"/>
  <c r="B12" i="4"/>
  <c r="B13" i="15" s="1"/>
  <c r="G11" i="4"/>
  <c r="F11"/>
  <c r="D11"/>
  <c r="E12" i="15" s="1"/>
  <c r="C11" i="4"/>
  <c r="D12" i="15" s="1"/>
  <c r="B11" i="4"/>
  <c r="B12" i="15" s="1"/>
  <c r="G10" i="4"/>
  <c r="F10"/>
  <c r="D10"/>
  <c r="E11" i="15" s="1"/>
  <c r="C10" i="4"/>
  <c r="D11" i="15" s="1"/>
  <c r="B10" i="4"/>
  <c r="B11" i="15" s="1"/>
  <c r="G9" i="4"/>
  <c r="F9"/>
  <c r="R16" i="1" s="1"/>
  <c r="D9" i="4"/>
  <c r="E10" i="15" s="1"/>
  <c r="C9" i="4"/>
  <c r="D10" i="15" s="1"/>
  <c r="B9" i="4"/>
  <c r="B10" i="15" s="1"/>
  <c r="G8" i="4"/>
  <c r="F8"/>
  <c r="R13" i="1" s="1"/>
  <c r="D8" i="4"/>
  <c r="E9" i="15" s="1"/>
  <c r="C8" i="4"/>
  <c r="D9" i="15" s="1"/>
  <c r="B8" i="4"/>
  <c r="B9" i="15" s="1"/>
  <c r="G7" i="4"/>
  <c r="F7"/>
  <c r="D7"/>
  <c r="E8" i="15" s="1"/>
  <c r="C7" i="4"/>
  <c r="D8" i="15" s="1"/>
  <c r="B7" i="4"/>
  <c r="B8" i="15" s="1"/>
  <c r="G6" i="4"/>
  <c r="F6"/>
  <c r="D6"/>
  <c r="E7" i="15" s="1"/>
  <c r="C6" i="4"/>
  <c r="D7" i="15" s="1"/>
  <c r="B6" i="4"/>
  <c r="B7" i="15" s="1"/>
  <c r="G5" i="4"/>
  <c r="F5"/>
  <c r="D5"/>
  <c r="E6" i="15" s="1"/>
  <c r="C5" i="4"/>
  <c r="D6" i="15" s="1"/>
  <c r="B5" i="4"/>
  <c r="B6" i="15" s="1"/>
  <c r="G4" i="4"/>
  <c r="F4"/>
  <c r="D4"/>
  <c r="E5" i="15" s="1"/>
  <c r="C4" i="4"/>
  <c r="D5" i="15" s="1"/>
  <c r="B4" i="4"/>
  <c r="B5" i="15" s="1"/>
  <c r="G3" i="4"/>
  <c r="F3"/>
  <c r="D3"/>
  <c r="E4" i="15" s="1"/>
  <c r="C3" i="4"/>
  <c r="D4" i="15" s="1"/>
  <c r="B3" i="4"/>
  <c r="B4" i="15" s="1"/>
  <c r="G2" i="4"/>
  <c r="F2"/>
  <c r="D2"/>
  <c r="E3" i="15" s="1"/>
  <c r="C2" i="4"/>
  <c r="D3" i="15" s="1"/>
  <c r="B2" i="4"/>
  <c r="B3" i="15" s="1"/>
  <c r="G32" i="3"/>
  <c r="F32"/>
  <c r="D32"/>
  <c r="C32"/>
  <c r="B32"/>
  <c r="G31"/>
  <c r="F31"/>
  <c r="D31"/>
  <c r="C31"/>
  <c r="B31"/>
  <c r="G30"/>
  <c r="F30"/>
  <c r="D30"/>
  <c r="C30"/>
  <c r="B30"/>
  <c r="G29"/>
  <c r="F29"/>
  <c r="D29"/>
  <c r="C29"/>
  <c r="B29"/>
  <c r="G28"/>
  <c r="F28"/>
  <c r="D28"/>
  <c r="C28"/>
  <c r="B28"/>
  <c r="G27"/>
  <c r="F27"/>
  <c r="D27"/>
  <c r="C27"/>
  <c r="B27"/>
  <c r="G26"/>
  <c r="F26"/>
  <c r="D26"/>
  <c r="C26"/>
  <c r="B26"/>
  <c r="G25"/>
  <c r="F25"/>
  <c r="D25"/>
  <c r="C25"/>
  <c r="B25"/>
  <c r="G24"/>
  <c r="F24"/>
  <c r="D24"/>
  <c r="C24"/>
  <c r="B24"/>
  <c r="G23"/>
  <c r="F23"/>
  <c r="D23"/>
  <c r="C23"/>
  <c r="B23"/>
  <c r="G22"/>
  <c r="F22"/>
  <c r="D22"/>
  <c r="C22"/>
  <c r="B22"/>
  <c r="G21"/>
  <c r="F21"/>
  <c r="D21"/>
  <c r="C21"/>
  <c r="B21"/>
  <c r="G20"/>
  <c r="F20"/>
  <c r="D20"/>
  <c r="C20"/>
  <c r="B20"/>
  <c r="G19"/>
  <c r="F19"/>
  <c r="D19"/>
  <c r="C19"/>
  <c r="B19"/>
  <c r="G18"/>
  <c r="F18"/>
  <c r="D18"/>
  <c r="C18"/>
  <c r="B18"/>
  <c r="G17"/>
  <c r="F17"/>
  <c r="D17"/>
  <c r="C17"/>
  <c r="B17"/>
  <c r="G16"/>
  <c r="F16"/>
  <c r="D16"/>
  <c r="C16"/>
  <c r="B16"/>
  <c r="G15"/>
  <c r="F15"/>
  <c r="D15"/>
  <c r="C15"/>
  <c r="B15"/>
  <c r="G14"/>
  <c r="F14"/>
  <c r="D14"/>
  <c r="C14"/>
  <c r="B14"/>
  <c r="G12"/>
  <c r="F12"/>
  <c r="D12"/>
  <c r="E13" i="14" s="1"/>
  <c r="C12" i="3"/>
  <c r="D13" i="14" s="1"/>
  <c r="B12" i="3"/>
  <c r="B13" i="14" s="1"/>
  <c r="G11" i="3"/>
  <c r="F11"/>
  <c r="D11"/>
  <c r="E12" i="14" s="1"/>
  <c r="C11" i="3"/>
  <c r="D12" i="14" s="1"/>
  <c r="B11" i="3"/>
  <c r="B12" i="14" s="1"/>
  <c r="G10" i="3"/>
  <c r="F10"/>
  <c r="D10"/>
  <c r="E11" i="14" s="1"/>
  <c r="C10" i="3"/>
  <c r="D11" i="14" s="1"/>
  <c r="B10" i="3"/>
  <c r="B11" i="14" s="1"/>
  <c r="G9" i="3"/>
  <c r="F9"/>
  <c r="D9"/>
  <c r="E10" i="14" s="1"/>
  <c r="C9" i="3"/>
  <c r="D10" i="14" s="1"/>
  <c r="B9" i="3"/>
  <c r="B10" i="14" s="1"/>
  <c r="G8" i="3"/>
  <c r="F8"/>
  <c r="D8"/>
  <c r="E9" i="14" s="1"/>
  <c r="C8" i="3"/>
  <c r="D9" i="14" s="1"/>
  <c r="B8" i="3"/>
  <c r="B9" i="14" s="1"/>
  <c r="G7" i="3"/>
  <c r="F7"/>
  <c r="D7"/>
  <c r="E8" i="14" s="1"/>
  <c r="C7" i="3"/>
  <c r="D8" i="14" s="1"/>
  <c r="B7" i="3"/>
  <c r="B8" i="14" s="1"/>
  <c r="G6" i="3"/>
  <c r="F6"/>
  <c r="D6"/>
  <c r="E7" i="14" s="1"/>
  <c r="C6" i="3"/>
  <c r="D7" i="14" s="1"/>
  <c r="B6" i="3"/>
  <c r="B7" i="14" s="1"/>
  <c r="G5" i="3"/>
  <c r="F5"/>
  <c r="D5"/>
  <c r="E6" i="14" s="1"/>
  <c r="C5" i="3"/>
  <c r="D6" i="14" s="1"/>
  <c r="B5" i="3"/>
  <c r="B6" i="14" s="1"/>
  <c r="F4" i="3"/>
  <c r="K8" i="1" s="1"/>
  <c r="D4" i="3"/>
  <c r="E5" i="14" s="1"/>
  <c r="C4" i="3"/>
  <c r="D5" i="14" s="1"/>
  <c r="B4" i="3"/>
  <c r="B5" i="14" s="1"/>
  <c r="G3" i="3"/>
  <c r="F3"/>
  <c r="D3"/>
  <c r="E4" i="14" s="1"/>
  <c r="C3" i="3"/>
  <c r="D4" i="14" s="1"/>
  <c r="B3" i="3"/>
  <c r="B4" i="14" s="1"/>
  <c r="G2" i="3"/>
  <c r="F2"/>
  <c r="D2"/>
  <c r="E3" i="14" s="1"/>
  <c r="C2" i="3"/>
  <c r="D3" i="14" s="1"/>
  <c r="B2" i="3"/>
  <c r="B3" i="14" s="1"/>
  <c r="B4" i="2"/>
  <c r="B5" i="13" s="1"/>
  <c r="B5" i="2"/>
  <c r="B6" i="13" s="1"/>
  <c r="B6" i="2"/>
  <c r="B7" i="13" s="1"/>
  <c r="B7" i="2"/>
  <c r="B8" i="13" s="1"/>
  <c r="B8" i="2"/>
  <c r="B9" i="13" s="1"/>
  <c r="B10" i="2"/>
  <c r="B11" i="13" s="1"/>
  <c r="B12" i="2"/>
  <c r="B13" i="13" s="1"/>
  <c r="B13" i="2"/>
  <c r="B14" i="13" s="1"/>
  <c r="B14" i="2"/>
  <c r="B15" i="13" s="1"/>
  <c r="B15" i="2"/>
  <c r="B16" i="13" s="1"/>
  <c r="B16" i="2"/>
  <c r="B17" i="13" s="1"/>
  <c r="B17" i="2"/>
  <c r="B18" i="13" s="1"/>
  <c r="B18" i="2"/>
  <c r="B19" i="13" s="1"/>
  <c r="C3" i="2"/>
  <c r="D4" i="13" s="1"/>
  <c r="C4" i="2"/>
  <c r="D5" i="13" s="1"/>
  <c r="C5" i="2"/>
  <c r="D6" i="13" s="1"/>
  <c r="C6" i="2"/>
  <c r="D7" i="13" s="1"/>
  <c r="C7" i="2"/>
  <c r="D8" i="13" s="1"/>
  <c r="C8" i="2"/>
  <c r="D9" i="13" s="1"/>
  <c r="C10" i="2"/>
  <c r="D11" i="13" s="1"/>
  <c r="C12" i="2"/>
  <c r="D13" i="13" s="1"/>
  <c r="C13" i="2"/>
  <c r="D14" i="13" s="1"/>
  <c r="C14" i="2"/>
  <c r="D15" i="13" s="1"/>
  <c r="C15" i="2"/>
  <c r="D16" i="13" s="1"/>
  <c r="C16" i="2"/>
  <c r="D17" i="13" s="1"/>
  <c r="C17" i="2"/>
  <c r="D18" i="13" s="1"/>
  <c r="C18" i="2"/>
  <c r="D19" i="13" s="1"/>
  <c r="D3" i="2"/>
  <c r="E4" i="13" s="1"/>
  <c r="D4" i="2"/>
  <c r="E5" i="13" s="1"/>
  <c r="D5" i="2"/>
  <c r="E6" i="13" s="1"/>
  <c r="D6" i="2"/>
  <c r="E7" i="13" s="1"/>
  <c r="D7" i="2"/>
  <c r="E8" i="13" s="1"/>
  <c r="D8" i="2"/>
  <c r="E9" i="13" s="1"/>
  <c r="D10" i="2"/>
  <c r="E11" i="13" s="1"/>
  <c r="D12" i="2"/>
  <c r="E13" i="13" s="1"/>
  <c r="D13" i="2"/>
  <c r="E14" i="13" s="1"/>
  <c r="D14" i="2"/>
  <c r="E15" i="13" s="1"/>
  <c r="D15" i="2"/>
  <c r="E16" i="13" s="1"/>
  <c r="D16" i="2"/>
  <c r="E17" i="13" s="1"/>
  <c r="D17" i="2"/>
  <c r="E18" i="13" s="1"/>
  <c r="D18" i="2"/>
  <c r="E19" i="13" s="1"/>
  <c r="F3" i="2"/>
  <c r="D10" i="1" s="1"/>
  <c r="F4" i="2"/>
  <c r="D8" i="1" s="1"/>
  <c r="F5" i="2"/>
  <c r="F6"/>
  <c r="F7"/>
  <c r="F8"/>
  <c r="D17" i="1" s="1"/>
  <c r="F10" i="2"/>
  <c r="D15" i="1" s="1"/>
  <c r="F12" i="2"/>
  <c r="D9" i="1" s="1"/>
  <c r="F13" i="2"/>
  <c r="D14" i="1" s="1"/>
  <c r="F14" i="2"/>
  <c r="F15"/>
  <c r="F16"/>
  <c r="F17"/>
  <c r="F18"/>
  <c r="D3" i="1" s="1"/>
  <c r="G3" i="2"/>
  <c r="G4"/>
  <c r="G5"/>
  <c r="G6"/>
  <c r="G7"/>
  <c r="G8"/>
  <c r="G10"/>
  <c r="G12"/>
  <c r="G13"/>
  <c r="G14"/>
  <c r="G15"/>
  <c r="G16"/>
  <c r="G17"/>
  <c r="G18"/>
  <c r="G2"/>
  <c r="F2"/>
  <c r="D11" i="1" s="1"/>
  <c r="D2" i="2"/>
  <c r="E3" i="13" s="1"/>
  <c r="C2" i="2"/>
  <c r="D3" i="13" s="1"/>
  <c r="B2" i="2"/>
  <c r="B3" i="13" s="1"/>
  <c r="R18" i="1" l="1"/>
  <c r="S18"/>
  <c r="Q18"/>
  <c r="P18"/>
  <c r="T18"/>
  <c r="AB18" s="1"/>
  <c r="L18"/>
  <c r="I18"/>
  <c r="M18"/>
  <c r="K18"/>
  <c r="O18" s="1"/>
  <c r="J18"/>
  <c r="R20"/>
  <c r="Y20" s="1"/>
  <c r="Q20"/>
  <c r="X20" s="1"/>
  <c r="P20"/>
  <c r="T20"/>
  <c r="AB20" s="1"/>
  <c r="S20"/>
  <c r="Z20" s="1"/>
  <c r="P19"/>
  <c r="T19"/>
  <c r="AB19" s="1"/>
  <c r="S19"/>
  <c r="Z19" s="1"/>
  <c r="Q19"/>
  <c r="X19" s="1"/>
  <c r="R19"/>
  <c r="Y19" s="1"/>
  <c r="G3" i="14"/>
  <c r="AP3" s="1"/>
  <c r="AO3" s="1"/>
  <c r="G8"/>
  <c r="AP8" s="1"/>
  <c r="AO8" s="1"/>
  <c r="G12"/>
  <c r="AP12" s="1"/>
  <c r="AO12" s="1"/>
  <c r="G6" i="15"/>
  <c r="AP6" s="1"/>
  <c r="AO6" s="1"/>
  <c r="G14"/>
  <c r="AP14" s="1"/>
  <c r="AO14" s="1"/>
  <c r="G18"/>
  <c r="AP18" s="1"/>
  <c r="AO18" s="1"/>
  <c r="G10"/>
  <c r="AP10" s="1"/>
  <c r="AO10" s="1"/>
  <c r="G3" i="13"/>
  <c r="AP3" s="1"/>
  <c r="AO3" s="1"/>
  <c r="G6" i="14"/>
  <c r="AP6" s="1"/>
  <c r="AO6" s="1"/>
  <c r="G4" i="15"/>
  <c r="AP4" s="1"/>
  <c r="AO4" s="1"/>
  <c r="G8"/>
  <c r="AP8" s="1"/>
  <c r="AO8" s="1"/>
  <c r="G5" i="14"/>
  <c r="AP5" s="1"/>
  <c r="AO5" s="1"/>
  <c r="G10"/>
  <c r="AP10" s="1"/>
  <c r="AO10" s="1"/>
  <c r="G12" i="15"/>
  <c r="AP12" s="1"/>
  <c r="AO12" s="1"/>
  <c r="G16"/>
  <c r="AP16" s="1"/>
  <c r="AO16" s="1"/>
  <c r="G7" i="14"/>
  <c r="AP7" s="1"/>
  <c r="AO7" s="1"/>
  <c r="G11"/>
  <c r="AP11" s="1"/>
  <c r="AO11" s="1"/>
  <c r="G5" i="15"/>
  <c r="AP5" s="1"/>
  <c r="AO5" s="1"/>
  <c r="G9"/>
  <c r="AP9" s="1"/>
  <c r="AO9" s="1"/>
  <c r="R14" i="1"/>
  <c r="G13" i="15"/>
  <c r="AP13" s="1"/>
  <c r="AO13" s="1"/>
  <c r="G17"/>
  <c r="AP17" s="1"/>
  <c r="AO17" s="1"/>
  <c r="G17" i="13"/>
  <c r="AP17" s="1"/>
  <c r="AO17" s="1"/>
  <c r="G13"/>
  <c r="AP13" s="1"/>
  <c r="AO13" s="1"/>
  <c r="G7"/>
  <c r="AP7" s="1"/>
  <c r="AO7" s="1"/>
  <c r="G18"/>
  <c r="AP18" s="1"/>
  <c r="AO18" s="1"/>
  <c r="G14"/>
  <c r="AP14" s="1"/>
  <c r="AO14" s="1"/>
  <c r="G8"/>
  <c r="AP8" s="1"/>
  <c r="AO8" s="1"/>
  <c r="G4"/>
  <c r="AP4" s="1"/>
  <c r="AO4" s="1"/>
  <c r="G4" i="14"/>
  <c r="AP4" s="1"/>
  <c r="AO4" s="1"/>
  <c r="G9"/>
  <c r="AP9" s="1"/>
  <c r="AO9" s="1"/>
  <c r="G13"/>
  <c r="AP13" s="1"/>
  <c r="AO13" s="1"/>
  <c r="G3" i="15"/>
  <c r="AP3" s="1"/>
  <c r="AO3" s="1"/>
  <c r="G7"/>
  <c r="AP7" s="1"/>
  <c r="AO7" s="1"/>
  <c r="G11"/>
  <c r="AP11" s="1"/>
  <c r="AO11" s="1"/>
  <c r="G15"/>
  <c r="AP15" s="1"/>
  <c r="AO15" s="1"/>
  <c r="R5" i="1"/>
  <c r="G16" i="13"/>
  <c r="AP16" s="1"/>
  <c r="AO16" s="1"/>
  <c r="G11"/>
  <c r="AP11" s="1"/>
  <c r="AO11" s="1"/>
  <c r="G6"/>
  <c r="AP6" s="1"/>
  <c r="AO6" s="1"/>
  <c r="G19"/>
  <c r="AP19" s="1"/>
  <c r="AO19" s="1"/>
  <c r="G15"/>
  <c r="AP15" s="1"/>
  <c r="AO15" s="1"/>
  <c r="G9"/>
  <c r="AP9" s="1"/>
  <c r="AO9" s="1"/>
  <c r="G5"/>
  <c r="AP5" s="1"/>
  <c r="AO5" s="1"/>
  <c r="R12" i="1"/>
  <c r="R11"/>
  <c r="K5"/>
  <c r="K9"/>
  <c r="R4"/>
  <c r="K7"/>
  <c r="K16"/>
  <c r="K11"/>
  <c r="R3"/>
  <c r="D12"/>
  <c r="D6"/>
  <c r="D5"/>
  <c r="D7"/>
  <c r="AN6" i="4"/>
  <c r="AN2"/>
  <c r="AN5"/>
  <c r="AN4"/>
  <c r="AN3"/>
  <c r="AN5" i="3"/>
  <c r="AN9"/>
  <c r="AN6"/>
  <c r="AN8"/>
  <c r="AN7"/>
  <c r="AN2" i="2"/>
  <c r="AN3"/>
  <c r="AN6"/>
  <c r="AN5"/>
  <c r="S3" i="1"/>
  <c r="T15"/>
  <c r="S15"/>
  <c r="T11"/>
  <c r="S11"/>
  <c r="T14"/>
  <c r="S14"/>
  <c r="T10"/>
  <c r="S10"/>
  <c r="S6"/>
  <c r="T17"/>
  <c r="S17"/>
  <c r="T13"/>
  <c r="S13"/>
  <c r="T9"/>
  <c r="S9"/>
  <c r="T5"/>
  <c r="S5"/>
  <c r="T16"/>
  <c r="S16"/>
  <c r="T12"/>
  <c r="S12"/>
  <c r="T8"/>
  <c r="S4"/>
  <c r="L3"/>
  <c r="M3"/>
  <c r="F3"/>
  <c r="L15"/>
  <c r="M15"/>
  <c r="F15"/>
  <c r="M11"/>
  <c r="F11"/>
  <c r="L11"/>
  <c r="M7"/>
  <c r="F7"/>
  <c r="L7"/>
  <c r="M14"/>
  <c r="F14"/>
  <c r="L14"/>
  <c r="M10"/>
  <c r="F10"/>
  <c r="L10"/>
  <c r="M6"/>
  <c r="F6"/>
  <c r="L6"/>
  <c r="M17"/>
  <c r="F17"/>
  <c r="L17"/>
  <c r="M13"/>
  <c r="F13"/>
  <c r="L13"/>
  <c r="M9"/>
  <c r="F9"/>
  <c r="L9"/>
  <c r="M5"/>
  <c r="F5"/>
  <c r="L5"/>
  <c r="F16"/>
  <c r="L16"/>
  <c r="M16"/>
  <c r="M12"/>
  <c r="F12"/>
  <c r="L12"/>
  <c r="M8"/>
  <c r="F8"/>
  <c r="L8"/>
  <c r="F4"/>
  <c r="L4"/>
  <c r="M4"/>
  <c r="E3"/>
  <c r="E15"/>
  <c r="E11"/>
  <c r="E7"/>
  <c r="E14"/>
  <c r="E10"/>
  <c r="E6"/>
  <c r="E17"/>
  <c r="E13"/>
  <c r="E9"/>
  <c r="E5"/>
  <c r="E16"/>
  <c r="E12"/>
  <c r="E8"/>
  <c r="E4"/>
  <c r="P7"/>
  <c r="Q7"/>
  <c r="Q12"/>
  <c r="P12"/>
  <c r="Q3"/>
  <c r="P3"/>
  <c r="P15"/>
  <c r="Q15"/>
  <c r="P14"/>
  <c r="Q14"/>
  <c r="Q10"/>
  <c r="P10"/>
  <c r="P6"/>
  <c r="Q6"/>
  <c r="Q16"/>
  <c r="P16"/>
  <c r="Q8"/>
  <c r="P8"/>
  <c r="Q11"/>
  <c r="P11"/>
  <c r="P17"/>
  <c r="Q17"/>
  <c r="P13"/>
  <c r="Q13"/>
  <c r="P9"/>
  <c r="Q9"/>
  <c r="P5"/>
  <c r="Q5"/>
  <c r="Q4"/>
  <c r="P4"/>
  <c r="C21" i="7"/>
  <c r="E21" s="1"/>
  <c r="I18"/>
  <c r="K18" s="1"/>
  <c r="I22"/>
  <c r="K22" s="1"/>
  <c r="I21"/>
  <c r="K21" s="1"/>
  <c r="I19"/>
  <c r="K19" s="1"/>
  <c r="I20"/>
  <c r="K20" s="1"/>
  <c r="O19"/>
  <c r="Q19" s="1"/>
  <c r="O18"/>
  <c r="Q18" s="1"/>
  <c r="O22"/>
  <c r="Q22" s="1"/>
  <c r="O20"/>
  <c r="Q20" s="1"/>
  <c r="O21"/>
  <c r="Q21" s="1"/>
  <c r="O7"/>
  <c r="Q7" s="1"/>
  <c r="O4"/>
  <c r="Q4" s="1"/>
  <c r="O14"/>
  <c r="Q14" s="1"/>
  <c r="O10"/>
  <c r="Q10" s="1"/>
  <c r="O6"/>
  <c r="Q6" s="1"/>
  <c r="O17"/>
  <c r="Q17" s="1"/>
  <c r="O13"/>
  <c r="Q13" s="1"/>
  <c r="O9"/>
  <c r="Q9" s="1"/>
  <c r="O5"/>
  <c r="Q5" s="1"/>
  <c r="O16"/>
  <c r="Q16" s="1"/>
  <c r="O12"/>
  <c r="Q12" s="1"/>
  <c r="O8"/>
  <c r="Q8" s="1"/>
  <c r="O15"/>
  <c r="Q15" s="1"/>
  <c r="O11"/>
  <c r="Q11" s="1"/>
  <c r="J3" i="1"/>
  <c r="I3"/>
  <c r="J15"/>
  <c r="I15"/>
  <c r="J11"/>
  <c r="I11"/>
  <c r="J7"/>
  <c r="I7"/>
  <c r="J14"/>
  <c r="I14"/>
  <c r="J10"/>
  <c r="I10"/>
  <c r="J6"/>
  <c r="I6"/>
  <c r="J17"/>
  <c r="I17"/>
  <c r="J13"/>
  <c r="I13"/>
  <c r="J9"/>
  <c r="I9"/>
  <c r="J5"/>
  <c r="I5"/>
  <c r="J16"/>
  <c r="I16"/>
  <c r="J12"/>
  <c r="I12"/>
  <c r="J8"/>
  <c r="I8"/>
  <c r="J4"/>
  <c r="I4"/>
  <c r="Y3"/>
  <c r="C3"/>
  <c r="B3"/>
  <c r="C15"/>
  <c r="B15"/>
  <c r="C11"/>
  <c r="B11"/>
  <c r="C7"/>
  <c r="B7"/>
  <c r="C14"/>
  <c r="B14"/>
  <c r="C10"/>
  <c r="B10"/>
  <c r="C6"/>
  <c r="B6"/>
  <c r="C17"/>
  <c r="B17"/>
  <c r="C13"/>
  <c r="B13"/>
  <c r="C9"/>
  <c r="B9"/>
  <c r="C5"/>
  <c r="B5"/>
  <c r="C16"/>
  <c r="B16"/>
  <c r="C12"/>
  <c r="B12"/>
  <c r="C8"/>
  <c r="B8"/>
  <c r="C4"/>
  <c r="B4"/>
  <c r="C6" i="7"/>
  <c r="E6" s="1"/>
  <c r="C5"/>
  <c r="E5" s="1"/>
  <c r="C4"/>
  <c r="E4" s="1"/>
  <c r="I6"/>
  <c r="K6" s="1"/>
  <c r="I17"/>
  <c r="K17" s="1"/>
  <c r="I13"/>
  <c r="K13" s="1"/>
  <c r="I9"/>
  <c r="K9" s="1"/>
  <c r="I5"/>
  <c r="K5" s="1"/>
  <c r="I16"/>
  <c r="K16" s="1"/>
  <c r="I12"/>
  <c r="K12" s="1"/>
  <c r="I8"/>
  <c r="K8" s="1"/>
  <c r="I4"/>
  <c r="K4" s="1"/>
  <c r="I15"/>
  <c r="K15" s="1"/>
  <c r="I11"/>
  <c r="K11" s="1"/>
  <c r="I7"/>
  <c r="K7" s="1"/>
  <c r="I14"/>
  <c r="K14" s="1"/>
  <c r="I10"/>
  <c r="K10" s="1"/>
  <c r="X18" i="1" l="1"/>
  <c r="W20"/>
  <c r="AA20" s="1"/>
  <c r="AD20" s="1"/>
  <c r="AF20" s="1"/>
  <c r="AH20" s="1"/>
  <c r="V20"/>
  <c r="Y18"/>
  <c r="Z18"/>
  <c r="W19"/>
  <c r="AA19" s="1"/>
  <c r="AD19" s="1"/>
  <c r="AF19" s="1"/>
  <c r="AH19" s="1"/>
  <c r="V19"/>
  <c r="W18"/>
  <c r="V18"/>
  <c r="Z7"/>
  <c r="Y7"/>
  <c r="Z3"/>
  <c r="Z17"/>
  <c r="Z5"/>
  <c r="Z10"/>
  <c r="Y15"/>
  <c r="Z15"/>
  <c r="Z14"/>
  <c r="Z13"/>
  <c r="C22" i="7"/>
  <c r="E22" s="1"/>
  <c r="C16"/>
  <c r="E16" s="1"/>
  <c r="C7"/>
  <c r="E7" s="1"/>
  <c r="C18"/>
  <c r="E18" s="1"/>
  <c r="C8"/>
  <c r="E8" s="1"/>
  <c r="C9"/>
  <c r="E9" s="1"/>
  <c r="C10"/>
  <c r="E10" s="1"/>
  <c r="C19"/>
  <c r="E19" s="1"/>
  <c r="C15"/>
  <c r="E15" s="1"/>
  <c r="C17"/>
  <c r="E17" s="1"/>
  <c r="C20"/>
  <c r="E20" s="1"/>
  <c r="C11"/>
  <c r="E11" s="1"/>
  <c r="C12"/>
  <c r="E12" s="1"/>
  <c r="C13"/>
  <c r="E13" s="1"/>
  <c r="C14"/>
  <c r="E14" s="1"/>
  <c r="Y6" i="1"/>
  <c r="AB14"/>
  <c r="Z11"/>
  <c r="Z12"/>
  <c r="AB12"/>
  <c r="AB13"/>
  <c r="Z6"/>
  <c r="AB10"/>
  <c r="AB11"/>
  <c r="AB16"/>
  <c r="AB9"/>
  <c r="Z9"/>
  <c r="AB8"/>
  <c r="AB5"/>
  <c r="AB6"/>
  <c r="AB7"/>
  <c r="AB4"/>
  <c r="AB17"/>
  <c r="AB15"/>
  <c r="Z8"/>
  <c r="AB3"/>
  <c r="Z16"/>
  <c r="Z4"/>
  <c r="Y14"/>
  <c r="Y5"/>
  <c r="Y9"/>
  <c r="V16"/>
  <c r="Y13"/>
  <c r="V4"/>
  <c r="V9"/>
  <c r="V3"/>
  <c r="Y11"/>
  <c r="Y17"/>
  <c r="V10"/>
  <c r="Y10"/>
  <c r="Y12"/>
  <c r="V17"/>
  <c r="V11"/>
  <c r="V13"/>
  <c r="V8"/>
  <c r="V6"/>
  <c r="V12"/>
  <c r="V7"/>
  <c r="V5"/>
  <c r="V14"/>
  <c r="V15"/>
  <c r="Y8"/>
  <c r="Y16"/>
  <c r="Y4"/>
  <c r="W4"/>
  <c r="X8"/>
  <c r="W5"/>
  <c r="X9"/>
  <c r="W6"/>
  <c r="X10"/>
  <c r="W7"/>
  <c r="X11"/>
  <c r="X4"/>
  <c r="X6"/>
  <c r="X7"/>
  <c r="W12"/>
  <c r="X16"/>
  <c r="W13"/>
  <c r="X17"/>
  <c r="W14"/>
  <c r="W15"/>
  <c r="X3"/>
  <c r="X5"/>
  <c r="W8"/>
  <c r="X12"/>
  <c r="W9"/>
  <c r="X13"/>
  <c r="W10"/>
  <c r="X14"/>
  <c r="W11"/>
  <c r="X15"/>
  <c r="O16"/>
  <c r="W16"/>
  <c r="O17"/>
  <c r="W17"/>
  <c r="O3"/>
  <c r="W3"/>
  <c r="O12"/>
  <c r="O13"/>
  <c r="O14"/>
  <c r="O15"/>
  <c r="O8"/>
  <c r="O11"/>
  <c r="O4"/>
  <c r="O5"/>
  <c r="O6"/>
  <c r="O7"/>
  <c r="O9"/>
  <c r="O10"/>
  <c r="H4"/>
  <c r="H5"/>
  <c r="H7"/>
  <c r="H16"/>
  <c r="H17"/>
  <c r="H3"/>
  <c r="H12"/>
  <c r="H14"/>
  <c r="H15"/>
  <c r="H8"/>
  <c r="H9"/>
  <c r="H13"/>
  <c r="H10"/>
  <c r="H11"/>
  <c r="AA18" l="1"/>
  <c r="AD18" s="1"/>
  <c r="AF18" s="1"/>
  <c r="AH18" s="1"/>
  <c r="AA3"/>
  <c r="AD3" s="1"/>
  <c r="AF3" s="1"/>
  <c r="AH3" s="1"/>
  <c r="AA10"/>
  <c r="AD10" s="1"/>
  <c r="AF10" s="1"/>
  <c r="AH10" s="1"/>
  <c r="AA8"/>
  <c r="AD8" s="1"/>
  <c r="AF8" s="1"/>
  <c r="AH8" s="1"/>
  <c r="AA14"/>
  <c r="AD14" s="1"/>
  <c r="AF14" s="1"/>
  <c r="AH14" s="1"/>
  <c r="AA12"/>
  <c r="AD12" s="1"/>
  <c r="AF12" s="1"/>
  <c r="AH12" s="1"/>
  <c r="AA6"/>
  <c r="AD6" s="1"/>
  <c r="AF6" s="1"/>
  <c r="AH6" s="1"/>
  <c r="AA7"/>
  <c r="AD7" s="1"/>
  <c r="AF7" s="1"/>
  <c r="AH7" s="1"/>
  <c r="AA11"/>
  <c r="AD11" s="1"/>
  <c r="AF11" s="1"/>
  <c r="AH11" s="1"/>
  <c r="AA9"/>
  <c r="AD9" s="1"/>
  <c r="AF9" s="1"/>
  <c r="AH9" s="1"/>
  <c r="AA15"/>
  <c r="AD15" s="1"/>
  <c r="AF15" s="1"/>
  <c r="AH15" s="1"/>
  <c r="AA13"/>
  <c r="AD13" s="1"/>
  <c r="AF13" s="1"/>
  <c r="AH13" s="1"/>
  <c r="AA4"/>
  <c r="AD4" s="1"/>
  <c r="AF4" s="1"/>
  <c r="AH4" s="1"/>
  <c r="AA17"/>
  <c r="AD17" s="1"/>
  <c r="AF17" s="1"/>
  <c r="AH17" s="1"/>
  <c r="AA5"/>
  <c r="AD5" s="1"/>
  <c r="AF5" s="1"/>
  <c r="AH5" s="1"/>
  <c r="AA16"/>
  <c r="AD16" s="1"/>
  <c r="AF16" s="1"/>
  <c r="AH16" s="1"/>
  <c r="H6"/>
</calcChain>
</file>

<file path=xl/sharedStrings.xml><?xml version="1.0" encoding="utf-8"?>
<sst xmlns="http://schemas.openxmlformats.org/spreadsheetml/2006/main" count="1215" uniqueCount="363">
  <si>
    <t>Disciplina</t>
  </si>
  <si>
    <t>T</t>
  </si>
  <si>
    <t>P</t>
  </si>
  <si>
    <t>I</t>
  </si>
  <si>
    <t>Sigla</t>
  </si>
  <si>
    <t xml:space="preserve">Categoria </t>
  </si>
  <si>
    <t>Curso</t>
  </si>
  <si>
    <t>Categoria</t>
  </si>
  <si>
    <t>Turno</t>
  </si>
  <si>
    <t>Turma</t>
  </si>
  <si>
    <t>Teoria - Crédito Docente</t>
  </si>
  <si>
    <t>Teoria - Docente</t>
  </si>
  <si>
    <t>Prática - Lab</t>
  </si>
  <si>
    <t>Prática - Crédito Docente</t>
  </si>
  <si>
    <t>Prática - Docente</t>
  </si>
  <si>
    <t>Campus</t>
  </si>
  <si>
    <t>Coordenadores de disciplinas</t>
  </si>
  <si>
    <t>1º quadrimestre</t>
  </si>
  <si>
    <t>Creditos Coordenador</t>
  </si>
  <si>
    <t>2º quadrimestre</t>
  </si>
  <si>
    <t>nº de turmas 1q</t>
  </si>
  <si>
    <t>nº de turmas 2q</t>
  </si>
  <si>
    <t>3º quadrimestre</t>
  </si>
  <si>
    <t>nº de turmas 3q</t>
  </si>
  <si>
    <t>Docente</t>
  </si>
  <si>
    <t>1º Quadrimestre</t>
  </si>
  <si>
    <t>2º Quadrimestre</t>
  </si>
  <si>
    <t>3º Quadrimestre</t>
  </si>
  <si>
    <t>BI 1Q</t>
  </si>
  <si>
    <t>OBR ESP 1Q</t>
  </si>
  <si>
    <t>OL ESP 1Q</t>
  </si>
  <si>
    <t>Pós 1Q</t>
  </si>
  <si>
    <t>Total 1Q</t>
  </si>
  <si>
    <t>Ext. 1Q</t>
  </si>
  <si>
    <t>BI 2Q</t>
  </si>
  <si>
    <t>OBR ESP 2Q</t>
  </si>
  <si>
    <t>OL ESP 3Q</t>
  </si>
  <si>
    <t>Pós 2Q</t>
  </si>
  <si>
    <t>Ext. 2Q</t>
  </si>
  <si>
    <t>Total 2Q</t>
  </si>
  <si>
    <t>BI 3Q</t>
  </si>
  <si>
    <t>OBR ESP 3Q</t>
  </si>
  <si>
    <t>Pós 3Q</t>
  </si>
  <si>
    <t>Ext. 3Q</t>
  </si>
  <si>
    <t>Total 3Q</t>
  </si>
  <si>
    <t>Total Anual</t>
  </si>
  <si>
    <t>Total BI</t>
  </si>
  <si>
    <t>Total OBR ESP</t>
  </si>
  <si>
    <t>TOTAL OL ESP</t>
  </si>
  <si>
    <t>OL ESP 2Q</t>
  </si>
  <si>
    <t>Prof Coordenador</t>
  </si>
  <si>
    <t>Dispensa/Conversão créditos</t>
  </si>
  <si>
    <t>Vagas</t>
  </si>
  <si>
    <t>Adriana Pugliese Netto Lamas</t>
  </si>
  <si>
    <t>Fernanda Franzolin</t>
  </si>
  <si>
    <t>João Rodrigo Santos da Silva</t>
  </si>
  <si>
    <t>Meiri Aparecida Gurgel de Campos Miranda</t>
  </si>
  <si>
    <t xml:space="preserve">Mirian Pacheco Silva Albrecht </t>
  </si>
  <si>
    <t>Patricia da Silva Sessa</t>
  </si>
  <si>
    <t>Roberta de Assis Maia</t>
  </si>
  <si>
    <t>Lista dos Docentes do Curso de Licenciatura em Ciências Biológicas</t>
  </si>
  <si>
    <t>Base Experimental das Ciências Naturais</t>
  </si>
  <si>
    <t>BCS0001-15</t>
  </si>
  <si>
    <t>BI</t>
  </si>
  <si>
    <t>Bases Computacionais da Ciência</t>
  </si>
  <si>
    <t>BIS0005-15</t>
  </si>
  <si>
    <t>Bases Conceituais da Energia</t>
  </si>
  <si>
    <t>BIJ0207-15</t>
  </si>
  <si>
    <t>Bases Epistemológicas da Ciência Moderna</t>
  </si>
  <si>
    <t>BIR0004-15</t>
  </si>
  <si>
    <t>Bases Matemáticas</t>
  </si>
  <si>
    <t>BIS0003-15</t>
  </si>
  <si>
    <t>Biodiversidade: Interações entre organismos e ambiente</t>
  </si>
  <si>
    <t>BCL0306-15</t>
  </si>
  <si>
    <t>Bioética</t>
  </si>
  <si>
    <t>NHT1002-15</t>
  </si>
  <si>
    <t>LCB</t>
  </si>
  <si>
    <t>Biologia Celular</t>
  </si>
  <si>
    <t>NHT1053-15</t>
  </si>
  <si>
    <t>OBR</t>
  </si>
  <si>
    <t>Biologia do Desenvolvimento em Vertebrados</t>
  </si>
  <si>
    <t>NHZ1008-15</t>
  </si>
  <si>
    <t>Biologia Vegetal</t>
  </si>
  <si>
    <t>NHT1087-15</t>
  </si>
  <si>
    <t>Bioquímica: Estrutura, Propriedade e Funções de Biomoléculas</t>
  </si>
  <si>
    <t>BCL0308-15</t>
  </si>
  <si>
    <t>Ciência, Tecnologia e Sociedade</t>
  </si>
  <si>
    <t>BIR0603-15</t>
  </si>
  <si>
    <t>Comunicação e Redes</t>
  </si>
  <si>
    <t>BCM0506-15</t>
  </si>
  <si>
    <t>Desenvolvimento e Aprendizagem</t>
  </si>
  <si>
    <t>NHI5001-15</t>
  </si>
  <si>
    <t>Didática</t>
  </si>
  <si>
    <t>NHI5002-15</t>
  </si>
  <si>
    <t>Diversidade e evolução de plantas I</t>
  </si>
  <si>
    <t>NHT1067-15</t>
  </si>
  <si>
    <t>Diversidade e evolução de plantas II</t>
  </si>
  <si>
    <t>NHT1068-15</t>
  </si>
  <si>
    <t>Ecologia Comportamental</t>
  </si>
  <si>
    <t>NHT1072-15</t>
  </si>
  <si>
    <t>Ecologia Vegetal</t>
  </si>
  <si>
    <t>NHT1073-15</t>
  </si>
  <si>
    <t>Educação Ambiental</t>
  </si>
  <si>
    <t>ESZU025-13</t>
  </si>
  <si>
    <t>Educação Científica, Sociedade e Cultura</t>
  </si>
  <si>
    <t>NHT5004-15</t>
  </si>
  <si>
    <t>Educação em saúde e sexualidade</t>
  </si>
  <si>
    <t>NHZ5021-15</t>
  </si>
  <si>
    <t>Educação inclusiva</t>
  </si>
  <si>
    <t>NHZ5020-15</t>
  </si>
  <si>
    <t>Energia e Meio Ambiente</t>
  </si>
  <si>
    <t>NHZ5005-09</t>
  </si>
  <si>
    <t>Ensino de Morfofisiologia Humana</t>
  </si>
  <si>
    <t>NHT1088-15</t>
  </si>
  <si>
    <t>Estágio Supervisionado em Biologia I (Nível Médio)</t>
  </si>
  <si>
    <t>-</t>
  </si>
  <si>
    <t>NHT1020-13</t>
  </si>
  <si>
    <t>Estágio Supervisionado em Biologia II (Nível Médio)</t>
  </si>
  <si>
    <t>NHT1021-13</t>
  </si>
  <si>
    <t>Estágio Supervisionado em Biologia III (Nível Médio)</t>
  </si>
  <si>
    <t>NHT1022-13</t>
  </si>
  <si>
    <t>Estágio Supervisionado I (Nível Fundamental)</t>
  </si>
  <si>
    <t>NHT5006-13</t>
  </si>
  <si>
    <t>Estágio Supervisionado II (Nível Fundamental)</t>
  </si>
  <si>
    <t>NHT5007-13</t>
  </si>
  <si>
    <t>Estrutura da Matéria</t>
  </si>
  <si>
    <t>BIK0102-15</t>
  </si>
  <si>
    <t>Estrutura e Dinâmica Social</t>
  </si>
  <si>
    <t>BIQ0602-15</t>
  </si>
  <si>
    <t>Evolução</t>
  </si>
  <si>
    <t>NHT1062-15</t>
  </si>
  <si>
    <t>Evolução e Diversificação da Vida na Terra</t>
  </si>
  <si>
    <t>BIL0304-15</t>
  </si>
  <si>
    <t>Fenômenos Eletromagnéticos</t>
  </si>
  <si>
    <t>BCJ0203-15</t>
  </si>
  <si>
    <t>Fenômenos Mecânicos</t>
  </si>
  <si>
    <t>BCJ0204-15</t>
  </si>
  <si>
    <t>Fenômenos Térmicos</t>
  </si>
  <si>
    <t>BCJ0205-15</t>
  </si>
  <si>
    <t>Filosofia da Educação</t>
  </si>
  <si>
    <t>NHH2017-13</t>
  </si>
  <si>
    <t>Física Quântica</t>
  </si>
  <si>
    <t>BCK0103-15</t>
  </si>
  <si>
    <t>Fisiologia Vegetal I</t>
  </si>
  <si>
    <t>NHT1069-15</t>
  </si>
  <si>
    <t>Fisiologia Vegetal II</t>
  </si>
  <si>
    <t>NHT1070-15</t>
  </si>
  <si>
    <t>Funções de uma Variável</t>
  </si>
  <si>
    <t>BCN0402-15</t>
  </si>
  <si>
    <t>Funções de Várias Variáveis</t>
  </si>
  <si>
    <t>BCN0407-15</t>
  </si>
  <si>
    <t>Fundamentos de Imunologia</t>
  </si>
  <si>
    <t>NHT1055-15</t>
  </si>
  <si>
    <t>Genética I</t>
  </si>
  <si>
    <t>NHT1061-15</t>
  </si>
  <si>
    <t>Genética II</t>
  </si>
  <si>
    <t>NHT1057-15</t>
  </si>
  <si>
    <t>Geologia e Paleontologia</t>
  </si>
  <si>
    <t>NHT1030-15</t>
  </si>
  <si>
    <t>Geometria Analítica</t>
  </si>
  <si>
    <t>BCN0404-15</t>
  </si>
  <si>
    <t>Histologia e Embriologia</t>
  </si>
  <si>
    <t>NHT1054-15</t>
  </si>
  <si>
    <t>História e filosofia das ciências e o ensino de ciências</t>
  </si>
  <si>
    <t>NHZ5017-15</t>
  </si>
  <si>
    <t>Instrumentação para o ensino de Ciências e Biologia</t>
  </si>
  <si>
    <t>NHT1086-15</t>
  </si>
  <si>
    <t>Interações Atômicas e Moleculares</t>
  </si>
  <si>
    <t>BCK0104-15</t>
  </si>
  <si>
    <t>Introdução à Probabilidade e à Estatística</t>
  </si>
  <si>
    <t>BIN0406-15</t>
  </si>
  <si>
    <t>Introdução às Equações Diferenciais Ordinárias</t>
  </si>
  <si>
    <t>BCN0405-15</t>
  </si>
  <si>
    <t>LIBRAS</t>
  </si>
  <si>
    <t>NHI5015-15</t>
  </si>
  <si>
    <t>Microbiologia</t>
  </si>
  <si>
    <t>NHT1056-15</t>
  </si>
  <si>
    <t>Morfofisiologia animal comparada</t>
  </si>
  <si>
    <t>NHT1066-15</t>
  </si>
  <si>
    <t>Morfofisiologia humana I</t>
  </si>
  <si>
    <t>NHT1058-15</t>
  </si>
  <si>
    <t>Morfofisiologia humana II</t>
  </si>
  <si>
    <t>NHT1059-15</t>
  </si>
  <si>
    <t>Morfofisiologia humana III</t>
  </si>
  <si>
    <t>NHT1060-15</t>
  </si>
  <si>
    <t>Natureza da Informação</t>
  </si>
  <si>
    <t>BCM0504-15</t>
  </si>
  <si>
    <t>Parasitologia</t>
  </si>
  <si>
    <t>NHZ1037-09</t>
  </si>
  <si>
    <t>Políticas Educacionais</t>
  </si>
  <si>
    <t>NHI5011-13</t>
  </si>
  <si>
    <t>Práticas de Ciências no Ensino Fundamental</t>
  </si>
  <si>
    <t>NHT5012-15</t>
  </si>
  <si>
    <t>Práticas de Ecologia</t>
  </si>
  <si>
    <t>NHT1071-15</t>
  </si>
  <si>
    <t>Práticas de Ensino de Biologia I</t>
  </si>
  <si>
    <t>NHT1083-15</t>
  </si>
  <si>
    <t>Práticas de Ensino de Biologia II</t>
  </si>
  <si>
    <t>NHT1084-15</t>
  </si>
  <si>
    <t>Práticas de Ensino de Biologia III</t>
  </si>
  <si>
    <t>NHT1085-15</t>
  </si>
  <si>
    <t>Práticas de Ensino de Ciências e Matemática no Ensino Fundamental</t>
  </si>
  <si>
    <t>NHT5013-15</t>
  </si>
  <si>
    <t>Processamento da Informação</t>
  </si>
  <si>
    <t>BCM0505-15</t>
  </si>
  <si>
    <t>Projeto Dirigido</t>
  </si>
  <si>
    <t>BCS0002-15</t>
  </si>
  <si>
    <t>Questões Atuais no Ensino de Ciências</t>
  </si>
  <si>
    <t>NHZ5014-15</t>
  </si>
  <si>
    <t>Sistemática e Biogeografia</t>
  </si>
  <si>
    <t>NHT1048-15</t>
  </si>
  <si>
    <t>Tecnologias da Informação e Comunicação na Educação</t>
  </si>
  <si>
    <t>NHZ5019-15</t>
  </si>
  <si>
    <t>Transformações Químicas</t>
  </si>
  <si>
    <t>BCL0307-15</t>
  </si>
  <si>
    <t>Zoologia de Invertebrados I</t>
  </si>
  <si>
    <t>NHT1063-15</t>
  </si>
  <si>
    <t>Zoologia de Invertebrados II</t>
  </si>
  <si>
    <t>NHT1064-15</t>
  </si>
  <si>
    <t>Zoologia de Vertebrados</t>
  </si>
  <si>
    <t>NHT1065-15</t>
  </si>
  <si>
    <t>Zoologia Geral dos Invertebrados</t>
  </si>
  <si>
    <t>NHT1089-15</t>
  </si>
  <si>
    <t xml:space="preserve">ENS 100 </t>
  </si>
  <si>
    <t>Seminários I</t>
  </si>
  <si>
    <t>PG</t>
  </si>
  <si>
    <t>PEHCM</t>
  </si>
  <si>
    <t>Formação de professores de ciências e matemática: tendências investigativas contemporâneas - LINHA FP</t>
  </si>
  <si>
    <t>ENS 104</t>
  </si>
  <si>
    <t>Pesquisa em Educação Ambiental</t>
  </si>
  <si>
    <t>ENS 215</t>
  </si>
  <si>
    <t>Docência no Ensino Superior: legislação e práticas</t>
  </si>
  <si>
    <t>ENS 245</t>
  </si>
  <si>
    <t>categoria</t>
  </si>
  <si>
    <t>n° turmas2</t>
  </si>
  <si>
    <t>OB Esp</t>
  </si>
  <si>
    <t>OL</t>
  </si>
  <si>
    <t>Livre</t>
  </si>
  <si>
    <t>Pós</t>
  </si>
  <si>
    <t>pós</t>
  </si>
  <si>
    <t>Livre 1Q</t>
  </si>
  <si>
    <t>Livre 2Q</t>
  </si>
  <si>
    <t>Livre 3Q</t>
  </si>
  <si>
    <t>Total Livre</t>
  </si>
  <si>
    <t>TOTAL ANUAL Graduação</t>
  </si>
  <si>
    <t>Total  PG</t>
  </si>
  <si>
    <t>Total  Ext</t>
  </si>
  <si>
    <t>Créditos totais</t>
  </si>
  <si>
    <t>Cred Coord Disc Ano Anterio</t>
  </si>
  <si>
    <t>Total c/ coord disc</t>
  </si>
  <si>
    <t>Total com conversão</t>
  </si>
  <si>
    <t>Fundamentos de Morfofisiologia Humana</t>
  </si>
  <si>
    <t>Introdução à Neurociência</t>
  </si>
  <si>
    <t>Noturno</t>
  </si>
  <si>
    <t>A</t>
  </si>
  <si>
    <t>B</t>
  </si>
  <si>
    <t>Nascimento e Desenvolvimento da Ciência Moderna</t>
  </si>
  <si>
    <t>Fundamentos de Sistemática Vegetal</t>
  </si>
  <si>
    <t>Fundamentos de Zoologia dos Invertebrados</t>
  </si>
  <si>
    <t>Visitante</t>
  </si>
  <si>
    <t>NHT1091-16</t>
  </si>
  <si>
    <t>NHT1092-16</t>
  </si>
  <si>
    <t>NHT1093-16</t>
  </si>
  <si>
    <t>MCTC002-15</t>
  </si>
  <si>
    <t>NHZ3060-09 -</t>
  </si>
  <si>
    <t>Otto Müller Patrão de Oliveira</t>
  </si>
  <si>
    <t>Elizabeth Teodorov</t>
  </si>
  <si>
    <t>Marcelo Augusto Christoffolete</t>
  </si>
  <si>
    <t>Graciela de Souza Oliver</t>
  </si>
  <si>
    <t>Metodologias de Pesquisa em Ensino de Ciências e Matemática</t>
  </si>
  <si>
    <t>Currículo e Educação</t>
  </si>
  <si>
    <t>ENS 185</t>
  </si>
  <si>
    <t>ENS 103</t>
  </si>
  <si>
    <t>Sexualidade e Educação</t>
  </si>
  <si>
    <t>ENS 230</t>
  </si>
  <si>
    <t>Observação</t>
  </si>
  <si>
    <t>(fez 2 créditos a mais em 2016/2017)</t>
  </si>
  <si>
    <t>(fez 2,5 créditos a mais em 2016/2017)</t>
  </si>
  <si>
    <t>Em Concurso</t>
  </si>
  <si>
    <t>Teoria 1 - Dia</t>
  </si>
  <si>
    <t>Teoria 1 - Horário In</t>
  </si>
  <si>
    <t>Teoria 1 - Horário Fnl</t>
  </si>
  <si>
    <t>Teoria 1- Sem./Quinz.</t>
  </si>
  <si>
    <t>Teoria 2 - Dia</t>
  </si>
  <si>
    <t>Teoria - Horário In</t>
  </si>
  <si>
    <t>Teoria 2 - Horário Fnl</t>
  </si>
  <si>
    <t>Teoria 2- Sem./Quinz.</t>
  </si>
  <si>
    <t>Teoria 3 - Dia</t>
  </si>
  <si>
    <t>Teoria 3 - Horário In</t>
  </si>
  <si>
    <t>Teoria 3 - Horário Fnl</t>
  </si>
  <si>
    <t>Teoria 3- Sem./Quinz.</t>
  </si>
  <si>
    <t>Prática 1 - Dia</t>
  </si>
  <si>
    <t>Prática 1 - Horário In</t>
  </si>
  <si>
    <t>Prática 1 - Horário Fnl</t>
  </si>
  <si>
    <t>Prática 1- Sem./Quinz.</t>
  </si>
  <si>
    <t>Prática 2 - Dia</t>
  </si>
  <si>
    <t>Prática 2 - Horário In</t>
  </si>
  <si>
    <t>Prtática 2 - Horário Fnl</t>
  </si>
  <si>
    <t>Prática 2- Sem./Quinz.</t>
  </si>
  <si>
    <t>Orientações</t>
  </si>
  <si>
    <r>
      <rPr>
        <b/>
        <sz val="11"/>
        <color rgb="FF000000"/>
        <rFont val="Calibri"/>
        <family val="2"/>
      </rPr>
      <t>Novas disciplinas ou disciplinas de pós devem ser inseridas na guia "disciplinas"</t>
    </r>
    <r>
      <rPr>
        <sz val="11"/>
        <color theme="1"/>
        <rFont val="Calibri"/>
        <family val="2"/>
        <scheme val="minor"/>
      </rPr>
      <t xml:space="preserve"> (e não digitadas diretamente na guia da alocação do quadri) para que os dados sejam puxados automaticamente e estas apareçam na listagem.</t>
    </r>
  </si>
  <si>
    <t>A listagem que aparece tem que ser rolada para aparecer as disciplinas ou o nome do docente.</t>
  </si>
  <si>
    <r>
      <t xml:space="preserve">Na guia </t>
    </r>
    <r>
      <rPr>
        <b/>
        <sz val="11"/>
        <color rgb="FF000000"/>
        <rFont val="Calibri"/>
        <family val="2"/>
      </rPr>
      <t>"Controle"</t>
    </r>
    <r>
      <rPr>
        <sz val="11"/>
        <color theme="1"/>
        <rFont val="Calibri"/>
        <family val="2"/>
        <scheme val="minor"/>
      </rPr>
      <t xml:space="preserve"> devem ser inseridas as informações de previsão de</t>
    </r>
    <r>
      <rPr>
        <b/>
        <sz val="11"/>
        <color rgb="FF000000"/>
        <rFont val="Calibri"/>
        <family val="2"/>
      </rPr>
      <t xml:space="preserve"> créditos de extensão</t>
    </r>
    <r>
      <rPr>
        <sz val="11"/>
        <color theme="1"/>
        <rFont val="Calibri"/>
        <family val="2"/>
        <scheme val="minor"/>
      </rPr>
      <t>, c</t>
    </r>
    <r>
      <rPr>
        <b/>
        <sz val="11"/>
        <color rgb="FF000000"/>
        <rFont val="Calibri"/>
        <family val="2"/>
      </rPr>
      <t>réditos de coordenação de disciplinas do ano interior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rgb="FF000000"/>
        <rFont val="Calibri"/>
        <family val="2"/>
      </rPr>
      <t>conversão de cargo administrativo em carga didática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</si>
  <si>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000000"/>
        <rFont val="Calibri"/>
        <family val="2"/>
      </rPr>
      <t>Na guia "Coordenadores de disciplinas" deve ser inserido o planejamento de coordenadores de disciplinas do ano</t>
    </r>
    <r>
      <rPr>
        <sz val="11"/>
        <color theme="1"/>
        <rFont val="Calibri"/>
        <family val="2"/>
        <scheme val="minor"/>
      </rPr>
      <t>. Este será o meio de obtenção da informação para nomeação dos coordenadores.</t>
    </r>
  </si>
  <si>
    <t>As planilhas demoram para abrir e salvar e puxar alguns dados. Em se optando por fazer uma cópia para editar a planilha fora da rede da UFABC é preciso retornar o arquivo mais atualizado e mover o anterior para a pasta de versões anteriores</t>
  </si>
  <si>
    <t>Segundas</t>
  </si>
  <si>
    <t>Semanal</t>
  </si>
  <si>
    <t>Terças</t>
  </si>
  <si>
    <t>Quinzenal I</t>
  </si>
  <si>
    <t>Quartas</t>
  </si>
  <si>
    <t>Quinzenal II</t>
  </si>
  <si>
    <t>Quintas</t>
  </si>
  <si>
    <t>Sextas</t>
  </si>
  <si>
    <t>Sábados</t>
  </si>
  <si>
    <t>Danusa Munford</t>
  </si>
  <si>
    <t>As células que contém fórmulas estão bloqueadas. Atenção ao formato dos dados! Em caso de dúvida, clique na célula e na seta para exibir os valores aceitáveis.</t>
  </si>
  <si>
    <t>Fúlvio Rieli Mendes</t>
  </si>
  <si>
    <t>Matutino</t>
  </si>
  <si>
    <t>SA</t>
  </si>
  <si>
    <t>1º Horario Teoria</t>
  </si>
  <si>
    <t>2º Horario Teoria</t>
  </si>
  <si>
    <t>3º Horario Teoria</t>
  </si>
  <si>
    <t>1º Horario Pratica</t>
  </si>
  <si>
    <t>2º Horario Pratica</t>
  </si>
  <si>
    <t>Validação de créditos alocados</t>
  </si>
  <si>
    <t>Codigo Disciplina</t>
  </si>
  <si>
    <t>Nome Disciplina</t>
  </si>
  <si>
    <t xml:space="preserve">T </t>
  </si>
  <si>
    <t>CRED.</t>
  </si>
  <si>
    <t>Dia Teoria</t>
  </si>
  <si>
    <t>Horario Teoria</t>
  </si>
  <si>
    <t>Semanal/Quinzenal</t>
  </si>
  <si>
    <t>Sala</t>
  </si>
  <si>
    <t>Docente Teorico</t>
  </si>
  <si>
    <t>Dia Pratica</t>
  </si>
  <si>
    <t>Horario Pratica</t>
  </si>
  <si>
    <t>Lab.</t>
  </si>
  <si>
    <t>Docente Pratica</t>
  </si>
  <si>
    <t>VERIFICAÇÃO</t>
  </si>
  <si>
    <t>TOTAL T.</t>
  </si>
  <si>
    <t>TOTAL P.</t>
  </si>
  <si>
    <t>TOTAL H</t>
  </si>
  <si>
    <t>Licenciatura em Ciências Biológicas</t>
  </si>
  <si>
    <t>(4 créditos serão realizados no Programa de Pós Graduação da UFMG)</t>
  </si>
  <si>
    <t>(término de contrato)</t>
  </si>
  <si>
    <t>B2</t>
  </si>
  <si>
    <t>B4</t>
  </si>
  <si>
    <t xml:space="preserve">Luciana Aparecida Palharini 
</t>
  </si>
  <si>
    <t xml:space="preserve">Renata de Paula Orofino Silva </t>
  </si>
  <si>
    <t>Atendimento à solicitação de aluno. Diante do fato de ter docentes novos que ingressaram antes do período planejado temos carga horária disponível para assumir sem prejudicar a alocação de outros cursos.</t>
  </si>
  <si>
    <t>Luiz Gustavo Franco Silveira</t>
  </si>
  <si>
    <t>turma fechada</t>
  </si>
  <si>
    <t>(fez 2 créditos a mais em 2016/2017)/ (teve uma turma de estágio fechada: equívoco na divulgação = -2 créditos)</t>
  </si>
  <si>
    <t>Coordenadora pro tempore da LCM (após julho/2018)</t>
  </si>
  <si>
    <t>Tópicos em Ensino de Ciências e Educação Matemática</t>
  </si>
  <si>
    <t>ENS 280</t>
  </si>
  <si>
    <t>Docente do Bacharelado</t>
  </si>
  <si>
    <t>Docente do Bacharelado em Filosofia</t>
  </si>
  <si>
    <t>Docente do CMCC</t>
  </si>
  <si>
    <t>Ingressante em junho/2018</t>
  </si>
  <si>
    <t>ingressante em meados de julho/2019</t>
  </si>
  <si>
    <t>Turma extra (demanda de alunos): possível devido a chegada prévia dos docentes concursados</t>
  </si>
  <si>
    <t>Turma extra(demanda de alunos): possível devido a chegada prévia dos docentes concursados</t>
  </si>
</sst>
</file>

<file path=xl/styles.xml><?xml version="1.0" encoding="utf-8"?>
<styleSheet xmlns="http://schemas.openxmlformats.org/spreadsheetml/2006/main">
  <numFmts count="1">
    <numFmt numFmtId="164" formatCode="h:mm;@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1"/>
      <charset val="1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2DCDB"/>
        <b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Border="0" applyProtection="0"/>
    <xf numFmtId="0" fontId="3" fillId="0" borderId="0" applyBorder="0" applyProtection="0"/>
    <xf numFmtId="0" fontId="4" fillId="0" borderId="0"/>
    <xf numFmtId="0" fontId="8" fillId="0" borderId="0" applyBorder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9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7" fillId="10" borderId="0" applyBorder="0" applyProtection="0"/>
    <xf numFmtId="0" fontId="17" fillId="0" borderId="0"/>
  </cellStyleXfs>
  <cellXfs count="81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5" borderId="0" xfId="4"/>
    <xf numFmtId="0" fontId="0" fillId="0" borderId="0" xfId="0" applyAlignment="1">
      <alignment wrapText="1"/>
    </xf>
    <xf numFmtId="0" fontId="1" fillId="4" borderId="0" xfId="3"/>
    <xf numFmtId="0" fontId="1" fillId="3" borderId="0" xfId="2"/>
    <xf numFmtId="0" fontId="1" fillId="6" borderId="0" xfId="5"/>
    <xf numFmtId="0" fontId="0" fillId="0" borderId="0" xfId="0"/>
    <xf numFmtId="0" fontId="1" fillId="5" borderId="0" xfId="4"/>
    <xf numFmtId="0" fontId="1" fillId="2" borderId="0" xfId="1" applyAlignment="1">
      <alignment wrapText="1"/>
    </xf>
    <xf numFmtId="0" fontId="1" fillId="6" borderId="0" xfId="5" applyAlignment="1">
      <alignment wrapText="1"/>
    </xf>
    <xf numFmtId="0" fontId="9" fillId="0" borderId="0" xfId="0" applyFont="1"/>
    <xf numFmtId="0" fontId="10" fillId="8" borderId="0" xfId="11"/>
    <xf numFmtId="0" fontId="1" fillId="9" borderId="0" xfId="12"/>
    <xf numFmtId="0" fontId="1" fillId="7" borderId="0" xfId="10"/>
    <xf numFmtId="0" fontId="11" fillId="8" borderId="0" xfId="11" applyFont="1"/>
    <xf numFmtId="0" fontId="1" fillId="5" borderId="0" xfId="4" applyNumberFormat="1"/>
    <xf numFmtId="0" fontId="1" fillId="3" borderId="0" xfId="2" applyNumberFormat="1"/>
    <xf numFmtId="0" fontId="1" fillId="6" borderId="0" xfId="5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5" fillId="0" borderId="0" xfId="0" applyFont="1" applyFill="1" applyAlignment="1" applyProtection="1">
      <alignment horizontal="left" vertical="top"/>
      <protection locked="0"/>
    </xf>
    <xf numFmtId="1" fontId="6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0" fillId="8" borderId="0" xfId="11" applyProtection="1"/>
    <xf numFmtId="0" fontId="1" fillId="9" borderId="0" xfId="12" applyNumberFormat="1"/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NumberFormat="1" applyAlignment="1" applyProtection="1">
      <alignment wrapText="1"/>
      <protection locked="0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9" borderId="0" xfId="12" applyNumberFormat="1" applyProtection="1">
      <protection locked="0"/>
    </xf>
    <xf numFmtId="20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46" fontId="0" fillId="0" borderId="9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4" fontId="0" fillId="0" borderId="14" xfId="0" applyNumberFormat="1" applyBorder="1" applyProtection="1">
      <protection locked="0"/>
    </xf>
    <xf numFmtId="46" fontId="0" fillId="0" borderId="15" xfId="0" applyNumberFormat="1" applyBorder="1"/>
    <xf numFmtId="46" fontId="0" fillId="0" borderId="16" xfId="0" applyNumberFormat="1" applyBorder="1"/>
    <xf numFmtId="46" fontId="0" fillId="0" borderId="0" xfId="0" applyNumberFormat="1"/>
    <xf numFmtId="46" fontId="0" fillId="0" borderId="17" xfId="0" applyNumberFormat="1" applyBorder="1"/>
    <xf numFmtId="46" fontId="0" fillId="0" borderId="18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0" fontId="1" fillId="9" borderId="0" xfId="12" applyFont="1"/>
    <xf numFmtId="0" fontId="0" fillId="0" borderId="0" xfId="0" applyBorder="1" applyAlignment="1" applyProtection="1">
      <alignment wrapText="1"/>
      <protection locked="0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18" fillId="0" borderId="9" xfId="0" applyNumberFormat="1" applyFont="1" applyBorder="1" applyAlignment="1" applyProtection="1">
      <alignment horizontal="center"/>
      <protection locked="0"/>
    </xf>
  </cellXfs>
  <cellStyles count="18">
    <cellStyle name="40% - Ênfase2" xfId="11" builtinId="35"/>
    <cellStyle name="60% - Ênfase1" xfId="2" builtinId="32"/>
    <cellStyle name="60% - Ênfase2" xfId="12" builtinId="36"/>
    <cellStyle name="60% - Ênfase3" xfId="4" builtinId="40"/>
    <cellStyle name="60% - Ênfase5" xfId="5" builtinId="48"/>
    <cellStyle name="Ênfase1" xfId="1" builtinId="29"/>
    <cellStyle name="Ênfase2" xfId="10" builtinId="33"/>
    <cellStyle name="Ênfase3" xfId="3" builtinId="37"/>
    <cellStyle name="Normal" xfId="0" builtinId="0"/>
    <cellStyle name="Normal 2" xfId="8"/>
    <cellStyle name="Normal 2 2" xfId="15"/>
    <cellStyle name="Normal 2 2 2" xfId="7"/>
    <cellStyle name="Normal 2 3" xfId="13"/>
    <cellStyle name="Normal 3" xfId="14"/>
    <cellStyle name="Normal 4" xfId="17"/>
    <cellStyle name="Normal 9 2 3" xfId="6"/>
    <cellStyle name="TableStyleLight1" xfId="9"/>
    <cellStyle name="Texto Explicativo 2" xfId="16"/>
  </cellStyles>
  <dxfs count="168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protection locked="0" hidden="0"/>
    </dxf>
    <dxf>
      <protection locked="0" hidden="0"/>
    </dxf>
    <dxf>
      <protection locked="1" hidden="0"/>
    </dxf>
    <dxf>
      <numFmt numFmtId="0" formatCode="General"/>
      <protection locked="0" hidden="0"/>
    </dxf>
    <dxf>
      <numFmt numFmtId="0" formatCode="General"/>
    </dxf>
    <dxf>
      <protection locked="0" hidden="0"/>
    </dxf>
    <dxf>
      <numFmt numFmtId="0" formatCode="General"/>
    </dxf>
    <dxf>
      <protection locked="0" hidden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0" formatCode="General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alignment horizontal="general" vertical="bottom" textRotation="0" wrapText="0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numFmt numFmtId="164" formatCode="h:mm;@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255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scila.arakaki\Desktop\planilha%20de%20aloca&#231;&#227;o%202018.2%20e%202018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a.franzolin\Downloads\Teste%20BacBi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 de Dados"/>
      <sheetName val="Alocação 2018.2"/>
      <sheetName val="Alocação 2018.3"/>
      <sheetName val="Pesquisa Codigo Disciplina"/>
      <sheetName val="Estágios 2018"/>
      <sheetName val="Extensão"/>
    </sheetNames>
    <sheetDataSet>
      <sheetData sheetId="0" refreshError="1">
        <row r="1">
          <cell r="A1" t="str">
            <v>Segundas</v>
          </cell>
          <cell r="B1" t="str">
            <v>08:00</v>
          </cell>
          <cell r="C1" t="str">
            <v>Semanal</v>
          </cell>
          <cell r="D1" t="str">
            <v>302A</v>
          </cell>
          <cell r="F1" t="str">
            <v>403-3</v>
          </cell>
          <cell r="G1" t="str">
            <v>Laboratório de Física II</v>
          </cell>
          <cell r="H1" t="str">
            <v>Bacharelado em Ciência da Computação</v>
          </cell>
          <cell r="J1" t="str">
            <v>SA</v>
          </cell>
          <cell r="K1" t="str">
            <v>Matutino</v>
          </cell>
        </row>
        <row r="2">
          <cell r="A2" t="str">
            <v>Terças</v>
          </cell>
          <cell r="B2" t="str">
            <v>08:30</v>
          </cell>
          <cell r="C2" t="str">
            <v>Quinzenal I</v>
          </cell>
          <cell r="D2" t="str">
            <v>A - 005</v>
          </cell>
          <cell r="F2" t="str">
            <v>402-3</v>
          </cell>
          <cell r="G2" t="str">
            <v>Laboratório de Biologia I</v>
          </cell>
          <cell r="H2" t="str">
            <v>Bacharelado em Ciência e Tecnologia</v>
          </cell>
          <cell r="J2" t="str">
            <v>SBC</v>
          </cell>
          <cell r="K2" t="str">
            <v>Noturno</v>
          </cell>
          <cell r="L2" t="str">
            <v>BCJ0203-15</v>
          </cell>
          <cell r="M2" t="str">
            <v>Fenômenos Eletromagnéticos</v>
          </cell>
          <cell r="N2">
            <v>4</v>
          </cell>
          <cell r="O2">
            <v>1</v>
          </cell>
          <cell r="P2">
            <v>6</v>
          </cell>
          <cell r="Q2">
            <v>5</v>
          </cell>
        </row>
        <row r="3">
          <cell r="A3" t="str">
            <v>Quartas</v>
          </cell>
          <cell r="B3" t="str">
            <v>09:00</v>
          </cell>
          <cell r="C3" t="str">
            <v>Quinzenal II</v>
          </cell>
          <cell r="D3" t="str">
            <v>A - 021</v>
          </cell>
          <cell r="F3" t="str">
            <v>401-3</v>
          </cell>
          <cell r="G3" t="str">
            <v>Laboratório de Física I</v>
          </cell>
          <cell r="H3" t="str">
            <v>Bacharelado em Ciências Biológicas</v>
          </cell>
          <cell r="L3" t="str">
            <v>BCJ0204-15</v>
          </cell>
          <cell r="M3" t="str">
            <v>Fenômenos Mecânicos</v>
          </cell>
          <cell r="N3">
            <v>4</v>
          </cell>
          <cell r="O3">
            <v>1</v>
          </cell>
          <cell r="P3">
            <v>6</v>
          </cell>
          <cell r="Q3">
            <v>5</v>
          </cell>
        </row>
        <row r="4">
          <cell r="A4" t="str">
            <v>Quintas</v>
          </cell>
          <cell r="B4" t="str">
            <v>09:30</v>
          </cell>
          <cell r="D4" t="str">
            <v>A - 101-0</v>
          </cell>
          <cell r="F4" t="str">
            <v>404-3</v>
          </cell>
          <cell r="G4" t="str">
            <v>Laboratório de Biologia II</v>
          </cell>
          <cell r="H4" t="str">
            <v>Bacharelado em Ciências e Humanidades</v>
          </cell>
          <cell r="L4" t="str">
            <v>BCJ0205-15</v>
          </cell>
          <cell r="M4" t="str">
            <v>Fenômenos Térmicos</v>
          </cell>
          <cell r="N4">
            <v>3</v>
          </cell>
          <cell r="O4">
            <v>1</v>
          </cell>
          <cell r="P4">
            <v>4</v>
          </cell>
          <cell r="Q4">
            <v>4</v>
          </cell>
        </row>
        <row r="5">
          <cell r="A5" t="str">
            <v>Sextas</v>
          </cell>
          <cell r="B5" t="str">
            <v>10:00</v>
          </cell>
          <cell r="D5" t="str">
            <v>A - 102-0</v>
          </cell>
          <cell r="F5" t="str">
            <v>405-3</v>
          </cell>
          <cell r="G5" t="str">
            <v>Laboratório de Química I</v>
          </cell>
          <cell r="H5" t="str">
            <v>Bacharelado em Ciências Econômicas</v>
          </cell>
          <cell r="L5" t="str">
            <v>BCK0103-15</v>
          </cell>
          <cell r="M5" t="str">
            <v>Física Quântica</v>
          </cell>
          <cell r="N5">
            <v>3</v>
          </cell>
          <cell r="O5">
            <v>0</v>
          </cell>
          <cell r="P5">
            <v>4</v>
          </cell>
          <cell r="Q5">
            <v>3</v>
          </cell>
        </row>
        <row r="6">
          <cell r="A6" t="str">
            <v>Sabádos</v>
          </cell>
          <cell r="B6" t="str">
            <v>10:30</v>
          </cell>
          <cell r="D6" t="str">
            <v>A - 103-0</v>
          </cell>
          <cell r="F6" t="str">
            <v>406-3</v>
          </cell>
          <cell r="G6" t="str">
            <v>Laboratório de Análise Instrumental</v>
          </cell>
          <cell r="H6" t="str">
            <v>Bacharelado em Filosofia</v>
          </cell>
          <cell r="L6" t="str">
            <v>BCK0104-15</v>
          </cell>
          <cell r="M6" t="str">
            <v>Interações Atômicas e Moleculares</v>
          </cell>
          <cell r="N6">
            <v>3</v>
          </cell>
          <cell r="O6">
            <v>0</v>
          </cell>
          <cell r="P6">
            <v>4</v>
          </cell>
          <cell r="Q6">
            <v>3</v>
          </cell>
        </row>
        <row r="7">
          <cell r="B7" t="str">
            <v>11:00</v>
          </cell>
          <cell r="D7" t="str">
            <v>A - 104-0</v>
          </cell>
          <cell r="F7" t="str">
            <v>408-3</v>
          </cell>
          <cell r="G7" t="str">
            <v>Laboratório de Química II</v>
          </cell>
          <cell r="H7" t="str">
            <v>Bacharelado em Física</v>
          </cell>
          <cell r="L7" t="str">
            <v>BCL0306-15</v>
          </cell>
          <cell r="M7" t="str">
            <v>Biodiversidade: Interações entre organismos e ambiente</v>
          </cell>
          <cell r="N7">
            <v>3</v>
          </cell>
          <cell r="O7">
            <v>0</v>
          </cell>
          <cell r="P7">
            <v>4</v>
          </cell>
          <cell r="Q7">
            <v>3</v>
          </cell>
        </row>
        <row r="8">
          <cell r="B8" t="str">
            <v>11:30</v>
          </cell>
          <cell r="D8" t="str">
            <v>A - 105-0</v>
          </cell>
          <cell r="F8" t="str">
            <v>LB01</v>
          </cell>
          <cell r="G8" t="str">
            <v>LABORATÓRIO ÚMIDO</v>
          </cell>
          <cell r="H8" t="str">
            <v>Bacharelado em Matemática</v>
          </cell>
          <cell r="L8" t="str">
            <v>BCL0307-15</v>
          </cell>
          <cell r="M8" t="str">
            <v>Transformações Químicas</v>
          </cell>
          <cell r="N8">
            <v>3</v>
          </cell>
          <cell r="O8">
            <v>2</v>
          </cell>
          <cell r="P8">
            <v>6</v>
          </cell>
          <cell r="Q8">
            <v>5</v>
          </cell>
        </row>
        <row r="9">
          <cell r="B9" t="str">
            <v>12:00</v>
          </cell>
          <cell r="D9" t="str">
            <v>A - 106-0</v>
          </cell>
          <cell r="F9" t="str">
            <v>LB02</v>
          </cell>
          <cell r="G9" t="str">
            <v>LABORATÓRIO SECO</v>
          </cell>
          <cell r="H9" t="str">
            <v>Bacharelado em Neurociência</v>
          </cell>
          <cell r="L9" t="str">
            <v>BCL0308-15</v>
          </cell>
          <cell r="M9" t="str">
            <v>Bioquímica: estrutura, propriedade e funções de biomoléculas</v>
          </cell>
          <cell r="N9">
            <v>3</v>
          </cell>
          <cell r="O9">
            <v>2</v>
          </cell>
          <cell r="P9">
            <v>6</v>
          </cell>
          <cell r="Q9">
            <v>5</v>
          </cell>
        </row>
        <row r="10">
          <cell r="B10" t="str">
            <v>12:30</v>
          </cell>
          <cell r="D10" t="str">
            <v>A - 107-0</v>
          </cell>
          <cell r="F10" t="str">
            <v>401-1</v>
          </cell>
          <cell r="G10" t="str">
            <v>Lab. de Modelagem, Simulação e Redes</v>
          </cell>
          <cell r="H10" t="str">
            <v>Bacharelado em Planejamento Territorial</v>
          </cell>
          <cell r="L10" t="str">
            <v>BCM0504-15</v>
          </cell>
          <cell r="M10" t="str">
            <v>Natureza da Informação</v>
          </cell>
          <cell r="N10">
            <v>3</v>
          </cell>
          <cell r="O10">
            <v>0</v>
          </cell>
          <cell r="P10">
            <v>4</v>
          </cell>
          <cell r="Q10">
            <v>3</v>
          </cell>
        </row>
        <row r="11">
          <cell r="B11" t="str">
            <v>13:00</v>
          </cell>
          <cell r="D11" t="str">
            <v>A - 108-0</v>
          </cell>
          <cell r="F11" t="str">
            <v>402-1</v>
          </cell>
          <cell r="G11" t="str">
            <v>Laboratório de Energia Elétrica</v>
          </cell>
          <cell r="H11" t="str">
            <v>Bacharelado em Políticas Públicas</v>
          </cell>
          <cell r="L11" t="str">
            <v>BCM0505-15</v>
          </cell>
          <cell r="M11" t="str">
            <v>Processamento da Informação</v>
          </cell>
          <cell r="N11">
            <v>3</v>
          </cell>
          <cell r="O11">
            <v>2</v>
          </cell>
          <cell r="P11">
            <v>5</v>
          </cell>
          <cell r="Q11">
            <v>5</v>
          </cell>
        </row>
        <row r="12">
          <cell r="B12" t="str">
            <v>13:30</v>
          </cell>
          <cell r="D12" t="str">
            <v>A - 109-0</v>
          </cell>
          <cell r="F12" t="str">
            <v>403-1</v>
          </cell>
          <cell r="G12" t="str">
            <v>Laboratório de Comunicação sem Fio</v>
          </cell>
          <cell r="H12" t="str">
            <v>Bacharelado em Química</v>
          </cell>
          <cell r="L12" t="str">
            <v>BCM0506-15</v>
          </cell>
          <cell r="M12" t="str">
            <v>Comunicação e Redes</v>
          </cell>
          <cell r="N12">
            <v>3</v>
          </cell>
          <cell r="O12">
            <v>0</v>
          </cell>
          <cell r="P12">
            <v>4</v>
          </cell>
          <cell r="Q12">
            <v>3</v>
          </cell>
        </row>
        <row r="13">
          <cell r="B13" t="str">
            <v>14:00</v>
          </cell>
          <cell r="D13" t="str">
            <v>A - 110-0</v>
          </cell>
          <cell r="F13" t="str">
            <v>404-1</v>
          </cell>
          <cell r="G13" t="str">
            <v>Laboratório de Robótica</v>
          </cell>
          <cell r="H13" t="str">
            <v>Bacharelado em Relações Internacionais</v>
          </cell>
          <cell r="L13" t="str">
            <v>BCN0402-15</v>
          </cell>
          <cell r="M13" t="str">
            <v>Funções de uma Variável</v>
          </cell>
          <cell r="N13">
            <v>4</v>
          </cell>
          <cell r="O13">
            <v>0</v>
          </cell>
          <cell r="P13">
            <v>6</v>
          </cell>
          <cell r="Q13">
            <v>4</v>
          </cell>
        </row>
        <row r="14">
          <cell r="B14" t="str">
            <v>14:30</v>
          </cell>
          <cell r="D14" t="str">
            <v>A - 111-0</v>
          </cell>
          <cell r="F14" t="str">
            <v>405-1</v>
          </cell>
          <cell r="G14" t="str">
            <v>Laboratório de Circuitos e Comunicação</v>
          </cell>
          <cell r="H14" t="str">
            <v>Engenharia Aeroespacial</v>
          </cell>
          <cell r="L14" t="str">
            <v>BCN0404-15</v>
          </cell>
          <cell r="M14" t="str">
            <v>Geometria Analítica</v>
          </cell>
          <cell r="N14">
            <v>3</v>
          </cell>
          <cell r="O14">
            <v>0</v>
          </cell>
          <cell r="P14">
            <v>6</v>
          </cell>
          <cell r="Q14">
            <v>3</v>
          </cell>
        </row>
        <row r="15">
          <cell r="B15" t="str">
            <v>15:00</v>
          </cell>
          <cell r="D15" t="str">
            <v>A - 112-0</v>
          </cell>
          <cell r="F15" t="str">
            <v>406-1</v>
          </cell>
          <cell r="G15" t="str">
            <v>Lab. Instrumentação e Metrologia Óptica</v>
          </cell>
          <cell r="H15" t="str">
            <v>Engenharia Ambiental e Urbana</v>
          </cell>
          <cell r="L15" t="str">
            <v>BCN0405-15</v>
          </cell>
          <cell r="M15" t="str">
            <v>Introdução às Equações Diferenciais Ordinárias</v>
          </cell>
          <cell r="N15">
            <v>4</v>
          </cell>
          <cell r="O15">
            <v>0</v>
          </cell>
          <cell r="P15">
            <v>4</v>
          </cell>
          <cell r="Q15">
            <v>4</v>
          </cell>
        </row>
        <row r="16">
          <cell r="B16" t="str">
            <v>15:30</v>
          </cell>
          <cell r="D16" t="str">
            <v>A - 113-0</v>
          </cell>
          <cell r="F16" t="str">
            <v>407-1</v>
          </cell>
          <cell r="G16" t="str">
            <v>Lab. de Proc. de Sinais e Comunicação</v>
          </cell>
          <cell r="H16" t="str">
            <v>Engenharia Biomédica</v>
          </cell>
          <cell r="L16" t="str">
            <v>BCN0407-15</v>
          </cell>
          <cell r="M16" t="str">
            <v>Funções de Várias Variáveis</v>
          </cell>
          <cell r="N16">
            <v>4</v>
          </cell>
          <cell r="O16">
            <v>0</v>
          </cell>
          <cell r="P16">
            <v>4</v>
          </cell>
          <cell r="Q16">
            <v>4</v>
          </cell>
        </row>
        <row r="17">
          <cell r="B17" t="str">
            <v>16:00</v>
          </cell>
          <cell r="D17" t="str">
            <v>A - 114-0</v>
          </cell>
          <cell r="F17" t="str">
            <v>408-1</v>
          </cell>
          <cell r="G17" t="str">
            <v>Lab. de Controle e Servomecanismos</v>
          </cell>
          <cell r="H17" t="str">
            <v>Engenharia de Energia</v>
          </cell>
          <cell r="L17" t="str">
            <v>BCS0001-15</v>
          </cell>
          <cell r="M17" t="str">
            <v>Base Experimental das Ciências Naturais</v>
          </cell>
          <cell r="N17">
            <v>0</v>
          </cell>
          <cell r="O17">
            <v>3</v>
          </cell>
          <cell r="P17">
            <v>2</v>
          </cell>
          <cell r="Q17">
            <v>3</v>
          </cell>
        </row>
        <row r="18">
          <cell r="B18" t="str">
            <v>16:30</v>
          </cell>
          <cell r="D18" t="str">
            <v>A - 301</v>
          </cell>
          <cell r="F18" t="str">
            <v>410-1</v>
          </cell>
          <cell r="G18" t="str">
            <v>Laboratório de Instrumentação</v>
          </cell>
          <cell r="H18" t="str">
            <v>Engenharia de Gestão</v>
          </cell>
          <cell r="L18" t="str">
            <v>BCS0002-15</v>
          </cell>
          <cell r="M18" t="str">
            <v>Projeto Dirigido</v>
          </cell>
          <cell r="N18">
            <v>0</v>
          </cell>
          <cell r="O18">
            <v>2</v>
          </cell>
          <cell r="P18">
            <v>10</v>
          </cell>
          <cell r="Q18">
            <v>2</v>
          </cell>
        </row>
        <row r="19">
          <cell r="B19" t="str">
            <v>17:00</v>
          </cell>
          <cell r="D19" t="str">
            <v>A1-S101-SB</v>
          </cell>
          <cell r="F19" t="str">
            <v>501-1</v>
          </cell>
          <cell r="G19" t="str">
            <v>Laboratório de Análise e Caracterização</v>
          </cell>
          <cell r="H19" t="str">
            <v>Engenharia de Informação</v>
          </cell>
          <cell r="L19" t="str">
            <v>BHO0001-15</v>
          </cell>
          <cell r="M19" t="str">
            <v>Introdução às Humanidades e Ciências Sociais</v>
          </cell>
          <cell r="N19">
            <v>2</v>
          </cell>
          <cell r="O19">
            <v>0</v>
          </cell>
          <cell r="P19">
            <v>4</v>
          </cell>
          <cell r="Q19">
            <v>2</v>
          </cell>
        </row>
        <row r="20">
          <cell r="B20" t="str">
            <v>17:30</v>
          </cell>
          <cell r="D20" t="str">
            <v>A1-S102-SB</v>
          </cell>
          <cell r="F20" t="str">
            <v>502-1</v>
          </cell>
          <cell r="G20" t="str">
            <v>Laboratório de Energia e Propulsão</v>
          </cell>
          <cell r="H20" t="str">
            <v>Engenharia de Instrumentação Automação e Robótica</v>
          </cell>
          <cell r="L20" t="str">
            <v>BHO0002-15</v>
          </cell>
          <cell r="M20" t="str">
            <v>Pensamento Econômico</v>
          </cell>
          <cell r="N20">
            <v>3</v>
          </cell>
          <cell r="O20">
            <v>0</v>
          </cell>
          <cell r="P20">
            <v>4</v>
          </cell>
          <cell r="Q20">
            <v>3</v>
          </cell>
        </row>
        <row r="21">
          <cell r="B21" t="str">
            <v>18:00</v>
          </cell>
          <cell r="D21" t="str">
            <v>A1-S103-SB</v>
          </cell>
          <cell r="F21" t="str">
            <v>503-1</v>
          </cell>
          <cell r="G21" t="str">
            <v>Lab. de Inst. Biomédica e Biosinais</v>
          </cell>
          <cell r="H21" t="str">
            <v>Engenharia de Materiais</v>
          </cell>
          <cell r="L21" t="str">
            <v>BHO0101-15</v>
          </cell>
          <cell r="M21" t="str">
            <v>Estado e Relações de Poder</v>
          </cell>
          <cell r="N21">
            <v>4</v>
          </cell>
          <cell r="O21">
            <v>0</v>
          </cell>
          <cell r="P21">
            <v>4</v>
          </cell>
          <cell r="Q21">
            <v>4</v>
          </cell>
        </row>
        <row r="22">
          <cell r="B22" t="str">
            <v>18:30</v>
          </cell>
          <cell r="D22" t="str">
            <v>A1-S104-SB</v>
          </cell>
          <cell r="F22" t="str">
            <v>504-1</v>
          </cell>
          <cell r="G22" t="str">
            <v>Lab. de Estruturas, Guiagem e Controle</v>
          </cell>
          <cell r="H22" t="str">
            <v>Engenharias</v>
          </cell>
          <cell r="L22" t="str">
            <v>BHO0102-15</v>
          </cell>
          <cell r="M22" t="str">
            <v>Desenvolvimento e Sustentabilidade</v>
          </cell>
          <cell r="N22">
            <v>4</v>
          </cell>
          <cell r="O22">
            <v>0</v>
          </cell>
          <cell r="P22">
            <v>4</v>
          </cell>
          <cell r="Q22">
            <v>4</v>
          </cell>
        </row>
        <row r="23">
          <cell r="B23" t="str">
            <v>19:00</v>
          </cell>
          <cell r="D23" t="str">
            <v>A1-S105-SB</v>
          </cell>
          <cell r="F23" t="str">
            <v>505-1</v>
          </cell>
          <cell r="G23" t="str">
            <v>Laboratório de Materiais II</v>
          </cell>
          <cell r="H23" t="str">
            <v>Licenciatura em Ciências Biológicas</v>
          </cell>
          <cell r="L23" t="str">
            <v>BHO1101-15</v>
          </cell>
          <cell r="M23" t="str">
            <v>Introdução à Economia</v>
          </cell>
          <cell r="N23">
            <v>4</v>
          </cell>
          <cell r="O23">
            <v>0</v>
          </cell>
          <cell r="P23">
            <v>4</v>
          </cell>
          <cell r="Q23">
            <v>4</v>
          </cell>
        </row>
        <row r="24">
          <cell r="B24" t="str">
            <v>19:30</v>
          </cell>
          <cell r="D24" t="str">
            <v>A1-S106-SB</v>
          </cell>
          <cell r="F24" t="str">
            <v>507-1</v>
          </cell>
          <cell r="G24" t="str">
            <v>Laboratório de Materiais I</v>
          </cell>
          <cell r="H24" t="str">
            <v>Licenciatura em Filosofia</v>
          </cell>
          <cell r="L24" t="str">
            <v>BHO1335-15</v>
          </cell>
          <cell r="M24" t="str">
            <v>Formação do Sistema Internacional</v>
          </cell>
          <cell r="N24">
            <v>4</v>
          </cell>
          <cell r="O24">
            <v>0</v>
          </cell>
          <cell r="P24">
            <v>4</v>
          </cell>
          <cell r="Q24">
            <v>4</v>
          </cell>
        </row>
        <row r="25">
          <cell r="B25" t="str">
            <v>20:00</v>
          </cell>
          <cell r="D25" t="str">
            <v>A1-S201-SB</v>
          </cell>
          <cell r="F25" t="str">
            <v>506/508-1</v>
          </cell>
          <cell r="G25" t="str">
            <v>Lab. de Cartografia e Geoprocessamento</v>
          </cell>
          <cell r="H25" t="str">
            <v>Licenciatura em Física</v>
          </cell>
          <cell r="L25" t="str">
            <v>BHP0001-15</v>
          </cell>
          <cell r="M25" t="str">
            <v>Ética e Justiça</v>
          </cell>
          <cell r="N25">
            <v>4</v>
          </cell>
          <cell r="O25">
            <v>0</v>
          </cell>
          <cell r="P25">
            <v>4</v>
          </cell>
          <cell r="Q25">
            <v>4</v>
          </cell>
        </row>
        <row r="26">
          <cell r="B26" t="str">
            <v>20:30</v>
          </cell>
          <cell r="D26" t="str">
            <v>A1-S202-SB</v>
          </cell>
          <cell r="F26" t="str">
            <v>401-2</v>
          </cell>
          <cell r="G26" t="str">
            <v>Lab de Prát de Ensino de Mat e Cognição</v>
          </cell>
          <cell r="H26" t="str">
            <v>Licenciatura em Matemática</v>
          </cell>
          <cell r="L26" t="str">
            <v>BHP0201-15</v>
          </cell>
          <cell r="M26" t="str">
            <v>Temas e Problemas em Filosofia</v>
          </cell>
          <cell r="N26">
            <v>4</v>
          </cell>
          <cell r="O26">
            <v>0</v>
          </cell>
          <cell r="P26">
            <v>4</v>
          </cell>
          <cell r="Q26">
            <v>4</v>
          </cell>
        </row>
        <row r="27">
          <cell r="B27" t="str">
            <v>21:00</v>
          </cell>
          <cell r="D27" t="str">
            <v>A1-S203-SB</v>
          </cell>
          <cell r="F27" t="str">
            <v>402-2</v>
          </cell>
          <cell r="G27" t="str">
            <v>Laboratório de Sistemas Computacionais</v>
          </cell>
          <cell r="H27" t="str">
            <v>Licenciatura em Química</v>
          </cell>
          <cell r="L27" t="str">
            <v>BHP0202-15</v>
          </cell>
          <cell r="M27" t="str">
            <v>Pensamento Crítico</v>
          </cell>
          <cell r="N27">
            <v>4</v>
          </cell>
          <cell r="O27">
            <v>0</v>
          </cell>
          <cell r="P27">
            <v>4</v>
          </cell>
          <cell r="Q27">
            <v>4</v>
          </cell>
        </row>
        <row r="28">
          <cell r="B28" t="str">
            <v>21:30</v>
          </cell>
          <cell r="D28" t="str">
            <v>A1-S204-SB</v>
          </cell>
          <cell r="F28" t="str">
            <v>403-2</v>
          </cell>
          <cell r="G28" t="str">
            <v>Laboratório de Matemática e Cognição I</v>
          </cell>
          <cell r="L28" t="str">
            <v>BHQ0001-15</v>
          </cell>
          <cell r="M28" t="str">
            <v>Identidade e Cultura</v>
          </cell>
          <cell r="N28">
            <v>3</v>
          </cell>
          <cell r="O28">
            <v>0</v>
          </cell>
          <cell r="P28">
            <v>4</v>
          </cell>
          <cell r="Q28">
            <v>3</v>
          </cell>
        </row>
        <row r="29">
          <cell r="B29" t="str">
            <v>22:00</v>
          </cell>
          <cell r="D29" t="str">
            <v>A1-S205-SB</v>
          </cell>
          <cell r="F29" t="str">
            <v>404-2</v>
          </cell>
          <cell r="G29" t="str">
            <v>Laboratório de Redes</v>
          </cell>
          <cell r="L29" t="str">
            <v>BHQ0002-15</v>
          </cell>
          <cell r="M29" t="str">
            <v>Estudos Étnico-Raciais</v>
          </cell>
          <cell r="N29">
            <v>3</v>
          </cell>
          <cell r="O29">
            <v>0</v>
          </cell>
          <cell r="P29">
            <v>4</v>
          </cell>
          <cell r="Q29">
            <v>3</v>
          </cell>
        </row>
        <row r="30">
          <cell r="B30" t="str">
            <v>22:30</v>
          </cell>
          <cell r="D30" t="str">
            <v>A1-S206-SB</v>
          </cell>
          <cell r="F30" t="str">
            <v>405-2</v>
          </cell>
          <cell r="G30" t="str">
            <v>Laboratório de Matemática e Cognição II</v>
          </cell>
          <cell r="L30" t="str">
            <v>BHQ0003-15</v>
          </cell>
          <cell r="M30" t="str">
            <v>Interpretações do Brasil</v>
          </cell>
          <cell r="N30">
            <v>4</v>
          </cell>
          <cell r="O30">
            <v>0</v>
          </cell>
          <cell r="P30">
            <v>4</v>
          </cell>
          <cell r="Q30">
            <v>4</v>
          </cell>
        </row>
        <row r="31">
          <cell r="B31" t="str">
            <v>23:00</v>
          </cell>
          <cell r="D31" t="str">
            <v>A2-S001-SB</v>
          </cell>
          <cell r="F31" t="str">
            <v>406-2</v>
          </cell>
          <cell r="G31" t="str">
            <v>Laboratório de Hardware e Robótica</v>
          </cell>
          <cell r="L31" t="str">
            <v>BHQ0301-15</v>
          </cell>
          <cell r="M31" t="str">
            <v>Território e Sociedade</v>
          </cell>
          <cell r="N31">
            <v>4</v>
          </cell>
          <cell r="O31">
            <v>0</v>
          </cell>
          <cell r="P31">
            <v>4</v>
          </cell>
          <cell r="Q31">
            <v>4</v>
          </cell>
        </row>
        <row r="32">
          <cell r="D32" t="str">
            <v>A2-S101-SB</v>
          </cell>
          <cell r="F32" t="str">
            <v>407-2</v>
          </cell>
          <cell r="G32" t="str">
            <v>Laboratório de Informática I</v>
          </cell>
          <cell r="L32" t="str">
            <v>BHS0001-15</v>
          </cell>
          <cell r="M32" t="str">
            <v>Práticas em Ciências e Humanidades</v>
          </cell>
          <cell r="N32">
            <v>2</v>
          </cell>
          <cell r="O32">
            <v>2</v>
          </cell>
          <cell r="P32">
            <v>4</v>
          </cell>
          <cell r="Q32">
            <v>4</v>
          </cell>
        </row>
        <row r="33">
          <cell r="D33" t="str">
            <v>A2-S102-SB</v>
          </cell>
          <cell r="F33" t="str">
            <v>408-2</v>
          </cell>
          <cell r="G33" t="str">
            <v>Laboratório de Computação Científica</v>
          </cell>
          <cell r="L33" t="str">
            <v>BIJ0207-15</v>
          </cell>
          <cell r="M33" t="str">
            <v>Bases Conceituais da Energia</v>
          </cell>
          <cell r="N33">
            <v>2</v>
          </cell>
          <cell r="O33">
            <v>0</v>
          </cell>
          <cell r="P33">
            <v>4</v>
          </cell>
          <cell r="Q33">
            <v>2</v>
          </cell>
        </row>
        <row r="34">
          <cell r="D34" t="str">
            <v>A2-S103-SB</v>
          </cell>
          <cell r="F34" t="str">
            <v>409-2</v>
          </cell>
          <cell r="G34" t="str">
            <v>Laboratório de Informática II</v>
          </cell>
          <cell r="L34" t="str">
            <v>BIK0102-15</v>
          </cell>
          <cell r="M34" t="str">
            <v>Estrutura da Matéria</v>
          </cell>
          <cell r="N34">
            <v>3</v>
          </cell>
          <cell r="O34">
            <v>0</v>
          </cell>
          <cell r="P34">
            <v>4</v>
          </cell>
          <cell r="Q34">
            <v>3</v>
          </cell>
        </row>
        <row r="35">
          <cell r="D35" t="str">
            <v>A2-S104-SB</v>
          </cell>
          <cell r="F35" t="str">
            <v>407-3</v>
          </cell>
          <cell r="G35" t="str">
            <v>Lab. de Fotoquímica e Síntese Orgânica</v>
          </cell>
          <cell r="L35" t="str">
            <v>BIL0304-15</v>
          </cell>
          <cell r="M35" t="str">
            <v>Evolução e Diversificação da Vida na Terra</v>
          </cell>
          <cell r="N35">
            <v>3</v>
          </cell>
          <cell r="O35">
            <v>0</v>
          </cell>
          <cell r="P35">
            <v>4</v>
          </cell>
          <cell r="Q35">
            <v>3</v>
          </cell>
        </row>
        <row r="36">
          <cell r="D36" t="str">
            <v>A2-S105-SB</v>
          </cell>
          <cell r="F36" t="str">
            <v>501-3</v>
          </cell>
          <cell r="G36" t="str">
            <v>Laboratório de Sistemática e Diversidade</v>
          </cell>
          <cell r="L36" t="str">
            <v>BIN0406-15</v>
          </cell>
          <cell r="M36" t="str">
            <v>Introdução à Probabilidade e à Estatística</v>
          </cell>
          <cell r="N36">
            <v>3</v>
          </cell>
          <cell r="O36">
            <v>0</v>
          </cell>
          <cell r="P36">
            <v>4</v>
          </cell>
          <cell r="Q36">
            <v>3</v>
          </cell>
        </row>
        <row r="37">
          <cell r="D37" t="str">
            <v>A2-S106-SB</v>
          </cell>
          <cell r="F37" t="str">
            <v>502-3</v>
          </cell>
          <cell r="G37" t="str">
            <v>Lab. de Biologia Celular e Molecular</v>
          </cell>
          <cell r="L37" t="str">
            <v>BIQ0602-15</v>
          </cell>
          <cell r="M37" t="str">
            <v>Estrutura e Dinâmica Social</v>
          </cell>
          <cell r="N37">
            <v>3</v>
          </cell>
          <cell r="O37">
            <v>0</v>
          </cell>
          <cell r="P37">
            <v>4</v>
          </cell>
          <cell r="Q37">
            <v>3</v>
          </cell>
        </row>
        <row r="38">
          <cell r="D38" t="str">
            <v>A2-S201-SB</v>
          </cell>
          <cell r="F38" t="str">
            <v>503-3</v>
          </cell>
          <cell r="G38" t="str">
            <v>Lab. de Prospec. e Carac. de Bioativos</v>
          </cell>
          <cell r="L38" t="str">
            <v>BIR0004-15</v>
          </cell>
          <cell r="M38" t="str">
            <v>Bases Epistemológicas da Ciência Moderna</v>
          </cell>
          <cell r="N38">
            <v>3</v>
          </cell>
          <cell r="O38">
            <v>0</v>
          </cell>
          <cell r="P38">
            <v>4</v>
          </cell>
          <cell r="Q38">
            <v>3</v>
          </cell>
        </row>
        <row r="39">
          <cell r="D39" t="str">
            <v>A2-S202-SB</v>
          </cell>
          <cell r="F39" t="str">
            <v>504-3</v>
          </cell>
          <cell r="G39" t="str">
            <v>Lab. de Pesq. em Catálise e Síntese Org.</v>
          </cell>
          <cell r="L39" t="str">
            <v>BIR0603-15</v>
          </cell>
          <cell r="M39" t="str">
            <v>Ciência, Tecnologia e Sociedade</v>
          </cell>
          <cell r="N39">
            <v>3</v>
          </cell>
          <cell r="O39">
            <v>0</v>
          </cell>
          <cell r="P39">
            <v>4</v>
          </cell>
          <cell r="Q39">
            <v>3</v>
          </cell>
        </row>
        <row r="40">
          <cell r="D40" t="str">
            <v>A2-S203-SB</v>
          </cell>
          <cell r="F40" t="str">
            <v>505-3</v>
          </cell>
          <cell r="G40" t="str">
            <v>Laboratório de Agentes Patogênicos</v>
          </cell>
          <cell r="L40" t="str">
            <v>BIS0003-15</v>
          </cell>
          <cell r="M40" t="str">
            <v>Bases Matemáticas</v>
          </cell>
          <cell r="N40">
            <v>4</v>
          </cell>
          <cell r="O40">
            <v>0</v>
          </cell>
          <cell r="P40">
            <v>5</v>
          </cell>
          <cell r="Q40">
            <v>4</v>
          </cell>
        </row>
        <row r="41">
          <cell r="D41" t="str">
            <v>A2-S204-SB</v>
          </cell>
          <cell r="F41" t="str">
            <v>506-3</v>
          </cell>
          <cell r="G41" t="str">
            <v>Lab. de Física da Matéria Condensada I</v>
          </cell>
          <cell r="L41" t="str">
            <v>BIS0005-15</v>
          </cell>
          <cell r="M41" t="str">
            <v>Bases Computacionais da Ciência</v>
          </cell>
          <cell r="N41">
            <v>0</v>
          </cell>
          <cell r="O41">
            <v>2</v>
          </cell>
          <cell r="P41">
            <v>2</v>
          </cell>
          <cell r="Q41">
            <v>2</v>
          </cell>
        </row>
        <row r="42">
          <cell r="D42" t="str">
            <v>A2-S205-SB</v>
          </cell>
          <cell r="F42" t="str">
            <v>507-3</v>
          </cell>
          <cell r="G42" t="str">
            <v>Lab. de Biologia Molecular, Biomateriais</v>
          </cell>
          <cell r="L42" t="str">
            <v>ESHC002-17</v>
          </cell>
          <cell r="M42" t="str">
            <v>Contabilidade Básica</v>
          </cell>
          <cell r="N42">
            <v>4</v>
          </cell>
          <cell r="O42">
            <v>0</v>
          </cell>
          <cell r="P42">
            <v>4</v>
          </cell>
          <cell r="Q42">
            <v>4</v>
          </cell>
        </row>
        <row r="43">
          <cell r="D43" t="str">
            <v>A2-S206-SB</v>
          </cell>
          <cell r="F43" t="str">
            <v>508-3</v>
          </cell>
          <cell r="G43" t="str">
            <v>Lab. de Física da Matéria Condensada II</v>
          </cell>
          <cell r="L43" t="str">
            <v>ESHC003-17</v>
          </cell>
          <cell r="M43" t="str">
            <v>Desenvolvimento Socioeconômico</v>
          </cell>
          <cell r="N43">
            <v>4</v>
          </cell>
          <cell r="O43">
            <v>0</v>
          </cell>
          <cell r="P43">
            <v>3</v>
          </cell>
          <cell r="Q43">
            <v>4</v>
          </cell>
        </row>
        <row r="44">
          <cell r="D44" t="str">
            <v>A2-S208-SB</v>
          </cell>
          <cell r="F44" t="str">
            <v>A1-L001-SB</v>
          </cell>
          <cell r="G44" t="str">
            <v>Laboratório de Informática</v>
          </cell>
          <cell r="L44" t="str">
            <v>ESHC007-17</v>
          </cell>
          <cell r="M44" t="str">
            <v>Economia Brasileira Contemporânea I</v>
          </cell>
          <cell r="N44">
            <v>4</v>
          </cell>
          <cell r="O44">
            <v>0</v>
          </cell>
          <cell r="P44">
            <v>3</v>
          </cell>
          <cell r="Q44">
            <v>4</v>
          </cell>
        </row>
        <row r="45">
          <cell r="D45" t="str">
            <v>A2-S214-SB</v>
          </cell>
          <cell r="F45" t="str">
            <v>A1-L002-SB</v>
          </cell>
          <cell r="G45" t="str">
            <v>Laboratório de Informática</v>
          </cell>
          <cell r="L45" t="str">
            <v>ESHC008-17</v>
          </cell>
          <cell r="M45" t="str">
            <v>Economia Brasileira Contemporânea II</v>
          </cell>
          <cell r="N45">
            <v>4</v>
          </cell>
          <cell r="O45">
            <v>0</v>
          </cell>
          <cell r="P45">
            <v>3</v>
          </cell>
          <cell r="Q45">
            <v>4</v>
          </cell>
        </row>
        <row r="46">
          <cell r="D46" t="str">
            <v>A2-S301-SB</v>
          </cell>
          <cell r="F46" t="str">
            <v>A1-L101-SB</v>
          </cell>
          <cell r="G46" t="str">
            <v>Laboratório de Informática</v>
          </cell>
          <cell r="L46" t="str">
            <v>ESHC012-17</v>
          </cell>
          <cell r="M46" t="str">
            <v>Economia Institucional I</v>
          </cell>
          <cell r="N46">
            <v>4</v>
          </cell>
          <cell r="O46">
            <v>0</v>
          </cell>
          <cell r="P46">
            <v>3</v>
          </cell>
          <cell r="Q46">
            <v>4</v>
          </cell>
        </row>
        <row r="47">
          <cell r="D47" t="str">
            <v>A2-S302-SB</v>
          </cell>
          <cell r="F47" t="str">
            <v>A1-L102-SB</v>
          </cell>
          <cell r="G47" t="str">
            <v>Laboratório de Informática</v>
          </cell>
          <cell r="L47" t="str">
            <v>ESHC013-17</v>
          </cell>
          <cell r="M47" t="str">
            <v>Economia Internacional I</v>
          </cell>
          <cell r="N47">
            <v>4</v>
          </cell>
          <cell r="O47">
            <v>0</v>
          </cell>
          <cell r="P47">
            <v>4</v>
          </cell>
          <cell r="Q47">
            <v>4</v>
          </cell>
        </row>
        <row r="48">
          <cell r="D48" t="str">
            <v>A2-S304-SB</v>
          </cell>
          <cell r="F48" t="str">
            <v>A1-L301-SB</v>
          </cell>
          <cell r="G48" t="str">
            <v>Laboratório Didático Úmido</v>
          </cell>
          <cell r="L48" t="str">
            <v>ESHC014-17</v>
          </cell>
          <cell r="M48" t="str">
            <v>Economia Internacional II</v>
          </cell>
          <cell r="N48">
            <v>4</v>
          </cell>
          <cell r="O48">
            <v>0</v>
          </cell>
          <cell r="P48">
            <v>3</v>
          </cell>
          <cell r="Q48">
            <v>4</v>
          </cell>
        </row>
        <row r="49">
          <cell r="D49" t="str">
            <v>A2-S305-SB</v>
          </cell>
          <cell r="F49" t="str">
            <v>A1-L302-SB</v>
          </cell>
          <cell r="G49" t="str">
            <v>Laboratório Didático Úmido</v>
          </cell>
          <cell r="L49" t="str">
            <v>ESHC016-17</v>
          </cell>
          <cell r="M49" t="str">
            <v>Finanças Corporativas</v>
          </cell>
          <cell r="N49">
            <v>4</v>
          </cell>
          <cell r="O49">
            <v>0</v>
          </cell>
          <cell r="P49">
            <v>4</v>
          </cell>
          <cell r="Q49">
            <v>4</v>
          </cell>
        </row>
        <row r="50">
          <cell r="D50" t="str">
            <v>A2-S306-SB</v>
          </cell>
          <cell r="F50" t="str">
            <v>A1-L303-SB</v>
          </cell>
          <cell r="G50" t="str">
            <v>Laboratório Didático Seco</v>
          </cell>
          <cell r="L50" t="str">
            <v>ESHC017-17</v>
          </cell>
          <cell r="M50" t="str">
            <v>Finanças Públicas</v>
          </cell>
          <cell r="N50">
            <v>4</v>
          </cell>
          <cell r="O50">
            <v>0</v>
          </cell>
          <cell r="P50">
            <v>4</v>
          </cell>
          <cell r="Q50">
            <v>4</v>
          </cell>
        </row>
        <row r="51">
          <cell r="D51" t="str">
            <v>A2-S307-SB</v>
          </cell>
          <cell r="F51" t="str">
            <v>A1-L304-SB</v>
          </cell>
          <cell r="G51" t="str">
            <v>Laboratório Didático Seco</v>
          </cell>
          <cell r="L51" t="str">
            <v>ESHC018-17</v>
          </cell>
          <cell r="M51" t="str">
            <v xml:space="preserve">Formação Econômica do Brasil </v>
          </cell>
          <cell r="N51">
            <v>4</v>
          </cell>
          <cell r="O51">
            <v>0</v>
          </cell>
          <cell r="P51">
            <v>4</v>
          </cell>
          <cell r="Q51">
            <v>4</v>
          </cell>
        </row>
        <row r="52">
          <cell r="D52" t="str">
            <v>A2-S308-SB</v>
          </cell>
          <cell r="F52" t="str">
            <v>A1-L305-SB</v>
          </cell>
          <cell r="G52" t="str">
            <v>Laboratório Didático Úmido</v>
          </cell>
          <cell r="L52" t="str">
            <v>ESHC019-17</v>
          </cell>
          <cell r="M52" t="str">
            <v>História do Pensamento Econômico</v>
          </cell>
          <cell r="N52">
            <v>4</v>
          </cell>
          <cell r="O52">
            <v>0</v>
          </cell>
          <cell r="P52">
            <v>4</v>
          </cell>
          <cell r="Q52">
            <v>4</v>
          </cell>
        </row>
        <row r="53">
          <cell r="D53" t="str">
            <v>A2-S309-SB</v>
          </cell>
          <cell r="F53" t="str">
            <v>A1-L306-SB</v>
          </cell>
          <cell r="G53" t="str">
            <v>Laboratório Didático Seco</v>
          </cell>
          <cell r="L53" t="str">
            <v>ESHC020-17</v>
          </cell>
          <cell r="M53" t="str">
            <v>História Econômica Geral</v>
          </cell>
          <cell r="N53">
            <v>4</v>
          </cell>
          <cell r="O53">
            <v>0</v>
          </cell>
          <cell r="P53">
            <v>4</v>
          </cell>
          <cell r="Q53">
            <v>4</v>
          </cell>
        </row>
        <row r="54">
          <cell r="D54" t="str">
            <v>A2-S311-SB</v>
          </cell>
          <cell r="F54" t="str">
            <v>L501</v>
          </cell>
          <cell r="G54" t="str">
            <v>LABORATÓRIO DE INFORMÁTICA</v>
          </cell>
          <cell r="L54" t="str">
            <v>ESHC022-17</v>
          </cell>
          <cell r="M54" t="str">
            <v>Macroeconomia I</v>
          </cell>
          <cell r="N54">
            <v>4</v>
          </cell>
          <cell r="O54">
            <v>0</v>
          </cell>
          <cell r="P54">
            <v>4</v>
          </cell>
          <cell r="Q54">
            <v>4</v>
          </cell>
        </row>
        <row r="55">
          <cell r="D55" t="str">
            <v>A801</v>
          </cell>
          <cell r="F55" t="str">
            <v>L502</v>
          </cell>
          <cell r="G55" t="str">
            <v>LABORATÓRIO DE INFORMÁTICA</v>
          </cell>
          <cell r="L55" t="str">
            <v>ESHC024-17</v>
          </cell>
          <cell r="M55" t="str">
            <v>Macroeconomia III</v>
          </cell>
          <cell r="N55">
            <v>4</v>
          </cell>
          <cell r="O55">
            <v>0</v>
          </cell>
          <cell r="P55">
            <v>3</v>
          </cell>
          <cell r="Q55">
            <v>4</v>
          </cell>
        </row>
        <row r="56">
          <cell r="D56" t="str">
            <v>B-A001-SB</v>
          </cell>
          <cell r="F56" t="str">
            <v>L503</v>
          </cell>
          <cell r="G56" t="str">
            <v>LABORATÓRIO DE INFORMÁTICA</v>
          </cell>
          <cell r="L56" t="str">
            <v>ESHC025-17</v>
          </cell>
          <cell r="M56" t="str">
            <v>Microeconomia I</v>
          </cell>
          <cell r="N56">
            <v>4</v>
          </cell>
          <cell r="O56">
            <v>0</v>
          </cell>
          <cell r="P56">
            <v>4</v>
          </cell>
          <cell r="Q56">
            <v>4</v>
          </cell>
        </row>
        <row r="57">
          <cell r="D57" t="str">
            <v>B-A002-SB</v>
          </cell>
          <cell r="F57" t="str">
            <v>L504</v>
          </cell>
          <cell r="G57" t="str">
            <v>LABORATÓRIO DE INFORMÁTICA</v>
          </cell>
          <cell r="L57" t="str">
            <v>ESHC026-17</v>
          </cell>
          <cell r="M57" t="str">
            <v>Microeconomia II</v>
          </cell>
          <cell r="N57">
            <v>4</v>
          </cell>
          <cell r="O57">
            <v>0</v>
          </cell>
          <cell r="P57">
            <v>3</v>
          </cell>
          <cell r="Q57">
            <v>4</v>
          </cell>
        </row>
        <row r="58">
          <cell r="D58" t="str">
            <v>B-A003-SB</v>
          </cell>
          <cell r="F58" t="str">
            <v>L505</v>
          </cell>
          <cell r="G58" t="str">
            <v>LABORATÓRIO DE INFORMÁTICA</v>
          </cell>
          <cell r="L58" t="str">
            <v>ESHC027-17</v>
          </cell>
          <cell r="M58" t="str">
            <v>Economia Matemática</v>
          </cell>
          <cell r="N58">
            <v>4</v>
          </cell>
          <cell r="O58">
            <v>0</v>
          </cell>
          <cell r="P58">
            <v>4</v>
          </cell>
          <cell r="Q58">
            <v>4</v>
          </cell>
        </row>
        <row r="59">
          <cell r="D59" t="str">
            <v>B-A004-SB</v>
          </cell>
          <cell r="F59" t="str">
            <v>L506</v>
          </cell>
          <cell r="G59" t="str">
            <v>LABORATÓRIO DE INFORMÁTICA</v>
          </cell>
          <cell r="L59" t="str">
            <v>ESHC028-17</v>
          </cell>
          <cell r="M59" t="str">
            <v>Economia Política</v>
          </cell>
          <cell r="N59">
            <v>4</v>
          </cell>
          <cell r="O59">
            <v>0</v>
          </cell>
          <cell r="P59">
            <v>4</v>
          </cell>
          <cell r="Q59">
            <v>4</v>
          </cell>
        </row>
        <row r="60">
          <cell r="D60" t="str">
            <v>S - 002-0</v>
          </cell>
          <cell r="F60" t="str">
            <v>L601</v>
          </cell>
          <cell r="G60" t="str">
            <v>Laboratório Didático</v>
          </cell>
          <cell r="L60" t="str">
            <v>ESHC029-17</v>
          </cell>
          <cell r="M60" t="str">
            <v>Microeconomia III</v>
          </cell>
          <cell r="N60">
            <v>4</v>
          </cell>
          <cell r="O60">
            <v>0</v>
          </cell>
          <cell r="P60">
            <v>4</v>
          </cell>
          <cell r="Q60">
            <v>4</v>
          </cell>
        </row>
        <row r="61">
          <cell r="D61" t="str">
            <v>S - 004-0</v>
          </cell>
          <cell r="F61" t="str">
            <v>L602</v>
          </cell>
          <cell r="G61" t="str">
            <v>Laboratório Didático</v>
          </cell>
          <cell r="L61" t="str">
            <v>ESHC030-17</v>
          </cell>
          <cell r="M61" t="str">
            <v>Desigualdades de Raça, Gênero e Renda</v>
          </cell>
          <cell r="N61">
            <v>4</v>
          </cell>
          <cell r="O61">
            <v>0</v>
          </cell>
          <cell r="P61">
            <v>4</v>
          </cell>
          <cell r="Q61">
            <v>4</v>
          </cell>
        </row>
        <row r="62">
          <cell r="D62" t="str">
            <v>S - 006-0</v>
          </cell>
          <cell r="F62" t="str">
            <v>L605</v>
          </cell>
          <cell r="G62" t="str">
            <v>Laboratório Didático IV</v>
          </cell>
          <cell r="L62" t="str">
            <v>ESHC031-17</v>
          </cell>
          <cell r="M62" t="str">
            <v>Macroeconomia Pós-Keynesiana</v>
          </cell>
          <cell r="N62">
            <v>4</v>
          </cell>
          <cell r="O62">
            <v>0</v>
          </cell>
          <cell r="P62">
            <v>4</v>
          </cell>
          <cell r="Q62">
            <v>4</v>
          </cell>
        </row>
        <row r="63">
          <cell r="D63" t="str">
            <v>S - 008-0</v>
          </cell>
          <cell r="F63" t="str">
            <v>L606</v>
          </cell>
          <cell r="G63" t="str">
            <v>Laboratório Didático II</v>
          </cell>
          <cell r="L63" t="str">
            <v>ESHC032-17</v>
          </cell>
          <cell r="M63" t="str">
            <v>Macroeconomia II</v>
          </cell>
          <cell r="N63">
            <v>4</v>
          </cell>
          <cell r="O63">
            <v>0</v>
          </cell>
          <cell r="P63">
            <v>4</v>
          </cell>
          <cell r="Q63">
            <v>4</v>
          </cell>
        </row>
        <row r="64">
          <cell r="D64" t="str">
            <v>S - 01</v>
          </cell>
          <cell r="F64" t="str">
            <v>L701</v>
          </cell>
          <cell r="G64" t="str">
            <v>Laboratório Didático V</v>
          </cell>
          <cell r="L64" t="str">
            <v>ESHC033-17</v>
          </cell>
          <cell r="M64" t="str">
            <v>Economia Brasileira Contemporânea III</v>
          </cell>
          <cell r="N64">
            <v>4</v>
          </cell>
          <cell r="O64">
            <v>0</v>
          </cell>
          <cell r="P64">
            <v>4</v>
          </cell>
          <cell r="Q64">
            <v>4</v>
          </cell>
        </row>
        <row r="65">
          <cell r="D65" t="str">
            <v>S - 02</v>
          </cell>
          <cell r="F65" t="str">
            <v>L702</v>
          </cell>
          <cell r="G65" t="str">
            <v>Laboratório Didático VII</v>
          </cell>
          <cell r="L65" t="str">
            <v>ESHC034-17</v>
          </cell>
          <cell r="M65" t="str">
            <v>Economia e Meio Ambiente</v>
          </cell>
          <cell r="N65">
            <v>4</v>
          </cell>
          <cell r="O65">
            <v>0</v>
          </cell>
          <cell r="P65">
            <v>4</v>
          </cell>
          <cell r="Q65">
            <v>4</v>
          </cell>
        </row>
        <row r="66">
          <cell r="D66" t="str">
            <v>S - 03</v>
          </cell>
          <cell r="F66" t="str">
            <v>L705</v>
          </cell>
          <cell r="G66" t="str">
            <v>Laboratório Didático VIII</v>
          </cell>
          <cell r="L66" t="str">
            <v>ESHC035-17</v>
          </cell>
          <cell r="M66" t="str">
            <v>Econometria I</v>
          </cell>
          <cell r="N66">
            <v>2</v>
          </cell>
          <cell r="O66">
            <v>2</v>
          </cell>
          <cell r="P66">
            <v>3</v>
          </cell>
          <cell r="Q66">
            <v>4</v>
          </cell>
        </row>
        <row r="67">
          <cell r="D67" t="str">
            <v>S - 04</v>
          </cell>
          <cell r="F67" t="str">
            <v>L706</v>
          </cell>
          <cell r="G67" t="str">
            <v>Laboratório Didático VI</v>
          </cell>
          <cell r="L67" t="str">
            <v>ESHC036-17</v>
          </cell>
          <cell r="M67" t="str">
            <v>Econometria II</v>
          </cell>
          <cell r="N67">
            <v>2</v>
          </cell>
          <cell r="O67">
            <v>2</v>
          </cell>
          <cell r="P67">
            <v>3</v>
          </cell>
          <cell r="Q67">
            <v>4</v>
          </cell>
        </row>
        <row r="68">
          <cell r="D68" t="str">
            <v>S - 05</v>
          </cell>
          <cell r="F68" t="str">
            <v>L603</v>
          </cell>
          <cell r="G68" t="str">
            <v>Laboratório Experimentos II</v>
          </cell>
          <cell r="L68" t="str">
            <v>ESHC037-17</v>
          </cell>
          <cell r="M68" t="str">
            <v>Econometria III</v>
          </cell>
          <cell r="N68">
            <v>2</v>
          </cell>
          <cell r="O68">
            <v>2</v>
          </cell>
          <cell r="P68">
            <v>3</v>
          </cell>
          <cell r="Q68">
            <v>4</v>
          </cell>
        </row>
        <row r="69">
          <cell r="D69" t="str">
            <v>S - 06</v>
          </cell>
          <cell r="F69" t="str">
            <v>L604</v>
          </cell>
          <cell r="G69" t="str">
            <v>Laboratório de Experimentos I</v>
          </cell>
          <cell r="L69" t="str">
            <v>ESHC038-17</v>
          </cell>
          <cell r="M69" t="str">
            <v>Economia Monetária</v>
          </cell>
          <cell r="N69">
            <v>4</v>
          </cell>
          <cell r="O69">
            <v>0</v>
          </cell>
          <cell r="P69">
            <v>4</v>
          </cell>
          <cell r="Q69">
            <v>4</v>
          </cell>
        </row>
        <row r="70">
          <cell r="D70" t="str">
            <v>S - 204-0</v>
          </cell>
          <cell r="F70" t="str">
            <v>L704</v>
          </cell>
          <cell r="G70" t="str">
            <v>Laboratório de Experimentos III</v>
          </cell>
          <cell r="L70" t="str">
            <v>ESHC039-17</v>
          </cell>
          <cell r="M70" t="str">
            <v>Questões Metodológicas em Economia</v>
          </cell>
          <cell r="N70">
            <v>4</v>
          </cell>
          <cell r="O70">
            <v>0</v>
          </cell>
          <cell r="P70">
            <v>3</v>
          </cell>
          <cell r="Q70">
            <v>4</v>
          </cell>
        </row>
        <row r="71">
          <cell r="D71" t="str">
            <v>S - 205-0</v>
          </cell>
          <cell r="F71" t="str">
            <v>L703</v>
          </cell>
          <cell r="G71" t="str">
            <v>Laboratório Experimentos IV</v>
          </cell>
          <cell r="L71" t="str">
            <v>ESHC904-17</v>
          </cell>
          <cell r="M71" t="str">
            <v>Técnicas de Pesquisa em Economia</v>
          </cell>
          <cell r="N71">
            <v>2</v>
          </cell>
          <cell r="O71">
            <v>3</v>
          </cell>
          <cell r="P71">
            <v>0</v>
          </cell>
          <cell r="Q71">
            <v>5</v>
          </cell>
        </row>
        <row r="72">
          <cell r="D72" t="str">
            <v>S - 206-0</v>
          </cell>
          <cell r="F72" t="str">
            <v>L1</v>
          </cell>
          <cell r="G72" t="str">
            <v>Laboratório de Informática I</v>
          </cell>
          <cell r="L72" t="str">
            <v>ESHC905-17</v>
          </cell>
          <cell r="M72" t="str">
            <v>Trabalho de Graduação I em Ciências Econômicas</v>
          </cell>
          <cell r="N72">
            <v>0</v>
          </cell>
          <cell r="O72">
            <v>8</v>
          </cell>
          <cell r="P72">
            <v>0</v>
          </cell>
          <cell r="Q72">
            <v>8</v>
          </cell>
        </row>
        <row r="73">
          <cell r="D73" t="str">
            <v>S - 207-0</v>
          </cell>
          <cell r="F73" t="str">
            <v>L2</v>
          </cell>
          <cell r="G73" t="str">
            <v>Lab. de Nanotecnologia Aplic.ao Petróleo</v>
          </cell>
          <cell r="L73" t="str">
            <v>ESHC906-17</v>
          </cell>
          <cell r="M73" t="str">
            <v>Trabalho de Graduação II em Ciências Econômicas</v>
          </cell>
          <cell r="N73">
            <v>0</v>
          </cell>
          <cell r="O73">
            <v>9</v>
          </cell>
          <cell r="P73">
            <v>0</v>
          </cell>
          <cell r="Q73">
            <v>9</v>
          </cell>
        </row>
        <row r="74">
          <cell r="D74" t="str">
            <v>S - 208-0</v>
          </cell>
          <cell r="F74" t="str">
            <v>L3</v>
          </cell>
          <cell r="G74" t="str">
            <v>Laboratório de Informática III</v>
          </cell>
          <cell r="L74" t="str">
            <v>ESHP004-13</v>
          </cell>
          <cell r="M74" t="str">
            <v>Cidadania, Direitos e Desigualdades</v>
          </cell>
          <cell r="N74">
            <v>4</v>
          </cell>
          <cell r="O74">
            <v>0</v>
          </cell>
          <cell r="P74">
            <v>4</v>
          </cell>
          <cell r="Q74">
            <v>4</v>
          </cell>
        </row>
        <row r="75">
          <cell r="D75" t="str">
            <v>S - 209-0</v>
          </cell>
          <cell r="F75" t="str">
            <v>L4</v>
          </cell>
          <cell r="G75" t="str">
            <v>Laboratório de Informática</v>
          </cell>
          <cell r="L75" t="str">
            <v>ESHP005-13</v>
          </cell>
          <cell r="M75" t="str">
            <v>Conflitos Sociais</v>
          </cell>
          <cell r="N75">
            <v>4</v>
          </cell>
          <cell r="O75">
            <v>0</v>
          </cell>
          <cell r="P75">
            <v>4</v>
          </cell>
          <cell r="Q75">
            <v>4</v>
          </cell>
        </row>
        <row r="76">
          <cell r="D76" t="str">
            <v>S - 210-0</v>
          </cell>
          <cell r="F76" t="str">
            <v>01/03</v>
          </cell>
          <cell r="G76" t="str">
            <v>Laboratório de Química</v>
          </cell>
          <cell r="L76" t="str">
            <v>ESHP007-13</v>
          </cell>
          <cell r="M76" t="str">
            <v>Federalismo e Políticas Públicas</v>
          </cell>
          <cell r="N76">
            <v>4</v>
          </cell>
          <cell r="O76">
            <v>0</v>
          </cell>
          <cell r="P76">
            <v>4</v>
          </cell>
          <cell r="Q76">
            <v>4</v>
          </cell>
        </row>
        <row r="77">
          <cell r="D77" t="str">
            <v>S - 211-0</v>
          </cell>
          <cell r="F77" t="str">
            <v>L - 42</v>
          </cell>
          <cell r="G77" t="str">
            <v>Núcleo de Neurociência e Sistema</v>
          </cell>
          <cell r="L77" t="str">
            <v>ESHP009-13</v>
          </cell>
          <cell r="M77" t="str">
            <v>Governo, Burocracia e Administração Pública</v>
          </cell>
          <cell r="N77">
            <v>4</v>
          </cell>
          <cell r="O77">
            <v>0</v>
          </cell>
          <cell r="P77">
            <v>4</v>
          </cell>
          <cell r="Q77">
            <v>4</v>
          </cell>
        </row>
        <row r="78">
          <cell r="D78" t="str">
            <v>S - 212-0</v>
          </cell>
          <cell r="F78" t="str">
            <v>L - 41</v>
          </cell>
          <cell r="G78" t="str">
            <v>Experimentação Humana</v>
          </cell>
          <cell r="L78" t="str">
            <v>ESHP012-13</v>
          </cell>
          <cell r="M78" t="str">
            <v>Introdução ao Direito Administrativo</v>
          </cell>
          <cell r="N78">
            <v>4</v>
          </cell>
          <cell r="O78">
            <v>0</v>
          </cell>
          <cell r="P78">
            <v>4</v>
          </cell>
          <cell r="Q78">
            <v>4</v>
          </cell>
        </row>
        <row r="79">
          <cell r="D79" t="str">
            <v>S - 213-0</v>
          </cell>
          <cell r="F79" t="str">
            <v>410-2</v>
          </cell>
          <cell r="G79" t="str">
            <v>Laboratório Didático de Informática</v>
          </cell>
          <cell r="L79" t="str">
            <v>ESHP013-13</v>
          </cell>
          <cell r="M79" t="str">
            <v>Introdução ao Direito Constitucional</v>
          </cell>
          <cell r="N79">
            <v>4</v>
          </cell>
          <cell r="O79">
            <v>0</v>
          </cell>
          <cell r="P79">
            <v>4</v>
          </cell>
          <cell r="Q79">
            <v>4</v>
          </cell>
        </row>
        <row r="80">
          <cell r="D80" t="str">
            <v>S - 214-0</v>
          </cell>
          <cell r="F80" t="str">
            <v>A1-L103-SB</v>
          </cell>
          <cell r="G80" t="str">
            <v>Laboratório de Práticas de Ensino</v>
          </cell>
          <cell r="L80" t="str">
            <v>ESHP014-13</v>
          </cell>
          <cell r="M80" t="str">
            <v>Introdução às Políticas Públicas</v>
          </cell>
          <cell r="N80">
            <v>4</v>
          </cell>
          <cell r="O80">
            <v>0</v>
          </cell>
          <cell r="P80">
            <v>4</v>
          </cell>
          <cell r="Q80">
            <v>4</v>
          </cell>
        </row>
        <row r="81">
          <cell r="D81" t="str">
            <v>S - 301</v>
          </cell>
          <cell r="F81" t="str">
            <v>A2-L001-SB</v>
          </cell>
          <cell r="G81" t="str">
            <v>Laboratório de Informática</v>
          </cell>
          <cell r="L81" t="str">
            <v>ESHP016-13</v>
          </cell>
          <cell r="M81" t="str">
            <v>Métodos Quantitativos para Ciências Sociais</v>
          </cell>
          <cell r="N81">
            <v>2</v>
          </cell>
          <cell r="O81">
            <v>2</v>
          </cell>
          <cell r="P81">
            <v>4</v>
          </cell>
          <cell r="Q81">
            <v>4</v>
          </cell>
        </row>
        <row r="82">
          <cell r="D82" t="str">
            <v>S - 301-1</v>
          </cell>
          <cell r="F82" t="str">
            <v>A2-L002-SB</v>
          </cell>
          <cell r="G82" t="str">
            <v>Laboratório de Informática</v>
          </cell>
          <cell r="L82" t="str">
            <v>ESHP018-14</v>
          </cell>
          <cell r="M82" t="str">
            <v>Políticas Sociais</v>
          </cell>
          <cell r="N82">
            <v>4</v>
          </cell>
          <cell r="O82">
            <v>0</v>
          </cell>
          <cell r="P82">
            <v>4</v>
          </cell>
          <cell r="Q82">
            <v>4</v>
          </cell>
        </row>
        <row r="83">
          <cell r="D83" t="str">
            <v>S - 301-2</v>
          </cell>
          <cell r="F83" t="str">
            <v>A2-L003-SB</v>
          </cell>
          <cell r="G83" t="str">
            <v>Laboratório de Informática</v>
          </cell>
          <cell r="L83" t="str">
            <v>ESHP019-13</v>
          </cell>
          <cell r="M83" t="str">
            <v>Regimes e Formas De Governo</v>
          </cell>
          <cell r="N83">
            <v>4</v>
          </cell>
          <cell r="O83">
            <v>0</v>
          </cell>
          <cell r="P83">
            <v>4</v>
          </cell>
          <cell r="Q83">
            <v>4</v>
          </cell>
        </row>
        <row r="84">
          <cell r="D84" t="str">
            <v>S - 301-3</v>
          </cell>
          <cell r="F84" t="str">
            <v>L - 105</v>
          </cell>
          <cell r="G84" t="str">
            <v>Laboratório de Organismos Patogênicos</v>
          </cell>
          <cell r="L84" t="str">
            <v>ESHP020-13</v>
          </cell>
          <cell r="M84" t="str">
            <v>Temas Contemporâneos</v>
          </cell>
          <cell r="N84">
            <v>2</v>
          </cell>
          <cell r="O84">
            <v>2</v>
          </cell>
          <cell r="P84">
            <v>4</v>
          </cell>
          <cell r="Q84">
            <v>4</v>
          </cell>
        </row>
        <row r="85">
          <cell r="D85" t="str">
            <v>S - 302-1</v>
          </cell>
          <cell r="F85" t="str">
            <v>O-L101</v>
          </cell>
          <cell r="G85" t="str">
            <v>Lab. Fototerapia e Análise Microbiológ.</v>
          </cell>
          <cell r="L85" t="str">
            <v>ESHP021-13</v>
          </cell>
          <cell r="M85" t="str">
            <v>Trajetórias das Políticas de CT&amp;I no Brasil</v>
          </cell>
          <cell r="N85">
            <v>4</v>
          </cell>
          <cell r="O85">
            <v>0</v>
          </cell>
          <cell r="P85">
            <v>4</v>
          </cell>
          <cell r="Q85">
            <v>4</v>
          </cell>
        </row>
        <row r="86">
          <cell r="D86" t="str">
            <v>S - 302-2</v>
          </cell>
          <cell r="F86" t="str">
            <v>O-L13</v>
          </cell>
          <cell r="G86" t="str">
            <v>Laboratório da Engenharia da Informação</v>
          </cell>
          <cell r="L86" t="str">
            <v>ESHP022-14</v>
          </cell>
          <cell r="M86" t="str">
            <v>Cultura Política</v>
          </cell>
          <cell r="N86">
            <v>4</v>
          </cell>
          <cell r="O86">
            <v>0</v>
          </cell>
          <cell r="P86">
            <v>4</v>
          </cell>
          <cell r="Q86">
            <v>4</v>
          </cell>
        </row>
        <row r="87">
          <cell r="D87" t="str">
            <v>S - 302-3</v>
          </cell>
          <cell r="F87" t="str">
            <v>K03</v>
          </cell>
          <cell r="G87" t="str">
            <v>Lab. da Engenharia de Energia</v>
          </cell>
          <cell r="L87" t="str">
            <v>ESHP023-14</v>
          </cell>
          <cell r="M87" t="str">
            <v>Formação Histórica do Brasil Contemporâneo</v>
          </cell>
          <cell r="N87">
            <v>4</v>
          </cell>
          <cell r="O87">
            <v>0</v>
          </cell>
          <cell r="P87">
            <v>4</v>
          </cell>
          <cell r="Q87">
            <v>4</v>
          </cell>
        </row>
        <row r="88">
          <cell r="D88" t="str">
            <v>S - 303</v>
          </cell>
          <cell r="F88" t="str">
            <v>L - 106</v>
          </cell>
          <cell r="G88" t="str">
            <v>Lab. de Sistemas Biológicos e Genômica</v>
          </cell>
          <cell r="L88" t="str">
            <v>ESHP024-14</v>
          </cell>
          <cell r="M88" t="str">
            <v>Métodos de Pesquisa em Políticas Públicas</v>
          </cell>
          <cell r="N88">
            <v>4</v>
          </cell>
          <cell r="O88">
            <v>0</v>
          </cell>
          <cell r="P88">
            <v>4</v>
          </cell>
          <cell r="Q88">
            <v>4</v>
          </cell>
        </row>
        <row r="89">
          <cell r="D89" t="str">
            <v>S - 303-1</v>
          </cell>
          <cell r="F89" t="str">
            <v>O-L007</v>
          </cell>
          <cell r="G89" t="str">
            <v>Laboratório de Biomecânica</v>
          </cell>
          <cell r="L89" t="str">
            <v>ESHP025-14</v>
          </cell>
          <cell r="M89" t="str">
            <v>Observatório de Políticas Públicas</v>
          </cell>
          <cell r="N89">
            <v>0</v>
          </cell>
          <cell r="O89">
            <v>4</v>
          </cell>
          <cell r="P89">
            <v>4</v>
          </cell>
          <cell r="Q89">
            <v>4</v>
          </cell>
        </row>
        <row r="90">
          <cell r="D90" t="str">
            <v>S - 303-2</v>
          </cell>
          <cell r="F90" t="str">
            <v>O-L03</v>
          </cell>
          <cell r="G90" t="str">
            <v>Lab. de Caracterização de Biomateriais</v>
          </cell>
          <cell r="L90" t="str">
            <v>ESHP026-14</v>
          </cell>
          <cell r="M90" t="str">
            <v>Participação, Movimentos Sociais e Políticas Públicas</v>
          </cell>
          <cell r="N90">
            <v>4</v>
          </cell>
          <cell r="O90">
            <v>0</v>
          </cell>
          <cell r="P90">
            <v>4</v>
          </cell>
          <cell r="Q90">
            <v>4</v>
          </cell>
        </row>
        <row r="91">
          <cell r="D91" t="str">
            <v>S - 303-3</v>
          </cell>
          <cell r="F91" t="str">
            <v>O-L104</v>
          </cell>
          <cell r="G91" t="str">
            <v>Lab. de Cultura de Células Animais</v>
          </cell>
          <cell r="L91" t="str">
            <v>ESHP027-14</v>
          </cell>
          <cell r="M91" t="str">
            <v>Poder Local</v>
          </cell>
          <cell r="N91">
            <v>4</v>
          </cell>
          <cell r="O91">
            <v>0</v>
          </cell>
          <cell r="P91">
            <v>4</v>
          </cell>
          <cell r="Q91">
            <v>4</v>
          </cell>
        </row>
        <row r="92">
          <cell r="D92" t="str">
            <v>S - 304</v>
          </cell>
          <cell r="F92" t="str">
            <v>L - 009</v>
          </cell>
          <cell r="G92" t="str">
            <v>Lab. de Inf. de Alta Confiabilidade</v>
          </cell>
          <cell r="L92" t="str">
            <v>ESHP028-14</v>
          </cell>
          <cell r="M92" t="str">
            <v>Políticas Públicas para A Sociedade da Informação</v>
          </cell>
          <cell r="N92">
            <v>4</v>
          </cell>
          <cell r="O92">
            <v>0</v>
          </cell>
          <cell r="P92">
            <v>4</v>
          </cell>
          <cell r="Q92">
            <v>4</v>
          </cell>
        </row>
        <row r="93">
          <cell r="D93" t="str">
            <v>S - 304-1</v>
          </cell>
          <cell r="F93" t="str">
            <v>LS10</v>
          </cell>
          <cell r="G93" t="str">
            <v>Lab. de Engenharia Ambiental e Urbana</v>
          </cell>
          <cell r="L93" t="str">
            <v>ESHP029-14</v>
          </cell>
          <cell r="M93" t="str">
            <v>Teoria e Gestão de Organizações Públicas</v>
          </cell>
          <cell r="N93">
            <v>4</v>
          </cell>
          <cell r="O93">
            <v>0</v>
          </cell>
          <cell r="P93">
            <v>4</v>
          </cell>
          <cell r="Q93">
            <v>4</v>
          </cell>
        </row>
        <row r="94">
          <cell r="D94" t="str">
            <v>S - 304-2</v>
          </cell>
          <cell r="F94" t="str">
            <v>LS11</v>
          </cell>
          <cell r="G94" t="str">
            <v>Lab. Didático da Eng. de Materiais</v>
          </cell>
          <cell r="L94" t="str">
            <v>ESHP030-14</v>
          </cell>
          <cell r="M94" t="str">
            <v>Planejamento Orçamentário</v>
          </cell>
          <cell r="N94">
            <v>4</v>
          </cell>
          <cell r="O94">
            <v>0</v>
          </cell>
          <cell r="P94">
            <v>4</v>
          </cell>
          <cell r="Q94">
            <v>4</v>
          </cell>
        </row>
        <row r="95">
          <cell r="D95" t="str">
            <v>S - 304-3</v>
          </cell>
          <cell r="F95" t="str">
            <v>LS06</v>
          </cell>
          <cell r="G95" t="str">
            <v>Lab. de Materiais II - Proc. Polímeros</v>
          </cell>
          <cell r="L95" t="str">
            <v>ESHP031-14</v>
          </cell>
          <cell r="M95" t="str">
            <v>Avaliação e Monitoramento de Políticas Públicas</v>
          </cell>
          <cell r="N95">
            <v>2</v>
          </cell>
          <cell r="O95">
            <v>2</v>
          </cell>
          <cell r="P95">
            <v>4</v>
          </cell>
          <cell r="Q95">
            <v>4</v>
          </cell>
        </row>
        <row r="96">
          <cell r="D96" t="str">
            <v>S - 305</v>
          </cell>
          <cell r="F96" t="str">
            <v>L - 107</v>
          </cell>
          <cell r="G96" t="str">
            <v>Lab. de Biologia Molecular e Bioquímica</v>
          </cell>
          <cell r="L96" t="str">
            <v>ESHP902-14</v>
          </cell>
          <cell r="M96" t="str">
            <v>Trabalho de Conclusão de Curso de Políticas Públicas I</v>
          </cell>
          <cell r="N96">
            <v>0</v>
          </cell>
          <cell r="O96">
            <v>3</v>
          </cell>
          <cell r="P96">
            <v>6</v>
          </cell>
          <cell r="Q96">
            <v>3</v>
          </cell>
        </row>
        <row r="97">
          <cell r="D97" t="str">
            <v>S - 305-1</v>
          </cell>
          <cell r="F97" t="str">
            <v>O-L01</v>
          </cell>
          <cell r="G97" t="str">
            <v>Lab. Interdisciplinar de Manufatura</v>
          </cell>
          <cell r="L97" t="str">
            <v>ESHP903-14</v>
          </cell>
          <cell r="M97" t="str">
            <v>Trabalho de Conclusão de Curso de Políticas Públicas II</v>
          </cell>
          <cell r="N97">
            <v>0</v>
          </cell>
          <cell r="O97">
            <v>3</v>
          </cell>
          <cell r="P97">
            <v>6</v>
          </cell>
          <cell r="Q97">
            <v>3</v>
          </cell>
        </row>
        <row r="98">
          <cell r="D98" t="str">
            <v>S - 305-2</v>
          </cell>
          <cell r="F98" t="str">
            <v>O-L04</v>
          </cell>
          <cell r="G98" t="str">
            <v>Lab. de Análise Biomédica</v>
          </cell>
          <cell r="L98" t="str">
            <v>ESHR001-13</v>
          </cell>
          <cell r="M98" t="str">
            <v>Análise da Conjuntura Internacional Contemporânea</v>
          </cell>
          <cell r="N98">
            <v>4</v>
          </cell>
          <cell r="O98">
            <v>0</v>
          </cell>
          <cell r="P98">
            <v>4</v>
          </cell>
          <cell r="Q98">
            <v>4</v>
          </cell>
        </row>
        <row r="99">
          <cell r="D99" t="str">
            <v>S - 305-3</v>
          </cell>
          <cell r="F99" t="str">
            <v>O-L11</v>
          </cell>
          <cell r="G99" t="str">
            <v>Lab. de Biofotônica</v>
          </cell>
          <cell r="L99" t="str">
            <v>ESHR002-13</v>
          </cell>
          <cell r="M99" t="str">
            <v>Direito Internacional Público</v>
          </cell>
          <cell r="N99">
            <v>4</v>
          </cell>
          <cell r="O99">
            <v>0</v>
          </cell>
          <cell r="P99">
            <v>4</v>
          </cell>
          <cell r="Q99">
            <v>4</v>
          </cell>
        </row>
        <row r="100">
          <cell r="D100" t="str">
            <v>S - 306</v>
          </cell>
          <cell r="F100" t="str">
            <v>O-L05</v>
          </cell>
          <cell r="G100" t="str">
            <v>Sist. de Propulsão e Fen. de Transporte</v>
          </cell>
          <cell r="L100" t="str">
            <v>ESHR003-13</v>
          </cell>
          <cell r="M100" t="str">
            <v>Economia Política da Segurança Alimentar Global</v>
          </cell>
          <cell r="N100">
            <v>4</v>
          </cell>
          <cell r="O100">
            <v>0</v>
          </cell>
          <cell r="P100">
            <v>4</v>
          </cell>
          <cell r="Q100">
            <v>4</v>
          </cell>
        </row>
        <row r="101">
          <cell r="D101" t="str">
            <v>S - 306-1</v>
          </cell>
          <cell r="F101" t="str">
            <v>O-L10</v>
          </cell>
          <cell r="G101" t="str">
            <v>Laboratório de Sistemas Aeroespaciais</v>
          </cell>
          <cell r="L101" t="str">
            <v>ESHR004-13</v>
          </cell>
          <cell r="M101" t="str">
            <v>Economia Política Internacional da Energia</v>
          </cell>
          <cell r="N101">
            <v>4</v>
          </cell>
          <cell r="O101">
            <v>0</v>
          </cell>
          <cell r="P101">
            <v>4</v>
          </cell>
          <cell r="Q101">
            <v>4</v>
          </cell>
        </row>
        <row r="102">
          <cell r="D102" t="str">
            <v>S - 306-2</v>
          </cell>
          <cell r="L102" t="str">
            <v>ESHR005-13</v>
          </cell>
          <cell r="M102" t="str">
            <v>Estado e Desenvolvimento Econômico no Brasil Contemporâneo</v>
          </cell>
          <cell r="N102">
            <v>4</v>
          </cell>
          <cell r="O102">
            <v>0</v>
          </cell>
          <cell r="P102">
            <v>4</v>
          </cell>
          <cell r="Q102">
            <v>4</v>
          </cell>
        </row>
        <row r="103">
          <cell r="D103" t="str">
            <v>S - 306-3</v>
          </cell>
          <cell r="L103" t="str">
            <v>ESHR006-13</v>
          </cell>
          <cell r="M103" t="str">
            <v>Formação Histórica da America Latina</v>
          </cell>
          <cell r="N103">
            <v>4</v>
          </cell>
          <cell r="O103">
            <v>0</v>
          </cell>
          <cell r="P103">
            <v>4</v>
          </cell>
          <cell r="Q103">
            <v>4</v>
          </cell>
        </row>
        <row r="104">
          <cell r="D104" t="str">
            <v>S - 307</v>
          </cell>
          <cell r="L104" t="str">
            <v>ESHR007-14</v>
          </cell>
          <cell r="M104" t="str">
            <v>Geografia Política</v>
          </cell>
          <cell r="N104">
            <v>4</v>
          </cell>
          <cell r="O104">
            <v>0</v>
          </cell>
          <cell r="P104">
            <v>4</v>
          </cell>
          <cell r="Q104">
            <v>4</v>
          </cell>
        </row>
        <row r="105">
          <cell r="D105" t="str">
            <v>S - 307-1</v>
          </cell>
          <cell r="L105" t="str">
            <v>ESHR008-13</v>
          </cell>
          <cell r="M105" t="str">
            <v>Globalização e os processos de Integração Regional</v>
          </cell>
          <cell r="N105">
            <v>4</v>
          </cell>
          <cell r="O105">
            <v>0</v>
          </cell>
          <cell r="P105">
            <v>4</v>
          </cell>
          <cell r="Q105">
            <v>4</v>
          </cell>
        </row>
        <row r="106">
          <cell r="D106" t="str">
            <v>S - 307-2</v>
          </cell>
          <cell r="L106" t="str">
            <v>ESHR011-13</v>
          </cell>
          <cell r="M106" t="str">
            <v>Introdução ao Estudo do Direito</v>
          </cell>
          <cell r="N106">
            <v>4</v>
          </cell>
          <cell r="O106">
            <v>0</v>
          </cell>
          <cell r="P106">
            <v>4</v>
          </cell>
          <cell r="Q106">
            <v>4</v>
          </cell>
        </row>
        <row r="107">
          <cell r="D107" t="str">
            <v>S - 307-3</v>
          </cell>
          <cell r="L107" t="str">
            <v>ESHR012-13</v>
          </cell>
          <cell r="M107" t="str">
            <v>Política Internacional dos EUA e da União Europeia</v>
          </cell>
          <cell r="N107">
            <v>4</v>
          </cell>
          <cell r="O107">
            <v>0</v>
          </cell>
          <cell r="P107">
            <v>4</v>
          </cell>
          <cell r="Q107">
            <v>4</v>
          </cell>
        </row>
        <row r="108">
          <cell r="D108" t="str">
            <v>S - 308</v>
          </cell>
          <cell r="L108" t="str">
            <v>ESHR014-13</v>
          </cell>
          <cell r="M108" t="str">
            <v>Relações Internacionais e Globalização</v>
          </cell>
          <cell r="N108">
            <v>4</v>
          </cell>
          <cell r="O108">
            <v>0</v>
          </cell>
          <cell r="P108">
            <v>4</v>
          </cell>
          <cell r="Q108">
            <v>4</v>
          </cell>
        </row>
        <row r="109">
          <cell r="D109" t="str">
            <v>S - 308-1</v>
          </cell>
          <cell r="L109" t="str">
            <v>ESHR015-13</v>
          </cell>
          <cell r="M109" t="str">
            <v>Segurança Internacional in perspectiva histórica e desafios contemporâneos</v>
          </cell>
          <cell r="N109">
            <v>4</v>
          </cell>
          <cell r="O109">
            <v>0</v>
          </cell>
          <cell r="P109">
            <v>4</v>
          </cell>
          <cell r="Q109">
            <v>4</v>
          </cell>
        </row>
        <row r="110">
          <cell r="D110" t="str">
            <v>S - 308-2</v>
          </cell>
          <cell r="L110" t="str">
            <v>ESHR016-13</v>
          </cell>
          <cell r="M110" t="str">
            <v>Sistema Financeiro Internacional: de Bretton Woods ao non-sistema</v>
          </cell>
          <cell r="N110">
            <v>4</v>
          </cell>
          <cell r="O110">
            <v>0</v>
          </cell>
          <cell r="P110">
            <v>4</v>
          </cell>
          <cell r="Q110">
            <v>4</v>
          </cell>
        </row>
        <row r="111">
          <cell r="D111" t="str">
            <v>S - 308-3</v>
          </cell>
          <cell r="L111" t="str">
            <v>ESHR017-13</v>
          </cell>
          <cell r="M111" t="str">
            <v>Sistema ONU e os desafios do multilateralismo</v>
          </cell>
          <cell r="N111">
            <v>4</v>
          </cell>
          <cell r="O111">
            <v>0</v>
          </cell>
          <cell r="P111">
            <v>4</v>
          </cell>
          <cell r="Q111">
            <v>4</v>
          </cell>
        </row>
        <row r="112">
          <cell r="D112" t="str">
            <v>S - 309-1</v>
          </cell>
          <cell r="L112" t="str">
            <v>ESHR018-13</v>
          </cell>
          <cell r="M112" t="str">
            <v>Sociedade Civil Organizada Global</v>
          </cell>
          <cell r="N112">
            <v>4</v>
          </cell>
          <cell r="O112">
            <v>0</v>
          </cell>
          <cell r="P112">
            <v>4</v>
          </cell>
          <cell r="Q112">
            <v>4</v>
          </cell>
        </row>
        <row r="113">
          <cell r="D113" t="str">
            <v>S - 309-2</v>
          </cell>
          <cell r="L113" t="str">
            <v>ESHR019-13</v>
          </cell>
          <cell r="M113" t="str">
            <v>Surgimento da China como Potência Mundial</v>
          </cell>
          <cell r="N113">
            <v>4</v>
          </cell>
          <cell r="O113">
            <v>0</v>
          </cell>
          <cell r="P113">
            <v>4</v>
          </cell>
          <cell r="Q113">
            <v>4</v>
          </cell>
        </row>
        <row r="114">
          <cell r="D114" t="str">
            <v>S - 309-3</v>
          </cell>
          <cell r="L114" t="str">
            <v>ESHR022-14</v>
          </cell>
          <cell r="M114" t="str">
            <v>Abordagens Tradicionais das Relações Internacionais</v>
          </cell>
          <cell r="N114">
            <v>4</v>
          </cell>
          <cell r="O114">
            <v>0</v>
          </cell>
          <cell r="P114">
            <v>4</v>
          </cell>
          <cell r="Q114">
            <v>4</v>
          </cell>
        </row>
        <row r="115">
          <cell r="D115" t="str">
            <v>S - 310-1</v>
          </cell>
          <cell r="L115" t="str">
            <v>ESHR023-14</v>
          </cell>
          <cell r="M115" t="str">
            <v>Pensamento crítico das Relações Internacionais</v>
          </cell>
          <cell r="N115">
            <v>4</v>
          </cell>
          <cell r="O115">
            <v>0</v>
          </cell>
          <cell r="P115">
            <v>4</v>
          </cell>
          <cell r="Q115">
            <v>4</v>
          </cell>
        </row>
        <row r="116">
          <cell r="D116" t="str">
            <v>S - 310-2</v>
          </cell>
          <cell r="L116" t="str">
            <v>ESHR024-14</v>
          </cell>
          <cell r="M116" t="str">
            <v>História da Política Externa Brasileira</v>
          </cell>
          <cell r="N116">
            <v>4</v>
          </cell>
          <cell r="O116">
            <v>0</v>
          </cell>
          <cell r="P116">
            <v>4</v>
          </cell>
          <cell r="Q116">
            <v>4</v>
          </cell>
        </row>
        <row r="117">
          <cell r="D117" t="str">
            <v>S - 310-3</v>
          </cell>
          <cell r="L117" t="str">
            <v>ESHR025-14</v>
          </cell>
          <cell r="M117" t="str">
            <v>Política Externa Brasileira Contemporânea</v>
          </cell>
          <cell r="N117">
            <v>4</v>
          </cell>
          <cell r="O117">
            <v>0</v>
          </cell>
          <cell r="P117">
            <v>4</v>
          </cell>
          <cell r="Q117">
            <v>4</v>
          </cell>
        </row>
        <row r="118">
          <cell r="D118" t="str">
            <v>S - 311-1</v>
          </cell>
          <cell r="L118" t="str">
            <v>ESHR026-14</v>
          </cell>
          <cell r="M118" t="str">
            <v>História do Terceiro Mundo</v>
          </cell>
          <cell r="N118">
            <v>4</v>
          </cell>
          <cell r="O118">
            <v>0</v>
          </cell>
          <cell r="P118">
            <v>4</v>
          </cell>
          <cell r="Q118">
            <v>4</v>
          </cell>
        </row>
        <row r="119">
          <cell r="D119" t="str">
            <v>S - 311-2</v>
          </cell>
          <cell r="L119" t="str">
            <v>ESHR027-14</v>
          </cell>
          <cell r="M119" t="str">
            <v>Trajetórias Internacionais do Continente Africano</v>
          </cell>
          <cell r="N119">
            <v>4</v>
          </cell>
          <cell r="O119">
            <v>0</v>
          </cell>
          <cell r="P119">
            <v>4</v>
          </cell>
          <cell r="Q119">
            <v>4</v>
          </cell>
        </row>
        <row r="120">
          <cell r="D120" t="str">
            <v>S - 311-3</v>
          </cell>
          <cell r="L120" t="str">
            <v>ESHR028-14</v>
          </cell>
          <cell r="M120" t="str">
            <v>Regime Internacional dos Direitos Humanos e a Atuação Brasileira</v>
          </cell>
          <cell r="N120">
            <v>4</v>
          </cell>
          <cell r="O120">
            <v>0</v>
          </cell>
          <cell r="P120">
            <v>4</v>
          </cell>
          <cell r="Q120">
            <v>4</v>
          </cell>
        </row>
        <row r="121">
          <cell r="D121" t="str">
            <v>S - 401</v>
          </cell>
          <cell r="L121" t="str">
            <v>ESHR900-13</v>
          </cell>
          <cell r="M121" t="str">
            <v>Metodologia de pesquisa em RI</v>
          </cell>
          <cell r="N121">
            <v>4</v>
          </cell>
          <cell r="O121">
            <v>0</v>
          </cell>
          <cell r="P121">
            <v>4</v>
          </cell>
          <cell r="Q121">
            <v>4</v>
          </cell>
        </row>
        <row r="122">
          <cell r="D122" t="str">
            <v>S - 402</v>
          </cell>
          <cell r="L122" t="str">
            <v>ESHR901-13</v>
          </cell>
          <cell r="M122" t="str">
            <v>TCC de Relações Internacionais I</v>
          </cell>
          <cell r="N122">
            <v>0</v>
          </cell>
          <cell r="O122">
            <v>2</v>
          </cell>
          <cell r="P122">
            <v>6</v>
          </cell>
          <cell r="Q122">
            <v>2</v>
          </cell>
        </row>
        <row r="123">
          <cell r="D123" t="str">
            <v>S - 403</v>
          </cell>
          <cell r="L123" t="str">
            <v>ESHR902-13</v>
          </cell>
          <cell r="M123" t="str">
            <v>TCC de Relações Internacionais II</v>
          </cell>
          <cell r="N123">
            <v>0</v>
          </cell>
          <cell r="O123">
            <v>2</v>
          </cell>
          <cell r="P123">
            <v>6</v>
          </cell>
          <cell r="Q123">
            <v>2</v>
          </cell>
        </row>
        <row r="124">
          <cell r="D124" t="str">
            <v>S - 404</v>
          </cell>
          <cell r="L124" t="str">
            <v>ESHT001-17</v>
          </cell>
          <cell r="M124" t="str">
            <v>Arranjos Institucionais e Marco Regulatório do Território</v>
          </cell>
          <cell r="N124">
            <v>2</v>
          </cell>
          <cell r="O124">
            <v>0</v>
          </cell>
          <cell r="P124">
            <v>2</v>
          </cell>
          <cell r="Q124">
            <v>2</v>
          </cell>
        </row>
        <row r="125">
          <cell r="D125" t="str">
            <v>S - 405</v>
          </cell>
          <cell r="L125" t="str">
            <v>ESHT002-17</v>
          </cell>
          <cell r="M125" t="str">
            <v>Cartografia e Geoprocessamento para o Planejamento Territorial</v>
          </cell>
          <cell r="N125">
            <v>2</v>
          </cell>
          <cell r="O125">
            <v>3</v>
          </cell>
          <cell r="P125">
            <v>3</v>
          </cell>
          <cell r="Q125">
            <v>5</v>
          </cell>
        </row>
        <row r="126">
          <cell r="D126" t="str">
            <v>S - 406</v>
          </cell>
          <cell r="L126" t="str">
            <v>ESHT003-17</v>
          </cell>
          <cell r="M126" t="str">
            <v>Demografia</v>
          </cell>
          <cell r="N126">
            <v>4</v>
          </cell>
          <cell r="O126">
            <v>0</v>
          </cell>
          <cell r="P126">
            <v>4</v>
          </cell>
          <cell r="Q126">
            <v>4</v>
          </cell>
        </row>
        <row r="127">
          <cell r="D127" t="str">
            <v>S - 407</v>
          </cell>
          <cell r="L127" t="str">
            <v>ESHT005-17</v>
          </cell>
          <cell r="M127" t="str">
            <v>Economia do Território</v>
          </cell>
          <cell r="N127">
            <v>4</v>
          </cell>
          <cell r="O127">
            <v>0</v>
          </cell>
          <cell r="P127">
            <v>3</v>
          </cell>
          <cell r="Q127">
            <v>4</v>
          </cell>
        </row>
        <row r="128">
          <cell r="D128" t="str">
            <v>S - 408</v>
          </cell>
          <cell r="L128" t="str">
            <v>ESHT006-17</v>
          </cell>
          <cell r="M128" t="str">
            <v>Economia Urbana</v>
          </cell>
          <cell r="N128">
            <v>4</v>
          </cell>
          <cell r="O128">
            <v>0</v>
          </cell>
          <cell r="P128">
            <v>4</v>
          </cell>
          <cell r="Q128">
            <v>4</v>
          </cell>
        </row>
        <row r="129">
          <cell r="D129" t="str">
            <v>S - 501</v>
          </cell>
          <cell r="L129" t="str">
            <v>ESHT007-17</v>
          </cell>
          <cell r="M129" t="str">
            <v>Estudos do Meio Físico</v>
          </cell>
          <cell r="N129">
            <v>4</v>
          </cell>
          <cell r="O129">
            <v>0</v>
          </cell>
          <cell r="P129">
            <v>4</v>
          </cell>
          <cell r="Q129">
            <v>4</v>
          </cell>
        </row>
        <row r="130">
          <cell r="D130" t="str">
            <v>S - 502</v>
          </cell>
          <cell r="L130" t="str">
            <v>ESHT008-17</v>
          </cell>
          <cell r="M130" t="str">
            <v>Governança Pública, Democracia e Políticas No Território</v>
          </cell>
          <cell r="N130">
            <v>4</v>
          </cell>
          <cell r="O130">
            <v>0</v>
          </cell>
          <cell r="P130">
            <v>4</v>
          </cell>
          <cell r="Q130">
            <v>4</v>
          </cell>
        </row>
        <row r="131">
          <cell r="D131" t="str">
            <v>S - 504</v>
          </cell>
          <cell r="L131" t="str">
            <v>ESHT009-17</v>
          </cell>
          <cell r="M131" t="str">
            <v>História da Cidade e do Urbanismo</v>
          </cell>
          <cell r="N131">
            <v>4</v>
          </cell>
          <cell r="O131">
            <v>0</v>
          </cell>
          <cell r="P131">
            <v>4</v>
          </cell>
          <cell r="Q131">
            <v>4</v>
          </cell>
        </row>
        <row r="132">
          <cell r="D132" t="str">
            <v>S001</v>
          </cell>
          <cell r="L132" t="str">
            <v>ESHT010-17</v>
          </cell>
          <cell r="M132" t="str">
            <v>Métodos de Planejamento</v>
          </cell>
          <cell r="N132">
            <v>3</v>
          </cell>
          <cell r="O132">
            <v>1</v>
          </cell>
          <cell r="P132">
            <v>4</v>
          </cell>
          <cell r="Q132">
            <v>4</v>
          </cell>
        </row>
        <row r="133">
          <cell r="D133" t="str">
            <v>S002</v>
          </cell>
          <cell r="L133" t="str">
            <v>ESHT011-17</v>
          </cell>
          <cell r="M133" t="str">
            <v>Métodos e Técnicas de Análise de Informação para o Planejamento</v>
          </cell>
          <cell r="N133">
            <v>3</v>
          </cell>
          <cell r="O133">
            <v>1</v>
          </cell>
          <cell r="P133">
            <v>4</v>
          </cell>
          <cell r="Q133">
            <v>4</v>
          </cell>
        </row>
        <row r="134">
          <cell r="D134" t="str">
            <v>S003</v>
          </cell>
          <cell r="L134" t="str">
            <v>ESHT012-17</v>
          </cell>
          <cell r="M134" t="str">
            <v>Mobilização Produtiva dos Territórios e Desenvolvimento Local</v>
          </cell>
          <cell r="N134">
            <v>4</v>
          </cell>
          <cell r="O134">
            <v>0</v>
          </cell>
          <cell r="P134">
            <v>4</v>
          </cell>
          <cell r="Q134">
            <v>4</v>
          </cell>
        </row>
        <row r="135">
          <cell r="D135" t="str">
            <v>S004</v>
          </cell>
          <cell r="L135" t="str">
            <v>ESHT013-17</v>
          </cell>
          <cell r="M135" t="str">
            <v>Oficina de Planejamento Macro e Meso Regional</v>
          </cell>
          <cell r="N135">
            <v>0</v>
          </cell>
          <cell r="O135">
            <v>4</v>
          </cell>
          <cell r="P135">
            <v>4</v>
          </cell>
          <cell r="Q135">
            <v>4</v>
          </cell>
        </row>
        <row r="136">
          <cell r="D136" t="str">
            <v>S005</v>
          </cell>
          <cell r="L136" t="str">
            <v>ESHT014-17</v>
          </cell>
          <cell r="M136" t="str">
            <v>Oficina de Planejamento de Áreas Periurbanas, Interioranas e Rurais</v>
          </cell>
          <cell r="N136">
            <v>0</v>
          </cell>
          <cell r="O136">
            <v>4</v>
          </cell>
          <cell r="P136">
            <v>4</v>
          </cell>
          <cell r="Q136">
            <v>4</v>
          </cell>
        </row>
        <row r="137">
          <cell r="D137" t="str">
            <v>S006</v>
          </cell>
          <cell r="L137" t="str">
            <v>ESHT015-17</v>
          </cell>
          <cell r="M137" t="str">
            <v>Oficina de Planejamento Urbano</v>
          </cell>
          <cell r="N137">
            <v>0</v>
          </cell>
          <cell r="O137">
            <v>4</v>
          </cell>
          <cell r="P137">
            <v>4</v>
          </cell>
          <cell r="Q137">
            <v>4</v>
          </cell>
        </row>
        <row r="138">
          <cell r="D138" t="str">
            <v>S009</v>
          </cell>
          <cell r="L138" t="str">
            <v>ESHT016-17</v>
          </cell>
          <cell r="M138" t="str">
            <v>Oficina de Planejamento e Governança Metropolitana</v>
          </cell>
          <cell r="N138">
            <v>0</v>
          </cell>
          <cell r="O138">
            <v>4</v>
          </cell>
          <cell r="P138">
            <v>4</v>
          </cell>
          <cell r="Q138">
            <v>4</v>
          </cell>
        </row>
        <row r="139">
          <cell r="D139" t="str">
            <v>S029</v>
          </cell>
          <cell r="L139" t="str">
            <v>ESHT017-17</v>
          </cell>
          <cell r="M139" t="str">
            <v>Planejamento e Política Ambiental</v>
          </cell>
          <cell r="N139">
            <v>4</v>
          </cell>
          <cell r="O139">
            <v>0</v>
          </cell>
          <cell r="P139">
            <v>4</v>
          </cell>
          <cell r="Q139">
            <v>4</v>
          </cell>
        </row>
        <row r="140">
          <cell r="D140" t="str">
            <v>SC001</v>
          </cell>
          <cell r="L140" t="str">
            <v>ESHT018-17</v>
          </cell>
          <cell r="M140" t="str">
            <v>Planejamento e Política Regional</v>
          </cell>
          <cell r="N140">
            <v>4</v>
          </cell>
          <cell r="O140">
            <v>0</v>
          </cell>
          <cell r="P140">
            <v>4</v>
          </cell>
          <cell r="Q140">
            <v>4</v>
          </cell>
        </row>
        <row r="141">
          <cell r="D141" t="str">
            <v>SC002</v>
          </cell>
          <cell r="L141" t="str">
            <v>ESHT019-17</v>
          </cell>
          <cell r="M141" t="str">
            <v>Planejamento e Política Rural</v>
          </cell>
          <cell r="N141">
            <v>4</v>
          </cell>
          <cell r="O141">
            <v>0</v>
          </cell>
          <cell r="P141">
            <v>4</v>
          </cell>
          <cell r="Q141">
            <v>4</v>
          </cell>
        </row>
        <row r="142">
          <cell r="D142" t="str">
            <v>SC003</v>
          </cell>
          <cell r="L142" t="str">
            <v>ESHT020-17</v>
          </cell>
          <cell r="M142" t="str">
            <v>Política Metropolitana</v>
          </cell>
          <cell r="N142">
            <v>4</v>
          </cell>
          <cell r="O142">
            <v>0</v>
          </cell>
          <cell r="P142">
            <v>4</v>
          </cell>
          <cell r="Q142">
            <v>4</v>
          </cell>
        </row>
        <row r="143">
          <cell r="D143" t="str">
            <v>SC004</v>
          </cell>
          <cell r="L143" t="str">
            <v>ESHT021-17</v>
          </cell>
          <cell r="M143" t="str">
            <v>Política Urbana</v>
          </cell>
          <cell r="N143">
            <v>4</v>
          </cell>
          <cell r="O143">
            <v>0</v>
          </cell>
          <cell r="P143">
            <v>4</v>
          </cell>
          <cell r="Q143">
            <v>4</v>
          </cell>
        </row>
        <row r="144">
          <cell r="D144" t="str">
            <v>SC007</v>
          </cell>
          <cell r="L144" t="str">
            <v>ESHT023-17</v>
          </cell>
          <cell r="M144" t="str">
            <v>Sociologia dos Territórios</v>
          </cell>
          <cell r="N144">
            <v>4</v>
          </cell>
          <cell r="O144">
            <v>0</v>
          </cell>
          <cell r="P144">
            <v>4</v>
          </cell>
          <cell r="Q144">
            <v>4</v>
          </cell>
        </row>
        <row r="145">
          <cell r="D145" t="str">
            <v>SC008</v>
          </cell>
          <cell r="L145" t="str">
            <v>ESHT024-17</v>
          </cell>
          <cell r="M145" t="str">
            <v>Uso do Solo Urbano</v>
          </cell>
          <cell r="N145">
            <v>4</v>
          </cell>
          <cell r="O145">
            <v>0</v>
          </cell>
          <cell r="P145">
            <v>4</v>
          </cell>
          <cell r="Q145">
            <v>4</v>
          </cell>
        </row>
        <row r="146">
          <cell r="D146" t="str">
            <v>Z-S001-SB</v>
          </cell>
          <cell r="L146" t="str">
            <v>ESHT025-17</v>
          </cell>
          <cell r="M146" t="str">
            <v>Desenvolvimento Econômico e Social No Brasil</v>
          </cell>
          <cell r="N146">
            <v>4</v>
          </cell>
          <cell r="O146">
            <v>0</v>
          </cell>
          <cell r="P146">
            <v>4</v>
          </cell>
          <cell r="Q146">
            <v>4</v>
          </cell>
        </row>
        <row r="147">
          <cell r="D147" t="str">
            <v>Z-S002-SB</v>
          </cell>
          <cell r="L147" t="str">
            <v>ESHT900-17</v>
          </cell>
          <cell r="M147" t="str">
            <v>Trabalho de Conclusão de Curso I</v>
          </cell>
          <cell r="N147">
            <v>0</v>
          </cell>
          <cell r="O147">
            <v>2</v>
          </cell>
          <cell r="P147">
            <v>12</v>
          </cell>
          <cell r="Q147">
            <v>2</v>
          </cell>
        </row>
        <row r="148">
          <cell r="D148" t="str">
            <v>Z-S003-SB</v>
          </cell>
          <cell r="L148" t="str">
            <v>ESHT901-17</v>
          </cell>
          <cell r="M148" t="str">
            <v>Trabalho de Conclusão de Curso II</v>
          </cell>
          <cell r="N148">
            <v>0</v>
          </cell>
          <cell r="O148">
            <v>2</v>
          </cell>
          <cell r="P148">
            <v>12</v>
          </cell>
          <cell r="Q148">
            <v>2</v>
          </cell>
        </row>
        <row r="149">
          <cell r="D149" t="str">
            <v>Z-S004-SB</v>
          </cell>
          <cell r="L149" t="str">
            <v>ESTA001-17</v>
          </cell>
          <cell r="M149" t="str">
            <v>Dispositivos Eletrônicos</v>
          </cell>
          <cell r="N149">
            <v>3</v>
          </cell>
          <cell r="O149">
            <v>2</v>
          </cell>
          <cell r="P149">
            <v>4</v>
          </cell>
          <cell r="Q149">
            <v>5</v>
          </cell>
        </row>
        <row r="150">
          <cell r="L150" t="str">
            <v>ESTA002-17</v>
          </cell>
          <cell r="M150" t="str">
            <v>Circuitos Elétricos I</v>
          </cell>
          <cell r="N150">
            <v>3</v>
          </cell>
          <cell r="O150">
            <v>2</v>
          </cell>
          <cell r="P150">
            <v>4</v>
          </cell>
          <cell r="Q150">
            <v>5</v>
          </cell>
        </row>
        <row r="151">
          <cell r="L151" t="str">
            <v>ESTA003-17</v>
          </cell>
          <cell r="M151" t="str">
            <v>Sistemas de Controle I</v>
          </cell>
          <cell r="N151">
            <v>3</v>
          </cell>
          <cell r="O151">
            <v>2</v>
          </cell>
          <cell r="P151">
            <v>4</v>
          </cell>
          <cell r="Q151">
            <v>5</v>
          </cell>
        </row>
        <row r="152">
          <cell r="L152" t="str">
            <v>ESTA004-17</v>
          </cell>
          <cell r="M152" t="str">
            <v>Circuitos Elétricos II</v>
          </cell>
          <cell r="N152">
            <v>3</v>
          </cell>
          <cell r="O152">
            <v>2</v>
          </cell>
          <cell r="P152">
            <v>4</v>
          </cell>
          <cell r="Q152">
            <v>5</v>
          </cell>
        </row>
        <row r="153">
          <cell r="L153" t="str">
            <v>ESTA005-17</v>
          </cell>
          <cell r="M153" t="str">
            <v>Análise de Sistemas Dinâmicos Lineares</v>
          </cell>
          <cell r="N153">
            <v>3</v>
          </cell>
          <cell r="O153">
            <v>0</v>
          </cell>
          <cell r="P153">
            <v>4</v>
          </cell>
          <cell r="Q153">
            <v>3</v>
          </cell>
        </row>
        <row r="154">
          <cell r="L154" t="str">
            <v>ESTA006-17</v>
          </cell>
          <cell r="M154" t="str">
            <v>Fotônica</v>
          </cell>
          <cell r="N154">
            <v>3</v>
          </cell>
          <cell r="O154">
            <v>1</v>
          </cell>
          <cell r="P154">
            <v>4</v>
          </cell>
          <cell r="Q154">
            <v>4</v>
          </cell>
        </row>
        <row r="155">
          <cell r="L155" t="str">
            <v>ESTA007-17</v>
          </cell>
          <cell r="M155" t="str">
            <v>Eletrônica Analógica Aplicada</v>
          </cell>
          <cell r="N155">
            <v>3</v>
          </cell>
          <cell r="O155">
            <v>2</v>
          </cell>
          <cell r="P155">
            <v>4</v>
          </cell>
          <cell r="Q155">
            <v>5</v>
          </cell>
        </row>
        <row r="156">
          <cell r="L156" t="str">
            <v>ESTA008-17</v>
          </cell>
          <cell r="M156" t="str">
            <v>Sistemas de Controle II</v>
          </cell>
          <cell r="N156">
            <v>3</v>
          </cell>
          <cell r="O156">
            <v>2</v>
          </cell>
          <cell r="P156">
            <v>4</v>
          </cell>
          <cell r="Q156">
            <v>5</v>
          </cell>
        </row>
        <row r="157">
          <cell r="L157" t="str">
            <v>ESTA010-17</v>
          </cell>
          <cell r="M157" t="str">
            <v>Sensores e Transdutores</v>
          </cell>
          <cell r="N157">
            <v>3</v>
          </cell>
          <cell r="O157">
            <v>1</v>
          </cell>
          <cell r="P157">
            <v>4</v>
          </cell>
          <cell r="Q157">
            <v>4</v>
          </cell>
        </row>
        <row r="158">
          <cell r="L158" t="str">
            <v>ESTA011-17</v>
          </cell>
          <cell r="M158" t="str">
            <v>Automação de Sistemas Industriais</v>
          </cell>
          <cell r="N158">
            <v>1</v>
          </cell>
          <cell r="O158">
            <v>3</v>
          </cell>
          <cell r="P158">
            <v>4</v>
          </cell>
          <cell r="Q158">
            <v>4</v>
          </cell>
        </row>
        <row r="159">
          <cell r="L159" t="str">
            <v>ESTA013-17</v>
          </cell>
          <cell r="M159" t="str">
            <v>Fundamentos de Robótica</v>
          </cell>
          <cell r="N159">
            <v>3</v>
          </cell>
          <cell r="O159">
            <v>1</v>
          </cell>
          <cell r="P159">
            <v>4</v>
          </cell>
          <cell r="Q159">
            <v>4</v>
          </cell>
        </row>
        <row r="160">
          <cell r="L160" t="str">
            <v>ESTA014-17</v>
          </cell>
          <cell r="M160" t="str">
            <v>Sistemas CAD/CAM</v>
          </cell>
          <cell r="N160">
            <v>3</v>
          </cell>
          <cell r="O160">
            <v>1</v>
          </cell>
          <cell r="P160">
            <v>4</v>
          </cell>
          <cell r="Q160">
            <v>4</v>
          </cell>
        </row>
        <row r="161">
          <cell r="L161" t="str">
            <v>ESTA016-17</v>
          </cell>
          <cell r="M161" t="str">
            <v>Máquinas Elétricas</v>
          </cell>
          <cell r="N161">
            <v>4</v>
          </cell>
          <cell r="O161">
            <v>0</v>
          </cell>
          <cell r="P161">
            <v>4</v>
          </cell>
          <cell r="Q161">
            <v>4</v>
          </cell>
        </row>
        <row r="162">
          <cell r="L162" t="str">
            <v>ESTA017-17</v>
          </cell>
          <cell r="M162" t="str">
            <v>Laboratório de Máquinas Elétricas</v>
          </cell>
          <cell r="N162">
            <v>0</v>
          </cell>
          <cell r="O162">
            <v>2</v>
          </cell>
          <cell r="P162">
            <v>4</v>
          </cell>
          <cell r="Q162">
            <v>2</v>
          </cell>
        </row>
        <row r="163">
          <cell r="L163" t="str">
            <v>ESTA018-17</v>
          </cell>
          <cell r="M163" t="str">
            <v>Eletromagnetismo Aplicado</v>
          </cell>
          <cell r="N163">
            <v>4</v>
          </cell>
          <cell r="O163">
            <v>0</v>
          </cell>
          <cell r="P163">
            <v>5</v>
          </cell>
          <cell r="Q163">
            <v>4</v>
          </cell>
        </row>
        <row r="164">
          <cell r="L164" t="str">
            <v>ESTA019-17</v>
          </cell>
          <cell r="M164" t="str">
            <v>Projeto Assistido por Computador</v>
          </cell>
          <cell r="N164">
            <v>0</v>
          </cell>
          <cell r="O164">
            <v>2</v>
          </cell>
          <cell r="P164">
            <v>3</v>
          </cell>
          <cell r="Q164">
            <v>2</v>
          </cell>
        </row>
        <row r="165">
          <cell r="L165" t="str">
            <v>ESTA020-17</v>
          </cell>
          <cell r="M165" t="str">
            <v>Modelagem e Controle</v>
          </cell>
          <cell r="N165">
            <v>2</v>
          </cell>
          <cell r="O165">
            <v>0</v>
          </cell>
          <cell r="P165">
            <v>5</v>
          </cell>
          <cell r="Q165">
            <v>2</v>
          </cell>
        </row>
        <row r="166">
          <cell r="L166" t="str">
            <v>ESTA021-17</v>
          </cell>
          <cell r="M166" t="str">
            <v>Introdução ao Controle Discreto</v>
          </cell>
          <cell r="N166">
            <v>3</v>
          </cell>
          <cell r="O166">
            <v>0</v>
          </cell>
          <cell r="P166">
            <v>4</v>
          </cell>
          <cell r="Q166">
            <v>3</v>
          </cell>
        </row>
        <row r="167">
          <cell r="L167" t="str">
            <v>ESTA022-17</v>
          </cell>
          <cell r="M167" t="str">
            <v>Teoria de Acionamentos Elétricos</v>
          </cell>
          <cell r="N167">
            <v>4</v>
          </cell>
          <cell r="O167">
            <v>0</v>
          </cell>
          <cell r="P167">
            <v>4</v>
          </cell>
          <cell r="Q167">
            <v>4</v>
          </cell>
        </row>
        <row r="168">
          <cell r="L168" t="str">
            <v>ESTA023-17</v>
          </cell>
          <cell r="M168" t="str">
            <v>Introdução aos Processos de Fabricação</v>
          </cell>
          <cell r="N168">
            <v>3</v>
          </cell>
          <cell r="O168">
            <v>1</v>
          </cell>
          <cell r="P168">
            <v>4</v>
          </cell>
          <cell r="Q168">
            <v>4</v>
          </cell>
        </row>
        <row r="169">
          <cell r="L169" t="str">
            <v>ESTA902-17</v>
          </cell>
          <cell r="M169" t="str">
            <v>Trabalho de Graduação I em Engenharia de Instrumentação, Automação e Robótica</v>
          </cell>
          <cell r="N169">
            <v>0</v>
          </cell>
          <cell r="O169">
            <v>2</v>
          </cell>
          <cell r="P169">
            <v>4</v>
          </cell>
          <cell r="Q169">
            <v>2</v>
          </cell>
        </row>
        <row r="170">
          <cell r="L170" t="str">
            <v>ESTA903-17</v>
          </cell>
          <cell r="M170" t="str">
            <v>Trabalho de Graduação II em Engenharia de Instrumentação, Automação e Robótica</v>
          </cell>
          <cell r="N170">
            <v>0</v>
          </cell>
          <cell r="O170">
            <v>2</v>
          </cell>
          <cell r="P170">
            <v>4</v>
          </cell>
          <cell r="Q170">
            <v>2</v>
          </cell>
        </row>
        <row r="171">
          <cell r="L171" t="str">
            <v>ESTA904-17</v>
          </cell>
          <cell r="M171" t="str">
            <v>Trabalho de Graduação III em Engenharia de Instrumentação, Automação e Robótica</v>
          </cell>
          <cell r="N171">
            <v>0</v>
          </cell>
          <cell r="O171">
            <v>2</v>
          </cell>
          <cell r="P171">
            <v>4</v>
          </cell>
          <cell r="Q171">
            <v>2</v>
          </cell>
        </row>
        <row r="172">
          <cell r="L172" t="str">
            <v>ESTA905-17</v>
          </cell>
          <cell r="M172" t="str">
            <v>Estágio Curricular em Engenharia de Instrumentação, Automação e Robótica</v>
          </cell>
          <cell r="N172">
            <v>0</v>
          </cell>
          <cell r="O172">
            <v>14</v>
          </cell>
          <cell r="P172">
            <v>0</v>
          </cell>
          <cell r="Q172">
            <v>14</v>
          </cell>
        </row>
        <row r="173">
          <cell r="L173" t="str">
            <v>ESTB001-17</v>
          </cell>
          <cell r="M173" t="str">
            <v>Métodos Matemáticos Aplicados a Sistemas Biomédicos</v>
          </cell>
          <cell r="N173">
            <v>6</v>
          </cell>
          <cell r="O173">
            <v>0</v>
          </cell>
          <cell r="P173">
            <v>4</v>
          </cell>
          <cell r="Q173">
            <v>6</v>
          </cell>
        </row>
        <row r="174">
          <cell r="L174" t="str">
            <v>ESTB002-17</v>
          </cell>
          <cell r="M174" t="str">
            <v>Bases Biológicas para Engenharia I</v>
          </cell>
          <cell r="N174">
            <v>3</v>
          </cell>
          <cell r="O174">
            <v>2</v>
          </cell>
          <cell r="P174">
            <v>5</v>
          </cell>
          <cell r="Q174">
            <v>5</v>
          </cell>
        </row>
        <row r="175">
          <cell r="L175" t="str">
            <v>ESTB004-17</v>
          </cell>
          <cell r="M175" t="str">
            <v>Bases Biológicas para Engenharia II</v>
          </cell>
          <cell r="N175">
            <v>3</v>
          </cell>
          <cell r="O175">
            <v>2</v>
          </cell>
          <cell r="P175">
            <v>5</v>
          </cell>
          <cell r="Q175">
            <v>5</v>
          </cell>
        </row>
        <row r="176">
          <cell r="L176" t="str">
            <v>ESTB005-17</v>
          </cell>
          <cell r="M176" t="str">
            <v>Ciência dos Materiais Biocompatíveis</v>
          </cell>
          <cell r="N176">
            <v>3</v>
          </cell>
          <cell r="O176">
            <v>1</v>
          </cell>
          <cell r="P176">
            <v>4</v>
          </cell>
          <cell r="Q176">
            <v>4</v>
          </cell>
        </row>
        <row r="177">
          <cell r="L177" t="str">
            <v>ESTB009-17</v>
          </cell>
          <cell r="M177" t="str">
            <v>Princípios de Imagens Médicas</v>
          </cell>
          <cell r="N177">
            <v>4</v>
          </cell>
          <cell r="O177">
            <v>0</v>
          </cell>
          <cell r="P177">
            <v>4</v>
          </cell>
          <cell r="Q177">
            <v>4</v>
          </cell>
        </row>
        <row r="178">
          <cell r="L178" t="str">
            <v>ESTB010-17</v>
          </cell>
          <cell r="M178" t="str">
            <v>Legislação Relacionada à Saúde</v>
          </cell>
          <cell r="N178">
            <v>2</v>
          </cell>
          <cell r="O178">
            <v>0</v>
          </cell>
          <cell r="P178">
            <v>4</v>
          </cell>
          <cell r="Q178">
            <v>2</v>
          </cell>
        </row>
        <row r="179">
          <cell r="L179" t="str">
            <v>ESTB013-17</v>
          </cell>
          <cell r="M179" t="str">
            <v>Biossegurança</v>
          </cell>
          <cell r="N179">
            <v>4</v>
          </cell>
          <cell r="O179">
            <v>0</v>
          </cell>
          <cell r="P179">
            <v>3</v>
          </cell>
          <cell r="Q179">
            <v>4</v>
          </cell>
        </row>
        <row r="180">
          <cell r="L180" t="str">
            <v>ESTB015-17</v>
          </cell>
          <cell r="M180" t="str">
            <v>Princípios de Ética em Serviços de Saúde</v>
          </cell>
          <cell r="N180">
            <v>2</v>
          </cell>
          <cell r="O180">
            <v>0</v>
          </cell>
          <cell r="P180">
            <v>3</v>
          </cell>
          <cell r="Q180">
            <v>2</v>
          </cell>
        </row>
        <row r="181">
          <cell r="L181" t="str">
            <v>ESTB018-17</v>
          </cell>
          <cell r="M181" t="str">
            <v>Computação Científica Aplicada a Problemas Biológicos</v>
          </cell>
          <cell r="N181">
            <v>1</v>
          </cell>
          <cell r="O181">
            <v>3</v>
          </cell>
          <cell r="P181">
            <v>4</v>
          </cell>
          <cell r="Q181">
            <v>4</v>
          </cell>
        </row>
        <row r="182">
          <cell r="L182" t="str">
            <v>ESTB019-17</v>
          </cell>
          <cell r="M182" t="str">
            <v>Bioestatística</v>
          </cell>
          <cell r="N182">
            <v>2</v>
          </cell>
          <cell r="O182">
            <v>2</v>
          </cell>
          <cell r="P182">
            <v>4</v>
          </cell>
          <cell r="Q182">
            <v>4</v>
          </cell>
        </row>
        <row r="183">
          <cell r="L183" t="str">
            <v>ESTB020-17</v>
          </cell>
          <cell r="M183" t="str">
            <v>Modelagem de Sistemas Dinâmicos I</v>
          </cell>
          <cell r="N183">
            <v>2</v>
          </cell>
          <cell r="O183">
            <v>2</v>
          </cell>
          <cell r="P183">
            <v>4</v>
          </cell>
          <cell r="Q183">
            <v>4</v>
          </cell>
        </row>
        <row r="184">
          <cell r="L184" t="str">
            <v>ESTB021-17</v>
          </cell>
          <cell r="M184" t="str">
            <v>Sensores Biomédicos</v>
          </cell>
          <cell r="N184">
            <v>2</v>
          </cell>
          <cell r="O184">
            <v>0</v>
          </cell>
          <cell r="P184">
            <v>2</v>
          </cell>
          <cell r="Q184">
            <v>2</v>
          </cell>
        </row>
        <row r="185">
          <cell r="L185" t="str">
            <v>ESTB022-17</v>
          </cell>
          <cell r="M185" t="str">
            <v>Fundamentos de Eletrônica Analógica e Digital</v>
          </cell>
          <cell r="N185">
            <v>3</v>
          </cell>
          <cell r="O185">
            <v>1</v>
          </cell>
          <cell r="P185">
            <v>4</v>
          </cell>
          <cell r="Q185">
            <v>4</v>
          </cell>
        </row>
        <row r="186">
          <cell r="L186" t="str">
            <v>ESTB023-17</v>
          </cell>
          <cell r="M186" t="str">
            <v>Física Médica I</v>
          </cell>
          <cell r="N186">
            <v>3</v>
          </cell>
          <cell r="O186">
            <v>1</v>
          </cell>
          <cell r="P186">
            <v>4</v>
          </cell>
          <cell r="Q186">
            <v>4</v>
          </cell>
        </row>
        <row r="187">
          <cell r="L187" t="str">
            <v>ESTB024-17</v>
          </cell>
          <cell r="M187" t="str">
            <v>Modelagem de Sistemas Dinâmicos II</v>
          </cell>
          <cell r="N187">
            <v>2</v>
          </cell>
          <cell r="O187">
            <v>2</v>
          </cell>
          <cell r="P187">
            <v>4</v>
          </cell>
          <cell r="Q187">
            <v>4</v>
          </cell>
        </row>
        <row r="188">
          <cell r="L188" t="str">
            <v>ESTB025-17</v>
          </cell>
          <cell r="M188" t="str">
            <v>Instrumentação Biomédica I</v>
          </cell>
          <cell r="N188">
            <v>2</v>
          </cell>
          <cell r="O188">
            <v>2</v>
          </cell>
          <cell r="P188">
            <v>5</v>
          </cell>
          <cell r="Q188">
            <v>4</v>
          </cell>
        </row>
        <row r="189">
          <cell r="L189" t="str">
            <v>ESTB026-17</v>
          </cell>
          <cell r="M189" t="str">
            <v>Biomecânica I</v>
          </cell>
          <cell r="N189">
            <v>2</v>
          </cell>
          <cell r="O189">
            <v>2</v>
          </cell>
          <cell r="P189">
            <v>4</v>
          </cell>
          <cell r="Q189">
            <v>4</v>
          </cell>
        </row>
        <row r="190">
          <cell r="L190" t="str">
            <v>ESTB027-17</v>
          </cell>
          <cell r="M190" t="str">
            <v>Biomecânica II</v>
          </cell>
          <cell r="N190">
            <v>2</v>
          </cell>
          <cell r="O190">
            <v>2</v>
          </cell>
          <cell r="P190">
            <v>4</v>
          </cell>
          <cell r="Q190">
            <v>4</v>
          </cell>
        </row>
        <row r="191">
          <cell r="L191" t="str">
            <v>ESTB028-17</v>
          </cell>
          <cell r="M191" t="str">
            <v>Equipamentos Médico-Hospitalares</v>
          </cell>
          <cell r="N191">
            <v>2</v>
          </cell>
          <cell r="O191">
            <v>2</v>
          </cell>
          <cell r="P191">
            <v>4</v>
          </cell>
          <cell r="Q191">
            <v>4</v>
          </cell>
        </row>
        <row r="192">
          <cell r="L192" t="str">
            <v>ESTB029-17</v>
          </cell>
          <cell r="M192" t="str">
            <v>Análise e Controle de Sistemas Mecânicos</v>
          </cell>
          <cell r="N192">
            <v>2</v>
          </cell>
          <cell r="O192">
            <v>2</v>
          </cell>
          <cell r="P192">
            <v>5</v>
          </cell>
          <cell r="Q192">
            <v>4</v>
          </cell>
        </row>
        <row r="193">
          <cell r="L193" t="str">
            <v>ESTB030-17</v>
          </cell>
          <cell r="M193" t="str">
            <v>Física Médica II</v>
          </cell>
          <cell r="N193">
            <v>2</v>
          </cell>
          <cell r="O193">
            <v>0</v>
          </cell>
          <cell r="P193">
            <v>4</v>
          </cell>
          <cell r="Q193">
            <v>2</v>
          </cell>
        </row>
        <row r="194">
          <cell r="L194" t="str">
            <v>ESTB902-17</v>
          </cell>
          <cell r="M194" t="str">
            <v>Trabalho de Graduação I em Engenharia Biomédica</v>
          </cell>
          <cell r="N194">
            <v>0</v>
          </cell>
          <cell r="O194">
            <v>2</v>
          </cell>
          <cell r="P194">
            <v>4</v>
          </cell>
          <cell r="Q194">
            <v>2</v>
          </cell>
        </row>
        <row r="195">
          <cell r="L195" t="str">
            <v>ESTB903-17</v>
          </cell>
          <cell r="M195" t="str">
            <v>Trabalho de Graduação II em Engenharia Biomédica</v>
          </cell>
          <cell r="N195">
            <v>0</v>
          </cell>
          <cell r="O195">
            <v>2</v>
          </cell>
          <cell r="P195">
            <v>4</v>
          </cell>
          <cell r="Q195">
            <v>2</v>
          </cell>
        </row>
        <row r="196">
          <cell r="L196" t="str">
            <v>ESTB904-17</v>
          </cell>
          <cell r="M196" t="str">
            <v>Trabalho de Graduação III em Engenharia Biomédica</v>
          </cell>
          <cell r="N196">
            <v>0</v>
          </cell>
          <cell r="O196">
            <v>2</v>
          </cell>
          <cell r="P196">
            <v>4</v>
          </cell>
          <cell r="Q196">
            <v>2</v>
          </cell>
        </row>
        <row r="197">
          <cell r="L197" t="str">
            <v>ESTB905-17</v>
          </cell>
          <cell r="M197" t="str">
            <v>Estágio Curricular em Engenharia Biomédica</v>
          </cell>
          <cell r="N197">
            <v>0</v>
          </cell>
          <cell r="O197">
            <v>14</v>
          </cell>
          <cell r="P197">
            <v>0</v>
          </cell>
          <cell r="Q197">
            <v>14</v>
          </cell>
        </row>
        <row r="198">
          <cell r="L198" t="str">
            <v>ESTE004-17</v>
          </cell>
          <cell r="M198" t="str">
            <v>Energia, Meio Ambiente e Sociedade</v>
          </cell>
          <cell r="N198">
            <v>4</v>
          </cell>
          <cell r="O198">
            <v>0</v>
          </cell>
          <cell r="P198">
            <v>5</v>
          </cell>
          <cell r="Q198">
            <v>4</v>
          </cell>
        </row>
        <row r="199">
          <cell r="L199" t="str">
            <v>ESTE014-17</v>
          </cell>
          <cell r="M199" t="str">
            <v>Sistemas Térmicos</v>
          </cell>
          <cell r="N199">
            <v>0</v>
          </cell>
          <cell r="O199">
            <v>4</v>
          </cell>
          <cell r="P199">
            <v>4</v>
          </cell>
          <cell r="Q199">
            <v>4</v>
          </cell>
        </row>
        <row r="200">
          <cell r="L200" t="str">
            <v>ESTE015-17</v>
          </cell>
          <cell r="M200" t="str">
            <v>Fundamentos de Conversão de Energia Elétrica</v>
          </cell>
          <cell r="N200">
            <v>4</v>
          </cell>
          <cell r="O200">
            <v>0</v>
          </cell>
          <cell r="P200">
            <v>4</v>
          </cell>
          <cell r="Q200">
            <v>4</v>
          </cell>
        </row>
        <row r="201">
          <cell r="L201" t="str">
            <v>ESTE016-17</v>
          </cell>
          <cell r="M201" t="str">
            <v>Introdução aos Sistemas Elétricos de Potência</v>
          </cell>
          <cell r="N201">
            <v>4</v>
          </cell>
          <cell r="O201">
            <v>0</v>
          </cell>
          <cell r="P201">
            <v>5</v>
          </cell>
          <cell r="Q201">
            <v>4</v>
          </cell>
        </row>
        <row r="202">
          <cell r="L202" t="str">
            <v>ESTE017-17</v>
          </cell>
          <cell r="M202" t="str">
            <v>Operação de Sistemas Elétricos de Potência</v>
          </cell>
          <cell r="N202">
            <v>4</v>
          </cell>
          <cell r="O202">
            <v>0</v>
          </cell>
          <cell r="P202">
            <v>4</v>
          </cell>
          <cell r="Q202">
            <v>4</v>
          </cell>
        </row>
        <row r="203">
          <cell r="L203" t="str">
            <v>ESTE018-17</v>
          </cell>
          <cell r="M203" t="str">
            <v>Fundamentos de Sistemas Dinâmicos</v>
          </cell>
          <cell r="N203">
            <v>4</v>
          </cell>
          <cell r="O203">
            <v>0</v>
          </cell>
          <cell r="P203">
            <v>4</v>
          </cell>
          <cell r="Q203">
            <v>4</v>
          </cell>
        </row>
        <row r="204">
          <cell r="L204" t="str">
            <v>ESTE019-17</v>
          </cell>
          <cell r="M204" t="str">
            <v>Instalações Elétricas I</v>
          </cell>
          <cell r="N204">
            <v>0</v>
          </cell>
          <cell r="O204">
            <v>4</v>
          </cell>
          <cell r="P204">
            <v>4</v>
          </cell>
          <cell r="Q204">
            <v>4</v>
          </cell>
        </row>
        <row r="205">
          <cell r="L205" t="str">
            <v>ESTE020-17</v>
          </cell>
          <cell r="M205" t="str">
            <v>Instalações Elétricas II</v>
          </cell>
          <cell r="N205">
            <v>0</v>
          </cell>
          <cell r="O205">
            <v>4</v>
          </cell>
          <cell r="P205">
            <v>4</v>
          </cell>
          <cell r="Q205">
            <v>4</v>
          </cell>
        </row>
        <row r="206">
          <cell r="L206" t="str">
            <v>ESTE021-17</v>
          </cell>
          <cell r="M206" t="str">
            <v>Termodinâmica Aplicada II</v>
          </cell>
          <cell r="N206">
            <v>4</v>
          </cell>
          <cell r="O206">
            <v>0</v>
          </cell>
          <cell r="P206">
            <v>5</v>
          </cell>
          <cell r="Q206">
            <v>4</v>
          </cell>
        </row>
        <row r="207">
          <cell r="L207" t="str">
            <v>ESTE022-17</v>
          </cell>
          <cell r="M207" t="str">
            <v>Transferência de Calor I</v>
          </cell>
          <cell r="N207">
            <v>4</v>
          </cell>
          <cell r="O207">
            <v>0</v>
          </cell>
          <cell r="P207">
            <v>4</v>
          </cell>
          <cell r="Q207">
            <v>4</v>
          </cell>
        </row>
        <row r="208">
          <cell r="L208" t="str">
            <v>ESTE023-17</v>
          </cell>
          <cell r="M208" t="str">
            <v>Transferência de Calor II</v>
          </cell>
          <cell r="N208">
            <v>4</v>
          </cell>
          <cell r="O208">
            <v>0</v>
          </cell>
          <cell r="P208">
            <v>4</v>
          </cell>
          <cell r="Q208">
            <v>4</v>
          </cell>
        </row>
        <row r="209">
          <cell r="L209" t="str">
            <v>ESTE024-17</v>
          </cell>
          <cell r="M209" t="str">
            <v>Mecânica dos Fluidos II</v>
          </cell>
          <cell r="N209">
            <v>4</v>
          </cell>
          <cell r="O209">
            <v>0</v>
          </cell>
          <cell r="P209">
            <v>5</v>
          </cell>
          <cell r="Q209">
            <v>4</v>
          </cell>
        </row>
        <row r="210">
          <cell r="L210" t="str">
            <v>ESTE025-17</v>
          </cell>
          <cell r="M210" t="str">
            <v>Fundamentos de Máquinas Térmicas</v>
          </cell>
          <cell r="N210">
            <v>4</v>
          </cell>
          <cell r="O210">
            <v>0</v>
          </cell>
          <cell r="P210">
            <v>4</v>
          </cell>
          <cell r="Q210">
            <v>4</v>
          </cell>
        </row>
        <row r="211">
          <cell r="L211" t="str">
            <v>ESTE026-17</v>
          </cell>
          <cell r="M211" t="str">
            <v>Laboratório de Máquinas Térmicas e Hidráulicas</v>
          </cell>
          <cell r="N211">
            <v>0</v>
          </cell>
          <cell r="O211">
            <v>2</v>
          </cell>
          <cell r="P211">
            <v>4</v>
          </cell>
          <cell r="Q211">
            <v>2</v>
          </cell>
        </row>
        <row r="212">
          <cell r="L212" t="str">
            <v>ESTE027-17</v>
          </cell>
          <cell r="M212" t="str">
            <v>Laboratório de Calor e Fluidos</v>
          </cell>
          <cell r="N212">
            <v>0</v>
          </cell>
          <cell r="O212">
            <v>2</v>
          </cell>
          <cell r="P212">
            <v>2</v>
          </cell>
          <cell r="Q212">
            <v>2</v>
          </cell>
        </row>
        <row r="213">
          <cell r="L213" t="str">
            <v>ESTE028-17</v>
          </cell>
          <cell r="M213" t="str">
            <v>Engenharia Nuclear</v>
          </cell>
          <cell r="N213">
            <v>4</v>
          </cell>
          <cell r="O213">
            <v>0</v>
          </cell>
          <cell r="P213">
            <v>4</v>
          </cell>
          <cell r="Q213">
            <v>4</v>
          </cell>
        </row>
        <row r="214">
          <cell r="L214" t="str">
            <v>ESTE029-17</v>
          </cell>
          <cell r="M214" t="str">
            <v>Engenharia de Combustíveis Fósseis</v>
          </cell>
          <cell r="N214">
            <v>4</v>
          </cell>
          <cell r="O214">
            <v>0</v>
          </cell>
          <cell r="P214">
            <v>4</v>
          </cell>
          <cell r="Q214">
            <v>4</v>
          </cell>
        </row>
        <row r="215">
          <cell r="L215" t="str">
            <v>ESTE030-17</v>
          </cell>
          <cell r="M215" t="str">
            <v>Engenharia de Petróleo e Gás</v>
          </cell>
          <cell r="N215">
            <v>4</v>
          </cell>
          <cell r="O215">
            <v>0</v>
          </cell>
          <cell r="P215">
            <v>4</v>
          </cell>
          <cell r="Q215">
            <v>4</v>
          </cell>
        </row>
        <row r="216">
          <cell r="L216" t="str">
            <v>ESTE031-17</v>
          </cell>
          <cell r="M216" t="str">
            <v>Engenharia de Recursos Hídricos</v>
          </cell>
          <cell r="N216">
            <v>4</v>
          </cell>
          <cell r="O216">
            <v>0</v>
          </cell>
          <cell r="P216">
            <v>4</v>
          </cell>
          <cell r="Q216">
            <v>4</v>
          </cell>
        </row>
        <row r="217">
          <cell r="L217" t="str">
            <v>ESTE032-17</v>
          </cell>
          <cell r="M217" t="str">
            <v>Engenharia Solar Térmica</v>
          </cell>
          <cell r="N217">
            <v>4</v>
          </cell>
          <cell r="O217">
            <v>0</v>
          </cell>
          <cell r="P217">
            <v>4</v>
          </cell>
          <cell r="Q217">
            <v>4</v>
          </cell>
        </row>
        <row r="218">
          <cell r="L218" t="str">
            <v>ESTE033-17</v>
          </cell>
          <cell r="M218" t="str">
            <v>Engenharia Solar Fotovoltaica</v>
          </cell>
          <cell r="N218">
            <v>4</v>
          </cell>
          <cell r="O218">
            <v>0</v>
          </cell>
          <cell r="P218">
            <v>4</v>
          </cell>
          <cell r="Q218">
            <v>4</v>
          </cell>
        </row>
        <row r="219">
          <cell r="L219" t="str">
            <v>ESTE034-17</v>
          </cell>
          <cell r="M219" t="str">
            <v>Engenharia de Biocombustíveis</v>
          </cell>
          <cell r="N219">
            <v>2</v>
          </cell>
          <cell r="O219">
            <v>2</v>
          </cell>
          <cell r="P219">
            <v>4</v>
          </cell>
          <cell r="Q219">
            <v>4</v>
          </cell>
        </row>
        <row r="220">
          <cell r="L220" t="str">
            <v>ESTE035-17</v>
          </cell>
          <cell r="M220" t="str">
            <v>Engenharia Eólica</v>
          </cell>
          <cell r="N220">
            <v>4</v>
          </cell>
          <cell r="O220">
            <v>0</v>
          </cell>
          <cell r="P220">
            <v>4</v>
          </cell>
          <cell r="Q220">
            <v>4</v>
          </cell>
        </row>
        <row r="221">
          <cell r="L221" t="str">
            <v>ESTE036-17</v>
          </cell>
          <cell r="M221" t="str">
            <v>Economia da Energia</v>
          </cell>
          <cell r="N221">
            <v>4</v>
          </cell>
          <cell r="O221">
            <v>0</v>
          </cell>
          <cell r="P221">
            <v>4</v>
          </cell>
          <cell r="Q221">
            <v>4</v>
          </cell>
        </row>
        <row r="222">
          <cell r="L222" t="str">
            <v>ESTE037-17</v>
          </cell>
          <cell r="M222" t="str">
            <v>Análise Econômica de Projetos Energéticos</v>
          </cell>
          <cell r="N222">
            <v>4</v>
          </cell>
          <cell r="O222">
            <v>0</v>
          </cell>
          <cell r="P222">
            <v>4</v>
          </cell>
          <cell r="Q222">
            <v>4</v>
          </cell>
        </row>
        <row r="223">
          <cell r="L223" t="str">
            <v>ESTE902-17</v>
          </cell>
          <cell r="M223" t="str">
            <v>Trabalho de Graduação I em Engenharia de Energia</v>
          </cell>
          <cell r="N223">
            <v>0</v>
          </cell>
          <cell r="O223">
            <v>2</v>
          </cell>
          <cell r="P223">
            <v>4</v>
          </cell>
          <cell r="Q223">
            <v>2</v>
          </cell>
        </row>
        <row r="224">
          <cell r="L224" t="str">
            <v>ESTE903-17</v>
          </cell>
          <cell r="M224" t="str">
            <v>Trabalho de Graduação II em Engenharia de Energia</v>
          </cell>
          <cell r="N224">
            <v>0</v>
          </cell>
          <cell r="O224">
            <v>2</v>
          </cell>
          <cell r="P224">
            <v>4</v>
          </cell>
          <cell r="Q224">
            <v>2</v>
          </cell>
        </row>
        <row r="225">
          <cell r="L225" t="str">
            <v>ESTE904-17</v>
          </cell>
          <cell r="M225" t="str">
            <v>Trabalho de Graduação III em Engenharia de Energia</v>
          </cell>
          <cell r="N225">
            <v>0</v>
          </cell>
          <cell r="O225">
            <v>2</v>
          </cell>
          <cell r="P225">
            <v>4</v>
          </cell>
          <cell r="Q225">
            <v>2</v>
          </cell>
        </row>
        <row r="226">
          <cell r="L226" t="str">
            <v>ESTE905-17</v>
          </cell>
          <cell r="M226" t="str">
            <v>Estágio Curricular em Engenharia de Energia</v>
          </cell>
          <cell r="N226">
            <v>0</v>
          </cell>
          <cell r="O226">
            <v>14</v>
          </cell>
          <cell r="P226">
            <v>0</v>
          </cell>
          <cell r="Q226">
            <v>14</v>
          </cell>
        </row>
        <row r="227">
          <cell r="L227" t="str">
            <v>ESTG001-17</v>
          </cell>
          <cell r="M227" t="str">
            <v>Custos</v>
          </cell>
          <cell r="N227">
            <v>4</v>
          </cell>
          <cell r="O227">
            <v>2</v>
          </cell>
          <cell r="P227">
            <v>9</v>
          </cell>
          <cell r="Q227">
            <v>6</v>
          </cell>
        </row>
        <row r="228">
          <cell r="L228" t="str">
            <v>ESTG002-17</v>
          </cell>
          <cell r="M228" t="str">
            <v>Desenvolvimento Integrado do Produto</v>
          </cell>
          <cell r="N228">
            <v>2</v>
          </cell>
          <cell r="O228">
            <v>2</v>
          </cell>
          <cell r="P228">
            <v>5</v>
          </cell>
          <cell r="Q228">
            <v>4</v>
          </cell>
        </row>
        <row r="229">
          <cell r="L229" t="str">
            <v>ESTG003-17</v>
          </cell>
          <cell r="M229" t="str">
            <v>Economia de Empresas</v>
          </cell>
          <cell r="N229">
            <v>2</v>
          </cell>
          <cell r="O229">
            <v>0</v>
          </cell>
          <cell r="P229">
            <v>3</v>
          </cell>
          <cell r="Q229">
            <v>2</v>
          </cell>
        </row>
        <row r="230">
          <cell r="L230" t="str">
            <v>ESTG004-17</v>
          </cell>
          <cell r="M230" t="str">
            <v>Elaboração, Análise e Avaliação de Projetos</v>
          </cell>
          <cell r="N230">
            <v>2</v>
          </cell>
          <cell r="O230">
            <v>2</v>
          </cell>
          <cell r="P230">
            <v>5</v>
          </cell>
          <cell r="Q230">
            <v>4</v>
          </cell>
        </row>
        <row r="231">
          <cell r="L231" t="str">
            <v>ESTG005-17</v>
          </cell>
          <cell r="M231" t="str">
            <v>Engenharia Econômica Aplicada a Sistemas de Gestão</v>
          </cell>
          <cell r="N231">
            <v>4</v>
          </cell>
          <cell r="O231">
            <v>0</v>
          </cell>
          <cell r="P231">
            <v>5</v>
          </cell>
          <cell r="Q231">
            <v>4</v>
          </cell>
        </row>
        <row r="232">
          <cell r="L232" t="str">
            <v>ESTG006-17</v>
          </cell>
          <cell r="M232" t="str">
            <v>Engenharia Laboral</v>
          </cell>
          <cell r="N232">
            <v>4</v>
          </cell>
          <cell r="O232">
            <v>0</v>
          </cell>
          <cell r="P232">
            <v>4</v>
          </cell>
          <cell r="Q232">
            <v>4</v>
          </cell>
        </row>
        <row r="233">
          <cell r="L233" t="str">
            <v>ESTG007-17</v>
          </cell>
          <cell r="M233" t="str">
            <v>Engenharia Logística</v>
          </cell>
          <cell r="N233">
            <v>2</v>
          </cell>
          <cell r="O233">
            <v>2</v>
          </cell>
          <cell r="P233">
            <v>4</v>
          </cell>
          <cell r="Q233">
            <v>4</v>
          </cell>
        </row>
        <row r="234">
          <cell r="L234" t="str">
            <v>ESTG008-17</v>
          </cell>
          <cell r="M234" t="str">
            <v>Gerência de Ativos</v>
          </cell>
          <cell r="N234">
            <v>2</v>
          </cell>
          <cell r="O234">
            <v>0</v>
          </cell>
          <cell r="P234">
            <v>3</v>
          </cell>
          <cell r="Q234">
            <v>2</v>
          </cell>
        </row>
        <row r="235">
          <cell r="L235" t="str">
            <v>ESTG009-17</v>
          </cell>
          <cell r="M235" t="str">
            <v>Gestão de Operações</v>
          </cell>
          <cell r="N235">
            <v>4</v>
          </cell>
          <cell r="O235">
            <v>0</v>
          </cell>
          <cell r="P235">
            <v>5</v>
          </cell>
          <cell r="Q235">
            <v>4</v>
          </cell>
        </row>
        <row r="236">
          <cell r="L236" t="str">
            <v>ESTG010-17</v>
          </cell>
          <cell r="M236" t="str">
            <v>Inovação Tecnológica</v>
          </cell>
          <cell r="N236">
            <v>2</v>
          </cell>
          <cell r="O236">
            <v>2</v>
          </cell>
          <cell r="P236">
            <v>2</v>
          </cell>
          <cell r="Q236">
            <v>4</v>
          </cell>
        </row>
        <row r="237">
          <cell r="L237" t="str">
            <v>ESTG011-17</v>
          </cell>
          <cell r="M237" t="str">
            <v>Estatística Aplicada a Sistemas de Gestão</v>
          </cell>
          <cell r="N237">
            <v>2</v>
          </cell>
          <cell r="O237">
            <v>2</v>
          </cell>
          <cell r="P237">
            <v>4</v>
          </cell>
          <cell r="Q237">
            <v>4</v>
          </cell>
        </row>
        <row r="238">
          <cell r="L238" t="str">
            <v>ESTG013-17</v>
          </cell>
          <cell r="M238" t="str">
            <v>Pesquisa Operacional</v>
          </cell>
          <cell r="N238">
            <v>4</v>
          </cell>
          <cell r="O238">
            <v>2</v>
          </cell>
          <cell r="P238">
            <v>9</v>
          </cell>
          <cell r="Q238">
            <v>6</v>
          </cell>
        </row>
        <row r="239">
          <cell r="L239" t="str">
            <v>ESTG014-17</v>
          </cell>
          <cell r="M239" t="str">
            <v>Planejamento e Controle da Produção</v>
          </cell>
          <cell r="N239">
            <v>4</v>
          </cell>
          <cell r="O239">
            <v>2</v>
          </cell>
          <cell r="P239">
            <v>9</v>
          </cell>
          <cell r="Q239">
            <v>6</v>
          </cell>
        </row>
        <row r="240">
          <cell r="L240" t="str">
            <v>ESTG016-17</v>
          </cell>
          <cell r="M240" t="str">
            <v>Qualidade em Sistemas</v>
          </cell>
          <cell r="N240">
            <v>4</v>
          </cell>
          <cell r="O240">
            <v>0</v>
          </cell>
          <cell r="P240">
            <v>5</v>
          </cell>
          <cell r="Q240">
            <v>4</v>
          </cell>
        </row>
        <row r="241">
          <cell r="L241" t="str">
            <v>ESTG017-17</v>
          </cell>
          <cell r="M241" t="str">
            <v>Introdução aos Processos de Fabricação Metal - Mecânico</v>
          </cell>
          <cell r="N241">
            <v>4</v>
          </cell>
          <cell r="O241">
            <v>2</v>
          </cell>
          <cell r="P241">
            <v>4</v>
          </cell>
          <cell r="Q241">
            <v>6</v>
          </cell>
        </row>
        <row r="242">
          <cell r="L242" t="str">
            <v>ESTG019-17</v>
          </cell>
          <cell r="M242" t="str">
            <v>Tempos, Métodos e Arranjos Físicos</v>
          </cell>
          <cell r="N242">
            <v>2</v>
          </cell>
          <cell r="O242">
            <v>2</v>
          </cell>
          <cell r="P242">
            <v>5</v>
          </cell>
          <cell r="Q242">
            <v>4</v>
          </cell>
        </row>
        <row r="243">
          <cell r="L243" t="str">
            <v>ESTG020-17</v>
          </cell>
          <cell r="M243" t="str">
            <v>Sistemas e Processos de Produção</v>
          </cell>
          <cell r="N243">
            <v>2</v>
          </cell>
          <cell r="O243">
            <v>2</v>
          </cell>
          <cell r="P243">
            <v>4</v>
          </cell>
          <cell r="Q243">
            <v>4</v>
          </cell>
        </row>
        <row r="244">
          <cell r="L244" t="str">
            <v>ESTG021-17</v>
          </cell>
          <cell r="M244" t="str">
            <v>Sistemas CAD/CAE</v>
          </cell>
          <cell r="N244">
            <v>1</v>
          </cell>
          <cell r="O244">
            <v>3</v>
          </cell>
          <cell r="P244">
            <v>5</v>
          </cell>
          <cell r="Q244">
            <v>4</v>
          </cell>
        </row>
        <row r="245">
          <cell r="L245" t="str">
            <v>ESTG022-17</v>
          </cell>
          <cell r="M245" t="str">
            <v>Sistemas CAM</v>
          </cell>
          <cell r="N245">
            <v>2</v>
          </cell>
          <cell r="O245">
            <v>2</v>
          </cell>
          <cell r="P245">
            <v>4</v>
          </cell>
          <cell r="Q245">
            <v>4</v>
          </cell>
        </row>
        <row r="246">
          <cell r="L246" t="str">
            <v>ESTG023-17</v>
          </cell>
          <cell r="M246" t="str">
            <v>Organização do Trabalho</v>
          </cell>
          <cell r="N246">
            <v>2</v>
          </cell>
          <cell r="O246">
            <v>0</v>
          </cell>
          <cell r="P246">
            <v>3</v>
          </cell>
          <cell r="Q246">
            <v>2</v>
          </cell>
        </row>
        <row r="247">
          <cell r="L247" t="str">
            <v>ESTG024-17</v>
          </cell>
          <cell r="M247" t="str">
            <v>Sistemas de Informação Corporativos</v>
          </cell>
          <cell r="N247">
            <v>2</v>
          </cell>
          <cell r="O247">
            <v>2</v>
          </cell>
          <cell r="P247">
            <v>5</v>
          </cell>
          <cell r="Q247">
            <v>4</v>
          </cell>
        </row>
        <row r="248">
          <cell r="L248" t="str">
            <v>ESTG025-17</v>
          </cell>
          <cell r="M248" t="str">
            <v>Propriedade Intelectual</v>
          </cell>
          <cell r="N248">
            <v>4</v>
          </cell>
          <cell r="O248">
            <v>0</v>
          </cell>
          <cell r="P248">
            <v>4</v>
          </cell>
          <cell r="Q248">
            <v>4</v>
          </cell>
        </row>
        <row r="249">
          <cell r="L249" t="str">
            <v>ESTG902-17</v>
          </cell>
          <cell r="M249" t="str">
            <v>Trabalho de Graduação I em Engenharia de Gestão</v>
          </cell>
          <cell r="N249">
            <v>0</v>
          </cell>
          <cell r="O249">
            <v>2</v>
          </cell>
          <cell r="P249">
            <v>4</v>
          </cell>
          <cell r="Q249">
            <v>2</v>
          </cell>
        </row>
        <row r="250">
          <cell r="L250" t="str">
            <v>ESTG903-17</v>
          </cell>
          <cell r="M250" t="str">
            <v>Trabalho de Graduação II em Engenharia de Gestão</v>
          </cell>
          <cell r="N250">
            <v>0</v>
          </cell>
          <cell r="O250">
            <v>2</v>
          </cell>
          <cell r="P250">
            <v>4</v>
          </cell>
          <cell r="Q250">
            <v>2</v>
          </cell>
        </row>
        <row r="251">
          <cell r="L251" t="str">
            <v>ESTG904-17</v>
          </cell>
          <cell r="M251" t="str">
            <v>Trabalho de Graduação III em Engenharia de Gestão</v>
          </cell>
          <cell r="N251">
            <v>0</v>
          </cell>
          <cell r="O251">
            <v>2</v>
          </cell>
          <cell r="P251">
            <v>4</v>
          </cell>
          <cell r="Q251">
            <v>2</v>
          </cell>
        </row>
        <row r="252">
          <cell r="L252" t="str">
            <v>ESTG905-17</v>
          </cell>
          <cell r="M252" t="str">
            <v>Estágio Curricular em Engenharia de Gestão</v>
          </cell>
          <cell r="N252">
            <v>0</v>
          </cell>
          <cell r="O252">
            <v>14</v>
          </cell>
          <cell r="P252">
            <v>0</v>
          </cell>
          <cell r="Q252">
            <v>14</v>
          </cell>
        </row>
        <row r="253">
          <cell r="L253" t="str">
            <v>ESTI002-17</v>
          </cell>
          <cell r="M253" t="str">
            <v>Eletrônica Digital</v>
          </cell>
          <cell r="N253">
            <v>4</v>
          </cell>
          <cell r="O253">
            <v>2</v>
          </cell>
          <cell r="P253">
            <v>4</v>
          </cell>
          <cell r="Q253">
            <v>6</v>
          </cell>
        </row>
        <row r="254">
          <cell r="L254" t="str">
            <v>ESTI003-17</v>
          </cell>
          <cell r="M254" t="str">
            <v>Transformadas em Sinais e Sistemas Lineares</v>
          </cell>
          <cell r="N254">
            <v>4</v>
          </cell>
          <cell r="O254">
            <v>0</v>
          </cell>
          <cell r="P254">
            <v>4</v>
          </cell>
          <cell r="Q254">
            <v>4</v>
          </cell>
        </row>
        <row r="255">
          <cell r="L255" t="str">
            <v>ESTI004-17</v>
          </cell>
          <cell r="M255" t="str">
            <v>Princípios de Comunicação</v>
          </cell>
          <cell r="N255">
            <v>3</v>
          </cell>
          <cell r="O255">
            <v>1</v>
          </cell>
          <cell r="P255">
            <v>4</v>
          </cell>
          <cell r="Q255">
            <v>4</v>
          </cell>
        </row>
        <row r="256">
          <cell r="L256" t="str">
            <v>ESTI005-17</v>
          </cell>
          <cell r="M256" t="str">
            <v>Sinais Aleatórios</v>
          </cell>
          <cell r="N256">
            <v>4</v>
          </cell>
          <cell r="O256">
            <v>0</v>
          </cell>
          <cell r="P256">
            <v>4</v>
          </cell>
          <cell r="Q256">
            <v>4</v>
          </cell>
        </row>
        <row r="257">
          <cell r="L257" t="str">
            <v>ESTI006-17</v>
          </cell>
          <cell r="M257" t="str">
            <v>Processamento Digital de Sinais</v>
          </cell>
          <cell r="N257">
            <v>4</v>
          </cell>
          <cell r="O257">
            <v>0</v>
          </cell>
          <cell r="P257">
            <v>4</v>
          </cell>
          <cell r="Q257">
            <v>4</v>
          </cell>
        </row>
        <row r="258">
          <cell r="L258" t="str">
            <v>ESTI007-17</v>
          </cell>
          <cell r="M258" t="str">
            <v>Comunicação Digital</v>
          </cell>
          <cell r="N258">
            <v>3</v>
          </cell>
          <cell r="O258">
            <v>1</v>
          </cell>
          <cell r="P258">
            <v>4</v>
          </cell>
          <cell r="Q258">
            <v>4</v>
          </cell>
        </row>
        <row r="259">
          <cell r="L259" t="str">
            <v>ESTI008-17</v>
          </cell>
          <cell r="M259" t="str">
            <v>Teoria da Informação e Códigos</v>
          </cell>
          <cell r="N259">
            <v>4</v>
          </cell>
          <cell r="O259">
            <v>0</v>
          </cell>
          <cell r="P259">
            <v>4</v>
          </cell>
          <cell r="Q259">
            <v>4</v>
          </cell>
        </row>
        <row r="260">
          <cell r="L260" t="str">
            <v>ESTI010-17</v>
          </cell>
          <cell r="M260" t="str">
            <v>Comunicações Ópticas</v>
          </cell>
          <cell r="N260">
            <v>3</v>
          </cell>
          <cell r="O260">
            <v>1</v>
          </cell>
          <cell r="P260">
            <v>4</v>
          </cell>
          <cell r="Q260">
            <v>4</v>
          </cell>
        </row>
        <row r="261">
          <cell r="L261" t="str">
            <v>ESTI013-17</v>
          </cell>
          <cell r="M261" t="str">
            <v>Sistemas Microprocessados</v>
          </cell>
          <cell r="N261">
            <v>2</v>
          </cell>
          <cell r="O261">
            <v>2</v>
          </cell>
          <cell r="P261">
            <v>4</v>
          </cell>
          <cell r="Q261">
            <v>4</v>
          </cell>
        </row>
        <row r="262">
          <cell r="L262" t="str">
            <v>ESTI015-17</v>
          </cell>
          <cell r="M262" t="str">
            <v>Comunicações Móveis</v>
          </cell>
          <cell r="N262">
            <v>3</v>
          </cell>
          <cell r="O262">
            <v>1</v>
          </cell>
          <cell r="P262">
            <v>4</v>
          </cell>
          <cell r="Q262">
            <v>4</v>
          </cell>
        </row>
        <row r="263">
          <cell r="L263" t="str">
            <v>ESTI016-17</v>
          </cell>
          <cell r="M263" t="str">
            <v>Fundamentos de Fotônica</v>
          </cell>
          <cell r="N263">
            <v>2</v>
          </cell>
          <cell r="O263">
            <v>2</v>
          </cell>
          <cell r="P263">
            <v>4</v>
          </cell>
          <cell r="Q263">
            <v>4</v>
          </cell>
        </row>
        <row r="264">
          <cell r="L264" t="str">
            <v>ESTI017-17</v>
          </cell>
          <cell r="M264" t="str">
            <v>Fundamentos de Eletromagnetismo Aplicado</v>
          </cell>
          <cell r="N264">
            <v>3</v>
          </cell>
          <cell r="O264">
            <v>1</v>
          </cell>
          <cell r="P264">
            <v>4</v>
          </cell>
          <cell r="Q264">
            <v>4</v>
          </cell>
        </row>
        <row r="265">
          <cell r="L265" t="str">
            <v>ESTI018-17</v>
          </cell>
          <cell r="M265" t="str">
            <v>Ondas Eletromagnéticas Aplicadas</v>
          </cell>
          <cell r="N265">
            <v>3</v>
          </cell>
          <cell r="O265">
            <v>1</v>
          </cell>
          <cell r="P265">
            <v>4</v>
          </cell>
          <cell r="Q265">
            <v>4</v>
          </cell>
        </row>
        <row r="266">
          <cell r="L266" t="str">
            <v>ESTI019-17</v>
          </cell>
          <cell r="M266" t="str">
            <v>Codificação de Sinais Multimídia</v>
          </cell>
          <cell r="N266">
            <v>2</v>
          </cell>
          <cell r="O266">
            <v>2</v>
          </cell>
          <cell r="P266">
            <v>4</v>
          </cell>
          <cell r="Q266">
            <v>4</v>
          </cell>
        </row>
        <row r="267">
          <cell r="L267" t="str">
            <v>ESTI020-17</v>
          </cell>
          <cell r="M267" t="str">
            <v>Teoria de Filas e Análise de Desempenho</v>
          </cell>
          <cell r="N267">
            <v>3</v>
          </cell>
          <cell r="O267">
            <v>1</v>
          </cell>
          <cell r="P267">
            <v>4</v>
          </cell>
          <cell r="Q267">
            <v>4</v>
          </cell>
        </row>
        <row r="268">
          <cell r="L268" t="str">
            <v>ESTI902-17</v>
          </cell>
          <cell r="M268" t="str">
            <v>Trabalho de Graduação I em Engenharia de Informação</v>
          </cell>
          <cell r="N268">
            <v>0</v>
          </cell>
          <cell r="O268">
            <v>2</v>
          </cell>
          <cell r="P268">
            <v>4</v>
          </cell>
          <cell r="Q268">
            <v>2</v>
          </cell>
        </row>
        <row r="269">
          <cell r="L269" t="str">
            <v>ESTI903-17</v>
          </cell>
          <cell r="M269" t="str">
            <v>Trabalho de Graduação II em Engenharia de Informação</v>
          </cell>
          <cell r="N269">
            <v>0</v>
          </cell>
          <cell r="O269">
            <v>2</v>
          </cell>
          <cell r="P269">
            <v>4</v>
          </cell>
          <cell r="Q269">
            <v>2</v>
          </cell>
        </row>
        <row r="270">
          <cell r="L270" t="str">
            <v>ESTI904-17</v>
          </cell>
          <cell r="M270" t="str">
            <v>Trabalho de Graduação III em Engenharia de Informação</v>
          </cell>
          <cell r="N270">
            <v>0</v>
          </cell>
          <cell r="O270">
            <v>2</v>
          </cell>
          <cell r="P270">
            <v>4</v>
          </cell>
          <cell r="Q270">
            <v>2</v>
          </cell>
        </row>
        <row r="271">
          <cell r="L271" t="str">
            <v>ESTI905-17</v>
          </cell>
          <cell r="M271" t="str">
            <v>Estágio Curricular em Engenharia de Informação</v>
          </cell>
          <cell r="N271">
            <v>0</v>
          </cell>
          <cell r="O271">
            <v>14</v>
          </cell>
          <cell r="P271">
            <v>0</v>
          </cell>
          <cell r="Q271">
            <v>14</v>
          </cell>
        </row>
        <row r="272">
          <cell r="L272" t="str">
            <v>ESTM001-17</v>
          </cell>
          <cell r="M272" t="str">
            <v>Estado Sólido</v>
          </cell>
          <cell r="N272">
            <v>4</v>
          </cell>
          <cell r="O272">
            <v>0</v>
          </cell>
          <cell r="P272">
            <v>4</v>
          </cell>
          <cell r="Q272">
            <v>4</v>
          </cell>
        </row>
        <row r="273">
          <cell r="L273" t="str">
            <v>ESTM002-17</v>
          </cell>
          <cell r="M273" t="str">
            <v>Tópicos Experimentais em Materiais I</v>
          </cell>
          <cell r="N273">
            <v>0</v>
          </cell>
          <cell r="O273">
            <v>4</v>
          </cell>
          <cell r="P273">
            <v>4</v>
          </cell>
          <cell r="Q273">
            <v>4</v>
          </cell>
        </row>
        <row r="274">
          <cell r="L274" t="str">
            <v>ESTM003-17</v>
          </cell>
          <cell r="M274" t="str">
            <v>Tópicos Computacionais em Materiais</v>
          </cell>
          <cell r="N274">
            <v>2</v>
          </cell>
          <cell r="O274">
            <v>2</v>
          </cell>
          <cell r="P274">
            <v>5</v>
          </cell>
          <cell r="Q274">
            <v>4</v>
          </cell>
        </row>
        <row r="275">
          <cell r="L275" t="str">
            <v>ESTM004-17</v>
          </cell>
          <cell r="M275" t="str">
            <v>Ciência dos Materiais</v>
          </cell>
          <cell r="N275">
            <v>4</v>
          </cell>
          <cell r="O275">
            <v>0</v>
          </cell>
          <cell r="P275">
            <v>4</v>
          </cell>
          <cell r="Q275">
            <v>4</v>
          </cell>
        </row>
        <row r="276">
          <cell r="L276" t="str">
            <v>ESTM005-17</v>
          </cell>
          <cell r="M276" t="str">
            <v>Materiais Metálicos</v>
          </cell>
          <cell r="N276">
            <v>4</v>
          </cell>
          <cell r="O276">
            <v>0</v>
          </cell>
          <cell r="P276">
            <v>4</v>
          </cell>
          <cell r="Q276">
            <v>4</v>
          </cell>
        </row>
        <row r="277">
          <cell r="L277" t="str">
            <v>ESTM006-17</v>
          </cell>
          <cell r="M277" t="str">
            <v>Materiais Poliméricos</v>
          </cell>
          <cell r="N277">
            <v>3</v>
          </cell>
          <cell r="O277">
            <v>1</v>
          </cell>
          <cell r="P277">
            <v>4</v>
          </cell>
          <cell r="Q277">
            <v>4</v>
          </cell>
        </row>
        <row r="278">
          <cell r="L278" t="str">
            <v>ESTM008-17</v>
          </cell>
          <cell r="M278" t="str">
            <v>Materiais Compósitos</v>
          </cell>
          <cell r="N278">
            <v>3</v>
          </cell>
          <cell r="O278">
            <v>1</v>
          </cell>
          <cell r="P278">
            <v>4</v>
          </cell>
          <cell r="Q278">
            <v>4</v>
          </cell>
        </row>
        <row r="279">
          <cell r="L279" t="str">
            <v>ESTM009-17</v>
          </cell>
          <cell r="M279" t="str">
            <v>Termodinâmica Estatística de Materiais</v>
          </cell>
          <cell r="N279">
            <v>4</v>
          </cell>
          <cell r="O279">
            <v>0</v>
          </cell>
          <cell r="P279">
            <v>4</v>
          </cell>
          <cell r="Q279">
            <v>4</v>
          </cell>
        </row>
        <row r="280">
          <cell r="L280" t="str">
            <v>ESTM010-17</v>
          </cell>
          <cell r="M280" t="str">
            <v>Propriedades Mecânicas e Térmicas</v>
          </cell>
          <cell r="N280">
            <v>3</v>
          </cell>
          <cell r="O280">
            <v>1</v>
          </cell>
          <cell r="P280">
            <v>4</v>
          </cell>
          <cell r="Q280">
            <v>4</v>
          </cell>
        </row>
        <row r="281">
          <cell r="L281" t="str">
            <v>ESTM019-17</v>
          </cell>
          <cell r="M281" t="str">
            <v>Propriedades Elétricas, Magnéticas e Ópticas</v>
          </cell>
          <cell r="N281">
            <v>4</v>
          </cell>
          <cell r="O281">
            <v>0</v>
          </cell>
          <cell r="P281">
            <v>4</v>
          </cell>
          <cell r="Q281">
            <v>4</v>
          </cell>
        </row>
        <row r="282">
          <cell r="L282" t="str">
            <v>ESTM013-17</v>
          </cell>
          <cell r="M282" t="str">
            <v>Seleção de Materiais</v>
          </cell>
          <cell r="N282">
            <v>4</v>
          </cell>
          <cell r="O282">
            <v>0</v>
          </cell>
          <cell r="P282">
            <v>4</v>
          </cell>
          <cell r="Q282">
            <v>4</v>
          </cell>
        </row>
        <row r="283">
          <cell r="L283" t="str">
            <v>ESTM014-17</v>
          </cell>
          <cell r="M283" t="str">
            <v>Caracterização de Materiais</v>
          </cell>
          <cell r="N283">
            <v>3</v>
          </cell>
          <cell r="O283">
            <v>1</v>
          </cell>
          <cell r="P283">
            <v>4</v>
          </cell>
          <cell r="Q283">
            <v>4</v>
          </cell>
        </row>
        <row r="284">
          <cell r="L284" t="str">
            <v>ESTM015-17</v>
          </cell>
          <cell r="M284" t="str">
            <v>Reologia</v>
          </cell>
          <cell r="N284">
            <v>3</v>
          </cell>
          <cell r="O284">
            <v>1</v>
          </cell>
          <cell r="P284">
            <v>4</v>
          </cell>
          <cell r="Q284">
            <v>4</v>
          </cell>
        </row>
        <row r="285">
          <cell r="L285" t="str">
            <v>ESTM016-17</v>
          </cell>
          <cell r="M285" t="str">
            <v>Química Inorgânica de Materiais</v>
          </cell>
          <cell r="N285">
            <v>4</v>
          </cell>
          <cell r="O285">
            <v>2</v>
          </cell>
          <cell r="P285">
            <v>6</v>
          </cell>
          <cell r="Q285">
            <v>6</v>
          </cell>
        </row>
        <row r="286">
          <cell r="L286" t="str">
            <v>ESTM017-17</v>
          </cell>
          <cell r="M286" t="str">
            <v>Materiais Cerâmicos</v>
          </cell>
          <cell r="N286">
            <v>4</v>
          </cell>
          <cell r="O286">
            <v>0</v>
          </cell>
          <cell r="P286">
            <v>4</v>
          </cell>
          <cell r="Q286">
            <v>4</v>
          </cell>
        </row>
        <row r="287">
          <cell r="L287" t="str">
            <v>ESTM018-17</v>
          </cell>
          <cell r="M287" t="str">
            <v>Termodinâmica de Materiais</v>
          </cell>
          <cell r="N287">
            <v>4</v>
          </cell>
          <cell r="O287">
            <v>0</v>
          </cell>
          <cell r="P287">
            <v>6</v>
          </cell>
          <cell r="Q287">
            <v>4</v>
          </cell>
        </row>
        <row r="288">
          <cell r="L288" t="str">
            <v>ESTM902-17</v>
          </cell>
          <cell r="M288" t="str">
            <v>Trabalho de Graduação I em Engenharia de Materiais</v>
          </cell>
          <cell r="N288">
            <v>0</v>
          </cell>
          <cell r="O288">
            <v>2</v>
          </cell>
          <cell r="P288">
            <v>4</v>
          </cell>
          <cell r="Q288">
            <v>2</v>
          </cell>
        </row>
        <row r="289">
          <cell r="L289" t="str">
            <v>ESTM903-17</v>
          </cell>
          <cell r="M289" t="str">
            <v>Trabalho de Graduação II em Engenharia de Materiais</v>
          </cell>
          <cell r="N289">
            <v>0</v>
          </cell>
          <cell r="O289">
            <v>2</v>
          </cell>
          <cell r="P289">
            <v>4</v>
          </cell>
          <cell r="Q289">
            <v>2</v>
          </cell>
        </row>
        <row r="290">
          <cell r="L290" t="str">
            <v>ESTM904-17</v>
          </cell>
          <cell r="M290" t="str">
            <v>Trabalho de Graduação III em Engenharia de Materiais</v>
          </cell>
          <cell r="N290">
            <v>0</v>
          </cell>
          <cell r="O290">
            <v>2</v>
          </cell>
          <cell r="P290">
            <v>4</v>
          </cell>
          <cell r="Q290">
            <v>2</v>
          </cell>
        </row>
        <row r="291">
          <cell r="L291" t="str">
            <v>ESTM905-17</v>
          </cell>
          <cell r="M291" t="str">
            <v>Estágio Curricular em Engenharia de Materiais</v>
          </cell>
          <cell r="N291">
            <v>0</v>
          </cell>
          <cell r="O291">
            <v>14</v>
          </cell>
          <cell r="P291">
            <v>0</v>
          </cell>
          <cell r="Q291">
            <v>14</v>
          </cell>
        </row>
        <row r="292">
          <cell r="L292" t="str">
            <v>ESTO001-17</v>
          </cell>
          <cell r="M292" t="str">
            <v>Circuitos Elétricos e Fotônica</v>
          </cell>
          <cell r="N292">
            <v>3</v>
          </cell>
          <cell r="O292">
            <v>1</v>
          </cell>
          <cell r="P292">
            <v>5</v>
          </cell>
          <cell r="Q292">
            <v>4</v>
          </cell>
        </row>
        <row r="293">
          <cell r="L293" t="str">
            <v>ESTO004-17</v>
          </cell>
          <cell r="M293" t="str">
            <v>Instrumentação e Controle</v>
          </cell>
          <cell r="N293">
            <v>3</v>
          </cell>
          <cell r="O293">
            <v>1</v>
          </cell>
          <cell r="P293">
            <v>5</v>
          </cell>
          <cell r="Q293">
            <v>4</v>
          </cell>
        </row>
        <row r="294">
          <cell r="L294" t="str">
            <v>ESTO005-17</v>
          </cell>
          <cell r="M294" t="str">
            <v>Introdução às Engenharias</v>
          </cell>
          <cell r="N294">
            <v>2</v>
          </cell>
          <cell r="O294">
            <v>0</v>
          </cell>
          <cell r="P294">
            <v>4</v>
          </cell>
          <cell r="Q294">
            <v>2</v>
          </cell>
        </row>
        <row r="295">
          <cell r="L295" t="str">
            <v>ESTO006-17</v>
          </cell>
          <cell r="M295" t="str">
            <v>Materiais e Suas Propriedades</v>
          </cell>
          <cell r="N295">
            <v>3</v>
          </cell>
          <cell r="O295">
            <v>1</v>
          </cell>
          <cell r="P295">
            <v>5</v>
          </cell>
          <cell r="Q295">
            <v>4</v>
          </cell>
        </row>
        <row r="296">
          <cell r="L296" t="str">
            <v>ESTO008-17</v>
          </cell>
          <cell r="M296" t="str">
            <v>Mecânica dos Sólidos I</v>
          </cell>
          <cell r="N296">
            <v>3</v>
          </cell>
          <cell r="O296">
            <v>1</v>
          </cell>
          <cell r="P296">
            <v>5</v>
          </cell>
          <cell r="Q296">
            <v>4</v>
          </cell>
        </row>
        <row r="297">
          <cell r="L297" t="str">
            <v>ESTO011-17</v>
          </cell>
          <cell r="M297" t="str">
            <v>Fundamentos de Desenho Técnico</v>
          </cell>
          <cell r="N297">
            <v>2</v>
          </cell>
          <cell r="O297">
            <v>0</v>
          </cell>
          <cell r="P297">
            <v>4</v>
          </cell>
          <cell r="Q297">
            <v>2</v>
          </cell>
        </row>
        <row r="298">
          <cell r="L298" t="str">
            <v>ESTO012-17</v>
          </cell>
          <cell r="M298" t="str">
            <v>Princípios de Administração</v>
          </cell>
          <cell r="N298">
            <v>2</v>
          </cell>
          <cell r="O298">
            <v>0</v>
          </cell>
          <cell r="P298">
            <v>4</v>
          </cell>
          <cell r="Q298">
            <v>2</v>
          </cell>
        </row>
        <row r="299">
          <cell r="L299" t="str">
            <v>ESTO013-17</v>
          </cell>
          <cell r="M299" t="str">
            <v>Engenharia Econômica</v>
          </cell>
          <cell r="N299">
            <v>4</v>
          </cell>
          <cell r="O299">
            <v>0</v>
          </cell>
          <cell r="P299">
            <v>4</v>
          </cell>
          <cell r="Q299">
            <v>4</v>
          </cell>
        </row>
        <row r="300">
          <cell r="L300" t="str">
            <v>ESTO014-17</v>
          </cell>
          <cell r="M300" t="str">
            <v>Termodinâmica Aplicada I</v>
          </cell>
          <cell r="N300">
            <v>4</v>
          </cell>
          <cell r="O300">
            <v>0</v>
          </cell>
          <cell r="P300">
            <v>5</v>
          </cell>
          <cell r="Q300">
            <v>4</v>
          </cell>
        </row>
        <row r="301">
          <cell r="L301" t="str">
            <v>ESTO015-17</v>
          </cell>
          <cell r="M301" t="str">
            <v>Mecânica dos Fluidos I</v>
          </cell>
          <cell r="N301">
            <v>4</v>
          </cell>
          <cell r="O301">
            <v>0</v>
          </cell>
          <cell r="P301">
            <v>5</v>
          </cell>
          <cell r="Q301">
            <v>4</v>
          </cell>
        </row>
        <row r="302">
          <cell r="L302" t="str">
            <v>ESTO016-17</v>
          </cell>
          <cell r="M302" t="str">
            <v>Fenômenos de Transporte</v>
          </cell>
          <cell r="N302">
            <v>4</v>
          </cell>
          <cell r="O302">
            <v>0</v>
          </cell>
          <cell r="P302">
            <v>4</v>
          </cell>
          <cell r="Q302">
            <v>4</v>
          </cell>
        </row>
        <row r="303">
          <cell r="L303" t="str">
            <v>ESTO017-17</v>
          </cell>
          <cell r="M303" t="str">
            <v>Métodos Experimentais em Engenharia</v>
          </cell>
          <cell r="N303">
            <v>2</v>
          </cell>
          <cell r="O303">
            <v>2</v>
          </cell>
          <cell r="P303">
            <v>4</v>
          </cell>
          <cell r="Q303">
            <v>4</v>
          </cell>
        </row>
        <row r="304">
          <cell r="L304" t="str">
            <v>ESTO902-17</v>
          </cell>
          <cell r="M304" t="str">
            <v>Engenharia Unificada I</v>
          </cell>
          <cell r="N304">
            <v>0</v>
          </cell>
          <cell r="O304">
            <v>2</v>
          </cell>
          <cell r="P304">
            <v>5</v>
          </cell>
          <cell r="Q304">
            <v>2</v>
          </cell>
        </row>
        <row r="305">
          <cell r="L305" t="str">
            <v>ESTO903-17</v>
          </cell>
          <cell r="M305" t="str">
            <v>Engenharia Unificada II</v>
          </cell>
          <cell r="N305">
            <v>0</v>
          </cell>
          <cell r="O305">
            <v>2</v>
          </cell>
          <cell r="P305">
            <v>5</v>
          </cell>
          <cell r="Q305">
            <v>2</v>
          </cell>
        </row>
        <row r="306">
          <cell r="L306" t="str">
            <v>ESTS001-17</v>
          </cell>
          <cell r="M306" t="str">
            <v>Dinâmica I</v>
          </cell>
          <cell r="N306">
            <v>4</v>
          </cell>
          <cell r="O306">
            <v>0</v>
          </cell>
          <cell r="P306">
            <v>5</v>
          </cell>
          <cell r="Q306">
            <v>4</v>
          </cell>
        </row>
        <row r="307">
          <cell r="L307" t="str">
            <v>ESTS002-17</v>
          </cell>
          <cell r="M307" t="str">
            <v>Aeronáutica I-A</v>
          </cell>
          <cell r="N307">
            <v>4</v>
          </cell>
          <cell r="O307">
            <v>0</v>
          </cell>
          <cell r="P307">
            <v>4</v>
          </cell>
          <cell r="Q307">
            <v>4</v>
          </cell>
        </row>
        <row r="308">
          <cell r="L308" t="str">
            <v>ESTS003-17</v>
          </cell>
          <cell r="M308" t="str">
            <v>Introdução à Astronáutica</v>
          </cell>
          <cell r="N308">
            <v>2</v>
          </cell>
          <cell r="O308">
            <v>0</v>
          </cell>
          <cell r="P308">
            <v>3</v>
          </cell>
          <cell r="Q308">
            <v>2</v>
          </cell>
        </row>
        <row r="309">
          <cell r="L309" t="str">
            <v>ESTS004-17</v>
          </cell>
          <cell r="M309" t="str">
            <v>Desempenho de Aeronaves</v>
          </cell>
          <cell r="N309">
            <v>4</v>
          </cell>
          <cell r="O309">
            <v>0</v>
          </cell>
          <cell r="P309">
            <v>4</v>
          </cell>
          <cell r="Q309">
            <v>4</v>
          </cell>
        </row>
        <row r="310">
          <cell r="L310" t="str">
            <v>ESTS005-17</v>
          </cell>
          <cell r="M310" t="str">
            <v>Dinâmica e Controle de Veículos Espaciais</v>
          </cell>
          <cell r="N310">
            <v>4</v>
          </cell>
          <cell r="O310">
            <v>0</v>
          </cell>
          <cell r="P310">
            <v>4</v>
          </cell>
          <cell r="Q310">
            <v>4</v>
          </cell>
        </row>
        <row r="311">
          <cell r="L311" t="str">
            <v>ESTS006-17</v>
          </cell>
          <cell r="M311" t="str">
            <v>Laboratório de Guiagem, Navegação e Controle</v>
          </cell>
          <cell r="N311">
            <v>0</v>
          </cell>
          <cell r="O311">
            <v>4</v>
          </cell>
          <cell r="P311">
            <v>4</v>
          </cell>
          <cell r="Q311">
            <v>4</v>
          </cell>
        </row>
        <row r="312">
          <cell r="L312" t="str">
            <v>ESTS007-17</v>
          </cell>
          <cell r="M312" t="str">
            <v>Estabilidade e Controle de Aeronaves</v>
          </cell>
          <cell r="N312">
            <v>4</v>
          </cell>
          <cell r="O312">
            <v>0</v>
          </cell>
          <cell r="P312">
            <v>4</v>
          </cell>
          <cell r="Q312">
            <v>4</v>
          </cell>
        </row>
        <row r="313">
          <cell r="L313" t="str">
            <v>ESTS008-17</v>
          </cell>
          <cell r="M313" t="str">
            <v>Vibrações</v>
          </cell>
          <cell r="N313">
            <v>4</v>
          </cell>
          <cell r="O313">
            <v>0</v>
          </cell>
          <cell r="P313">
            <v>4</v>
          </cell>
          <cell r="Q313">
            <v>4</v>
          </cell>
        </row>
        <row r="314">
          <cell r="L314" t="str">
            <v>ESTS009-17</v>
          </cell>
          <cell r="M314" t="str">
            <v>Materiais Compósitos e Aplicações Estruturais</v>
          </cell>
          <cell r="N314">
            <v>4</v>
          </cell>
          <cell r="O314">
            <v>0</v>
          </cell>
          <cell r="P314">
            <v>4</v>
          </cell>
          <cell r="Q314">
            <v>4</v>
          </cell>
        </row>
        <row r="315">
          <cell r="L315" t="str">
            <v>ESTS010-17</v>
          </cell>
          <cell r="M315" t="str">
            <v>Técnicas de Análise Estrutural e Projeto</v>
          </cell>
          <cell r="N315">
            <v>3</v>
          </cell>
          <cell r="O315">
            <v>1</v>
          </cell>
          <cell r="P315">
            <v>4</v>
          </cell>
          <cell r="Q315">
            <v>4</v>
          </cell>
        </row>
        <row r="316">
          <cell r="L316" t="str">
            <v>ESTS011-17</v>
          </cell>
          <cell r="M316" t="str">
            <v>Métodos Computacionais para Análise Estrutural</v>
          </cell>
          <cell r="N316">
            <v>3</v>
          </cell>
          <cell r="O316">
            <v>1</v>
          </cell>
          <cell r="P316">
            <v>4</v>
          </cell>
          <cell r="Q316">
            <v>4</v>
          </cell>
        </row>
        <row r="317">
          <cell r="L317" t="str">
            <v>ESTS012-17</v>
          </cell>
          <cell r="M317" t="str">
            <v>Aeroelasticidade</v>
          </cell>
          <cell r="N317">
            <v>4</v>
          </cell>
          <cell r="O317">
            <v>0</v>
          </cell>
          <cell r="P317">
            <v>5</v>
          </cell>
          <cell r="Q317">
            <v>4</v>
          </cell>
        </row>
        <row r="318">
          <cell r="L318" t="str">
            <v>ESTS013-17</v>
          </cell>
          <cell r="M318" t="str">
            <v>Projeto de Elementos Estruturais de Aeronaves I</v>
          </cell>
          <cell r="N318">
            <v>3</v>
          </cell>
          <cell r="O318">
            <v>1</v>
          </cell>
          <cell r="P318">
            <v>5</v>
          </cell>
          <cell r="Q318">
            <v>4</v>
          </cell>
        </row>
        <row r="319">
          <cell r="L319" t="str">
            <v>ESTS015-17</v>
          </cell>
          <cell r="M319" t="str">
            <v>Combustão I</v>
          </cell>
          <cell r="N319">
            <v>3</v>
          </cell>
          <cell r="O319">
            <v>1</v>
          </cell>
          <cell r="P319">
            <v>4</v>
          </cell>
          <cell r="Q319">
            <v>4</v>
          </cell>
        </row>
        <row r="320">
          <cell r="L320" t="str">
            <v>ESTS016-17</v>
          </cell>
          <cell r="M320" t="str">
            <v>Aerodinâmica I</v>
          </cell>
          <cell r="N320">
            <v>4</v>
          </cell>
          <cell r="O320">
            <v>0</v>
          </cell>
          <cell r="P320">
            <v>5</v>
          </cell>
          <cell r="Q320">
            <v>4</v>
          </cell>
        </row>
        <row r="321">
          <cell r="L321" t="str">
            <v>ESTS017-17</v>
          </cell>
          <cell r="M321" t="str">
            <v>Sistemas de Propulsão I</v>
          </cell>
          <cell r="N321">
            <v>3</v>
          </cell>
          <cell r="O321">
            <v>1</v>
          </cell>
          <cell r="P321">
            <v>5</v>
          </cell>
          <cell r="Q321">
            <v>4</v>
          </cell>
        </row>
        <row r="322">
          <cell r="L322" t="str">
            <v>ESTS018-17</v>
          </cell>
          <cell r="M322" t="str">
            <v>Transferência de Calor Aplicada a Sistemas Aeroespaciais</v>
          </cell>
          <cell r="N322">
            <v>3</v>
          </cell>
          <cell r="O322">
            <v>1</v>
          </cell>
          <cell r="P322">
            <v>4</v>
          </cell>
          <cell r="Q322">
            <v>4</v>
          </cell>
        </row>
        <row r="323">
          <cell r="L323" t="str">
            <v>ESTS019-17</v>
          </cell>
          <cell r="M323" t="str">
            <v>Dinâmica de Gases</v>
          </cell>
          <cell r="N323">
            <v>4</v>
          </cell>
          <cell r="O323">
            <v>2</v>
          </cell>
          <cell r="P323">
            <v>4</v>
          </cell>
          <cell r="Q323">
            <v>6</v>
          </cell>
        </row>
        <row r="324">
          <cell r="L324" t="str">
            <v>ESTS902-17</v>
          </cell>
          <cell r="M324" t="str">
            <v>Trabalho de Graduação I em Engenharia Aeroespacial</v>
          </cell>
          <cell r="N324">
            <v>0</v>
          </cell>
          <cell r="O324">
            <v>2</v>
          </cell>
          <cell r="P324">
            <v>4</v>
          </cell>
          <cell r="Q324">
            <v>2</v>
          </cell>
        </row>
        <row r="325">
          <cell r="L325" t="str">
            <v>ESTS903-17</v>
          </cell>
          <cell r="M325" t="str">
            <v>Trabalho de Graduação II em Engenharia Aeroespacial</v>
          </cell>
          <cell r="N325">
            <v>0</v>
          </cell>
          <cell r="O325">
            <v>2</v>
          </cell>
          <cell r="P325">
            <v>4</v>
          </cell>
          <cell r="Q325">
            <v>2</v>
          </cell>
        </row>
        <row r="326">
          <cell r="L326" t="str">
            <v>ESTS904-17</v>
          </cell>
          <cell r="M326" t="str">
            <v>Trabalho de Graduação III em Engenharia Aeroespacial</v>
          </cell>
          <cell r="N326">
            <v>0</v>
          </cell>
          <cell r="O326">
            <v>2</v>
          </cell>
          <cell r="P326">
            <v>4</v>
          </cell>
          <cell r="Q326">
            <v>2</v>
          </cell>
        </row>
        <row r="327">
          <cell r="L327" t="str">
            <v>ESTS905-17</v>
          </cell>
          <cell r="M327" t="str">
            <v>Estágio Curricular em Engenharia Aeroespacial</v>
          </cell>
          <cell r="N327">
            <v>0</v>
          </cell>
          <cell r="O327">
            <v>14</v>
          </cell>
          <cell r="P327">
            <v>0</v>
          </cell>
          <cell r="Q327">
            <v>14</v>
          </cell>
        </row>
        <row r="328">
          <cell r="L328" t="str">
            <v>ESTU004-17</v>
          </cell>
          <cell r="M328" t="str">
            <v>Cartografia e Geoprocessamento</v>
          </cell>
          <cell r="N328">
            <v>1</v>
          </cell>
          <cell r="O328">
            <v>3</v>
          </cell>
          <cell r="P328">
            <v>3</v>
          </cell>
          <cell r="Q328">
            <v>4</v>
          </cell>
        </row>
        <row r="329">
          <cell r="L329" t="str">
            <v>ESTU005-17</v>
          </cell>
          <cell r="M329" t="str">
            <v>Climatologia</v>
          </cell>
          <cell r="N329">
            <v>3</v>
          </cell>
          <cell r="O329">
            <v>0</v>
          </cell>
          <cell r="P329">
            <v>4</v>
          </cell>
          <cell r="Q329">
            <v>3</v>
          </cell>
        </row>
        <row r="330">
          <cell r="L330" t="str">
            <v>ESTU006-17</v>
          </cell>
          <cell r="M330" t="str">
            <v>Geotecnia</v>
          </cell>
          <cell r="N330">
            <v>2</v>
          </cell>
          <cell r="O330">
            <v>2</v>
          </cell>
          <cell r="P330">
            <v>4</v>
          </cell>
          <cell r="Q330">
            <v>4</v>
          </cell>
        </row>
        <row r="331">
          <cell r="L331" t="str">
            <v>ESTU007-17</v>
          </cell>
          <cell r="M331" t="str">
            <v>Habitação e Assentamentos Humanos</v>
          </cell>
          <cell r="N331">
            <v>3</v>
          </cell>
          <cell r="O331">
            <v>1</v>
          </cell>
          <cell r="P331">
            <v>5</v>
          </cell>
          <cell r="Q331">
            <v>4</v>
          </cell>
        </row>
        <row r="332">
          <cell r="L332" t="str">
            <v>ESTU009-17</v>
          </cell>
          <cell r="M332" t="str">
            <v>Hidrologia</v>
          </cell>
          <cell r="N332">
            <v>3</v>
          </cell>
          <cell r="O332">
            <v>1</v>
          </cell>
          <cell r="P332">
            <v>3</v>
          </cell>
          <cell r="Q332">
            <v>4</v>
          </cell>
        </row>
        <row r="333">
          <cell r="L333" t="str">
            <v>ESTU010-17</v>
          </cell>
          <cell r="M333" t="str">
            <v>Microbiologia Ambiental</v>
          </cell>
          <cell r="N333">
            <v>3</v>
          </cell>
          <cell r="O333">
            <v>1</v>
          </cell>
          <cell r="P333">
            <v>4</v>
          </cell>
          <cell r="Q333">
            <v>4</v>
          </cell>
        </row>
        <row r="334">
          <cell r="L334" t="str">
            <v>ESTU011-17</v>
          </cell>
          <cell r="M334" t="str">
            <v>Planejamento Urbano e Metropolitano</v>
          </cell>
          <cell r="N334">
            <v>3</v>
          </cell>
          <cell r="O334">
            <v>1</v>
          </cell>
          <cell r="P334">
            <v>4</v>
          </cell>
          <cell r="Q334">
            <v>4</v>
          </cell>
        </row>
        <row r="335">
          <cell r="L335" t="str">
            <v>ESTU012-17</v>
          </cell>
          <cell r="M335" t="str">
            <v>Poluição Atmosférica</v>
          </cell>
          <cell r="N335">
            <v>3</v>
          </cell>
          <cell r="O335">
            <v>0</v>
          </cell>
          <cell r="P335">
            <v>4</v>
          </cell>
          <cell r="Q335">
            <v>3</v>
          </cell>
        </row>
        <row r="336">
          <cell r="L336" t="str">
            <v>ESTU015-17</v>
          </cell>
          <cell r="M336" t="str">
            <v>Saúde Ambiental</v>
          </cell>
          <cell r="N336">
            <v>2</v>
          </cell>
          <cell r="O336">
            <v>0</v>
          </cell>
          <cell r="P336">
            <v>3</v>
          </cell>
          <cell r="Q336">
            <v>2</v>
          </cell>
        </row>
        <row r="337">
          <cell r="L337" t="str">
            <v>ESTU019-17</v>
          </cell>
          <cell r="M337" t="str">
            <v>Teoria do Planejamento Urbano e Ambiental</v>
          </cell>
          <cell r="N337">
            <v>3</v>
          </cell>
          <cell r="O337">
            <v>0</v>
          </cell>
          <cell r="P337">
            <v>4</v>
          </cell>
          <cell r="Q337">
            <v>3</v>
          </cell>
        </row>
        <row r="338">
          <cell r="L338" t="str">
            <v>ESTU020-17</v>
          </cell>
          <cell r="M338" t="str">
            <v>Transferência de Massa</v>
          </cell>
          <cell r="N338">
            <v>3</v>
          </cell>
          <cell r="O338">
            <v>1</v>
          </cell>
          <cell r="P338">
            <v>5</v>
          </cell>
          <cell r="Q338">
            <v>4</v>
          </cell>
        </row>
        <row r="339">
          <cell r="L339" t="str">
            <v>ESTU021-17</v>
          </cell>
          <cell r="M339" t="str">
            <v>Transportes e Mobilidade Urbana</v>
          </cell>
          <cell r="N339">
            <v>2</v>
          </cell>
          <cell r="O339">
            <v>0</v>
          </cell>
          <cell r="P339">
            <v>4</v>
          </cell>
          <cell r="Q339">
            <v>2</v>
          </cell>
        </row>
        <row r="340">
          <cell r="L340" t="str">
            <v>ESTU023-17</v>
          </cell>
          <cell r="M340" t="str">
            <v>Biomas Brasileiros</v>
          </cell>
          <cell r="N340">
            <v>2</v>
          </cell>
          <cell r="O340">
            <v>1</v>
          </cell>
          <cell r="P340">
            <v>3</v>
          </cell>
          <cell r="Q340">
            <v>3</v>
          </cell>
        </row>
        <row r="341">
          <cell r="L341" t="str">
            <v>ESTU024-17</v>
          </cell>
          <cell r="M341" t="str">
            <v>Análise de Sistemas e Modelagem Ambiental</v>
          </cell>
          <cell r="N341">
            <v>1</v>
          </cell>
          <cell r="O341">
            <v>2</v>
          </cell>
          <cell r="P341">
            <v>4</v>
          </cell>
          <cell r="Q341">
            <v>3</v>
          </cell>
        </row>
        <row r="342">
          <cell r="L342" t="str">
            <v>ESTU025-17</v>
          </cell>
          <cell r="M342" t="str">
            <v>Avaliação de Impactos Ambientais</v>
          </cell>
          <cell r="N342">
            <v>2</v>
          </cell>
          <cell r="O342">
            <v>2</v>
          </cell>
          <cell r="P342">
            <v>4</v>
          </cell>
          <cell r="Q342">
            <v>4</v>
          </cell>
        </row>
        <row r="343">
          <cell r="L343" t="str">
            <v>ESTU026-17</v>
          </cell>
          <cell r="M343" t="str">
            <v>Caracterização de Matrizes Ambientais</v>
          </cell>
          <cell r="N343">
            <v>1</v>
          </cell>
          <cell r="O343">
            <v>2</v>
          </cell>
          <cell r="P343">
            <v>4</v>
          </cell>
          <cell r="Q343">
            <v>3</v>
          </cell>
        </row>
        <row r="344">
          <cell r="L344" t="str">
            <v>ESTU027-17</v>
          </cell>
          <cell r="M344" t="str">
            <v>Fundamentos de Geologia para Engenharia</v>
          </cell>
          <cell r="N344">
            <v>2</v>
          </cell>
          <cell r="O344">
            <v>1</v>
          </cell>
          <cell r="P344">
            <v>2</v>
          </cell>
          <cell r="Q344">
            <v>3</v>
          </cell>
        </row>
        <row r="345">
          <cell r="L345" t="str">
            <v>ESTU028-17</v>
          </cell>
          <cell r="M345" t="str">
            <v>Hidráulica de Condutos Forçados</v>
          </cell>
          <cell r="N345">
            <v>2</v>
          </cell>
          <cell r="O345">
            <v>1</v>
          </cell>
          <cell r="P345">
            <v>2</v>
          </cell>
          <cell r="Q345">
            <v>3</v>
          </cell>
        </row>
        <row r="346">
          <cell r="L346" t="str">
            <v>ESTU029-17</v>
          </cell>
          <cell r="M346" t="str">
            <v>Hidráulica de Condutos Livres</v>
          </cell>
          <cell r="N346">
            <v>1</v>
          </cell>
          <cell r="O346">
            <v>1</v>
          </cell>
          <cell r="P346">
            <v>2</v>
          </cell>
          <cell r="Q346">
            <v>2</v>
          </cell>
        </row>
        <row r="347">
          <cell r="L347" t="str">
            <v>ESTU031-17</v>
          </cell>
          <cell r="M347" t="str">
            <v>Recuperação de Áreas Degradadas</v>
          </cell>
          <cell r="N347">
            <v>2</v>
          </cell>
          <cell r="O347">
            <v>1</v>
          </cell>
          <cell r="P347">
            <v>3</v>
          </cell>
          <cell r="Q347">
            <v>3</v>
          </cell>
        </row>
        <row r="348">
          <cell r="L348" t="str">
            <v>ESTU032-17</v>
          </cell>
          <cell r="M348" t="str">
            <v>Representação Gráfica de Projetos Ambientais e Urbanos</v>
          </cell>
          <cell r="N348">
            <v>0</v>
          </cell>
          <cell r="O348">
            <v>4</v>
          </cell>
          <cell r="P348">
            <v>4</v>
          </cell>
          <cell r="Q348">
            <v>4</v>
          </cell>
        </row>
        <row r="349">
          <cell r="L349" t="str">
            <v>ESTU033-17</v>
          </cell>
          <cell r="M349" t="str">
            <v>Resíduos Sólidos</v>
          </cell>
          <cell r="N349">
            <v>2</v>
          </cell>
          <cell r="O349">
            <v>1</v>
          </cell>
          <cell r="P349">
            <v>4</v>
          </cell>
          <cell r="Q349">
            <v>3</v>
          </cell>
        </row>
        <row r="350">
          <cell r="L350" t="str">
            <v>ESTU034-17</v>
          </cell>
          <cell r="M350" t="str">
            <v>Sistema de Abastecimento de Águas</v>
          </cell>
          <cell r="N350">
            <v>2</v>
          </cell>
          <cell r="O350">
            <v>1</v>
          </cell>
          <cell r="P350">
            <v>4</v>
          </cell>
          <cell r="Q350">
            <v>3</v>
          </cell>
        </row>
        <row r="351">
          <cell r="L351" t="str">
            <v>ESTU035-17</v>
          </cell>
          <cell r="M351" t="str">
            <v>Sistemas de Esgotamento Sanitário</v>
          </cell>
          <cell r="N351">
            <v>2</v>
          </cell>
          <cell r="O351">
            <v>1</v>
          </cell>
          <cell r="P351">
            <v>4</v>
          </cell>
          <cell r="Q351">
            <v>3</v>
          </cell>
        </row>
        <row r="352">
          <cell r="L352" t="str">
            <v>ESTU036-17</v>
          </cell>
          <cell r="M352" t="str">
            <v>Sistemas de Drenagem Urbana</v>
          </cell>
          <cell r="N352">
            <v>2</v>
          </cell>
          <cell r="O352">
            <v>1</v>
          </cell>
          <cell r="P352">
            <v>4</v>
          </cell>
          <cell r="Q352">
            <v>3</v>
          </cell>
        </row>
        <row r="353">
          <cell r="L353" t="str">
            <v>ESTU037-17</v>
          </cell>
          <cell r="M353" t="str">
            <v>Sistemas de Tratamento de Água</v>
          </cell>
          <cell r="N353">
            <v>2</v>
          </cell>
          <cell r="O353">
            <v>1</v>
          </cell>
          <cell r="P353">
            <v>4</v>
          </cell>
          <cell r="Q353">
            <v>3</v>
          </cell>
        </row>
        <row r="354">
          <cell r="L354" t="str">
            <v>ESTU038-17</v>
          </cell>
          <cell r="M354" t="str">
            <v>Tratamento de Águas Urbanas Servidas</v>
          </cell>
          <cell r="N354">
            <v>2</v>
          </cell>
          <cell r="O354">
            <v>1</v>
          </cell>
          <cell r="P354">
            <v>4</v>
          </cell>
          <cell r="Q354">
            <v>3</v>
          </cell>
        </row>
        <row r="355">
          <cell r="L355" t="str">
            <v>ESTU039-17</v>
          </cell>
          <cell r="M355" t="str">
            <v>Regulação Ambiental e Urbanística</v>
          </cell>
          <cell r="N355">
            <v>2</v>
          </cell>
          <cell r="O355">
            <v>0</v>
          </cell>
          <cell r="P355">
            <v>4</v>
          </cell>
          <cell r="Q355">
            <v>2</v>
          </cell>
        </row>
        <row r="356">
          <cell r="L356" t="str">
            <v>ESTU040-17</v>
          </cell>
          <cell r="M356" t="str">
            <v>Projeto Ambiental Urbano</v>
          </cell>
          <cell r="N356">
            <v>1</v>
          </cell>
          <cell r="O356">
            <v>3</v>
          </cell>
          <cell r="P356">
            <v>4</v>
          </cell>
          <cell r="Q356">
            <v>4</v>
          </cell>
        </row>
        <row r="357">
          <cell r="L357" t="str">
            <v>ESTU902-17</v>
          </cell>
          <cell r="M357" t="str">
            <v>Trabalho de Graduação I em Engenharia Ambiental e Urbana</v>
          </cell>
          <cell r="N357">
            <v>0</v>
          </cell>
          <cell r="O357">
            <v>2</v>
          </cell>
          <cell r="P357">
            <v>4</v>
          </cell>
          <cell r="Q357">
            <v>2</v>
          </cell>
        </row>
        <row r="358">
          <cell r="L358" t="str">
            <v>ESTU903-17</v>
          </cell>
          <cell r="M358" t="str">
            <v>Trabalho de Graduação II em Engenharia Ambiental e Urbana</v>
          </cell>
          <cell r="N358">
            <v>0</v>
          </cell>
          <cell r="O358">
            <v>2</v>
          </cell>
          <cell r="P358">
            <v>4</v>
          </cell>
          <cell r="Q358">
            <v>2</v>
          </cell>
        </row>
        <row r="359">
          <cell r="L359" t="str">
            <v>ESTU904-17</v>
          </cell>
          <cell r="M359" t="str">
            <v>Trabalho de Graduação III em Engenharia Ambiental e Urbana</v>
          </cell>
          <cell r="N359">
            <v>0</v>
          </cell>
          <cell r="O359">
            <v>2</v>
          </cell>
          <cell r="P359">
            <v>4</v>
          </cell>
          <cell r="Q359">
            <v>2</v>
          </cell>
        </row>
        <row r="360">
          <cell r="L360" t="str">
            <v>ESTU905-17</v>
          </cell>
          <cell r="M360" t="str">
            <v>Estágio Curricular em Engenharia Ambiental e Urbana</v>
          </cell>
          <cell r="N360">
            <v>0</v>
          </cell>
          <cell r="O360">
            <v>14</v>
          </cell>
          <cell r="P360">
            <v>0</v>
          </cell>
          <cell r="Q360">
            <v>14</v>
          </cell>
        </row>
        <row r="361">
          <cell r="L361" t="str">
            <v>ESZA002-17</v>
          </cell>
          <cell r="M361" t="str">
            <v>Controle Robusto Multivariável</v>
          </cell>
          <cell r="N361">
            <v>3</v>
          </cell>
          <cell r="O361">
            <v>1</v>
          </cell>
          <cell r="P361">
            <v>4</v>
          </cell>
          <cell r="Q361">
            <v>4</v>
          </cell>
        </row>
        <row r="362">
          <cell r="L362" t="str">
            <v>ESZA003-17</v>
          </cell>
          <cell r="M362" t="str">
            <v>Controle Não-Linear</v>
          </cell>
          <cell r="N362">
            <v>3</v>
          </cell>
          <cell r="O362">
            <v>1</v>
          </cell>
          <cell r="P362">
            <v>4</v>
          </cell>
          <cell r="Q362">
            <v>4</v>
          </cell>
        </row>
        <row r="363">
          <cell r="L363" t="str">
            <v>ESZA005-17</v>
          </cell>
          <cell r="M363" t="str">
            <v>Processadores Digitais em Controle e Automação</v>
          </cell>
          <cell r="N363">
            <v>3</v>
          </cell>
          <cell r="O363">
            <v>1</v>
          </cell>
          <cell r="P363">
            <v>4</v>
          </cell>
          <cell r="Q363">
            <v>4</v>
          </cell>
        </row>
        <row r="364">
          <cell r="L364" t="str">
            <v>ESZA006-17</v>
          </cell>
          <cell r="M364" t="str">
            <v>Teoria de Controle Ótimo</v>
          </cell>
          <cell r="N364">
            <v>3</v>
          </cell>
          <cell r="O364">
            <v>0</v>
          </cell>
          <cell r="P364">
            <v>4</v>
          </cell>
          <cell r="Q364">
            <v>3</v>
          </cell>
        </row>
        <row r="365">
          <cell r="L365" t="str">
            <v>ESZA007-17</v>
          </cell>
          <cell r="M365" t="str">
            <v>Confiabilidade de Componentes e Sistemas</v>
          </cell>
          <cell r="N365">
            <v>3</v>
          </cell>
          <cell r="O365">
            <v>0</v>
          </cell>
          <cell r="P365">
            <v>4</v>
          </cell>
          <cell r="Q365">
            <v>3</v>
          </cell>
        </row>
        <row r="366">
          <cell r="L366" t="str">
            <v>ESZA008-17</v>
          </cell>
          <cell r="M366" t="str">
            <v>Circuitos Hidráulicos e Pneumáticos</v>
          </cell>
          <cell r="N366">
            <v>3</v>
          </cell>
          <cell r="O366">
            <v>1</v>
          </cell>
          <cell r="P366">
            <v>4</v>
          </cell>
          <cell r="Q366">
            <v>4</v>
          </cell>
        </row>
        <row r="367">
          <cell r="L367" t="str">
            <v>ESZA009-17</v>
          </cell>
          <cell r="M367" t="str">
            <v>Redes de Barramento de Campo</v>
          </cell>
          <cell r="N367">
            <v>2</v>
          </cell>
          <cell r="O367">
            <v>1</v>
          </cell>
          <cell r="P367">
            <v>4</v>
          </cell>
          <cell r="Q367">
            <v>3</v>
          </cell>
        </row>
        <row r="368">
          <cell r="L368" t="str">
            <v>ESZA010-17</v>
          </cell>
          <cell r="M368" t="str">
            <v>Servo-Sistema para Robôs e Acionamento para Sistemas Mecatrônicos</v>
          </cell>
          <cell r="N368">
            <v>3</v>
          </cell>
          <cell r="O368">
            <v>1</v>
          </cell>
          <cell r="P368">
            <v>4</v>
          </cell>
          <cell r="Q368">
            <v>4</v>
          </cell>
        </row>
        <row r="369">
          <cell r="L369" t="str">
            <v>ESZA011-17</v>
          </cell>
          <cell r="M369" t="str">
            <v>Eletrônica de Potência I</v>
          </cell>
          <cell r="N369">
            <v>3</v>
          </cell>
          <cell r="O369">
            <v>2</v>
          </cell>
          <cell r="P369">
            <v>4</v>
          </cell>
          <cell r="Q369">
            <v>5</v>
          </cell>
        </row>
        <row r="370">
          <cell r="L370" t="str">
            <v>ESZA012-17</v>
          </cell>
          <cell r="M370" t="str">
            <v>Eletrônica de Potência II</v>
          </cell>
          <cell r="N370">
            <v>3</v>
          </cell>
          <cell r="O370">
            <v>2</v>
          </cell>
          <cell r="P370">
            <v>4</v>
          </cell>
          <cell r="Q370">
            <v>5</v>
          </cell>
        </row>
        <row r="371">
          <cell r="L371" t="str">
            <v>ESZA013-17</v>
          </cell>
          <cell r="M371" t="str">
            <v>Instrumentação e Metrologia Óptica</v>
          </cell>
          <cell r="N371">
            <v>3</v>
          </cell>
          <cell r="O371">
            <v>1</v>
          </cell>
          <cell r="P371">
            <v>4</v>
          </cell>
          <cell r="Q371">
            <v>4</v>
          </cell>
        </row>
        <row r="372">
          <cell r="L372" t="str">
            <v>ESZA014-17</v>
          </cell>
          <cell r="M372" t="str">
            <v>Projeto de Microdispositivos para Instrumentação</v>
          </cell>
          <cell r="N372">
            <v>3</v>
          </cell>
          <cell r="O372">
            <v>1</v>
          </cell>
          <cell r="P372">
            <v>4</v>
          </cell>
          <cell r="Q372">
            <v>4</v>
          </cell>
        </row>
        <row r="373">
          <cell r="L373" t="str">
            <v>ESZA015-17</v>
          </cell>
          <cell r="M373" t="str">
            <v>Supervisão e Monitoramento de Processos Energéticos</v>
          </cell>
          <cell r="N373">
            <v>1</v>
          </cell>
          <cell r="O373">
            <v>3</v>
          </cell>
          <cell r="P373">
            <v>4</v>
          </cell>
          <cell r="Q373">
            <v>4</v>
          </cell>
        </row>
        <row r="374">
          <cell r="L374" t="str">
            <v>ESZA016-17</v>
          </cell>
          <cell r="M374" t="str">
            <v>Optoeletrônica</v>
          </cell>
          <cell r="N374">
            <v>3</v>
          </cell>
          <cell r="O374">
            <v>1</v>
          </cell>
          <cell r="P374">
            <v>4</v>
          </cell>
          <cell r="Q374">
            <v>4</v>
          </cell>
        </row>
        <row r="375">
          <cell r="L375" t="str">
            <v>ESZA017-17</v>
          </cell>
          <cell r="M375" t="str">
            <v>Lógica Programável</v>
          </cell>
          <cell r="N375">
            <v>3</v>
          </cell>
          <cell r="O375">
            <v>1</v>
          </cell>
          <cell r="P375">
            <v>4</v>
          </cell>
          <cell r="Q375">
            <v>4</v>
          </cell>
        </row>
        <row r="376">
          <cell r="L376" t="str">
            <v>ESZA018-17</v>
          </cell>
          <cell r="M376" t="str">
            <v>Engenharia Óptica e Imagens</v>
          </cell>
          <cell r="N376">
            <v>3</v>
          </cell>
          <cell r="O376">
            <v>1</v>
          </cell>
          <cell r="P376">
            <v>4</v>
          </cell>
          <cell r="Q376">
            <v>4</v>
          </cell>
        </row>
        <row r="377">
          <cell r="L377" t="str">
            <v>ESZA019-17</v>
          </cell>
          <cell r="M377" t="str">
            <v>Visão Computacional</v>
          </cell>
          <cell r="N377">
            <v>3</v>
          </cell>
          <cell r="O377">
            <v>1</v>
          </cell>
          <cell r="P377">
            <v>4</v>
          </cell>
          <cell r="Q377">
            <v>4</v>
          </cell>
        </row>
        <row r="378">
          <cell r="L378" t="str">
            <v>ESZA020-17</v>
          </cell>
          <cell r="M378" t="str">
            <v>Robôs Móveis Autônomos</v>
          </cell>
          <cell r="N378">
            <v>3</v>
          </cell>
          <cell r="O378">
            <v>1</v>
          </cell>
          <cell r="P378">
            <v>4</v>
          </cell>
          <cell r="Q378">
            <v>4</v>
          </cell>
        </row>
        <row r="379">
          <cell r="L379" t="str">
            <v>ESZA021-17</v>
          </cell>
          <cell r="M379" t="str">
            <v>Controle Avançado de Robôs</v>
          </cell>
          <cell r="N379">
            <v>3</v>
          </cell>
          <cell r="O379">
            <v>0</v>
          </cell>
          <cell r="P379">
            <v>4</v>
          </cell>
          <cell r="Q379">
            <v>3</v>
          </cell>
        </row>
        <row r="380">
          <cell r="L380" t="str">
            <v>ESZA022-17</v>
          </cell>
          <cell r="M380" t="str">
            <v>Inteligência Artificial em Robótica</v>
          </cell>
          <cell r="N380">
            <v>3</v>
          </cell>
          <cell r="O380">
            <v>1</v>
          </cell>
          <cell r="P380">
            <v>4</v>
          </cell>
          <cell r="Q380">
            <v>4</v>
          </cell>
        </row>
        <row r="381">
          <cell r="L381" t="str">
            <v>ESZA023-17</v>
          </cell>
          <cell r="M381" t="str">
            <v>Introdução ao Controle Moderno</v>
          </cell>
          <cell r="N381">
            <v>3</v>
          </cell>
          <cell r="O381">
            <v>2</v>
          </cell>
          <cell r="P381">
            <v>4</v>
          </cell>
          <cell r="Q381">
            <v>5</v>
          </cell>
        </row>
        <row r="382">
          <cell r="L382" t="str">
            <v>ESZA024-17</v>
          </cell>
          <cell r="M382" t="str">
            <v>Projeto de Controle Discreto</v>
          </cell>
          <cell r="N382">
            <v>2</v>
          </cell>
          <cell r="O382">
            <v>1</v>
          </cell>
          <cell r="P382">
            <v>4</v>
          </cell>
          <cell r="Q382">
            <v>3</v>
          </cell>
        </row>
        <row r="383">
          <cell r="L383" t="str">
            <v>ESZB002-17</v>
          </cell>
          <cell r="M383" t="str">
            <v>Caracterização de Biomateriais</v>
          </cell>
          <cell r="N383">
            <v>2</v>
          </cell>
          <cell r="O383">
            <v>3</v>
          </cell>
          <cell r="P383">
            <v>4</v>
          </cell>
          <cell r="Q383">
            <v>5</v>
          </cell>
        </row>
        <row r="384">
          <cell r="L384" t="str">
            <v>ESZB003-17</v>
          </cell>
          <cell r="M384" t="str">
            <v>Processamento e Análise de Sinais Biomédicos</v>
          </cell>
          <cell r="N384">
            <v>2</v>
          </cell>
          <cell r="O384">
            <v>2</v>
          </cell>
          <cell r="P384">
            <v>4</v>
          </cell>
          <cell r="Q384">
            <v>4</v>
          </cell>
        </row>
        <row r="385">
          <cell r="L385" t="str">
            <v>ESZB004-17</v>
          </cell>
          <cell r="M385" t="str">
            <v>Processamento e Análise de Falhas em Biomateriais</v>
          </cell>
          <cell r="N385">
            <v>2</v>
          </cell>
          <cell r="O385">
            <v>3</v>
          </cell>
          <cell r="P385">
            <v>4</v>
          </cell>
          <cell r="Q385">
            <v>5</v>
          </cell>
        </row>
        <row r="386">
          <cell r="L386" t="str">
            <v>ESZB005-17</v>
          </cell>
          <cell r="M386" t="str">
            <v>Introdução à Biotecnologia</v>
          </cell>
          <cell r="N386">
            <v>4</v>
          </cell>
          <cell r="O386">
            <v>0</v>
          </cell>
          <cell r="P386">
            <v>4</v>
          </cell>
          <cell r="Q386">
            <v>4</v>
          </cell>
        </row>
        <row r="387">
          <cell r="L387" t="str">
            <v>ESZB006-17</v>
          </cell>
          <cell r="M387" t="str">
            <v>Engenharia de Tecidos</v>
          </cell>
          <cell r="N387">
            <v>3</v>
          </cell>
          <cell r="O387">
            <v>2</v>
          </cell>
          <cell r="P387">
            <v>4</v>
          </cell>
          <cell r="Q387">
            <v>5</v>
          </cell>
        </row>
        <row r="388">
          <cell r="L388" t="str">
            <v>ESZB007-17</v>
          </cell>
          <cell r="M388" t="str">
            <v>Introdução à Biofotônica e Óptica Biomédica</v>
          </cell>
          <cell r="N388">
            <v>3</v>
          </cell>
          <cell r="O388">
            <v>1</v>
          </cell>
          <cell r="P388">
            <v>4</v>
          </cell>
          <cell r="Q388">
            <v>4</v>
          </cell>
        </row>
        <row r="389">
          <cell r="L389" t="str">
            <v>ESZB008-17</v>
          </cell>
          <cell r="M389" t="str">
            <v>Técnicas Modernas em Fototerapia</v>
          </cell>
          <cell r="N389">
            <v>3</v>
          </cell>
          <cell r="O389">
            <v>1</v>
          </cell>
          <cell r="P389">
            <v>4</v>
          </cell>
          <cell r="Q389">
            <v>4</v>
          </cell>
        </row>
        <row r="390">
          <cell r="L390" t="str">
            <v>ESZB009-17</v>
          </cell>
          <cell r="M390" t="str">
            <v>Técnicas Modernas em Fotodiagnóstico</v>
          </cell>
          <cell r="N390">
            <v>3</v>
          </cell>
          <cell r="O390">
            <v>1</v>
          </cell>
          <cell r="P390">
            <v>4</v>
          </cell>
          <cell r="Q390">
            <v>4</v>
          </cell>
        </row>
        <row r="391">
          <cell r="L391" t="str">
            <v>ESZB010-17</v>
          </cell>
          <cell r="M391" t="str">
            <v>Processamento de Imagens Médicas</v>
          </cell>
          <cell r="N391">
            <v>2</v>
          </cell>
          <cell r="O391">
            <v>2</v>
          </cell>
          <cell r="P391">
            <v>5</v>
          </cell>
          <cell r="Q391">
            <v>4</v>
          </cell>
        </row>
        <row r="392">
          <cell r="L392" t="str">
            <v>ESZB011-17</v>
          </cell>
          <cell r="M392" t="str">
            <v>Qualidade de Imagens Médicas</v>
          </cell>
          <cell r="N392">
            <v>2</v>
          </cell>
          <cell r="O392">
            <v>2</v>
          </cell>
          <cell r="P392">
            <v>4</v>
          </cell>
          <cell r="Q392">
            <v>4</v>
          </cell>
        </row>
        <row r="393">
          <cell r="L393" t="str">
            <v>ESZB013-17</v>
          </cell>
          <cell r="M393" t="str">
            <v>Ergonomia</v>
          </cell>
          <cell r="N393">
            <v>4</v>
          </cell>
          <cell r="O393">
            <v>0</v>
          </cell>
          <cell r="P393">
            <v>4</v>
          </cell>
          <cell r="Q393">
            <v>4</v>
          </cell>
        </row>
        <row r="394">
          <cell r="L394" t="str">
            <v>ESZB014-17</v>
          </cell>
          <cell r="M394" t="str">
            <v>Introdução à Robótica</v>
          </cell>
          <cell r="N394">
            <v>2</v>
          </cell>
          <cell r="O394">
            <v>2</v>
          </cell>
          <cell r="P394">
            <v>4</v>
          </cell>
          <cell r="Q394">
            <v>4</v>
          </cell>
        </row>
        <row r="395">
          <cell r="L395" t="str">
            <v>ESZB015-17</v>
          </cell>
          <cell r="M395" t="str">
            <v>Laboratório de Bioinformática</v>
          </cell>
          <cell r="N395">
            <v>0</v>
          </cell>
          <cell r="O395">
            <v>4</v>
          </cell>
          <cell r="P395">
            <v>5</v>
          </cell>
          <cell r="Q395">
            <v>4</v>
          </cell>
        </row>
        <row r="396">
          <cell r="L396" t="str">
            <v>ESZB016-17</v>
          </cell>
          <cell r="M396" t="str">
            <v>Telemedicina e Sistemas de Apoio a Decisão</v>
          </cell>
          <cell r="N396">
            <v>2</v>
          </cell>
          <cell r="O396">
            <v>2</v>
          </cell>
          <cell r="P396">
            <v>5</v>
          </cell>
          <cell r="Q396">
            <v>4</v>
          </cell>
        </row>
        <row r="397">
          <cell r="L397" t="str">
            <v>ESZB017-17</v>
          </cell>
          <cell r="M397" t="str">
            <v>Projeto e Desenvolvimento de Sistemas para Análise de Dados Médicos</v>
          </cell>
          <cell r="N397">
            <v>3</v>
          </cell>
          <cell r="O397">
            <v>2</v>
          </cell>
          <cell r="P397">
            <v>4</v>
          </cell>
          <cell r="Q397">
            <v>5</v>
          </cell>
        </row>
        <row r="398">
          <cell r="L398" t="str">
            <v>ESZB021-17</v>
          </cell>
          <cell r="M398" t="str">
            <v>Introdução à Engenharia Biomédica</v>
          </cell>
          <cell r="N398">
            <v>2</v>
          </cell>
          <cell r="O398">
            <v>0</v>
          </cell>
          <cell r="P398">
            <v>4</v>
          </cell>
          <cell r="Q398">
            <v>2</v>
          </cell>
        </row>
        <row r="399">
          <cell r="L399" t="str">
            <v>ESZB022-17</v>
          </cell>
          <cell r="M399" t="str">
            <v>Introdução à Bioinformática</v>
          </cell>
          <cell r="N399">
            <v>3</v>
          </cell>
          <cell r="O399">
            <v>1</v>
          </cell>
          <cell r="P399">
            <v>4</v>
          </cell>
          <cell r="Q399">
            <v>4</v>
          </cell>
        </row>
        <row r="400">
          <cell r="L400" t="str">
            <v>ESZB024-17</v>
          </cell>
          <cell r="M400" t="str">
            <v>Caracterização Biológica de Dispositivos Médicos</v>
          </cell>
          <cell r="N400">
            <v>2</v>
          </cell>
          <cell r="O400">
            <v>2</v>
          </cell>
          <cell r="P400">
            <v>4</v>
          </cell>
          <cell r="Q400">
            <v>4</v>
          </cell>
        </row>
        <row r="401">
          <cell r="L401" t="str">
            <v>ESZB025-17</v>
          </cell>
          <cell r="M401" t="str">
            <v>Instrumentação Biomédica II</v>
          </cell>
          <cell r="N401">
            <v>2</v>
          </cell>
          <cell r="O401">
            <v>2</v>
          </cell>
          <cell r="P401">
            <v>5</v>
          </cell>
          <cell r="Q401">
            <v>4</v>
          </cell>
        </row>
        <row r="402">
          <cell r="L402" t="str">
            <v>ESZB026-17</v>
          </cell>
          <cell r="M402" t="str">
            <v>Sistemas Embarcados para Engenharia Biomédica</v>
          </cell>
          <cell r="N402">
            <v>0</v>
          </cell>
          <cell r="O402">
            <v>4</v>
          </cell>
          <cell r="P402">
            <v>4</v>
          </cell>
          <cell r="Q402">
            <v>4</v>
          </cell>
        </row>
        <row r="403">
          <cell r="L403" t="str">
            <v>ESZB027-17</v>
          </cell>
          <cell r="M403" t="str">
            <v>Engenharia de Reabilitação e Biofeedback</v>
          </cell>
          <cell r="N403">
            <v>3</v>
          </cell>
          <cell r="O403">
            <v>1</v>
          </cell>
          <cell r="P403">
            <v>4</v>
          </cell>
          <cell r="Q403">
            <v>4</v>
          </cell>
        </row>
        <row r="404">
          <cell r="L404" t="str">
            <v>ESZB028-17</v>
          </cell>
          <cell r="M404" t="str">
            <v>Métodos de Elementos Finitos Aplicados a Sistemas Biomédicos</v>
          </cell>
          <cell r="N404">
            <v>2</v>
          </cell>
          <cell r="O404">
            <v>3</v>
          </cell>
          <cell r="P404">
            <v>5</v>
          </cell>
          <cell r="Q404">
            <v>5</v>
          </cell>
        </row>
        <row r="405">
          <cell r="L405" t="str">
            <v>ESZB029-17</v>
          </cell>
          <cell r="M405" t="str">
            <v>Gestão de Tecnologia Hospitalar I</v>
          </cell>
          <cell r="N405">
            <v>4</v>
          </cell>
          <cell r="O405">
            <v>0</v>
          </cell>
          <cell r="P405">
            <v>4</v>
          </cell>
          <cell r="Q405">
            <v>4</v>
          </cell>
        </row>
        <row r="406">
          <cell r="L406" t="str">
            <v>ESZB030-17</v>
          </cell>
          <cell r="M406" t="str">
            <v>Gestão de Tecnologia Hospitalar II</v>
          </cell>
          <cell r="N406">
            <v>4</v>
          </cell>
          <cell r="O406">
            <v>0</v>
          </cell>
          <cell r="P406">
            <v>4</v>
          </cell>
          <cell r="Q406">
            <v>4</v>
          </cell>
        </row>
        <row r="407">
          <cell r="L407" t="str">
            <v>ESZB031-17</v>
          </cell>
          <cell r="M407" t="str">
            <v>Instalações Hospitalares</v>
          </cell>
          <cell r="N407">
            <v>4</v>
          </cell>
          <cell r="O407">
            <v>0</v>
          </cell>
          <cell r="P407">
            <v>4</v>
          </cell>
          <cell r="Q407">
            <v>4</v>
          </cell>
        </row>
        <row r="408">
          <cell r="L408" t="str">
            <v>ESZB032-17</v>
          </cell>
          <cell r="M408" t="str">
            <v>Bioimpedância Aplicada</v>
          </cell>
          <cell r="N408">
            <v>2</v>
          </cell>
          <cell r="O408">
            <v>0</v>
          </cell>
          <cell r="P408">
            <v>2</v>
          </cell>
          <cell r="Q408">
            <v>2</v>
          </cell>
        </row>
        <row r="409">
          <cell r="L409" t="str">
            <v>ESZB033-17</v>
          </cell>
          <cell r="M409" t="str">
            <v>Projeto e Desenvolvimento de Interfaces Cérebro-Máquina</v>
          </cell>
          <cell r="N409">
            <v>2</v>
          </cell>
          <cell r="O409">
            <v>2</v>
          </cell>
          <cell r="P409">
            <v>4</v>
          </cell>
          <cell r="Q409">
            <v>4</v>
          </cell>
        </row>
        <row r="410">
          <cell r="L410" t="str">
            <v>ESZB034-17</v>
          </cell>
          <cell r="M410" t="str">
            <v>Ultrassom Aplicado à Medicina</v>
          </cell>
          <cell r="N410">
            <v>3</v>
          </cell>
          <cell r="O410">
            <v>1</v>
          </cell>
          <cell r="P410">
            <v>4</v>
          </cell>
          <cell r="Q410">
            <v>4</v>
          </cell>
        </row>
        <row r="411">
          <cell r="L411" t="str">
            <v>ESZB035-17</v>
          </cell>
          <cell r="M411" t="str">
            <v>Introdução à Biomecânica do Contínuo</v>
          </cell>
          <cell r="N411">
            <v>2</v>
          </cell>
          <cell r="O411">
            <v>2</v>
          </cell>
          <cell r="P411">
            <v>4</v>
          </cell>
          <cell r="Q411">
            <v>4</v>
          </cell>
        </row>
        <row r="412">
          <cell r="L412" t="str">
            <v>ESZB036-17</v>
          </cell>
          <cell r="M412" t="str">
            <v>Introdução à Mecânica Biofluídica</v>
          </cell>
          <cell r="N412">
            <v>2</v>
          </cell>
          <cell r="O412">
            <v>2</v>
          </cell>
          <cell r="P412">
            <v>4</v>
          </cell>
          <cell r="Q412">
            <v>4</v>
          </cell>
        </row>
        <row r="413">
          <cell r="L413" t="str">
            <v>ESZB037-17</v>
          </cell>
          <cell r="M413" t="str">
            <v>Projeto e Análise de Próteses e Órteses</v>
          </cell>
          <cell r="N413">
            <v>2</v>
          </cell>
          <cell r="O413">
            <v>2</v>
          </cell>
          <cell r="P413">
            <v>4</v>
          </cell>
          <cell r="Q413">
            <v>4</v>
          </cell>
        </row>
        <row r="414">
          <cell r="L414" t="str">
            <v>ESZB038-17</v>
          </cell>
          <cell r="M414" t="str">
            <v>Modelagem e Simulação do Movimento Humano</v>
          </cell>
          <cell r="N414">
            <v>2</v>
          </cell>
          <cell r="O414">
            <v>2</v>
          </cell>
          <cell r="P414">
            <v>4</v>
          </cell>
          <cell r="Q414">
            <v>4</v>
          </cell>
        </row>
        <row r="415">
          <cell r="L415" t="str">
            <v>ESZC001-17</v>
          </cell>
          <cell r="M415" t="str">
            <v>Análise de Séries Temporais - Tópicos Especiais</v>
          </cell>
          <cell r="N415">
            <v>4</v>
          </cell>
          <cell r="O415">
            <v>0</v>
          </cell>
          <cell r="P415">
            <v>3</v>
          </cell>
          <cell r="Q415">
            <v>4</v>
          </cell>
        </row>
        <row r="416">
          <cell r="L416" t="str">
            <v>ESZC002-17</v>
          </cell>
          <cell r="M416" t="str">
            <v>Conhecimento na Economia: Abordagens e Interfaces com as Atividades de CT&amp;I</v>
          </cell>
          <cell r="N416">
            <v>4</v>
          </cell>
          <cell r="O416">
            <v>0</v>
          </cell>
          <cell r="P416">
            <v>4</v>
          </cell>
          <cell r="Q416">
            <v>4</v>
          </cell>
        </row>
        <row r="417">
          <cell r="L417" t="str">
            <v>ESZC003-17</v>
          </cell>
          <cell r="M417" t="str">
            <v>Economia do Setor Público</v>
          </cell>
          <cell r="N417">
            <v>4</v>
          </cell>
          <cell r="O417">
            <v>0</v>
          </cell>
          <cell r="P417">
            <v>4</v>
          </cell>
          <cell r="Q417">
            <v>4</v>
          </cell>
        </row>
        <row r="418">
          <cell r="L418" t="str">
            <v>ESZC004-17</v>
          </cell>
          <cell r="M418" t="str">
            <v>Economia do Trabalho</v>
          </cell>
          <cell r="N418">
            <v>4</v>
          </cell>
          <cell r="O418">
            <v>0</v>
          </cell>
          <cell r="P418">
            <v>3</v>
          </cell>
          <cell r="Q418">
            <v>4</v>
          </cell>
        </row>
        <row r="419">
          <cell r="L419" t="str">
            <v>ESZC006-17</v>
          </cell>
          <cell r="M419" t="str">
            <v>Economia Institucional II</v>
          </cell>
          <cell r="N419">
            <v>4</v>
          </cell>
          <cell r="O419">
            <v>0</v>
          </cell>
          <cell r="P419">
            <v>3</v>
          </cell>
          <cell r="Q419">
            <v>4</v>
          </cell>
        </row>
        <row r="420">
          <cell r="L420" t="str">
            <v>ESZC007-13</v>
          </cell>
          <cell r="M420" t="str">
            <v>Economia Regional e Sociedade</v>
          </cell>
          <cell r="N420">
            <v>4</v>
          </cell>
          <cell r="O420">
            <v>0</v>
          </cell>
          <cell r="P420">
            <v>4</v>
          </cell>
          <cell r="Q420">
            <v>4</v>
          </cell>
        </row>
        <row r="421">
          <cell r="L421" t="str">
            <v>ESZC013-17</v>
          </cell>
          <cell r="M421" t="str">
            <v>Mudança Tecnológica e Dinâmica Capitalista na Economia Contemporânea</v>
          </cell>
          <cell r="N421">
            <v>4</v>
          </cell>
          <cell r="O421">
            <v>0</v>
          </cell>
          <cell r="P421">
            <v>4</v>
          </cell>
          <cell r="Q421">
            <v>4</v>
          </cell>
        </row>
        <row r="422">
          <cell r="L422" t="str">
            <v>ESZC017-17</v>
          </cell>
          <cell r="M422" t="str">
            <v>Tópicos Avançados em Macroeconomia</v>
          </cell>
          <cell r="N422">
            <v>4</v>
          </cell>
          <cell r="O422">
            <v>0</v>
          </cell>
          <cell r="P422">
            <v>4</v>
          </cell>
          <cell r="Q422">
            <v>4</v>
          </cell>
        </row>
        <row r="423">
          <cell r="L423" t="str">
            <v>ESZC018-17</v>
          </cell>
          <cell r="M423" t="str">
            <v>Análise Econômica de Projetos</v>
          </cell>
          <cell r="N423">
            <v>4</v>
          </cell>
          <cell r="O423">
            <v>0</v>
          </cell>
          <cell r="P423">
            <v>4</v>
          </cell>
          <cell r="Q423">
            <v>4</v>
          </cell>
        </row>
        <row r="424">
          <cell r="L424" t="str">
            <v>ESZC019-17</v>
          </cell>
          <cell r="M424" t="str">
            <v>Introdução à Elaboração e Análise de Cenários Macroeconômicos</v>
          </cell>
          <cell r="N424">
            <v>4</v>
          </cell>
          <cell r="O424">
            <v>0</v>
          </cell>
          <cell r="P424">
            <v>4</v>
          </cell>
          <cell r="Q424">
            <v>4</v>
          </cell>
        </row>
        <row r="425">
          <cell r="L425" t="str">
            <v>ESZC020-17</v>
          </cell>
          <cell r="M425" t="str">
            <v>Economia Industrial</v>
          </cell>
          <cell r="N425">
            <v>4</v>
          </cell>
          <cell r="O425">
            <v>0</v>
          </cell>
          <cell r="P425">
            <v>4</v>
          </cell>
          <cell r="Q425">
            <v>4</v>
          </cell>
        </row>
        <row r="426">
          <cell r="L426" t="str">
            <v>ESZC021-17</v>
          </cell>
          <cell r="M426" t="str">
            <v>Tópicos Avançados em Microeconomia</v>
          </cell>
          <cell r="N426">
            <v>4</v>
          </cell>
          <cell r="O426">
            <v>0</v>
          </cell>
          <cell r="P426">
            <v>4</v>
          </cell>
          <cell r="Q426">
            <v>4</v>
          </cell>
        </row>
        <row r="427">
          <cell r="L427" t="str">
            <v>ESZC022-17</v>
          </cell>
          <cell r="M427" t="str">
            <v>Tópicos Avançados em Desenvolvimento Socioeconômico</v>
          </cell>
          <cell r="N427">
            <v>4</v>
          </cell>
          <cell r="O427">
            <v>0</v>
          </cell>
          <cell r="P427">
            <v>4</v>
          </cell>
          <cell r="Q427">
            <v>4</v>
          </cell>
        </row>
        <row r="428">
          <cell r="L428" t="str">
            <v>ESZC023-17</v>
          </cell>
          <cell r="M428" t="str">
            <v>Tópicos Avançados em Economia Institucional</v>
          </cell>
          <cell r="N428">
            <v>4</v>
          </cell>
          <cell r="O428">
            <v>0</v>
          </cell>
          <cell r="P428">
            <v>4</v>
          </cell>
          <cell r="Q428">
            <v>4</v>
          </cell>
        </row>
        <row r="429">
          <cell r="L429" t="str">
            <v>ESZC024-17</v>
          </cell>
          <cell r="M429" t="str">
            <v>Tópicos Avançados em História Econômica</v>
          </cell>
          <cell r="N429">
            <v>4</v>
          </cell>
          <cell r="O429">
            <v>0</v>
          </cell>
          <cell r="P429">
            <v>4</v>
          </cell>
          <cell r="Q429">
            <v>4</v>
          </cell>
        </row>
        <row r="430">
          <cell r="L430" t="str">
            <v>ESZC025-17</v>
          </cell>
          <cell r="M430" t="str">
            <v>Capitalismo Contemporâneo</v>
          </cell>
          <cell r="N430">
            <v>4</v>
          </cell>
          <cell r="O430">
            <v>0</v>
          </cell>
          <cell r="P430">
            <v>4</v>
          </cell>
          <cell r="Q430">
            <v>4</v>
          </cell>
        </row>
        <row r="431">
          <cell r="L431" t="str">
            <v>ESZC026-17</v>
          </cell>
          <cell r="M431" t="str">
            <v>Tópicos Avançados em Economia e Planejamento Territorial</v>
          </cell>
          <cell r="N431">
            <v>4</v>
          </cell>
          <cell r="O431">
            <v>0</v>
          </cell>
          <cell r="P431">
            <v>4</v>
          </cell>
          <cell r="Q431">
            <v>4</v>
          </cell>
        </row>
        <row r="432">
          <cell r="L432" t="str">
            <v>ESZC027-17</v>
          </cell>
          <cell r="M432" t="str">
            <v>Microeconomia Sistêmica Ambiental</v>
          </cell>
          <cell r="N432">
            <v>4</v>
          </cell>
          <cell r="O432">
            <v>0</v>
          </cell>
          <cell r="P432">
            <v>4</v>
          </cell>
          <cell r="Q432">
            <v>4</v>
          </cell>
        </row>
        <row r="433">
          <cell r="L433" t="str">
            <v>ESZC028-17</v>
          </cell>
          <cell r="M433" t="str">
            <v>Economia Dinâmica</v>
          </cell>
          <cell r="N433">
            <v>4</v>
          </cell>
          <cell r="O433">
            <v>0</v>
          </cell>
          <cell r="P433">
            <v>4</v>
          </cell>
          <cell r="Q433">
            <v>4</v>
          </cell>
        </row>
        <row r="434">
          <cell r="L434" t="str">
            <v>ESZC029-17</v>
          </cell>
          <cell r="M434" t="str">
            <v>Métodos Empíricos para Avaliação de Políticas Públicas</v>
          </cell>
          <cell r="N434">
            <v>4</v>
          </cell>
          <cell r="O434">
            <v>0</v>
          </cell>
          <cell r="P434">
            <v>4</v>
          </cell>
          <cell r="Q434">
            <v>4</v>
          </cell>
        </row>
        <row r="435">
          <cell r="L435" t="str">
            <v>ESZC030-17</v>
          </cell>
          <cell r="M435" t="str">
            <v>Modelagem Econômica no Século XXI</v>
          </cell>
          <cell r="N435">
            <v>4</v>
          </cell>
          <cell r="O435">
            <v>0</v>
          </cell>
          <cell r="P435">
            <v>4</v>
          </cell>
          <cell r="Q435">
            <v>4</v>
          </cell>
        </row>
        <row r="436">
          <cell r="L436" t="str">
            <v>ESZC031-17</v>
          </cell>
          <cell r="M436" t="str">
            <v>Finanças I</v>
          </cell>
          <cell r="N436">
            <v>4</v>
          </cell>
          <cell r="O436">
            <v>0</v>
          </cell>
          <cell r="P436">
            <v>4</v>
          </cell>
          <cell r="Q436">
            <v>4</v>
          </cell>
        </row>
        <row r="437">
          <cell r="L437" t="str">
            <v>ESZC032-17</v>
          </cell>
          <cell r="M437" t="str">
            <v>Finanças II</v>
          </cell>
          <cell r="N437">
            <v>4</v>
          </cell>
          <cell r="O437">
            <v>0</v>
          </cell>
          <cell r="P437">
            <v>4</v>
          </cell>
          <cell r="Q437">
            <v>4</v>
          </cell>
        </row>
        <row r="438">
          <cell r="L438" t="str">
            <v>ESZC033-17</v>
          </cell>
          <cell r="M438" t="str">
            <v>Tópicos Especiais em Economia Financeira</v>
          </cell>
          <cell r="N438">
            <v>4</v>
          </cell>
          <cell r="O438">
            <v>0</v>
          </cell>
          <cell r="P438">
            <v>4</v>
          </cell>
          <cell r="Q438">
            <v>4</v>
          </cell>
        </row>
        <row r="439">
          <cell r="L439" t="str">
            <v>ESZE006-17</v>
          </cell>
          <cell r="M439" t="str">
            <v>Subestação e Equipamentos</v>
          </cell>
          <cell r="N439">
            <v>2</v>
          </cell>
          <cell r="O439">
            <v>0</v>
          </cell>
          <cell r="P439">
            <v>4</v>
          </cell>
          <cell r="Q439">
            <v>2</v>
          </cell>
        </row>
        <row r="440">
          <cell r="L440" t="str">
            <v>ESZE009-17</v>
          </cell>
          <cell r="M440" t="str">
            <v>Sistemas de Potência II</v>
          </cell>
          <cell r="N440">
            <v>2</v>
          </cell>
          <cell r="O440">
            <v>2</v>
          </cell>
          <cell r="P440">
            <v>4</v>
          </cell>
          <cell r="Q440">
            <v>4</v>
          </cell>
        </row>
        <row r="441">
          <cell r="L441" t="str">
            <v>ESZE010-17</v>
          </cell>
          <cell r="M441" t="str">
            <v>Automação de Sistemas Elétricos de Potência</v>
          </cell>
          <cell r="N441">
            <v>3</v>
          </cell>
          <cell r="O441">
            <v>0</v>
          </cell>
          <cell r="P441">
            <v>4</v>
          </cell>
          <cell r="Q441">
            <v>3</v>
          </cell>
        </row>
        <row r="442">
          <cell r="L442" t="str">
            <v>ESZE019-17</v>
          </cell>
          <cell r="M442" t="str">
            <v>Centrais Termoelétricas</v>
          </cell>
          <cell r="N442">
            <v>2</v>
          </cell>
          <cell r="O442">
            <v>0</v>
          </cell>
          <cell r="P442">
            <v>3</v>
          </cell>
          <cell r="Q442">
            <v>2</v>
          </cell>
        </row>
        <row r="443">
          <cell r="L443" t="str">
            <v>ESZE025-17</v>
          </cell>
          <cell r="M443" t="str">
            <v>Integração e Otimização Energética de Processos</v>
          </cell>
          <cell r="N443">
            <v>2</v>
          </cell>
          <cell r="O443">
            <v>0</v>
          </cell>
          <cell r="P443">
            <v>4</v>
          </cell>
          <cell r="Q443">
            <v>2</v>
          </cell>
        </row>
        <row r="444">
          <cell r="L444" t="str">
            <v>ESZE026-17</v>
          </cell>
          <cell r="M444" t="str">
            <v>Ventilação Industrial e Ar Comprimido</v>
          </cell>
          <cell r="N444">
            <v>2</v>
          </cell>
          <cell r="O444">
            <v>0</v>
          </cell>
          <cell r="P444">
            <v>4</v>
          </cell>
          <cell r="Q444">
            <v>2</v>
          </cell>
        </row>
        <row r="445">
          <cell r="L445" t="str">
            <v>ESZE031-17</v>
          </cell>
          <cell r="M445" t="str">
            <v>Processos Termoquímicos de Conversão Energética</v>
          </cell>
          <cell r="N445">
            <v>2</v>
          </cell>
          <cell r="O445">
            <v>0</v>
          </cell>
          <cell r="P445">
            <v>4</v>
          </cell>
          <cell r="Q445">
            <v>2</v>
          </cell>
        </row>
        <row r="446">
          <cell r="L446" t="str">
            <v>ESZE038-17</v>
          </cell>
          <cell r="M446" t="str">
            <v>Reações Nucleares</v>
          </cell>
          <cell r="N446">
            <v>3</v>
          </cell>
          <cell r="O446">
            <v>0</v>
          </cell>
          <cell r="P446">
            <v>5</v>
          </cell>
          <cell r="Q446">
            <v>3</v>
          </cell>
        </row>
        <row r="447">
          <cell r="L447" t="str">
            <v>ESZE044-17</v>
          </cell>
          <cell r="M447" t="str">
            <v>Segurança de Instalações Nucleares</v>
          </cell>
          <cell r="N447">
            <v>3</v>
          </cell>
          <cell r="O447">
            <v>0</v>
          </cell>
          <cell r="P447">
            <v>4</v>
          </cell>
          <cell r="Q447">
            <v>3</v>
          </cell>
        </row>
        <row r="448">
          <cell r="L448" t="str">
            <v>ESZE045-17</v>
          </cell>
          <cell r="M448" t="str">
            <v>Resíduos Nucleares</v>
          </cell>
          <cell r="N448">
            <v>3</v>
          </cell>
          <cell r="O448">
            <v>0</v>
          </cell>
          <cell r="P448">
            <v>3</v>
          </cell>
          <cell r="Q448">
            <v>3</v>
          </cell>
        </row>
        <row r="449">
          <cell r="L449" t="str">
            <v>ESZE048-17</v>
          </cell>
          <cell r="M449" t="str">
            <v>Hidrogênio e Células a Combustível</v>
          </cell>
          <cell r="N449">
            <v>4</v>
          </cell>
          <cell r="O449">
            <v>0</v>
          </cell>
          <cell r="P449">
            <v>4</v>
          </cell>
          <cell r="Q449">
            <v>4</v>
          </cell>
        </row>
        <row r="450">
          <cell r="L450" t="str">
            <v>ESZE052-17</v>
          </cell>
          <cell r="M450" t="str">
            <v>Geração Distribuída</v>
          </cell>
          <cell r="N450">
            <v>2</v>
          </cell>
          <cell r="O450">
            <v>0</v>
          </cell>
          <cell r="P450">
            <v>3</v>
          </cell>
          <cell r="Q450">
            <v>2</v>
          </cell>
        </row>
        <row r="451">
          <cell r="L451" t="str">
            <v>ESZE057-17</v>
          </cell>
          <cell r="M451" t="str">
            <v>Economia do Petróleo e do Gás Natural</v>
          </cell>
          <cell r="N451">
            <v>4</v>
          </cell>
          <cell r="O451">
            <v>0</v>
          </cell>
          <cell r="P451">
            <v>4</v>
          </cell>
          <cell r="Q451">
            <v>4</v>
          </cell>
        </row>
        <row r="452">
          <cell r="L452" t="str">
            <v>ESZE058-17</v>
          </cell>
          <cell r="M452" t="str">
            <v>Engenharia de Completação</v>
          </cell>
          <cell r="N452">
            <v>4</v>
          </cell>
          <cell r="O452">
            <v>0</v>
          </cell>
          <cell r="P452">
            <v>4</v>
          </cell>
          <cell r="Q452">
            <v>4</v>
          </cell>
        </row>
        <row r="453">
          <cell r="L453" t="str">
            <v>ESZE059-17</v>
          </cell>
          <cell r="M453" t="str">
            <v>Engenharia de Perfuração</v>
          </cell>
          <cell r="N453">
            <v>4</v>
          </cell>
          <cell r="O453">
            <v>0</v>
          </cell>
          <cell r="P453">
            <v>4</v>
          </cell>
          <cell r="Q453">
            <v>4</v>
          </cell>
        </row>
        <row r="454">
          <cell r="L454" t="str">
            <v>ESZE060-17</v>
          </cell>
          <cell r="M454" t="str">
            <v>Engenharia de Reservatórios I</v>
          </cell>
          <cell r="N454">
            <v>0</v>
          </cell>
          <cell r="O454">
            <v>4</v>
          </cell>
          <cell r="P454">
            <v>4</v>
          </cell>
          <cell r="Q454">
            <v>4</v>
          </cell>
        </row>
        <row r="455">
          <cell r="L455" t="str">
            <v>ESZE061-17</v>
          </cell>
          <cell r="M455" t="str">
            <v>Engenharia de Reservatórios II</v>
          </cell>
          <cell r="N455">
            <v>0</v>
          </cell>
          <cell r="O455">
            <v>4</v>
          </cell>
          <cell r="P455">
            <v>4</v>
          </cell>
          <cell r="Q455">
            <v>4</v>
          </cell>
        </row>
        <row r="456">
          <cell r="L456" t="str">
            <v>ESZE063-17</v>
          </cell>
          <cell r="M456" t="str">
            <v>Impacto Ambiental e Social Na Cadeia de Produção de Petróleo</v>
          </cell>
          <cell r="N456">
            <v>4</v>
          </cell>
          <cell r="O456">
            <v>0</v>
          </cell>
          <cell r="P456">
            <v>4</v>
          </cell>
          <cell r="Q456">
            <v>4</v>
          </cell>
        </row>
        <row r="457">
          <cell r="L457" t="str">
            <v>ESZE064-17</v>
          </cell>
          <cell r="M457" t="str">
            <v>Petrofísica</v>
          </cell>
          <cell r="N457">
            <v>4</v>
          </cell>
          <cell r="O457">
            <v>0</v>
          </cell>
          <cell r="P457">
            <v>4</v>
          </cell>
          <cell r="Q457">
            <v>4</v>
          </cell>
        </row>
        <row r="458">
          <cell r="L458" t="str">
            <v>ESZE065-17</v>
          </cell>
          <cell r="M458" t="str">
            <v>Transporte de Petróleo e Gás Natural</v>
          </cell>
          <cell r="N458">
            <v>4</v>
          </cell>
          <cell r="O458">
            <v>0</v>
          </cell>
          <cell r="P458">
            <v>4</v>
          </cell>
          <cell r="Q458">
            <v>4</v>
          </cell>
        </row>
        <row r="459">
          <cell r="L459" t="str">
            <v>ESZE066-17</v>
          </cell>
          <cell r="M459" t="str">
            <v>Química do Petróleo</v>
          </cell>
          <cell r="N459">
            <v>4</v>
          </cell>
          <cell r="O459">
            <v>0</v>
          </cell>
          <cell r="P459">
            <v>4</v>
          </cell>
          <cell r="Q459">
            <v>4</v>
          </cell>
        </row>
        <row r="460">
          <cell r="L460" t="str">
            <v>ESZE072-17</v>
          </cell>
          <cell r="M460" t="str">
            <v>Sistemas Termosolares</v>
          </cell>
          <cell r="N460">
            <v>2</v>
          </cell>
          <cell r="O460">
            <v>0</v>
          </cell>
          <cell r="P460">
            <v>2</v>
          </cell>
          <cell r="Q460">
            <v>2</v>
          </cell>
        </row>
        <row r="461">
          <cell r="L461" t="str">
            <v>ESZE073-17</v>
          </cell>
          <cell r="M461" t="str">
            <v>Qualidade da Energia Elétrica</v>
          </cell>
          <cell r="N461">
            <v>4</v>
          </cell>
          <cell r="O461">
            <v>0</v>
          </cell>
          <cell r="P461">
            <v>4</v>
          </cell>
          <cell r="Q461">
            <v>4</v>
          </cell>
        </row>
        <row r="462">
          <cell r="L462" t="str">
            <v>ESZE074-17</v>
          </cell>
          <cell r="M462" t="str">
            <v>Sistemas de Potência I</v>
          </cell>
          <cell r="N462">
            <v>4</v>
          </cell>
          <cell r="O462">
            <v>0</v>
          </cell>
          <cell r="P462">
            <v>4</v>
          </cell>
          <cell r="Q462">
            <v>4</v>
          </cell>
        </row>
        <row r="463">
          <cell r="L463" t="str">
            <v>ESZE075-17</v>
          </cell>
          <cell r="M463" t="str">
            <v>Análise Estática em Sistemas Elétricos de Potência</v>
          </cell>
          <cell r="N463">
            <v>4</v>
          </cell>
          <cell r="O463">
            <v>0</v>
          </cell>
          <cell r="P463">
            <v>4</v>
          </cell>
          <cell r="Q463">
            <v>4</v>
          </cell>
        </row>
        <row r="464">
          <cell r="L464" t="str">
            <v>ESZE076-17</v>
          </cell>
          <cell r="M464" t="str">
            <v>Proteção de Sistemas Elétricos de Potência</v>
          </cell>
          <cell r="N464">
            <v>4</v>
          </cell>
          <cell r="O464">
            <v>0</v>
          </cell>
          <cell r="P464">
            <v>4</v>
          </cell>
          <cell r="Q464">
            <v>4</v>
          </cell>
        </row>
        <row r="465">
          <cell r="L465" t="str">
            <v>ESZE077-17</v>
          </cell>
          <cell r="M465" t="str">
            <v>Redes de Distribuição de Energia Elétrica</v>
          </cell>
          <cell r="N465">
            <v>4</v>
          </cell>
          <cell r="O465">
            <v>0</v>
          </cell>
          <cell r="P465">
            <v>4</v>
          </cell>
          <cell r="Q465">
            <v>4</v>
          </cell>
        </row>
        <row r="466">
          <cell r="L466" t="str">
            <v>ESZE078-17</v>
          </cell>
          <cell r="M466" t="str">
            <v>Regulação e Mercado de Energia Elétrica</v>
          </cell>
          <cell r="N466">
            <v>2</v>
          </cell>
          <cell r="O466">
            <v>0</v>
          </cell>
          <cell r="P466">
            <v>4</v>
          </cell>
          <cell r="Q466">
            <v>2</v>
          </cell>
        </row>
        <row r="467">
          <cell r="L467" t="str">
            <v>ESZE079-17</v>
          </cell>
          <cell r="M467" t="str">
            <v>Tópicos de Otimização em Sistemas Elétricos de Potência e Aplicações</v>
          </cell>
          <cell r="N467">
            <v>0</v>
          </cell>
          <cell r="O467">
            <v>2</v>
          </cell>
          <cell r="P467">
            <v>4</v>
          </cell>
          <cell r="Q467">
            <v>2</v>
          </cell>
        </row>
        <row r="468">
          <cell r="L468" t="str">
            <v>ESZE080-17</v>
          </cell>
          <cell r="M468" t="str">
            <v>Planejamento da Operação de Sistemas Hidrotérmicos de Potência</v>
          </cell>
          <cell r="N468">
            <v>0</v>
          </cell>
          <cell r="O468">
            <v>2</v>
          </cell>
          <cell r="P468">
            <v>4</v>
          </cell>
          <cell r="Q468">
            <v>2</v>
          </cell>
        </row>
        <row r="469">
          <cell r="L469" t="str">
            <v>ESZE081-17</v>
          </cell>
          <cell r="M469" t="str">
            <v>Tecnologia da Combustão</v>
          </cell>
          <cell r="N469">
            <v>4</v>
          </cell>
          <cell r="O469">
            <v>0</v>
          </cell>
          <cell r="P469">
            <v>4</v>
          </cell>
          <cell r="Q469">
            <v>4</v>
          </cell>
        </row>
        <row r="470">
          <cell r="L470" t="str">
            <v>ESZE082-17</v>
          </cell>
          <cell r="M470" t="str">
            <v>Motores de Combustão Interna</v>
          </cell>
          <cell r="N470">
            <v>2</v>
          </cell>
          <cell r="O470">
            <v>0</v>
          </cell>
          <cell r="P470">
            <v>4</v>
          </cell>
          <cell r="Q470">
            <v>2</v>
          </cell>
        </row>
        <row r="471">
          <cell r="L471" t="str">
            <v>ESZE083-17</v>
          </cell>
          <cell r="M471" t="str">
            <v>Transferência de Calor Industrial</v>
          </cell>
          <cell r="N471">
            <v>4</v>
          </cell>
          <cell r="O471">
            <v>0</v>
          </cell>
          <cell r="P471">
            <v>4</v>
          </cell>
          <cell r="Q471">
            <v>4</v>
          </cell>
        </row>
        <row r="472">
          <cell r="L472" t="str">
            <v>ESZE084-17</v>
          </cell>
          <cell r="M472" t="str">
            <v>Geração de Vapor</v>
          </cell>
          <cell r="N472">
            <v>4</v>
          </cell>
          <cell r="O472">
            <v>0</v>
          </cell>
          <cell r="P472">
            <v>4</v>
          </cell>
          <cell r="Q472">
            <v>4</v>
          </cell>
        </row>
        <row r="473">
          <cell r="L473" t="str">
            <v>ESZE085-17</v>
          </cell>
          <cell r="M473" t="str">
            <v>Máquinas Térmicas de Fluxo</v>
          </cell>
          <cell r="N473">
            <v>4</v>
          </cell>
          <cell r="O473">
            <v>0</v>
          </cell>
          <cell r="P473">
            <v>4</v>
          </cell>
          <cell r="Q473">
            <v>4</v>
          </cell>
        </row>
        <row r="474">
          <cell r="L474" t="str">
            <v>ESZE086-17</v>
          </cell>
          <cell r="M474" t="str">
            <v>Cogeração</v>
          </cell>
          <cell r="N474">
            <v>2</v>
          </cell>
          <cell r="O474">
            <v>0</v>
          </cell>
          <cell r="P474">
            <v>3</v>
          </cell>
          <cell r="Q474">
            <v>2</v>
          </cell>
        </row>
        <row r="475">
          <cell r="L475" t="str">
            <v>ESZE087-17</v>
          </cell>
          <cell r="M475" t="str">
            <v>Turbinas Hidráulicas</v>
          </cell>
          <cell r="N475">
            <v>0</v>
          </cell>
          <cell r="O475">
            <v>4</v>
          </cell>
          <cell r="P475">
            <v>4</v>
          </cell>
          <cell r="Q475">
            <v>4</v>
          </cell>
        </row>
        <row r="476">
          <cell r="L476" t="str">
            <v>ESZE088-17</v>
          </cell>
          <cell r="M476" t="str">
            <v>Ventiladores Industriais</v>
          </cell>
          <cell r="N476">
            <v>0</v>
          </cell>
          <cell r="O476">
            <v>4</v>
          </cell>
          <cell r="P476">
            <v>4</v>
          </cell>
          <cell r="Q476">
            <v>4</v>
          </cell>
        </row>
        <row r="477">
          <cell r="L477" t="str">
            <v>ESZE089-17</v>
          </cell>
          <cell r="M477" t="str">
            <v>Bombas Hidráulicas</v>
          </cell>
          <cell r="N477">
            <v>0</v>
          </cell>
          <cell r="O477">
            <v>4</v>
          </cell>
          <cell r="P477">
            <v>4</v>
          </cell>
          <cell r="Q477">
            <v>4</v>
          </cell>
        </row>
        <row r="478">
          <cell r="L478" t="str">
            <v>ESZE090-17</v>
          </cell>
          <cell r="M478" t="str">
            <v>Refrigeração e Condicionamento de Ar</v>
          </cell>
          <cell r="N478">
            <v>4</v>
          </cell>
          <cell r="O478">
            <v>0</v>
          </cell>
          <cell r="P478">
            <v>4</v>
          </cell>
          <cell r="Q478">
            <v>4</v>
          </cell>
        </row>
        <row r="479">
          <cell r="L479" t="str">
            <v>ESZE091-17</v>
          </cell>
          <cell r="M479" t="str">
            <v>Transferência de Calor e Mecânica dos Fluidos Computacional I</v>
          </cell>
          <cell r="N479">
            <v>0</v>
          </cell>
          <cell r="O479">
            <v>4</v>
          </cell>
          <cell r="P479">
            <v>4</v>
          </cell>
          <cell r="Q479">
            <v>4</v>
          </cell>
        </row>
        <row r="480">
          <cell r="L480" t="str">
            <v>ESZE092-17</v>
          </cell>
          <cell r="M480" t="str">
            <v>Transferência de Calor e Mecânica dos Fluidos Computacional II</v>
          </cell>
          <cell r="N480">
            <v>0</v>
          </cell>
          <cell r="O480">
            <v>4</v>
          </cell>
          <cell r="P480">
            <v>4</v>
          </cell>
          <cell r="Q480">
            <v>4</v>
          </cell>
        </row>
        <row r="481">
          <cell r="L481" t="str">
            <v>ESZE093-17</v>
          </cell>
          <cell r="M481" t="str">
            <v>Engenharia do Biodiesel</v>
          </cell>
          <cell r="N481">
            <v>4</v>
          </cell>
          <cell r="O481">
            <v>0</v>
          </cell>
          <cell r="P481">
            <v>4</v>
          </cell>
          <cell r="Q481">
            <v>4</v>
          </cell>
        </row>
        <row r="482">
          <cell r="L482" t="str">
            <v>ESZE094-17</v>
          </cell>
          <cell r="M482" t="str">
            <v>Engenharia do Etanol</v>
          </cell>
          <cell r="N482">
            <v>4</v>
          </cell>
          <cell r="O482">
            <v>0</v>
          </cell>
          <cell r="P482">
            <v>4</v>
          </cell>
          <cell r="Q482">
            <v>4</v>
          </cell>
        </row>
        <row r="483">
          <cell r="L483" t="str">
            <v>ESZE095-17</v>
          </cell>
          <cell r="M483" t="str">
            <v>Operações e Equipamentos Industriais I</v>
          </cell>
          <cell r="N483">
            <v>4</v>
          </cell>
          <cell r="O483">
            <v>0</v>
          </cell>
          <cell r="P483">
            <v>4</v>
          </cell>
          <cell r="Q483">
            <v>4</v>
          </cell>
        </row>
        <row r="484">
          <cell r="L484" t="str">
            <v>ESZE096-17</v>
          </cell>
          <cell r="M484" t="str">
            <v>Operações e Equipamentos Industriais II</v>
          </cell>
          <cell r="N484">
            <v>4</v>
          </cell>
          <cell r="O484">
            <v>0</v>
          </cell>
          <cell r="P484">
            <v>4</v>
          </cell>
          <cell r="Q484">
            <v>4</v>
          </cell>
        </row>
        <row r="485">
          <cell r="L485" t="str">
            <v>ESZE097-17</v>
          </cell>
          <cell r="M485" t="str">
            <v>Armazenamento de Energia Elétrica</v>
          </cell>
          <cell r="N485">
            <v>4</v>
          </cell>
          <cell r="O485">
            <v>0</v>
          </cell>
          <cell r="P485">
            <v>5</v>
          </cell>
          <cell r="Q485">
            <v>4</v>
          </cell>
        </row>
        <row r="486">
          <cell r="L486" t="str">
            <v>ESZE098-17</v>
          </cell>
          <cell r="M486" t="str">
            <v>Física de Reatores Nucleares</v>
          </cell>
          <cell r="N486">
            <v>3</v>
          </cell>
          <cell r="O486">
            <v>0</v>
          </cell>
          <cell r="P486">
            <v>5</v>
          </cell>
          <cell r="Q486">
            <v>3</v>
          </cell>
        </row>
        <row r="487">
          <cell r="L487" t="str">
            <v>ESZE099-17</v>
          </cell>
          <cell r="M487" t="str">
            <v>Termo-Hidráulica de Reatores Nucleares</v>
          </cell>
          <cell r="N487">
            <v>4</v>
          </cell>
          <cell r="O487">
            <v>0</v>
          </cell>
          <cell r="P487">
            <v>6</v>
          </cell>
          <cell r="Q487">
            <v>4</v>
          </cell>
        </row>
        <row r="488">
          <cell r="L488" t="str">
            <v>ESZE100-17</v>
          </cell>
          <cell r="M488" t="str">
            <v>Refino do Petróleo</v>
          </cell>
          <cell r="N488">
            <v>4</v>
          </cell>
          <cell r="O488">
            <v>0</v>
          </cell>
          <cell r="P488">
            <v>4</v>
          </cell>
          <cell r="Q488">
            <v>4</v>
          </cell>
        </row>
        <row r="489">
          <cell r="L489" t="str">
            <v>ESZE101-17</v>
          </cell>
          <cell r="M489" t="str">
            <v>Escoamento Multifásico</v>
          </cell>
          <cell r="N489">
            <v>4</v>
          </cell>
          <cell r="O489">
            <v>0</v>
          </cell>
          <cell r="P489">
            <v>4</v>
          </cell>
          <cell r="Q489">
            <v>4</v>
          </cell>
        </row>
        <row r="490">
          <cell r="L490" t="str">
            <v>ESZE102-17</v>
          </cell>
          <cell r="M490" t="str">
            <v>Aproveitamento Energético de Resíduos</v>
          </cell>
          <cell r="N490">
            <v>4</v>
          </cell>
          <cell r="O490">
            <v>0</v>
          </cell>
          <cell r="P490">
            <v>4</v>
          </cell>
          <cell r="Q490">
            <v>4</v>
          </cell>
        </row>
        <row r="491">
          <cell r="L491" t="str">
            <v>ESZE103-17</v>
          </cell>
          <cell r="M491" t="str">
            <v>Iluminação Rural Fotovoltaica</v>
          </cell>
          <cell r="N491">
            <v>4</v>
          </cell>
          <cell r="O491">
            <v>0</v>
          </cell>
          <cell r="P491">
            <v>4</v>
          </cell>
          <cell r="Q491">
            <v>4</v>
          </cell>
        </row>
        <row r="492">
          <cell r="L492" t="str">
            <v>ESZE104-17</v>
          </cell>
          <cell r="M492" t="str">
            <v>Energia Geotérmica</v>
          </cell>
          <cell r="N492">
            <v>2</v>
          </cell>
          <cell r="O492">
            <v>0</v>
          </cell>
          <cell r="P492">
            <v>2</v>
          </cell>
          <cell r="Q492">
            <v>2</v>
          </cell>
        </row>
        <row r="493">
          <cell r="L493" t="str">
            <v>ESZE105-17</v>
          </cell>
          <cell r="M493" t="str">
            <v>Energia dos Oceanos</v>
          </cell>
          <cell r="N493">
            <v>4</v>
          </cell>
          <cell r="O493">
            <v>0</v>
          </cell>
          <cell r="P493">
            <v>2</v>
          </cell>
          <cell r="Q493">
            <v>4</v>
          </cell>
        </row>
        <row r="494">
          <cell r="L494" t="str">
            <v>ESZE106-17</v>
          </cell>
          <cell r="M494" t="str">
            <v>Sistemas Fotovoltaicos Conectados à Rede Elétrica</v>
          </cell>
          <cell r="N494">
            <v>4</v>
          </cell>
          <cell r="O494">
            <v>0</v>
          </cell>
          <cell r="P494">
            <v>4</v>
          </cell>
          <cell r="Q494">
            <v>4</v>
          </cell>
        </row>
        <row r="495">
          <cell r="L495" t="str">
            <v>ESZE107-17</v>
          </cell>
          <cell r="M495" t="str">
            <v>Sistemas Fotovoltaicos Isolados</v>
          </cell>
          <cell r="N495">
            <v>4</v>
          </cell>
          <cell r="O495">
            <v>0</v>
          </cell>
          <cell r="P495">
            <v>4</v>
          </cell>
          <cell r="Q495">
            <v>4</v>
          </cell>
        </row>
        <row r="496">
          <cell r="L496" t="str">
            <v>ESZE108-17</v>
          </cell>
          <cell r="M496" t="str">
            <v>Materiais e Tecnologias de Conversão Fotovoltaica</v>
          </cell>
          <cell r="N496">
            <v>2</v>
          </cell>
          <cell r="O496">
            <v>0</v>
          </cell>
          <cell r="P496">
            <v>2</v>
          </cell>
          <cell r="Q496">
            <v>2</v>
          </cell>
        </row>
        <row r="497">
          <cell r="L497" t="str">
            <v>ESZE109-17</v>
          </cell>
          <cell r="M497" t="str">
            <v>Impactos Econômicos e Socioambientais da Geração Fotovoltaica</v>
          </cell>
          <cell r="N497">
            <v>2</v>
          </cell>
          <cell r="O497">
            <v>0</v>
          </cell>
          <cell r="P497">
            <v>2</v>
          </cell>
          <cell r="Q497">
            <v>2</v>
          </cell>
        </row>
        <row r="498">
          <cell r="L498" t="str">
            <v>ESZE110-17</v>
          </cell>
          <cell r="M498" t="str">
            <v>Eletrificação Rural Com Recursos Energéticos Renováveis</v>
          </cell>
          <cell r="N498">
            <v>4</v>
          </cell>
          <cell r="O498">
            <v>0</v>
          </cell>
          <cell r="P498">
            <v>4</v>
          </cell>
          <cell r="Q498">
            <v>4</v>
          </cell>
        </row>
        <row r="499">
          <cell r="L499" t="str">
            <v>ESZE111-17</v>
          </cell>
          <cell r="M499" t="str">
            <v>Política Energética</v>
          </cell>
          <cell r="N499">
            <v>4</v>
          </cell>
          <cell r="O499">
            <v>0</v>
          </cell>
          <cell r="P499">
            <v>4</v>
          </cell>
          <cell r="Q499">
            <v>4</v>
          </cell>
        </row>
        <row r="500">
          <cell r="L500" t="str">
            <v>ESZE112-17</v>
          </cell>
          <cell r="M500" t="str">
            <v>Projeto de Microturbinas Eólicas</v>
          </cell>
          <cell r="N500">
            <v>2</v>
          </cell>
          <cell r="O500">
            <v>0</v>
          </cell>
          <cell r="P500">
            <v>2</v>
          </cell>
          <cell r="Q500">
            <v>2</v>
          </cell>
        </row>
        <row r="501">
          <cell r="L501" t="str">
            <v>ESZE113-17</v>
          </cell>
          <cell r="M501" t="str">
            <v>Projeto de Geradores Elétricos para Energia Eólica</v>
          </cell>
          <cell r="N501">
            <v>2</v>
          </cell>
          <cell r="O501">
            <v>0</v>
          </cell>
          <cell r="P501">
            <v>2</v>
          </cell>
          <cell r="Q501">
            <v>2</v>
          </cell>
        </row>
        <row r="502">
          <cell r="L502" t="str">
            <v>ESZG001-17</v>
          </cell>
          <cell r="M502" t="str">
            <v>Análise de Redes de Transporte e Distribuição</v>
          </cell>
          <cell r="N502">
            <v>2</v>
          </cell>
          <cell r="O502">
            <v>2</v>
          </cell>
          <cell r="P502">
            <v>5</v>
          </cell>
          <cell r="Q502">
            <v>4</v>
          </cell>
        </row>
        <row r="503">
          <cell r="L503" t="str">
            <v>ESZG002-17</v>
          </cell>
          <cell r="M503" t="str">
            <v>Confiabilidade Industrial em Sistemas de Gestão</v>
          </cell>
          <cell r="N503">
            <v>2</v>
          </cell>
          <cell r="O503">
            <v>2</v>
          </cell>
          <cell r="P503">
            <v>4</v>
          </cell>
          <cell r="Q503">
            <v>4</v>
          </cell>
        </row>
        <row r="504">
          <cell r="L504" t="str">
            <v>ESZG004-17</v>
          </cell>
          <cell r="M504" t="str">
            <v>Técnicas de Tomadas de Decisão Aplicáveis em Modelos de Dependência</v>
          </cell>
          <cell r="N504">
            <v>2</v>
          </cell>
          <cell r="O504">
            <v>2</v>
          </cell>
          <cell r="P504">
            <v>4</v>
          </cell>
          <cell r="Q504">
            <v>4</v>
          </cell>
        </row>
        <row r="505">
          <cell r="L505" t="str">
            <v>ESZG005-17</v>
          </cell>
          <cell r="M505" t="str">
            <v>Técnicas de Tomadas de Decisão Aplicáveis em Modelos de Interdependência</v>
          </cell>
          <cell r="N505">
            <v>2</v>
          </cell>
          <cell r="O505">
            <v>2</v>
          </cell>
          <cell r="P505">
            <v>4</v>
          </cell>
          <cell r="Q505">
            <v>4</v>
          </cell>
        </row>
        <row r="506">
          <cell r="L506" t="str">
            <v>ESZG006-17</v>
          </cell>
          <cell r="M506" t="str">
            <v>Pesquisa Operacional Aplicada</v>
          </cell>
          <cell r="N506">
            <v>4</v>
          </cell>
          <cell r="O506">
            <v>0</v>
          </cell>
          <cell r="P506">
            <v>5</v>
          </cell>
          <cell r="Q506">
            <v>4</v>
          </cell>
        </row>
        <row r="507">
          <cell r="L507" t="str">
            <v>ESZG007-17</v>
          </cell>
          <cell r="M507" t="str">
            <v>Simulação de Modelos de Gestão</v>
          </cell>
          <cell r="N507">
            <v>2</v>
          </cell>
          <cell r="O507">
            <v>2</v>
          </cell>
          <cell r="P507">
            <v>4</v>
          </cell>
          <cell r="Q507">
            <v>4</v>
          </cell>
        </row>
        <row r="508">
          <cell r="L508" t="str">
            <v>ESZG009-17</v>
          </cell>
          <cell r="M508" t="str">
            <v>Gestão da Qualidade, Segurança, Saúde e Ambiental Aplicada em Projetos</v>
          </cell>
          <cell r="N508">
            <v>2</v>
          </cell>
          <cell r="O508">
            <v>0</v>
          </cell>
          <cell r="P508">
            <v>4</v>
          </cell>
          <cell r="Q508">
            <v>2</v>
          </cell>
        </row>
        <row r="509">
          <cell r="L509" t="str">
            <v>ESZG010-17</v>
          </cell>
          <cell r="M509" t="str">
            <v>Planejamento e Controle de Projetos</v>
          </cell>
          <cell r="N509">
            <v>2</v>
          </cell>
          <cell r="O509">
            <v>2</v>
          </cell>
          <cell r="P509">
            <v>4</v>
          </cell>
          <cell r="Q509">
            <v>4</v>
          </cell>
        </row>
        <row r="510">
          <cell r="L510" t="str">
            <v>ESZG011-17</v>
          </cell>
          <cell r="M510" t="str">
            <v>Planejamento Estratégico em Gestão de Projetos</v>
          </cell>
          <cell r="N510">
            <v>2</v>
          </cell>
          <cell r="O510">
            <v>2</v>
          </cell>
          <cell r="P510">
            <v>4</v>
          </cell>
          <cell r="Q510">
            <v>4</v>
          </cell>
        </row>
        <row r="511">
          <cell r="L511" t="str">
            <v>ESZG012-17</v>
          </cell>
          <cell r="M511" t="str">
            <v>Projetos Industriais</v>
          </cell>
          <cell r="N511">
            <v>2</v>
          </cell>
          <cell r="O511">
            <v>2</v>
          </cell>
          <cell r="P511">
            <v>6</v>
          </cell>
          <cell r="Q511">
            <v>4</v>
          </cell>
        </row>
        <row r="512">
          <cell r="L512" t="str">
            <v>ESZG013-17</v>
          </cell>
          <cell r="M512" t="str">
            <v>Empreendedorismo</v>
          </cell>
          <cell r="N512">
            <v>2</v>
          </cell>
          <cell r="O512">
            <v>2</v>
          </cell>
          <cell r="P512">
            <v>4</v>
          </cell>
          <cell r="Q512">
            <v>4</v>
          </cell>
        </row>
        <row r="513">
          <cell r="L513" t="str">
            <v>ESZG017-17</v>
          </cell>
          <cell r="M513" t="str">
            <v>Clima e Cultura Organizacional</v>
          </cell>
          <cell r="N513">
            <v>2</v>
          </cell>
          <cell r="O513">
            <v>0</v>
          </cell>
          <cell r="P513">
            <v>3</v>
          </cell>
          <cell r="Q513">
            <v>2</v>
          </cell>
        </row>
        <row r="514">
          <cell r="L514" t="str">
            <v>ESZG018-17</v>
          </cell>
          <cell r="M514" t="str">
            <v>Estratégias de Comunicação Organizacional</v>
          </cell>
          <cell r="N514">
            <v>4</v>
          </cell>
          <cell r="O514">
            <v>0</v>
          </cell>
          <cell r="P514">
            <v>5</v>
          </cell>
          <cell r="Q514">
            <v>4</v>
          </cell>
        </row>
        <row r="515">
          <cell r="L515" t="str">
            <v>ESZG019-17</v>
          </cell>
          <cell r="M515" t="str">
            <v>Gestão Estratégica e Organizacional</v>
          </cell>
          <cell r="N515">
            <v>2</v>
          </cell>
          <cell r="O515">
            <v>0</v>
          </cell>
          <cell r="P515">
            <v>2</v>
          </cell>
          <cell r="Q515">
            <v>2</v>
          </cell>
        </row>
        <row r="516">
          <cell r="L516" t="str">
            <v>ESZG020-17</v>
          </cell>
          <cell r="M516" t="str">
            <v>Modelos de Comunicação Nas Organizações</v>
          </cell>
          <cell r="N516">
            <v>2</v>
          </cell>
          <cell r="O516">
            <v>0</v>
          </cell>
          <cell r="P516">
            <v>4</v>
          </cell>
          <cell r="Q516">
            <v>2</v>
          </cell>
        </row>
        <row r="517">
          <cell r="L517" t="str">
            <v>ESZG021-17</v>
          </cell>
          <cell r="M517" t="str">
            <v>Negociação e Solução de Conflitos Organizacionais</v>
          </cell>
          <cell r="N517">
            <v>4</v>
          </cell>
          <cell r="O517">
            <v>0</v>
          </cell>
          <cell r="P517">
            <v>2</v>
          </cell>
          <cell r="Q517">
            <v>4</v>
          </cell>
        </row>
        <row r="518">
          <cell r="L518" t="str">
            <v>ESZG023-17</v>
          </cell>
          <cell r="M518" t="str">
            <v>Contabilidade para Engenharia</v>
          </cell>
          <cell r="N518">
            <v>4</v>
          </cell>
          <cell r="O518">
            <v>0</v>
          </cell>
          <cell r="P518">
            <v>5</v>
          </cell>
          <cell r="Q518">
            <v>4</v>
          </cell>
        </row>
        <row r="519">
          <cell r="L519" t="str">
            <v>ESZG024-17</v>
          </cell>
          <cell r="M519" t="str">
            <v>Gestão de Custos Avançada</v>
          </cell>
          <cell r="N519">
            <v>4</v>
          </cell>
          <cell r="O519">
            <v>0</v>
          </cell>
          <cell r="P519">
            <v>5</v>
          </cell>
          <cell r="Q519">
            <v>4</v>
          </cell>
        </row>
        <row r="520">
          <cell r="L520" t="str">
            <v>ESZG025-17</v>
          </cell>
          <cell r="M520" t="str">
            <v>Finanças, Gestão e Administração Financeira</v>
          </cell>
          <cell r="N520">
            <v>4</v>
          </cell>
          <cell r="O520">
            <v>0</v>
          </cell>
          <cell r="P520">
            <v>5</v>
          </cell>
          <cell r="Q520">
            <v>4</v>
          </cell>
        </row>
        <row r="521">
          <cell r="L521" t="str">
            <v>ESZG028-17</v>
          </cell>
          <cell r="M521" t="str">
            <v>Automação em Sistemas de Manufatura</v>
          </cell>
          <cell r="N521">
            <v>2</v>
          </cell>
          <cell r="O521">
            <v>2</v>
          </cell>
          <cell r="P521">
            <v>4</v>
          </cell>
          <cell r="Q521">
            <v>4</v>
          </cell>
        </row>
        <row r="522">
          <cell r="L522" t="str">
            <v>ESZG030-17</v>
          </cell>
          <cell r="M522" t="str">
            <v>Metrologia</v>
          </cell>
          <cell r="N522">
            <v>2</v>
          </cell>
          <cell r="O522">
            <v>2</v>
          </cell>
          <cell r="P522">
            <v>4</v>
          </cell>
          <cell r="Q522">
            <v>4</v>
          </cell>
        </row>
        <row r="523">
          <cell r="L523" t="str">
            <v>ESZG031-17</v>
          </cell>
          <cell r="M523" t="str">
            <v>Engenharia Humana</v>
          </cell>
          <cell r="N523">
            <v>4</v>
          </cell>
          <cell r="O523">
            <v>0</v>
          </cell>
          <cell r="P523">
            <v>5</v>
          </cell>
          <cell r="Q523">
            <v>4</v>
          </cell>
        </row>
        <row r="524">
          <cell r="L524" t="str">
            <v>ESZG032-17</v>
          </cell>
          <cell r="M524" t="str">
            <v>Modelos e Ferramentas de Gestão Ambiental</v>
          </cell>
          <cell r="N524">
            <v>3</v>
          </cell>
          <cell r="O524">
            <v>0</v>
          </cell>
          <cell r="P524">
            <v>3</v>
          </cell>
          <cell r="Q524">
            <v>3</v>
          </cell>
        </row>
        <row r="525">
          <cell r="L525" t="str">
            <v>ESZG035-17</v>
          </cell>
          <cell r="M525" t="str">
            <v>Qualidade em Serviços</v>
          </cell>
          <cell r="N525">
            <v>2</v>
          </cell>
          <cell r="O525">
            <v>0</v>
          </cell>
          <cell r="P525">
            <v>3</v>
          </cell>
          <cell r="Q525">
            <v>2</v>
          </cell>
        </row>
        <row r="526">
          <cell r="L526" t="str">
            <v>ESZG036-17</v>
          </cell>
          <cell r="M526" t="str">
            <v>Conceitos de Marketing</v>
          </cell>
          <cell r="N526">
            <v>2</v>
          </cell>
          <cell r="O526">
            <v>0</v>
          </cell>
          <cell r="P526">
            <v>3</v>
          </cell>
          <cell r="Q526">
            <v>2</v>
          </cell>
        </row>
        <row r="527">
          <cell r="L527" t="str">
            <v>ESZG037-17</v>
          </cell>
          <cell r="M527" t="str">
            <v>Inovação Estratégica</v>
          </cell>
          <cell r="N527">
            <v>1</v>
          </cell>
          <cell r="O527">
            <v>1</v>
          </cell>
          <cell r="P527">
            <v>3</v>
          </cell>
          <cell r="Q527">
            <v>2</v>
          </cell>
        </row>
        <row r="528">
          <cell r="L528" t="str">
            <v>ESZG038-17</v>
          </cell>
          <cell r="M528" t="str">
            <v>Eficiência Energética Industrial</v>
          </cell>
          <cell r="N528">
            <v>4</v>
          </cell>
          <cell r="O528">
            <v>0</v>
          </cell>
          <cell r="P528">
            <v>4</v>
          </cell>
          <cell r="Q528">
            <v>4</v>
          </cell>
        </row>
        <row r="529">
          <cell r="L529" t="str">
            <v>ESZG039-17</v>
          </cell>
          <cell r="M529" t="str">
            <v>Lógica em Sistemas de Gestão</v>
          </cell>
          <cell r="N529">
            <v>2</v>
          </cell>
          <cell r="O529">
            <v>2</v>
          </cell>
          <cell r="P529">
            <v>5</v>
          </cell>
          <cell r="Q529">
            <v>4</v>
          </cell>
        </row>
        <row r="530">
          <cell r="L530" t="str">
            <v>ESZG040-17</v>
          </cell>
          <cell r="M530" t="str">
            <v>Modelos de Decisão Multicritério</v>
          </cell>
          <cell r="N530">
            <v>0</v>
          </cell>
          <cell r="O530">
            <v>2</v>
          </cell>
          <cell r="P530">
            <v>3</v>
          </cell>
          <cell r="Q530">
            <v>2</v>
          </cell>
        </row>
        <row r="531">
          <cell r="L531" t="str">
            <v>ESZG041-17</v>
          </cell>
          <cell r="M531" t="str">
            <v>Gestão da Inovação</v>
          </cell>
          <cell r="N531">
            <v>2</v>
          </cell>
          <cell r="O531">
            <v>2</v>
          </cell>
          <cell r="P531">
            <v>6</v>
          </cell>
          <cell r="Q531">
            <v>4</v>
          </cell>
        </row>
        <row r="532">
          <cell r="L532" t="str">
            <v>ESZG042-17</v>
          </cell>
          <cell r="M532" t="str">
            <v>Metodologia de Análise de Riscos</v>
          </cell>
          <cell r="N532">
            <v>0</v>
          </cell>
          <cell r="O532">
            <v>2</v>
          </cell>
          <cell r="P532">
            <v>3</v>
          </cell>
          <cell r="Q532">
            <v>2</v>
          </cell>
        </row>
        <row r="533">
          <cell r="L533" t="str">
            <v>ESZG043-17</v>
          </cell>
          <cell r="M533" t="str">
            <v>Projeto Virtual e Integrado de Manufatura</v>
          </cell>
          <cell r="N533">
            <v>2</v>
          </cell>
          <cell r="O533">
            <v>2</v>
          </cell>
          <cell r="P533">
            <v>4</v>
          </cell>
          <cell r="Q533">
            <v>4</v>
          </cell>
        </row>
        <row r="534">
          <cell r="L534" t="str">
            <v>ESZI002-17</v>
          </cell>
          <cell r="M534" t="str">
            <v>Filtragem Adaptativa</v>
          </cell>
          <cell r="N534">
            <v>3</v>
          </cell>
          <cell r="O534">
            <v>1</v>
          </cell>
          <cell r="P534">
            <v>4</v>
          </cell>
          <cell r="Q534">
            <v>4</v>
          </cell>
        </row>
        <row r="535">
          <cell r="L535" t="str">
            <v>ESZI003-17</v>
          </cell>
          <cell r="M535" t="str">
            <v>Processamento de Informação em Línguas Naturais</v>
          </cell>
          <cell r="N535">
            <v>3</v>
          </cell>
          <cell r="O535">
            <v>1</v>
          </cell>
          <cell r="P535">
            <v>4</v>
          </cell>
          <cell r="Q535">
            <v>4</v>
          </cell>
        </row>
        <row r="536">
          <cell r="L536" t="str">
            <v>ESZI010-17</v>
          </cell>
          <cell r="M536" t="str">
            <v>Simulação de Sistemas de Comunicação</v>
          </cell>
          <cell r="N536">
            <v>2</v>
          </cell>
          <cell r="O536">
            <v>2</v>
          </cell>
          <cell r="P536">
            <v>4</v>
          </cell>
          <cell r="Q536">
            <v>4</v>
          </cell>
        </row>
        <row r="537">
          <cell r="L537" t="str">
            <v>ESZI013-17</v>
          </cell>
          <cell r="M537" t="str">
            <v>Informática Industrial</v>
          </cell>
          <cell r="N537">
            <v>0</v>
          </cell>
          <cell r="O537">
            <v>4</v>
          </cell>
          <cell r="P537">
            <v>4</v>
          </cell>
          <cell r="Q537">
            <v>4</v>
          </cell>
        </row>
        <row r="538">
          <cell r="L538" t="str">
            <v>ESZI014-17</v>
          </cell>
          <cell r="M538" t="str">
            <v>Sistemas Inteligentes</v>
          </cell>
          <cell r="N538">
            <v>3</v>
          </cell>
          <cell r="O538">
            <v>1</v>
          </cell>
          <cell r="P538">
            <v>4</v>
          </cell>
          <cell r="Q538">
            <v>4</v>
          </cell>
        </row>
        <row r="539">
          <cell r="L539" t="str">
            <v>ESZI016-17</v>
          </cell>
          <cell r="M539" t="str">
            <v>Projeto de Filtros Digitais</v>
          </cell>
          <cell r="N539">
            <v>2</v>
          </cell>
          <cell r="O539">
            <v>2</v>
          </cell>
          <cell r="P539">
            <v>4</v>
          </cell>
          <cell r="Q539">
            <v>4</v>
          </cell>
        </row>
        <row r="540">
          <cell r="L540" t="str">
            <v>ESZI017-17</v>
          </cell>
          <cell r="M540" t="str">
            <v>Fundamentos de Processamento Gráfico</v>
          </cell>
          <cell r="N540">
            <v>3</v>
          </cell>
          <cell r="O540">
            <v>1</v>
          </cell>
          <cell r="P540">
            <v>4</v>
          </cell>
          <cell r="Q540">
            <v>4</v>
          </cell>
        </row>
        <row r="541">
          <cell r="L541" t="str">
            <v>ESZI018-17</v>
          </cell>
          <cell r="M541" t="str">
            <v>Tecnologia de Redes Ópticas</v>
          </cell>
          <cell r="N541">
            <v>4</v>
          </cell>
          <cell r="O541">
            <v>0</v>
          </cell>
          <cell r="P541">
            <v>4</v>
          </cell>
          <cell r="Q541">
            <v>4</v>
          </cell>
        </row>
        <row r="542">
          <cell r="L542" t="str">
            <v>ESZI019-17</v>
          </cell>
          <cell r="M542" t="str">
            <v>Sistemas de Micro-Ondas</v>
          </cell>
          <cell r="N542">
            <v>3</v>
          </cell>
          <cell r="O542">
            <v>1</v>
          </cell>
          <cell r="P542">
            <v>4</v>
          </cell>
          <cell r="Q542">
            <v>4</v>
          </cell>
        </row>
        <row r="543">
          <cell r="L543" t="str">
            <v>ESZI022-17</v>
          </cell>
          <cell r="M543" t="str">
            <v>Planejamento de Redes de Informação</v>
          </cell>
          <cell r="N543">
            <v>2</v>
          </cell>
          <cell r="O543">
            <v>2</v>
          </cell>
          <cell r="P543">
            <v>4</v>
          </cell>
          <cell r="Q543">
            <v>4</v>
          </cell>
        </row>
        <row r="544">
          <cell r="L544" t="str">
            <v>ESZI023-17</v>
          </cell>
          <cell r="M544" t="str">
            <v>Projeto de Sistemas de Comunicação</v>
          </cell>
          <cell r="N544">
            <v>0</v>
          </cell>
          <cell r="O544">
            <v>3</v>
          </cell>
          <cell r="P544">
            <v>3</v>
          </cell>
          <cell r="Q544">
            <v>3</v>
          </cell>
        </row>
        <row r="545">
          <cell r="L545" t="str">
            <v>ESZI025-17</v>
          </cell>
          <cell r="M545" t="str">
            <v>Aplicações de Microcontroladores</v>
          </cell>
          <cell r="N545">
            <v>0</v>
          </cell>
          <cell r="O545">
            <v>4</v>
          </cell>
          <cell r="P545">
            <v>4</v>
          </cell>
          <cell r="Q545">
            <v>4</v>
          </cell>
        </row>
        <row r="546">
          <cell r="L546" t="str">
            <v>ESZI026-17</v>
          </cell>
          <cell r="M546" t="str">
            <v>Engenharia de Sistemas de Comunicação e Missão Crítica</v>
          </cell>
          <cell r="N546">
            <v>2</v>
          </cell>
          <cell r="O546">
            <v>2</v>
          </cell>
          <cell r="P546">
            <v>4</v>
          </cell>
          <cell r="Q546">
            <v>4</v>
          </cell>
        </row>
        <row r="547">
          <cell r="L547" t="str">
            <v>ESZI027-17</v>
          </cell>
          <cell r="M547" t="str">
            <v>Informação e Sociedade</v>
          </cell>
          <cell r="N547">
            <v>2</v>
          </cell>
          <cell r="O547">
            <v>0</v>
          </cell>
          <cell r="P547">
            <v>3</v>
          </cell>
          <cell r="Q547">
            <v>2</v>
          </cell>
        </row>
        <row r="548">
          <cell r="L548" t="str">
            <v>ESZI028-17</v>
          </cell>
          <cell r="M548" t="str">
            <v>TV Digital</v>
          </cell>
          <cell r="N548">
            <v>3</v>
          </cell>
          <cell r="O548">
            <v>1</v>
          </cell>
          <cell r="P548">
            <v>4</v>
          </cell>
          <cell r="Q548">
            <v>4</v>
          </cell>
        </row>
        <row r="549">
          <cell r="L549" t="str">
            <v>ESZI029-17</v>
          </cell>
          <cell r="M549" t="str">
            <v>Redes WAN de Banda Larga</v>
          </cell>
          <cell r="N549">
            <v>3</v>
          </cell>
          <cell r="O549">
            <v>1</v>
          </cell>
          <cell r="P549">
            <v>4</v>
          </cell>
          <cell r="Q549">
            <v>4</v>
          </cell>
        </row>
        <row r="550">
          <cell r="L550" t="str">
            <v>ESZI030-17</v>
          </cell>
          <cell r="M550" t="str">
            <v>Gerenciamento e Interoperabilidade de Redes</v>
          </cell>
          <cell r="N550">
            <v>3</v>
          </cell>
          <cell r="O550">
            <v>1</v>
          </cell>
          <cell r="P550">
            <v>4</v>
          </cell>
          <cell r="Q550">
            <v>4</v>
          </cell>
        </row>
        <row r="551">
          <cell r="L551" t="str">
            <v>ESZI031-17</v>
          </cell>
          <cell r="M551" t="str">
            <v>Segurança de Redes</v>
          </cell>
          <cell r="N551">
            <v>3</v>
          </cell>
          <cell r="O551">
            <v>1</v>
          </cell>
          <cell r="P551">
            <v>4</v>
          </cell>
          <cell r="Q551">
            <v>4</v>
          </cell>
        </row>
        <row r="552">
          <cell r="L552" t="str">
            <v>ESZI032-17</v>
          </cell>
          <cell r="M552" t="str">
            <v>Processamento de Vídeo</v>
          </cell>
          <cell r="N552">
            <v>3</v>
          </cell>
          <cell r="O552">
            <v>1</v>
          </cell>
          <cell r="P552">
            <v>4</v>
          </cell>
          <cell r="Q552">
            <v>4</v>
          </cell>
        </row>
        <row r="553">
          <cell r="L553" t="str">
            <v>ESZI033-17</v>
          </cell>
          <cell r="M553" t="str">
            <v>Programação de Dispositivos Móveis</v>
          </cell>
          <cell r="N553">
            <v>0</v>
          </cell>
          <cell r="O553">
            <v>2</v>
          </cell>
          <cell r="P553">
            <v>4</v>
          </cell>
          <cell r="Q553">
            <v>2</v>
          </cell>
        </row>
        <row r="554">
          <cell r="L554" t="str">
            <v>ESZI034-17</v>
          </cell>
          <cell r="M554" t="str">
            <v>Jogos Digitais: Aspectos Técnicos e Aplicações</v>
          </cell>
          <cell r="N554">
            <v>1</v>
          </cell>
          <cell r="O554">
            <v>3</v>
          </cell>
          <cell r="P554">
            <v>4</v>
          </cell>
          <cell r="Q554">
            <v>4</v>
          </cell>
        </row>
        <row r="555">
          <cell r="L555" t="str">
            <v>ESZI035-17</v>
          </cell>
          <cell r="M555" t="str">
            <v>Introdução ao Processamento de Sinais de Voz e Áudio</v>
          </cell>
          <cell r="N555">
            <v>3</v>
          </cell>
          <cell r="O555">
            <v>1</v>
          </cell>
          <cell r="P555">
            <v>4</v>
          </cell>
          <cell r="Q555">
            <v>4</v>
          </cell>
        </row>
        <row r="556">
          <cell r="L556" t="str">
            <v>ESZI036-17</v>
          </cell>
          <cell r="M556" t="str">
            <v>Projeto de Alta Frequência</v>
          </cell>
          <cell r="N556">
            <v>2</v>
          </cell>
          <cell r="O556">
            <v>2</v>
          </cell>
          <cell r="P556">
            <v>4</v>
          </cell>
          <cell r="Q556">
            <v>4</v>
          </cell>
        </row>
        <row r="557">
          <cell r="L557" t="str">
            <v>ESZI037-17</v>
          </cell>
          <cell r="M557" t="str">
            <v>Aplicações em Voz, Áudio e Acústica</v>
          </cell>
          <cell r="N557">
            <v>3</v>
          </cell>
          <cell r="O557">
            <v>1</v>
          </cell>
          <cell r="P557">
            <v>4</v>
          </cell>
          <cell r="Q557">
            <v>4</v>
          </cell>
        </row>
        <row r="558">
          <cell r="L558" t="str">
            <v>ESZI038-17</v>
          </cell>
          <cell r="M558" t="str">
            <v>Projeto de Sistemas Multimídia</v>
          </cell>
          <cell r="N558">
            <v>0</v>
          </cell>
          <cell r="O558">
            <v>3</v>
          </cell>
          <cell r="P558">
            <v>3</v>
          </cell>
          <cell r="Q558">
            <v>3</v>
          </cell>
        </row>
        <row r="559">
          <cell r="L559" t="str">
            <v>ESZI039-17</v>
          </cell>
          <cell r="M559" t="str">
            <v>Propagação e Antenas</v>
          </cell>
          <cell r="N559">
            <v>3</v>
          </cell>
          <cell r="O559">
            <v>1</v>
          </cell>
          <cell r="P559">
            <v>4</v>
          </cell>
          <cell r="Q559">
            <v>4</v>
          </cell>
        </row>
        <row r="560">
          <cell r="L560" t="str">
            <v>ESZI040-17</v>
          </cell>
          <cell r="M560" t="str">
            <v>Telefonia Fixa e VoIP</v>
          </cell>
          <cell r="N560">
            <v>3</v>
          </cell>
          <cell r="O560">
            <v>1</v>
          </cell>
          <cell r="P560">
            <v>4</v>
          </cell>
          <cell r="Q560">
            <v>4</v>
          </cell>
        </row>
        <row r="561">
          <cell r="L561" t="str">
            <v>ESZI041-17</v>
          </cell>
          <cell r="M561" t="str">
            <v>Programação de Software Embarcado</v>
          </cell>
          <cell r="N561">
            <v>2</v>
          </cell>
          <cell r="O561">
            <v>2</v>
          </cell>
          <cell r="P561">
            <v>4</v>
          </cell>
          <cell r="Q561">
            <v>4</v>
          </cell>
        </row>
        <row r="562">
          <cell r="L562" t="str">
            <v>ESZI042-17</v>
          </cell>
          <cell r="M562" t="str">
            <v>Instrumentação em RF e Micro-Ondas</v>
          </cell>
          <cell r="N562">
            <v>2</v>
          </cell>
          <cell r="O562">
            <v>2</v>
          </cell>
          <cell r="P562">
            <v>4</v>
          </cell>
          <cell r="Q562">
            <v>4</v>
          </cell>
        </row>
        <row r="563">
          <cell r="L563" t="str">
            <v>ESZI043-17</v>
          </cell>
          <cell r="M563" t="str">
            <v>Programação Baseada em Componentes para Jogos</v>
          </cell>
          <cell r="N563">
            <v>2</v>
          </cell>
          <cell r="O563">
            <v>2</v>
          </cell>
          <cell r="P563">
            <v>4</v>
          </cell>
          <cell r="Q563">
            <v>4</v>
          </cell>
        </row>
        <row r="564">
          <cell r="L564" t="str">
            <v>ESZI044-17</v>
          </cell>
          <cell r="M564" t="str">
            <v>Fundamentos da Computação Semântica</v>
          </cell>
          <cell r="N564">
            <v>3</v>
          </cell>
          <cell r="O564">
            <v>1</v>
          </cell>
          <cell r="P564">
            <v>4</v>
          </cell>
          <cell r="Q564">
            <v>4</v>
          </cell>
        </row>
        <row r="565">
          <cell r="L565" t="str">
            <v>ESZI045-17</v>
          </cell>
          <cell r="M565" t="str">
            <v>Introdução à Linguística Computacional</v>
          </cell>
          <cell r="N565">
            <v>3</v>
          </cell>
          <cell r="O565">
            <v>1</v>
          </cell>
          <cell r="P565">
            <v>4</v>
          </cell>
          <cell r="Q565">
            <v>4</v>
          </cell>
        </row>
        <row r="566">
          <cell r="L566" t="str">
            <v>ESZM001-17</v>
          </cell>
          <cell r="M566" t="str">
            <v>Seminários em Materiais Avançados</v>
          </cell>
          <cell r="N566">
            <v>2</v>
          </cell>
          <cell r="O566">
            <v>0</v>
          </cell>
          <cell r="P566">
            <v>2</v>
          </cell>
          <cell r="Q566">
            <v>2</v>
          </cell>
        </row>
        <row r="567">
          <cell r="L567" t="str">
            <v>ESZM002-17</v>
          </cell>
          <cell r="M567" t="str">
            <v>Nanociência e Nanotecnologia</v>
          </cell>
          <cell r="N567">
            <v>2</v>
          </cell>
          <cell r="O567">
            <v>0</v>
          </cell>
          <cell r="P567">
            <v>2</v>
          </cell>
          <cell r="Q567">
            <v>2</v>
          </cell>
        </row>
        <row r="568">
          <cell r="L568" t="str">
            <v>ESZM007-17</v>
          </cell>
          <cell r="M568" t="str">
            <v>Elementos Finitos Aplicados em Materiais</v>
          </cell>
          <cell r="N568">
            <v>3</v>
          </cell>
          <cell r="O568">
            <v>1</v>
          </cell>
          <cell r="P568">
            <v>4</v>
          </cell>
          <cell r="Q568">
            <v>4</v>
          </cell>
        </row>
        <row r="569">
          <cell r="L569" t="str">
            <v>ESZM008-17</v>
          </cell>
          <cell r="M569" t="str">
            <v>Dinâmica Molecular e Monte Carlo</v>
          </cell>
          <cell r="N569">
            <v>3</v>
          </cell>
          <cell r="O569">
            <v>1</v>
          </cell>
          <cell r="P569">
            <v>4</v>
          </cell>
          <cell r="Q569">
            <v>4</v>
          </cell>
        </row>
        <row r="570">
          <cell r="L570" t="str">
            <v>ESZM009-17</v>
          </cell>
          <cell r="M570" t="str">
            <v>Diagramas de Fase</v>
          </cell>
          <cell r="N570">
            <v>4</v>
          </cell>
          <cell r="O570">
            <v>0</v>
          </cell>
          <cell r="P570">
            <v>4</v>
          </cell>
          <cell r="Q570">
            <v>4</v>
          </cell>
        </row>
        <row r="571">
          <cell r="L571" t="str">
            <v>ESZM012-17</v>
          </cell>
          <cell r="M571" t="str">
            <v>Tópicos Experimentais em Materiais II</v>
          </cell>
          <cell r="N571">
            <v>0</v>
          </cell>
          <cell r="O571">
            <v>4</v>
          </cell>
          <cell r="P571">
            <v>4</v>
          </cell>
          <cell r="Q571">
            <v>4</v>
          </cell>
        </row>
        <row r="572">
          <cell r="L572" t="str">
            <v>ESZM013-17</v>
          </cell>
          <cell r="M572" t="str">
            <v>Tecnologia de Elastômeros</v>
          </cell>
          <cell r="N572">
            <v>4</v>
          </cell>
          <cell r="O572">
            <v>0</v>
          </cell>
          <cell r="P572">
            <v>4</v>
          </cell>
          <cell r="Q572">
            <v>4</v>
          </cell>
        </row>
        <row r="573">
          <cell r="L573" t="str">
            <v>ESZM014-17</v>
          </cell>
          <cell r="M573" t="str">
            <v>Engenharia de Polímeros</v>
          </cell>
          <cell r="N573">
            <v>4</v>
          </cell>
          <cell r="O573">
            <v>0</v>
          </cell>
          <cell r="P573">
            <v>4</v>
          </cell>
          <cell r="Q573">
            <v>4</v>
          </cell>
        </row>
        <row r="574">
          <cell r="L574" t="str">
            <v>ESZM016-17</v>
          </cell>
          <cell r="M574" t="str">
            <v>Síntese de Polímeros</v>
          </cell>
          <cell r="N574">
            <v>3</v>
          </cell>
          <cell r="O574">
            <v>1</v>
          </cell>
          <cell r="P574">
            <v>4</v>
          </cell>
          <cell r="Q574">
            <v>4</v>
          </cell>
        </row>
        <row r="575">
          <cell r="L575" t="str">
            <v>ESZM021-17</v>
          </cell>
          <cell r="M575" t="str">
            <v>Matérias Primas Cerâmicas</v>
          </cell>
          <cell r="N575">
            <v>4</v>
          </cell>
          <cell r="O575">
            <v>0</v>
          </cell>
          <cell r="P575">
            <v>4</v>
          </cell>
          <cell r="Q575">
            <v>4</v>
          </cell>
        </row>
        <row r="576">
          <cell r="L576" t="str">
            <v>ESZM022-17</v>
          </cell>
          <cell r="M576" t="str">
            <v>Cerâmicas Especiais e Refratárias</v>
          </cell>
          <cell r="N576">
            <v>4</v>
          </cell>
          <cell r="O576">
            <v>0</v>
          </cell>
          <cell r="P576">
            <v>4</v>
          </cell>
          <cell r="Q576">
            <v>4</v>
          </cell>
        </row>
        <row r="577">
          <cell r="L577" t="str">
            <v>ESZM023-17</v>
          </cell>
          <cell r="M577" t="str">
            <v>Metalurgia Física</v>
          </cell>
          <cell r="N577">
            <v>4</v>
          </cell>
          <cell r="O577">
            <v>0</v>
          </cell>
          <cell r="P577">
            <v>4</v>
          </cell>
          <cell r="Q577">
            <v>4</v>
          </cell>
        </row>
        <row r="578">
          <cell r="L578" t="str">
            <v>ESZM024-17</v>
          </cell>
          <cell r="M578" t="str">
            <v>Engenharia de Metais</v>
          </cell>
          <cell r="N578">
            <v>3</v>
          </cell>
          <cell r="O578">
            <v>1</v>
          </cell>
          <cell r="P578">
            <v>4</v>
          </cell>
          <cell r="Q578">
            <v>4</v>
          </cell>
        </row>
        <row r="579">
          <cell r="L579" t="str">
            <v>ESZM025-17</v>
          </cell>
          <cell r="M579" t="str">
            <v>Siderurgia e Engenharia dos Aços</v>
          </cell>
          <cell r="N579">
            <v>4</v>
          </cell>
          <cell r="O579">
            <v>0</v>
          </cell>
          <cell r="P579">
            <v>4</v>
          </cell>
          <cell r="Q579">
            <v>4</v>
          </cell>
        </row>
        <row r="580">
          <cell r="L580" t="str">
            <v>ESZM027-17</v>
          </cell>
          <cell r="M580" t="str">
            <v>Materiais para Energia e Ambiente</v>
          </cell>
          <cell r="N580">
            <v>4</v>
          </cell>
          <cell r="O580">
            <v>0</v>
          </cell>
          <cell r="P580">
            <v>4</v>
          </cell>
          <cell r="Q580">
            <v>4</v>
          </cell>
        </row>
        <row r="581">
          <cell r="L581" t="str">
            <v>ESZM028-17</v>
          </cell>
          <cell r="M581" t="str">
            <v>Materiais para Tecnologia da Informação</v>
          </cell>
          <cell r="N581">
            <v>4</v>
          </cell>
          <cell r="O581">
            <v>0</v>
          </cell>
          <cell r="P581">
            <v>4</v>
          </cell>
          <cell r="Q581">
            <v>4</v>
          </cell>
        </row>
        <row r="582">
          <cell r="L582" t="str">
            <v>ESZM029-17</v>
          </cell>
          <cell r="M582" t="str">
            <v>Engenharia de Filmes Finos</v>
          </cell>
          <cell r="N582">
            <v>3</v>
          </cell>
          <cell r="O582">
            <v>1</v>
          </cell>
          <cell r="P582">
            <v>4</v>
          </cell>
          <cell r="Q582">
            <v>4</v>
          </cell>
        </row>
        <row r="583">
          <cell r="L583" t="str">
            <v>ESZM030-17</v>
          </cell>
          <cell r="M583" t="str">
            <v>Materiais Nanoestruturados</v>
          </cell>
          <cell r="N583">
            <v>4</v>
          </cell>
          <cell r="O583">
            <v>0</v>
          </cell>
          <cell r="P583">
            <v>4</v>
          </cell>
          <cell r="Q583">
            <v>4</v>
          </cell>
        </row>
        <row r="584">
          <cell r="L584" t="str">
            <v>ESZM031-17</v>
          </cell>
          <cell r="M584" t="str">
            <v>Nanocompósitos</v>
          </cell>
          <cell r="N584">
            <v>4</v>
          </cell>
          <cell r="O584">
            <v>0</v>
          </cell>
          <cell r="P584">
            <v>4</v>
          </cell>
          <cell r="Q584">
            <v>4</v>
          </cell>
        </row>
        <row r="585">
          <cell r="L585" t="str">
            <v>ESZM032-17</v>
          </cell>
          <cell r="M585" t="str">
            <v>Biomateriais</v>
          </cell>
          <cell r="N585">
            <v>3</v>
          </cell>
          <cell r="O585">
            <v>1</v>
          </cell>
          <cell r="P585">
            <v>4</v>
          </cell>
          <cell r="Q585">
            <v>4</v>
          </cell>
        </row>
        <row r="586">
          <cell r="L586" t="str">
            <v>ESZM033-17</v>
          </cell>
          <cell r="M586" t="str">
            <v>Reciclagem e Ambiente</v>
          </cell>
          <cell r="N586">
            <v>3</v>
          </cell>
          <cell r="O586">
            <v>1</v>
          </cell>
          <cell r="P586">
            <v>4</v>
          </cell>
          <cell r="Q586">
            <v>4</v>
          </cell>
        </row>
        <row r="587">
          <cell r="L587" t="str">
            <v>ESZM034-17</v>
          </cell>
          <cell r="M587" t="str">
            <v>Design de Dispositivos</v>
          </cell>
          <cell r="N587">
            <v>4</v>
          </cell>
          <cell r="O587">
            <v>0</v>
          </cell>
          <cell r="P587">
            <v>4</v>
          </cell>
          <cell r="Q587">
            <v>4</v>
          </cell>
        </row>
        <row r="588">
          <cell r="L588" t="str">
            <v>ESZM035-17</v>
          </cell>
          <cell r="M588" t="str">
            <v>Aditivação de Polímeros</v>
          </cell>
          <cell r="N588">
            <v>4</v>
          </cell>
          <cell r="O588">
            <v>0</v>
          </cell>
          <cell r="P588">
            <v>4</v>
          </cell>
          <cell r="Q588">
            <v>4</v>
          </cell>
        </row>
        <row r="589">
          <cell r="L589" t="str">
            <v>ESZM036-17</v>
          </cell>
          <cell r="M589" t="str">
            <v>Blendas Poliméricas</v>
          </cell>
          <cell r="N589">
            <v>3</v>
          </cell>
          <cell r="O589">
            <v>1</v>
          </cell>
          <cell r="P589">
            <v>4</v>
          </cell>
          <cell r="Q589">
            <v>4</v>
          </cell>
        </row>
        <row r="590">
          <cell r="L590" t="str">
            <v>ESZM037-17</v>
          </cell>
          <cell r="M590" t="str">
            <v>Processamento de Polímeros</v>
          </cell>
          <cell r="N590">
            <v>3</v>
          </cell>
          <cell r="O590">
            <v>1</v>
          </cell>
          <cell r="P590">
            <v>4</v>
          </cell>
          <cell r="Q590">
            <v>4</v>
          </cell>
        </row>
        <row r="591">
          <cell r="L591" t="str">
            <v>ESZM038-17</v>
          </cell>
          <cell r="M591" t="str">
            <v>Engenharia de Cerâmicas</v>
          </cell>
          <cell r="N591">
            <v>2</v>
          </cell>
          <cell r="O591">
            <v>2</v>
          </cell>
          <cell r="P591">
            <v>4</v>
          </cell>
          <cell r="Q591">
            <v>4</v>
          </cell>
        </row>
        <row r="592">
          <cell r="L592" t="str">
            <v>ESZM039-17</v>
          </cell>
          <cell r="M592" t="str">
            <v>Processamento de Materiais Cerâmicos</v>
          </cell>
          <cell r="N592">
            <v>3</v>
          </cell>
          <cell r="O592">
            <v>1</v>
          </cell>
          <cell r="P592">
            <v>4</v>
          </cell>
          <cell r="Q592">
            <v>4</v>
          </cell>
        </row>
        <row r="593">
          <cell r="L593" t="str">
            <v>ESZM040-17</v>
          </cell>
          <cell r="M593" t="str">
            <v>Processamento e Conformação de Metais I</v>
          </cell>
          <cell r="N593">
            <v>4</v>
          </cell>
          <cell r="O593">
            <v>0</v>
          </cell>
          <cell r="P593">
            <v>4</v>
          </cell>
          <cell r="Q593">
            <v>4</v>
          </cell>
        </row>
        <row r="594">
          <cell r="L594" t="str">
            <v>ESZM041-17</v>
          </cell>
          <cell r="M594" t="str">
            <v>Processamento e Conformação de Metais II</v>
          </cell>
          <cell r="N594">
            <v>4</v>
          </cell>
          <cell r="O594">
            <v>0</v>
          </cell>
          <cell r="P594">
            <v>4</v>
          </cell>
          <cell r="Q594">
            <v>4</v>
          </cell>
        </row>
        <row r="595">
          <cell r="L595" t="str">
            <v>ESZP001-13</v>
          </cell>
          <cell r="M595" t="str">
            <v>Desigualdades Regionais e Formação Socioespacial do Brasil</v>
          </cell>
          <cell r="N595">
            <v>4</v>
          </cell>
          <cell r="O595">
            <v>0</v>
          </cell>
          <cell r="P595">
            <v>4</v>
          </cell>
          <cell r="Q595">
            <v>4</v>
          </cell>
        </row>
        <row r="596">
          <cell r="L596" t="str">
            <v>ESZP002-13</v>
          </cell>
          <cell r="M596" t="str">
            <v>Instituições Judiciais e Políticas Públicas</v>
          </cell>
          <cell r="N596">
            <v>4</v>
          </cell>
          <cell r="O596">
            <v>0</v>
          </cell>
          <cell r="P596">
            <v>4</v>
          </cell>
          <cell r="Q596">
            <v>4</v>
          </cell>
        </row>
        <row r="597">
          <cell r="L597" t="str">
            <v>ESZP004-13</v>
          </cell>
          <cell r="M597" t="str">
            <v>Modelos e Práticas Colaborativas em CT&amp;I</v>
          </cell>
          <cell r="N597">
            <v>4</v>
          </cell>
          <cell r="O597">
            <v>0</v>
          </cell>
          <cell r="P597">
            <v>4</v>
          </cell>
          <cell r="Q597">
            <v>4</v>
          </cell>
        </row>
        <row r="598">
          <cell r="L598" t="str">
            <v>ESZP006-13</v>
          </cell>
          <cell r="M598" t="str">
            <v>Pensamento Latino-Americano e Políticas de CT&amp;I</v>
          </cell>
          <cell r="N598">
            <v>4</v>
          </cell>
          <cell r="O598">
            <v>0</v>
          </cell>
          <cell r="P598">
            <v>4</v>
          </cell>
          <cell r="Q598">
            <v>4</v>
          </cell>
        </row>
        <row r="599">
          <cell r="L599" t="str">
            <v>ESZP007-13</v>
          </cell>
          <cell r="M599" t="str">
            <v>Políticas Culturais</v>
          </cell>
          <cell r="N599">
            <v>4</v>
          </cell>
          <cell r="O599">
            <v>0</v>
          </cell>
          <cell r="P599">
            <v>4</v>
          </cell>
          <cell r="Q599">
            <v>4</v>
          </cell>
        </row>
        <row r="600">
          <cell r="L600" t="str">
            <v>ESZP008-13</v>
          </cell>
          <cell r="M600" t="str">
            <v>Políticas Públicas de Gênero, Etnia e Geração</v>
          </cell>
          <cell r="N600">
            <v>4</v>
          </cell>
          <cell r="O600">
            <v>0</v>
          </cell>
          <cell r="P600">
            <v>4</v>
          </cell>
          <cell r="Q600">
            <v>4</v>
          </cell>
        </row>
        <row r="601">
          <cell r="L601" t="str">
            <v>ESZP009-13</v>
          </cell>
          <cell r="M601" t="str">
            <v>Políticas Públicas de Intervenção Territorial no Brasil</v>
          </cell>
          <cell r="N601">
            <v>4</v>
          </cell>
          <cell r="O601">
            <v>0</v>
          </cell>
          <cell r="P601">
            <v>4</v>
          </cell>
          <cell r="Q601">
            <v>4</v>
          </cell>
        </row>
        <row r="602">
          <cell r="L602" t="str">
            <v>ESZP010-13</v>
          </cell>
          <cell r="M602" t="str">
            <v>Regulação e Agências Reguladoras no Contexto Brasileiro</v>
          </cell>
          <cell r="N602">
            <v>4</v>
          </cell>
          <cell r="O602">
            <v>0</v>
          </cell>
          <cell r="P602">
            <v>4</v>
          </cell>
          <cell r="Q602">
            <v>4</v>
          </cell>
        </row>
        <row r="603">
          <cell r="L603" t="str">
            <v>ESZP011-13</v>
          </cell>
          <cell r="M603" t="str">
            <v>Arte, Ciência, Tecnologia e Política</v>
          </cell>
          <cell r="N603">
            <v>4</v>
          </cell>
          <cell r="O603">
            <v>0</v>
          </cell>
          <cell r="P603">
            <v>4</v>
          </cell>
          <cell r="Q603">
            <v>4</v>
          </cell>
        </row>
        <row r="604">
          <cell r="L604" t="str">
            <v>ESZP012-13</v>
          </cell>
          <cell r="M604" t="str">
            <v>Ciência, Saúde, Educação e a Formação da Nacionalidade</v>
          </cell>
          <cell r="N604">
            <v>4</v>
          </cell>
          <cell r="O604">
            <v>0</v>
          </cell>
          <cell r="P604">
            <v>4</v>
          </cell>
          <cell r="Q604">
            <v>4</v>
          </cell>
        </row>
        <row r="605">
          <cell r="L605" t="str">
            <v>ESZP013-13</v>
          </cell>
          <cell r="M605" t="str">
            <v>Dinâmicas Socioespaciais do ABC Paulista</v>
          </cell>
          <cell r="N605">
            <v>4</v>
          </cell>
          <cell r="O605">
            <v>0</v>
          </cell>
          <cell r="P605">
            <v>4</v>
          </cell>
          <cell r="Q605">
            <v>4</v>
          </cell>
        </row>
        <row r="606">
          <cell r="L606" t="str">
            <v>ESZP014-13</v>
          </cell>
          <cell r="M606" t="str">
            <v>Diversidade Cultural, Conhecimento Local e Políticas Públicas</v>
          </cell>
          <cell r="N606">
            <v>4</v>
          </cell>
          <cell r="O606">
            <v>0</v>
          </cell>
          <cell r="P606">
            <v>4</v>
          </cell>
          <cell r="Q606">
            <v>4</v>
          </cell>
        </row>
        <row r="607">
          <cell r="L607" t="str">
            <v>ESZP015-13</v>
          </cell>
          <cell r="M607" t="str">
            <v>Economia da Inovação Tecnológica</v>
          </cell>
          <cell r="N607">
            <v>4</v>
          </cell>
          <cell r="O607">
            <v>0</v>
          </cell>
          <cell r="P607">
            <v>4</v>
          </cell>
          <cell r="Q607">
            <v>4</v>
          </cell>
        </row>
        <row r="608">
          <cell r="L608" t="str">
            <v>ESZP018-13</v>
          </cell>
          <cell r="M608" t="str">
            <v>Ensino Superior no Brasil: Trajetórias e Modelos Institucionais</v>
          </cell>
          <cell r="N608">
            <v>4</v>
          </cell>
          <cell r="O608">
            <v>0</v>
          </cell>
          <cell r="P608">
            <v>4</v>
          </cell>
          <cell r="Q608">
            <v>4</v>
          </cell>
        </row>
        <row r="609">
          <cell r="L609" t="str">
            <v>ESZP022-13</v>
          </cell>
          <cell r="M609" t="str">
            <v>Gestão de Projetos Culturais</v>
          </cell>
          <cell r="N609">
            <v>4</v>
          </cell>
          <cell r="O609">
            <v>0</v>
          </cell>
          <cell r="P609">
            <v>4</v>
          </cell>
          <cell r="Q609">
            <v>4</v>
          </cell>
        </row>
        <row r="610">
          <cell r="L610" t="str">
            <v>ESZP023-13</v>
          </cell>
          <cell r="M610" t="str">
            <v>Inovação e Desenvolvimento Agroindustrial</v>
          </cell>
          <cell r="N610">
            <v>4</v>
          </cell>
          <cell r="O610">
            <v>0</v>
          </cell>
          <cell r="P610">
            <v>4</v>
          </cell>
          <cell r="Q610">
            <v>4</v>
          </cell>
        </row>
        <row r="611">
          <cell r="L611" t="str">
            <v>ESZP025-13</v>
          </cell>
          <cell r="M611" t="str">
            <v>Introdução à Prospecção Tecnológica</v>
          </cell>
          <cell r="N611">
            <v>4</v>
          </cell>
          <cell r="O611">
            <v>0</v>
          </cell>
          <cell r="P611">
            <v>4</v>
          </cell>
          <cell r="Q611">
            <v>4</v>
          </cell>
        </row>
        <row r="612">
          <cell r="L612" t="str">
            <v>ESZP026-13</v>
          </cell>
          <cell r="M612" t="str">
            <v>Memória, Identidades Sociais e Cidadania nas Sociedades Complexas Contemporâneas</v>
          </cell>
          <cell r="N612">
            <v>4</v>
          </cell>
          <cell r="O612">
            <v>0</v>
          </cell>
          <cell r="P612">
            <v>4</v>
          </cell>
          <cell r="Q612">
            <v>4</v>
          </cell>
        </row>
        <row r="613">
          <cell r="L613" t="str">
            <v>ESZP027-13</v>
          </cell>
          <cell r="M613" t="str">
            <v>Métodos e Técnicas Aplicadas às Políticas Públicas Ambientais</v>
          </cell>
          <cell r="N613">
            <v>2</v>
          </cell>
          <cell r="O613">
            <v>2</v>
          </cell>
          <cell r="P613">
            <v>4</v>
          </cell>
          <cell r="Q613">
            <v>4</v>
          </cell>
        </row>
        <row r="614">
          <cell r="L614" t="str">
            <v>ESZP028-13</v>
          </cell>
          <cell r="M614" t="str">
            <v>Métodos e Técnicas Aplicadas às Políticas Públicas Urbanas</v>
          </cell>
          <cell r="N614">
            <v>2</v>
          </cell>
          <cell r="O614">
            <v>2</v>
          </cell>
          <cell r="P614">
            <v>4</v>
          </cell>
          <cell r="Q614">
            <v>4</v>
          </cell>
        </row>
        <row r="615">
          <cell r="L615" t="str">
            <v>ESZP029-13</v>
          </cell>
          <cell r="M615" t="str">
            <v>Movimentos Sindicais, Sociais e Culturais</v>
          </cell>
          <cell r="N615">
            <v>4</v>
          </cell>
          <cell r="O615">
            <v>0</v>
          </cell>
          <cell r="P615">
            <v>4</v>
          </cell>
          <cell r="Q615">
            <v>4</v>
          </cell>
        </row>
        <row r="616">
          <cell r="L616" t="str">
            <v>ESZP030-13</v>
          </cell>
          <cell r="M616" t="str">
            <v>Perspectiva de Análise do Estado e das Políticas Públicas</v>
          </cell>
          <cell r="N616">
            <v>4</v>
          </cell>
          <cell r="O616">
            <v>0</v>
          </cell>
          <cell r="P616">
            <v>4</v>
          </cell>
          <cell r="Q616">
            <v>4</v>
          </cell>
        </row>
        <row r="617">
          <cell r="L617" t="str">
            <v>ESZP031-13</v>
          </cell>
          <cell r="M617" t="str">
            <v>Tecnologias Sociais</v>
          </cell>
          <cell r="N617">
            <v>4</v>
          </cell>
          <cell r="O617">
            <v>0</v>
          </cell>
          <cell r="P617">
            <v>4</v>
          </cell>
          <cell r="Q617">
            <v>4</v>
          </cell>
        </row>
        <row r="618">
          <cell r="L618" t="str">
            <v>ESZP034-14</v>
          </cell>
          <cell r="M618" t="str">
            <v>Políticas Públicas de Esporte e Lazer</v>
          </cell>
          <cell r="N618">
            <v>2</v>
          </cell>
          <cell r="O618">
            <v>0</v>
          </cell>
          <cell r="P618">
            <v>4</v>
          </cell>
          <cell r="Q618">
            <v>2</v>
          </cell>
        </row>
        <row r="619">
          <cell r="L619" t="str">
            <v>ESZP035-14</v>
          </cell>
          <cell r="M619" t="str">
            <v>Atores e Instituições no Regime Militar: 1964-1985</v>
          </cell>
          <cell r="N619">
            <v>4</v>
          </cell>
          <cell r="O619">
            <v>0</v>
          </cell>
          <cell r="P619">
            <v>4</v>
          </cell>
          <cell r="Q619">
            <v>4</v>
          </cell>
        </row>
        <row r="620">
          <cell r="L620" t="str">
            <v>ESZP037-14</v>
          </cell>
          <cell r="M620" t="str">
            <v>Violência e Segurança Pública</v>
          </cell>
          <cell r="N620">
            <v>4</v>
          </cell>
          <cell r="O620">
            <v>0</v>
          </cell>
          <cell r="P620">
            <v>4</v>
          </cell>
          <cell r="Q620">
            <v>4</v>
          </cell>
        </row>
        <row r="621">
          <cell r="L621" t="str">
            <v>ESZP038-14</v>
          </cell>
          <cell r="M621" t="str">
            <v>Políticas de Saúde</v>
          </cell>
          <cell r="N621">
            <v>4</v>
          </cell>
          <cell r="O621">
            <v>0</v>
          </cell>
          <cell r="P621">
            <v>4</v>
          </cell>
          <cell r="Q621">
            <v>4</v>
          </cell>
        </row>
        <row r="622">
          <cell r="L622" t="str">
            <v>ESZP039-14</v>
          </cell>
          <cell r="M622" t="str">
            <v>Políticas de Educação</v>
          </cell>
          <cell r="N622">
            <v>4</v>
          </cell>
          <cell r="O622">
            <v>0</v>
          </cell>
          <cell r="P622">
            <v>4</v>
          </cell>
          <cell r="Q622">
            <v>4</v>
          </cell>
        </row>
        <row r="623">
          <cell r="L623" t="str">
            <v>ESZP040-14</v>
          </cell>
          <cell r="M623" t="str">
            <v>Perspectivas Analíticas Sobre a Burocracia</v>
          </cell>
          <cell r="N623">
            <v>4</v>
          </cell>
          <cell r="O623">
            <v>0</v>
          </cell>
          <cell r="P623">
            <v>4</v>
          </cell>
          <cell r="Q623">
            <v>4</v>
          </cell>
        </row>
        <row r="624">
          <cell r="L624" t="str">
            <v>ESZP041-14</v>
          </cell>
          <cell r="M624" t="str">
            <v>Administração Pública e Reforma do Estado em Perspectiva Comparada</v>
          </cell>
          <cell r="N624">
            <v>4</v>
          </cell>
          <cell r="O624">
            <v>0</v>
          </cell>
          <cell r="P624">
            <v>4</v>
          </cell>
          <cell r="Q624">
            <v>4</v>
          </cell>
        </row>
        <row r="625">
          <cell r="L625" t="str">
            <v>ESZP042-14</v>
          </cell>
          <cell r="M625" t="str">
            <v>Indicadores de Políticas Públicas</v>
          </cell>
          <cell r="N625">
            <v>0</v>
          </cell>
          <cell r="O625">
            <v>4</v>
          </cell>
          <cell r="P625">
            <v>6</v>
          </cell>
          <cell r="Q625">
            <v>4</v>
          </cell>
        </row>
        <row r="626">
          <cell r="L626" t="str">
            <v>ESZP043-14</v>
          </cell>
          <cell r="M626" t="str">
            <v>Inovação nos Serviços Públicos</v>
          </cell>
          <cell r="N626">
            <v>4</v>
          </cell>
          <cell r="O626">
            <v>0</v>
          </cell>
          <cell r="P626">
            <v>4</v>
          </cell>
          <cell r="Q626">
            <v>4</v>
          </cell>
        </row>
        <row r="627">
          <cell r="L627" t="str">
            <v>ESZP044-14</v>
          </cell>
          <cell r="M627" t="str">
            <v>Meio Ambiente e Políticas Públicas</v>
          </cell>
          <cell r="N627">
            <v>4</v>
          </cell>
          <cell r="O627">
            <v>0</v>
          </cell>
          <cell r="P627">
            <v>4</v>
          </cell>
          <cell r="Q627">
            <v>4</v>
          </cell>
        </row>
        <row r="628">
          <cell r="L628" t="str">
            <v>ESZP045-13</v>
          </cell>
          <cell r="M628" t="str">
            <v>Análise Social da Família e Implementação de Políticas Públicas</v>
          </cell>
          <cell r="N628">
            <v>4</v>
          </cell>
          <cell r="O628">
            <v>0</v>
          </cell>
          <cell r="P628">
            <v>4</v>
          </cell>
          <cell r="Q628">
            <v>4</v>
          </cell>
        </row>
        <row r="629">
          <cell r="L629" t="str">
            <v>ESZP046-14</v>
          </cell>
          <cell r="M629" t="str">
            <v>Economia Solidária, Associativismo e Cooperativismo</v>
          </cell>
          <cell r="N629">
            <v>4</v>
          </cell>
          <cell r="O629">
            <v>0</v>
          </cell>
          <cell r="P629">
            <v>4</v>
          </cell>
          <cell r="Q629">
            <v>4</v>
          </cell>
        </row>
        <row r="630">
          <cell r="L630" t="str">
            <v>ESZR001-13</v>
          </cell>
          <cell r="M630" t="str">
            <v>Conflitos no Ciberespaço: ativismo e guerra nas redes cibernéticas</v>
          </cell>
          <cell r="N630">
            <v>4</v>
          </cell>
          <cell r="O630">
            <v>0</v>
          </cell>
          <cell r="P630">
            <v>4</v>
          </cell>
          <cell r="Q630">
            <v>4</v>
          </cell>
        </row>
        <row r="631">
          <cell r="L631" t="str">
            <v>ESZR002-13</v>
          </cell>
          <cell r="M631" t="str">
            <v>Cultura, identidade e política na América Latina</v>
          </cell>
          <cell r="N631">
            <v>4</v>
          </cell>
          <cell r="O631">
            <v>0</v>
          </cell>
          <cell r="P631">
            <v>4</v>
          </cell>
          <cell r="Q631">
            <v>4</v>
          </cell>
        </row>
        <row r="632">
          <cell r="L632" t="str">
            <v>ESZR003-13</v>
          </cell>
          <cell r="M632" t="str">
            <v>De Mercosul , Unasul à Celac</v>
          </cell>
          <cell r="N632">
            <v>4</v>
          </cell>
          <cell r="O632">
            <v>0</v>
          </cell>
          <cell r="P632">
            <v>4</v>
          </cell>
          <cell r="Q632">
            <v>4</v>
          </cell>
        </row>
        <row r="633">
          <cell r="L633" t="str">
            <v>ESZR004-13</v>
          </cell>
          <cell r="M633" t="str">
            <v>Desafios do Pré-Sal e a Inserção Internacional do Brasil</v>
          </cell>
          <cell r="N633">
            <v>4</v>
          </cell>
          <cell r="O633">
            <v>0</v>
          </cell>
          <cell r="P633">
            <v>4</v>
          </cell>
          <cell r="Q633">
            <v>4</v>
          </cell>
        </row>
        <row r="634">
          <cell r="L634" t="str">
            <v>ESZR005-13</v>
          </cell>
          <cell r="M634" t="str">
            <v>Dinâmica dos Investimentos Produtivos Internacionais</v>
          </cell>
          <cell r="N634">
            <v>4</v>
          </cell>
          <cell r="O634">
            <v>0</v>
          </cell>
          <cell r="P634">
            <v>4</v>
          </cell>
          <cell r="Q634">
            <v>4</v>
          </cell>
        </row>
        <row r="635">
          <cell r="L635" t="str">
            <v>ESZR006-13</v>
          </cell>
          <cell r="M635" t="str">
            <v>Dinâmica e desafios dos processos migratórios</v>
          </cell>
          <cell r="N635">
            <v>4</v>
          </cell>
          <cell r="O635">
            <v>0</v>
          </cell>
          <cell r="P635">
            <v>4</v>
          </cell>
          <cell r="Q635">
            <v>4</v>
          </cell>
        </row>
        <row r="636">
          <cell r="L636" t="str">
            <v>ESZR007-13</v>
          </cell>
          <cell r="M636" t="str">
            <v>Energia nuclear e Relações Internacionais</v>
          </cell>
          <cell r="N636">
            <v>4</v>
          </cell>
          <cell r="O636">
            <v>0</v>
          </cell>
          <cell r="P636">
            <v>4</v>
          </cell>
          <cell r="Q636">
            <v>4</v>
          </cell>
        </row>
        <row r="637">
          <cell r="L637" t="str">
            <v>ESZR008-13</v>
          </cell>
          <cell r="M637" t="str">
            <v>História de atuação do Brasil nos processos de integração sul-americana</v>
          </cell>
          <cell r="N637">
            <v>4</v>
          </cell>
          <cell r="O637">
            <v>0</v>
          </cell>
          <cell r="P637">
            <v>4</v>
          </cell>
          <cell r="Q637">
            <v>4</v>
          </cell>
        </row>
        <row r="638">
          <cell r="L638" t="str">
            <v>ESZR009-13</v>
          </cell>
          <cell r="M638" t="str">
            <v>Negociações internacionais, propriedade intelectual e transferência tecnológica</v>
          </cell>
          <cell r="N638">
            <v>4</v>
          </cell>
          <cell r="O638">
            <v>0</v>
          </cell>
          <cell r="P638">
            <v>4</v>
          </cell>
          <cell r="Q638">
            <v>4</v>
          </cell>
        </row>
        <row r="639">
          <cell r="L639" t="str">
            <v>ESZR013-13</v>
          </cell>
          <cell r="M639" t="str">
            <v>Trajetória da OPEP e da Agência Internacional de Energia (IEA)</v>
          </cell>
          <cell r="N639">
            <v>4</v>
          </cell>
          <cell r="O639">
            <v>0</v>
          </cell>
          <cell r="P639">
            <v>4</v>
          </cell>
          <cell r="Q639">
            <v>4</v>
          </cell>
        </row>
        <row r="640">
          <cell r="L640" t="str">
            <v>ESZR014-13</v>
          </cell>
          <cell r="M640" t="str">
            <v>Trajetória de desenvolvimento de países exportadores de petróleo</v>
          </cell>
          <cell r="N640">
            <v>4</v>
          </cell>
          <cell r="O640">
            <v>0</v>
          </cell>
          <cell r="P640">
            <v>4</v>
          </cell>
          <cell r="Q640">
            <v>4</v>
          </cell>
        </row>
        <row r="641">
          <cell r="L641" t="str">
            <v>ESZR015-13</v>
          </cell>
          <cell r="M641" t="str">
            <v>Trajetória dos investimentos produtivos no Brasil e do Brasil</v>
          </cell>
          <cell r="N641">
            <v>4</v>
          </cell>
          <cell r="O641">
            <v>0</v>
          </cell>
          <cell r="P641">
            <v>4</v>
          </cell>
          <cell r="Q641">
            <v>4</v>
          </cell>
        </row>
        <row r="642">
          <cell r="L642" t="str">
            <v>ESZR016-14</v>
          </cell>
          <cell r="M642" t="str">
            <v>Políticas Públicas Sul-Americanas</v>
          </cell>
          <cell r="N642">
            <v>4</v>
          </cell>
          <cell r="O642">
            <v>0</v>
          </cell>
          <cell r="P642">
            <v>4</v>
          </cell>
          <cell r="Q642">
            <v>4</v>
          </cell>
        </row>
        <row r="643">
          <cell r="L643" t="str">
            <v>ESZR017-14</v>
          </cell>
          <cell r="M643" t="str">
            <v>Regimes de Negociação Ambiental Internacional e a Atuação Brasileira</v>
          </cell>
          <cell r="N643">
            <v>4</v>
          </cell>
          <cell r="O643">
            <v>0</v>
          </cell>
          <cell r="P643">
            <v>4</v>
          </cell>
          <cell r="Q643">
            <v>4</v>
          </cell>
        </row>
        <row r="644">
          <cell r="L644" t="str">
            <v>ESZR018-14</v>
          </cell>
          <cell r="M644" t="str">
            <v>Regimes de Negociação Comercial Internacional e a Atuação Brasileira</v>
          </cell>
          <cell r="N644">
            <v>4</v>
          </cell>
          <cell r="O644">
            <v>0</v>
          </cell>
          <cell r="P644">
            <v>4</v>
          </cell>
          <cell r="Q644">
            <v>4</v>
          </cell>
        </row>
        <row r="645">
          <cell r="L645" t="str">
            <v>ESZR019-14</v>
          </cell>
          <cell r="M645" t="str">
            <v>Regimes de Negociação Financeira Internacional e a Atuação Brasileira</v>
          </cell>
          <cell r="N645">
            <v>4</v>
          </cell>
          <cell r="O645">
            <v>0</v>
          </cell>
          <cell r="P645">
            <v>4</v>
          </cell>
          <cell r="Q645">
            <v>4</v>
          </cell>
        </row>
        <row r="646">
          <cell r="L646" t="str">
            <v>ESZR020-16</v>
          </cell>
          <cell r="M646" t="str">
            <v>Teoria e Prática da Cooperação Internacional e da Ajuda Humanitária</v>
          </cell>
          <cell r="N646">
            <v>4</v>
          </cell>
          <cell r="O646">
            <v>0</v>
          </cell>
          <cell r="P646">
            <v>4</v>
          </cell>
          <cell r="Q646">
            <v>4</v>
          </cell>
        </row>
        <row r="647">
          <cell r="L647" t="str">
            <v>ESZR021-16</v>
          </cell>
          <cell r="M647" t="str">
            <v>Oriente Médio nas Relações Internacionais</v>
          </cell>
          <cell r="N647">
            <v>4</v>
          </cell>
          <cell r="O647">
            <v>0</v>
          </cell>
          <cell r="P647">
            <v>4</v>
          </cell>
          <cell r="Q647">
            <v>4</v>
          </cell>
        </row>
        <row r="648">
          <cell r="L648" t="str">
            <v>ESZR022-16</v>
          </cell>
          <cell r="M648" t="str">
            <v>Refugiados: Direito e Política</v>
          </cell>
          <cell r="N648">
            <v>4</v>
          </cell>
          <cell r="O648">
            <v>0</v>
          </cell>
          <cell r="P648">
            <v>4</v>
          </cell>
          <cell r="Q648">
            <v>4</v>
          </cell>
        </row>
        <row r="649">
          <cell r="L649" t="str">
            <v>ESZS001-17</v>
          </cell>
          <cell r="M649" t="str">
            <v>Aeronáutica I-B</v>
          </cell>
          <cell r="N649">
            <v>4</v>
          </cell>
          <cell r="O649">
            <v>0</v>
          </cell>
          <cell r="P649">
            <v>4</v>
          </cell>
          <cell r="Q649">
            <v>4</v>
          </cell>
        </row>
        <row r="650">
          <cell r="L650" t="str">
            <v>ESZS002-17</v>
          </cell>
          <cell r="M650" t="str">
            <v>Aeronáutica II</v>
          </cell>
          <cell r="N650">
            <v>3</v>
          </cell>
          <cell r="O650">
            <v>1</v>
          </cell>
          <cell r="P650">
            <v>4</v>
          </cell>
          <cell r="Q650">
            <v>4</v>
          </cell>
        </row>
        <row r="651">
          <cell r="L651" t="str">
            <v>ESZS003-17</v>
          </cell>
          <cell r="M651" t="str">
            <v>Instrumentação e Sensores em Veículos Aeroespaciais</v>
          </cell>
          <cell r="N651">
            <v>3</v>
          </cell>
          <cell r="O651">
            <v>1</v>
          </cell>
          <cell r="P651">
            <v>4</v>
          </cell>
          <cell r="Q651">
            <v>4</v>
          </cell>
        </row>
        <row r="652">
          <cell r="L652" t="str">
            <v>ESZS004-17</v>
          </cell>
          <cell r="M652" t="str">
            <v>Aviônica</v>
          </cell>
          <cell r="N652">
            <v>4</v>
          </cell>
          <cell r="O652">
            <v>0</v>
          </cell>
          <cell r="P652">
            <v>4</v>
          </cell>
          <cell r="Q652">
            <v>4</v>
          </cell>
        </row>
        <row r="653">
          <cell r="L653" t="str">
            <v>ESZS006-17</v>
          </cell>
          <cell r="M653" t="str">
            <v>Dinâmica II</v>
          </cell>
          <cell r="N653">
            <v>4</v>
          </cell>
          <cell r="O653">
            <v>0</v>
          </cell>
          <cell r="P653">
            <v>4</v>
          </cell>
          <cell r="Q653">
            <v>4</v>
          </cell>
        </row>
        <row r="654">
          <cell r="L654" t="str">
            <v>ESZS008-17</v>
          </cell>
          <cell r="M654" t="str">
            <v>Navegação Inercial e GPS</v>
          </cell>
          <cell r="N654">
            <v>3</v>
          </cell>
          <cell r="O654">
            <v>1</v>
          </cell>
          <cell r="P654">
            <v>4</v>
          </cell>
          <cell r="Q654">
            <v>4</v>
          </cell>
        </row>
        <row r="655">
          <cell r="L655" t="str">
            <v>ESZS010-17</v>
          </cell>
          <cell r="M655" t="str">
            <v>Otimização em Projetos de Estruturas</v>
          </cell>
          <cell r="N655">
            <v>4</v>
          </cell>
          <cell r="O655">
            <v>0</v>
          </cell>
          <cell r="P655">
            <v>4</v>
          </cell>
          <cell r="Q655">
            <v>4</v>
          </cell>
        </row>
        <row r="656">
          <cell r="L656" t="str">
            <v>ESZS011-17</v>
          </cell>
          <cell r="M656" t="str">
            <v>Teoria da Elasticidade</v>
          </cell>
          <cell r="N656">
            <v>4</v>
          </cell>
          <cell r="O656">
            <v>0</v>
          </cell>
          <cell r="P656">
            <v>5</v>
          </cell>
          <cell r="Q656">
            <v>4</v>
          </cell>
        </row>
        <row r="657">
          <cell r="L657" t="str">
            <v>ESZS012-17</v>
          </cell>
          <cell r="M657" t="str">
            <v>Aplicações de Elementos Finitos para Engenharia</v>
          </cell>
          <cell r="N657">
            <v>3</v>
          </cell>
          <cell r="O657">
            <v>1</v>
          </cell>
          <cell r="P657">
            <v>4</v>
          </cell>
          <cell r="Q657">
            <v>4</v>
          </cell>
        </row>
        <row r="658">
          <cell r="L658" t="str">
            <v>ESZS014-17</v>
          </cell>
          <cell r="M658" t="str">
            <v>Introdução às Vibrações Não Lineares</v>
          </cell>
          <cell r="N658">
            <v>4</v>
          </cell>
          <cell r="O658">
            <v>0</v>
          </cell>
          <cell r="P658">
            <v>4</v>
          </cell>
          <cell r="Q658">
            <v>4</v>
          </cell>
        </row>
        <row r="659">
          <cell r="L659" t="str">
            <v>ESZS015-17</v>
          </cell>
          <cell r="M659" t="str">
            <v>Projeto de Elementos Estruturais de Aeronaves II</v>
          </cell>
          <cell r="N659">
            <v>3</v>
          </cell>
          <cell r="O659">
            <v>1</v>
          </cell>
          <cell r="P659">
            <v>5</v>
          </cell>
          <cell r="Q659">
            <v>4</v>
          </cell>
        </row>
        <row r="660">
          <cell r="L660" t="str">
            <v>ESZS016-17</v>
          </cell>
          <cell r="M660" t="str">
            <v>Análise Experimental de Estruturas</v>
          </cell>
          <cell r="N660">
            <v>1</v>
          </cell>
          <cell r="O660">
            <v>3</v>
          </cell>
          <cell r="P660">
            <v>3</v>
          </cell>
          <cell r="Q660">
            <v>4</v>
          </cell>
        </row>
        <row r="661">
          <cell r="L661" t="str">
            <v>ESZS018-17</v>
          </cell>
          <cell r="M661" t="str">
            <v>Mecânica dos Sólidos II</v>
          </cell>
          <cell r="N661">
            <v>4</v>
          </cell>
          <cell r="O661">
            <v>0</v>
          </cell>
          <cell r="P661">
            <v>5</v>
          </cell>
          <cell r="Q661">
            <v>4</v>
          </cell>
        </row>
        <row r="662">
          <cell r="L662" t="str">
            <v>ESZS019-17</v>
          </cell>
          <cell r="M662" t="str">
            <v>Aerodinâmica II</v>
          </cell>
          <cell r="N662">
            <v>4</v>
          </cell>
          <cell r="O662">
            <v>0</v>
          </cell>
          <cell r="P662">
            <v>5</v>
          </cell>
          <cell r="Q662">
            <v>4</v>
          </cell>
        </row>
        <row r="663">
          <cell r="L663" t="str">
            <v>ESZS021-17</v>
          </cell>
          <cell r="M663" t="str">
            <v>Sistemas de Propulsão II</v>
          </cell>
          <cell r="N663">
            <v>3</v>
          </cell>
          <cell r="O663">
            <v>1</v>
          </cell>
          <cell r="P663">
            <v>5</v>
          </cell>
          <cell r="Q663">
            <v>4</v>
          </cell>
        </row>
        <row r="664">
          <cell r="L664" t="str">
            <v>ESZS025-17</v>
          </cell>
          <cell r="M664" t="str">
            <v>Máquinas de Fluxo</v>
          </cell>
          <cell r="N664">
            <v>4</v>
          </cell>
          <cell r="O664">
            <v>0</v>
          </cell>
          <cell r="P664">
            <v>4</v>
          </cell>
          <cell r="Q664">
            <v>4</v>
          </cell>
        </row>
        <row r="665">
          <cell r="L665" t="str">
            <v>ESZS028-17</v>
          </cell>
          <cell r="M665" t="str">
            <v>Projeto de Aeronaves I</v>
          </cell>
          <cell r="N665">
            <v>4</v>
          </cell>
          <cell r="O665">
            <v>0</v>
          </cell>
          <cell r="P665">
            <v>6</v>
          </cell>
          <cell r="Q665">
            <v>4</v>
          </cell>
        </row>
        <row r="666">
          <cell r="L666" t="str">
            <v>ESZS029-17</v>
          </cell>
          <cell r="M666" t="str">
            <v>Dinâmica Orbital</v>
          </cell>
          <cell r="N666">
            <v>4</v>
          </cell>
          <cell r="O666">
            <v>0</v>
          </cell>
          <cell r="P666">
            <v>4</v>
          </cell>
          <cell r="Q666">
            <v>4</v>
          </cell>
        </row>
        <row r="667">
          <cell r="L667" t="str">
            <v>ESZS030-17</v>
          </cell>
          <cell r="M667" t="str">
            <v>Cinemática e Dinâmica de Mecanismos</v>
          </cell>
          <cell r="N667">
            <v>4</v>
          </cell>
          <cell r="O667">
            <v>0</v>
          </cell>
          <cell r="P667">
            <v>4</v>
          </cell>
          <cell r="Q667">
            <v>4</v>
          </cell>
        </row>
        <row r="668">
          <cell r="L668" t="str">
            <v>ESZS031-17</v>
          </cell>
          <cell r="M668" t="str">
            <v>Placas e Cascas</v>
          </cell>
          <cell r="N668">
            <v>4</v>
          </cell>
          <cell r="O668">
            <v>0</v>
          </cell>
          <cell r="P668">
            <v>4</v>
          </cell>
          <cell r="Q668">
            <v>4</v>
          </cell>
        </row>
        <row r="669">
          <cell r="L669" t="str">
            <v>ESZS032-17</v>
          </cell>
          <cell r="M669" t="str">
            <v>Interação Fluido-Estrutura</v>
          </cell>
          <cell r="N669">
            <v>4</v>
          </cell>
          <cell r="O669">
            <v>0</v>
          </cell>
          <cell r="P669">
            <v>4</v>
          </cell>
          <cell r="Q669">
            <v>4</v>
          </cell>
        </row>
        <row r="670">
          <cell r="L670" t="str">
            <v>ESZS033-17</v>
          </cell>
          <cell r="M670" t="str">
            <v>Propulsão Aeroespacial Não-Convencional</v>
          </cell>
          <cell r="N670">
            <v>4</v>
          </cell>
          <cell r="O670">
            <v>0</v>
          </cell>
          <cell r="P670">
            <v>4</v>
          </cell>
          <cell r="Q670">
            <v>4</v>
          </cell>
        </row>
        <row r="671">
          <cell r="L671" t="str">
            <v>ESZS034-17</v>
          </cell>
          <cell r="M671" t="str">
            <v>Combustão II</v>
          </cell>
          <cell r="N671">
            <v>3</v>
          </cell>
          <cell r="O671">
            <v>1</v>
          </cell>
          <cell r="P671">
            <v>4</v>
          </cell>
          <cell r="Q671">
            <v>4</v>
          </cell>
        </row>
        <row r="672">
          <cell r="L672" t="str">
            <v>ESZS035-17</v>
          </cell>
          <cell r="M672" t="str">
            <v>Dinâmica de Fluidos Computacional</v>
          </cell>
          <cell r="N672">
            <v>3</v>
          </cell>
          <cell r="O672">
            <v>1</v>
          </cell>
          <cell r="P672">
            <v>4</v>
          </cell>
          <cell r="Q672">
            <v>4</v>
          </cell>
        </row>
        <row r="673">
          <cell r="L673" t="str">
            <v>ESZT001-17</v>
          </cell>
          <cell r="M673" t="str">
            <v>Análise da Produção do Espaço e Políticas Públicas Urbanas</v>
          </cell>
          <cell r="N673">
            <v>4</v>
          </cell>
          <cell r="O673">
            <v>0</v>
          </cell>
          <cell r="P673">
            <v>4</v>
          </cell>
          <cell r="Q673">
            <v>4</v>
          </cell>
        </row>
        <row r="674">
          <cell r="L674" t="str">
            <v>ESZT002-17</v>
          </cell>
          <cell r="M674" t="str">
            <v>Desenvolvimento Humano e Pobreza Urbana</v>
          </cell>
          <cell r="N674">
            <v>4</v>
          </cell>
          <cell r="O674">
            <v>0</v>
          </cell>
          <cell r="P674">
            <v>4</v>
          </cell>
          <cell r="Q674">
            <v>4</v>
          </cell>
        </row>
        <row r="675">
          <cell r="L675" t="str">
            <v>ESZT003-17</v>
          </cell>
          <cell r="M675" t="str">
            <v>Energia e Abastecimento</v>
          </cell>
          <cell r="N675">
            <v>4</v>
          </cell>
          <cell r="O675">
            <v>0</v>
          </cell>
          <cell r="P675">
            <v>4</v>
          </cell>
          <cell r="Q675">
            <v>4</v>
          </cell>
        </row>
        <row r="676">
          <cell r="L676" t="str">
            <v>ESZT005-17</v>
          </cell>
          <cell r="M676" t="str">
            <v>Informática Aplicada ao Planejamento Territorial</v>
          </cell>
          <cell r="N676">
            <v>1</v>
          </cell>
          <cell r="O676">
            <v>3</v>
          </cell>
          <cell r="P676">
            <v>4</v>
          </cell>
          <cell r="Q676">
            <v>4</v>
          </cell>
        </row>
        <row r="677">
          <cell r="L677" t="str">
            <v>ESZT006-17</v>
          </cell>
          <cell r="M677" t="str">
            <v>Mercado Imobiliário</v>
          </cell>
          <cell r="N677">
            <v>4</v>
          </cell>
          <cell r="O677">
            <v>0</v>
          </cell>
          <cell r="P677">
            <v>4</v>
          </cell>
          <cell r="Q677">
            <v>4</v>
          </cell>
        </row>
        <row r="678">
          <cell r="L678" t="str">
            <v>ESZT007-17</v>
          </cell>
          <cell r="M678" t="str">
            <v>Oficina de Projeto Urbano</v>
          </cell>
          <cell r="N678">
            <v>0</v>
          </cell>
          <cell r="O678">
            <v>4</v>
          </cell>
          <cell r="P678">
            <v>4</v>
          </cell>
          <cell r="Q678">
            <v>4</v>
          </cell>
        </row>
        <row r="679">
          <cell r="L679" t="str">
            <v>ESZT008-17</v>
          </cell>
          <cell r="M679" t="str">
            <v>Patrimônio Cultural e Paisagem</v>
          </cell>
          <cell r="N679">
            <v>4</v>
          </cell>
          <cell r="O679">
            <v>0</v>
          </cell>
          <cell r="P679">
            <v>4</v>
          </cell>
          <cell r="Q679">
            <v>4</v>
          </cell>
        </row>
        <row r="680">
          <cell r="L680" t="str">
            <v>ESZT009-17</v>
          </cell>
          <cell r="M680" t="str">
            <v>Planejamento e Gestão de Redes Técnicas e Sistemas Territoriais</v>
          </cell>
          <cell r="N680">
            <v>4</v>
          </cell>
          <cell r="O680">
            <v>0</v>
          </cell>
          <cell r="P680">
            <v>4</v>
          </cell>
          <cell r="Q680">
            <v>4</v>
          </cell>
        </row>
        <row r="681">
          <cell r="L681" t="str">
            <v>ESZT010-17</v>
          </cell>
          <cell r="M681" t="str">
            <v>Políticas de Infraestrutura</v>
          </cell>
          <cell r="N681">
            <v>4</v>
          </cell>
          <cell r="O681">
            <v>0</v>
          </cell>
          <cell r="P681">
            <v>4</v>
          </cell>
          <cell r="Q681">
            <v>4</v>
          </cell>
        </row>
        <row r="682">
          <cell r="L682" t="str">
            <v>ESZT011-17</v>
          </cell>
          <cell r="M682" t="str">
            <v>Política Habitacional</v>
          </cell>
          <cell r="N682">
            <v>4</v>
          </cell>
          <cell r="O682">
            <v>0</v>
          </cell>
          <cell r="P682">
            <v>4</v>
          </cell>
          <cell r="Q682">
            <v>4</v>
          </cell>
        </row>
        <row r="683">
          <cell r="L683" t="str">
            <v>ESZT012-17</v>
          </cell>
          <cell r="M683" t="str">
            <v>Saneamento Ambiental</v>
          </cell>
          <cell r="N683">
            <v>4</v>
          </cell>
          <cell r="O683">
            <v>0</v>
          </cell>
          <cell r="P683">
            <v>4</v>
          </cell>
          <cell r="Q683">
            <v>4</v>
          </cell>
        </row>
        <row r="684">
          <cell r="L684" t="str">
            <v>ESZT013-17</v>
          </cell>
          <cell r="M684" t="str">
            <v>Segurança dos Territórios</v>
          </cell>
          <cell r="N684">
            <v>4</v>
          </cell>
          <cell r="O684">
            <v>0</v>
          </cell>
          <cell r="P684">
            <v>4</v>
          </cell>
          <cell r="Q684">
            <v>4</v>
          </cell>
        </row>
        <row r="685">
          <cell r="L685" t="str">
            <v>ESZT014-17</v>
          </cell>
          <cell r="M685" t="str">
            <v>Sustentabilidade e Indicadores</v>
          </cell>
          <cell r="N685">
            <v>4</v>
          </cell>
          <cell r="O685">
            <v>0</v>
          </cell>
          <cell r="P685">
            <v>4</v>
          </cell>
          <cell r="Q685">
            <v>4</v>
          </cell>
        </row>
        <row r="686">
          <cell r="L686" t="str">
            <v>ESZT015-17</v>
          </cell>
          <cell r="M686" t="str">
            <v>Território e Logística</v>
          </cell>
          <cell r="N686">
            <v>4</v>
          </cell>
          <cell r="O686">
            <v>0</v>
          </cell>
          <cell r="P686">
            <v>4</v>
          </cell>
          <cell r="Q686">
            <v>4</v>
          </cell>
        </row>
        <row r="687">
          <cell r="L687" t="str">
            <v>ESZT016-17</v>
          </cell>
          <cell r="M687" t="str">
            <v>Urbanização Brasileira</v>
          </cell>
          <cell r="N687">
            <v>4</v>
          </cell>
          <cell r="O687">
            <v>0</v>
          </cell>
          <cell r="P687">
            <v>4</v>
          </cell>
          <cell r="Q687">
            <v>4</v>
          </cell>
        </row>
        <row r="688">
          <cell r="L688" t="str">
            <v>ESZT017-17</v>
          </cell>
          <cell r="M688" t="str">
            <v>Dinâmicas Territoriais e Relações Étnico-Raciais No Brasil</v>
          </cell>
          <cell r="N688">
            <v>4</v>
          </cell>
          <cell r="O688">
            <v>0</v>
          </cell>
          <cell r="P688">
            <v>4</v>
          </cell>
          <cell r="Q688">
            <v>4</v>
          </cell>
        </row>
        <row r="689">
          <cell r="L689" t="str">
            <v>ESZT018-17</v>
          </cell>
          <cell r="M689" t="str">
            <v>Tópicos Especiais em Planejamento Territorial</v>
          </cell>
          <cell r="N689">
            <v>4</v>
          </cell>
          <cell r="O689">
            <v>0</v>
          </cell>
          <cell r="P689">
            <v>4</v>
          </cell>
          <cell r="Q689">
            <v>4</v>
          </cell>
        </row>
        <row r="690">
          <cell r="L690" t="str">
            <v>ESZT020-17</v>
          </cell>
          <cell r="M690" t="str">
            <v>Práticas Especiais do Planejamento Territorial</v>
          </cell>
          <cell r="N690">
            <v>0</v>
          </cell>
          <cell r="O690">
            <v>4</v>
          </cell>
          <cell r="P690">
            <v>4</v>
          </cell>
          <cell r="Q690">
            <v>4</v>
          </cell>
        </row>
        <row r="691">
          <cell r="L691" t="str">
            <v>ESZT022-17</v>
          </cell>
          <cell r="M691" t="str">
            <v>Modelos Econômicos e Análise das Dinâmicas Territoriais</v>
          </cell>
          <cell r="N691">
            <v>4</v>
          </cell>
          <cell r="O691">
            <v>0</v>
          </cell>
          <cell r="P691">
            <v>4</v>
          </cell>
          <cell r="Q691">
            <v>4</v>
          </cell>
        </row>
        <row r="692">
          <cell r="L692" t="str">
            <v>ESZU002-17</v>
          </cell>
          <cell r="M692" t="str">
            <v>Compostagem</v>
          </cell>
          <cell r="N692">
            <v>1</v>
          </cell>
          <cell r="O692">
            <v>1</v>
          </cell>
          <cell r="P692">
            <v>2</v>
          </cell>
          <cell r="Q692">
            <v>2</v>
          </cell>
        </row>
        <row r="693">
          <cell r="L693" t="str">
            <v>ESZU003-17</v>
          </cell>
          <cell r="M693" t="str">
            <v>Contaminação e Remediação de Solos</v>
          </cell>
          <cell r="N693">
            <v>3</v>
          </cell>
          <cell r="O693">
            <v>0</v>
          </cell>
          <cell r="P693">
            <v>1</v>
          </cell>
          <cell r="Q693">
            <v>3</v>
          </cell>
        </row>
        <row r="694">
          <cell r="L694" t="str">
            <v>ESZU006-17</v>
          </cell>
          <cell r="M694" t="str">
            <v>Economia, Sociedade e Meio Ambiente</v>
          </cell>
          <cell r="N694">
            <v>3</v>
          </cell>
          <cell r="O694">
            <v>0</v>
          </cell>
          <cell r="P694">
            <v>4</v>
          </cell>
          <cell r="Q694">
            <v>3</v>
          </cell>
        </row>
        <row r="695">
          <cell r="L695" t="str">
            <v>ESZU010-17</v>
          </cell>
          <cell r="M695" t="str">
            <v>Gestão Ambiental Na Indústria</v>
          </cell>
          <cell r="N695">
            <v>3</v>
          </cell>
          <cell r="O695">
            <v>0</v>
          </cell>
          <cell r="P695">
            <v>3</v>
          </cell>
          <cell r="Q695">
            <v>3</v>
          </cell>
        </row>
        <row r="696">
          <cell r="L696" t="str">
            <v>ESZU011-17</v>
          </cell>
          <cell r="M696" t="str">
            <v>Gestão Urbano-Ambiental</v>
          </cell>
          <cell r="N696">
            <v>3</v>
          </cell>
          <cell r="O696">
            <v>1</v>
          </cell>
          <cell r="P696">
            <v>4</v>
          </cell>
          <cell r="Q696">
            <v>4</v>
          </cell>
        </row>
        <row r="697">
          <cell r="L697" t="str">
            <v>ESZU013-17</v>
          </cell>
          <cell r="M697" t="str">
            <v>Logística e Meio Ambiente</v>
          </cell>
          <cell r="N697">
            <v>2</v>
          </cell>
          <cell r="O697">
            <v>0</v>
          </cell>
          <cell r="P697">
            <v>2</v>
          </cell>
          <cell r="Q697">
            <v>2</v>
          </cell>
        </row>
        <row r="698">
          <cell r="L698" t="str">
            <v>ESZU014-17</v>
          </cell>
          <cell r="M698" t="str">
            <v>Métodos de Tomada de Decisão Aplicados ao Planejamento Urbano-Ambiental</v>
          </cell>
          <cell r="N698">
            <v>1</v>
          </cell>
          <cell r="O698">
            <v>1</v>
          </cell>
          <cell r="P698">
            <v>4</v>
          </cell>
          <cell r="Q698">
            <v>2</v>
          </cell>
        </row>
        <row r="699">
          <cell r="L699" t="str">
            <v>ESZU015-17</v>
          </cell>
          <cell r="M699" t="str">
            <v>Métodos Quantitativos para Planejamento Estratégico</v>
          </cell>
          <cell r="N699">
            <v>1</v>
          </cell>
          <cell r="O699">
            <v>1</v>
          </cell>
          <cell r="P699">
            <v>4</v>
          </cell>
          <cell r="Q699">
            <v>2</v>
          </cell>
        </row>
        <row r="700">
          <cell r="L700" t="str">
            <v>ESZU016-17</v>
          </cell>
          <cell r="M700" t="str">
            <v>Questões Ambientais Globais</v>
          </cell>
          <cell r="N700">
            <v>2</v>
          </cell>
          <cell r="O700">
            <v>0</v>
          </cell>
          <cell r="P700">
            <v>4</v>
          </cell>
          <cell r="Q700">
            <v>2</v>
          </cell>
        </row>
        <row r="701">
          <cell r="L701" t="str">
            <v>ESZU017-17</v>
          </cell>
          <cell r="M701" t="str">
            <v>Sensoriamento Remoto</v>
          </cell>
          <cell r="N701">
            <v>1</v>
          </cell>
          <cell r="O701">
            <v>3</v>
          </cell>
          <cell r="P701">
            <v>2</v>
          </cell>
          <cell r="Q701">
            <v>4</v>
          </cell>
        </row>
        <row r="702">
          <cell r="L702" t="str">
            <v>ESZU018-17</v>
          </cell>
          <cell r="M702" t="str">
            <v>Tópicos Especiais em Engenharia Ambiental e Urbana</v>
          </cell>
          <cell r="N702">
            <v>3</v>
          </cell>
          <cell r="O702">
            <v>1</v>
          </cell>
          <cell r="P702">
            <v>4</v>
          </cell>
          <cell r="Q702">
            <v>4</v>
          </cell>
        </row>
        <row r="703">
          <cell r="L703" t="str">
            <v>ESZU019-17</v>
          </cell>
          <cell r="M703" t="str">
            <v>Transportes e Meio Ambiente</v>
          </cell>
          <cell r="N703">
            <v>0</v>
          </cell>
          <cell r="O703">
            <v>2</v>
          </cell>
          <cell r="P703">
            <v>4</v>
          </cell>
          <cell r="Q703">
            <v>2</v>
          </cell>
        </row>
        <row r="704">
          <cell r="L704" t="str">
            <v>ESZU020-17</v>
          </cell>
          <cell r="M704" t="str">
            <v>Transportes, Uso e Ocupação do Solo</v>
          </cell>
          <cell r="N704">
            <v>1</v>
          </cell>
          <cell r="O704">
            <v>1</v>
          </cell>
          <cell r="P704">
            <v>4</v>
          </cell>
          <cell r="Q704">
            <v>2</v>
          </cell>
        </row>
        <row r="705">
          <cell r="L705" t="str">
            <v>ESZU021-17</v>
          </cell>
          <cell r="M705" t="str">
            <v>Unidades de Conservação da Natureza</v>
          </cell>
          <cell r="N705">
            <v>3</v>
          </cell>
          <cell r="O705">
            <v>1</v>
          </cell>
          <cell r="P705">
            <v>2</v>
          </cell>
          <cell r="Q705">
            <v>4</v>
          </cell>
        </row>
        <row r="706">
          <cell r="L706" t="str">
            <v>ESZU022-17</v>
          </cell>
          <cell r="M706" t="str">
            <v>Ciências Atmosféricas</v>
          </cell>
          <cell r="N706">
            <v>4</v>
          </cell>
          <cell r="O706">
            <v>0</v>
          </cell>
          <cell r="P706">
            <v>4</v>
          </cell>
          <cell r="Q706">
            <v>4</v>
          </cell>
        </row>
        <row r="707">
          <cell r="L707" t="str">
            <v>ESZU023-17</v>
          </cell>
          <cell r="M707" t="str">
            <v>Recursos Hídricos</v>
          </cell>
          <cell r="N707">
            <v>3</v>
          </cell>
          <cell r="O707">
            <v>0</v>
          </cell>
          <cell r="P707">
            <v>4</v>
          </cell>
          <cell r="Q707">
            <v>3</v>
          </cell>
        </row>
        <row r="708">
          <cell r="L708" t="str">
            <v>ESZU024-17</v>
          </cell>
          <cell r="M708" t="str">
            <v>Clima Urbano</v>
          </cell>
          <cell r="N708">
            <v>3</v>
          </cell>
          <cell r="O708">
            <v>1</v>
          </cell>
          <cell r="P708">
            <v>4</v>
          </cell>
          <cell r="Q708">
            <v>4</v>
          </cell>
        </row>
        <row r="709">
          <cell r="L709" t="str">
            <v>ESZU025-17</v>
          </cell>
          <cell r="M709" t="str">
            <v>Educação Ambiental</v>
          </cell>
          <cell r="N709">
            <v>2</v>
          </cell>
          <cell r="O709">
            <v>2</v>
          </cell>
          <cell r="P709">
            <v>4</v>
          </cell>
          <cell r="Q709">
            <v>4</v>
          </cell>
        </row>
        <row r="710">
          <cell r="L710" t="str">
            <v>ESZU027-17</v>
          </cell>
          <cell r="M710" t="str">
            <v>Análise e Concepção Estrutural para a Engenharia</v>
          </cell>
          <cell r="N710">
            <v>2</v>
          </cell>
          <cell r="O710">
            <v>2</v>
          </cell>
          <cell r="P710">
            <v>4</v>
          </cell>
          <cell r="Q710">
            <v>4</v>
          </cell>
        </row>
        <row r="711">
          <cell r="L711" t="str">
            <v>ESZU028-17</v>
          </cell>
          <cell r="M711" t="str">
            <v>Geotecnia Aplicada ao Planejamento Urbano-Ambiental</v>
          </cell>
          <cell r="N711">
            <v>2</v>
          </cell>
          <cell r="O711">
            <v>1</v>
          </cell>
          <cell r="P711">
            <v>3</v>
          </cell>
          <cell r="Q711">
            <v>3</v>
          </cell>
        </row>
        <row r="712">
          <cell r="L712" t="str">
            <v>ESZU029-17</v>
          </cell>
          <cell r="M712" t="str">
            <v>História da Cidade e do Urbanismo</v>
          </cell>
          <cell r="N712">
            <v>4</v>
          </cell>
          <cell r="O712">
            <v>0</v>
          </cell>
          <cell r="P712">
            <v>4</v>
          </cell>
          <cell r="Q712">
            <v>4</v>
          </cell>
        </row>
        <row r="713">
          <cell r="L713" t="str">
            <v>ESZU030-17</v>
          </cell>
          <cell r="M713" t="str">
            <v>Riscos No Ambiente Urbano</v>
          </cell>
          <cell r="N713">
            <v>3</v>
          </cell>
          <cell r="O713">
            <v>1</v>
          </cell>
          <cell r="P713">
            <v>3</v>
          </cell>
          <cell r="Q713">
            <v>4</v>
          </cell>
        </row>
        <row r="714">
          <cell r="L714" t="str">
            <v>ESZU031-17</v>
          </cell>
          <cell r="M714" t="str">
            <v>Reúso de Água</v>
          </cell>
          <cell r="N714">
            <v>2</v>
          </cell>
          <cell r="O714">
            <v>1</v>
          </cell>
          <cell r="P714">
            <v>4</v>
          </cell>
          <cell r="Q714">
            <v>3</v>
          </cell>
        </row>
        <row r="715">
          <cell r="L715" t="str">
            <v>ESZU032-17</v>
          </cell>
          <cell r="M715" t="str">
            <v>Tratamento Avançado de Águas Residuárias</v>
          </cell>
          <cell r="N715">
            <v>2</v>
          </cell>
          <cell r="O715">
            <v>2</v>
          </cell>
          <cell r="P715">
            <v>4</v>
          </cell>
          <cell r="Q715">
            <v>4</v>
          </cell>
        </row>
        <row r="716">
          <cell r="L716" t="str">
            <v>ESZU033-17</v>
          </cell>
          <cell r="M716" t="str">
            <v>Tecnologias Alternativas de Tratamento de Água e Efluentes</v>
          </cell>
          <cell r="N716">
            <v>2</v>
          </cell>
          <cell r="O716">
            <v>1</v>
          </cell>
          <cell r="P716">
            <v>3</v>
          </cell>
          <cell r="Q716">
            <v>3</v>
          </cell>
        </row>
        <row r="717">
          <cell r="L717" t="str">
            <v>ESZU034-17</v>
          </cell>
          <cell r="M717" t="str">
            <v>Ecologia do Ambiente Urbano</v>
          </cell>
          <cell r="N717">
            <v>2</v>
          </cell>
          <cell r="O717">
            <v>0</v>
          </cell>
          <cell r="P717">
            <v>4</v>
          </cell>
          <cell r="Q717">
            <v>2</v>
          </cell>
        </row>
        <row r="718">
          <cell r="L718" t="str">
            <v>ESZU035-17</v>
          </cell>
          <cell r="M718" t="str">
            <v>Geomorfologia</v>
          </cell>
          <cell r="N718">
            <v>2</v>
          </cell>
          <cell r="O718">
            <v>1</v>
          </cell>
          <cell r="P718">
            <v>3</v>
          </cell>
          <cell r="Q718">
            <v>3</v>
          </cell>
        </row>
        <row r="719">
          <cell r="L719" t="str">
            <v>ESZU036-17</v>
          </cell>
          <cell r="M719" t="str">
            <v>Saúde, Determinantes Socioambientais e Equidade</v>
          </cell>
          <cell r="N719">
            <v>3</v>
          </cell>
          <cell r="O719">
            <v>0</v>
          </cell>
          <cell r="P719">
            <v>3</v>
          </cell>
          <cell r="Q719">
            <v>3</v>
          </cell>
        </row>
        <row r="720">
          <cell r="L720" t="str">
            <v>ESZU037-17</v>
          </cell>
          <cell r="M720" t="str">
            <v>Química Ambiental</v>
          </cell>
          <cell r="N720">
            <v>2</v>
          </cell>
          <cell r="O720">
            <v>0</v>
          </cell>
          <cell r="P720">
            <v>4</v>
          </cell>
          <cell r="Q720">
            <v>2</v>
          </cell>
        </row>
        <row r="721">
          <cell r="L721" t="str">
            <v>MCTA001-17</v>
          </cell>
          <cell r="M721" t="str">
            <v>Algoritmos e Estruturas de Dados I</v>
          </cell>
          <cell r="N721">
            <v>2</v>
          </cell>
          <cell r="O721">
            <v>2</v>
          </cell>
          <cell r="P721">
            <v>4</v>
          </cell>
          <cell r="Q721">
            <v>4</v>
          </cell>
        </row>
        <row r="722">
          <cell r="L722" t="str">
            <v>MCTA002-17</v>
          </cell>
          <cell r="M722" t="str">
            <v>Algoritmos e Estruturas de Dados II</v>
          </cell>
          <cell r="N722">
            <v>2</v>
          </cell>
          <cell r="O722">
            <v>2</v>
          </cell>
          <cell r="P722">
            <v>4</v>
          </cell>
          <cell r="Q722">
            <v>4</v>
          </cell>
        </row>
        <row r="723">
          <cell r="L723" t="str">
            <v>MCTA003-17</v>
          </cell>
          <cell r="M723" t="str">
            <v>Análise de Algoritmos</v>
          </cell>
          <cell r="N723">
            <v>4</v>
          </cell>
          <cell r="O723">
            <v>0</v>
          </cell>
          <cell r="P723">
            <v>4</v>
          </cell>
          <cell r="Q723">
            <v>4</v>
          </cell>
        </row>
        <row r="724">
          <cell r="L724" t="str">
            <v>MCTA004-17</v>
          </cell>
          <cell r="M724" t="str">
            <v>Arquitetura de Computadores</v>
          </cell>
          <cell r="N724">
            <v>4</v>
          </cell>
          <cell r="O724">
            <v>0</v>
          </cell>
          <cell r="P724">
            <v>4</v>
          </cell>
          <cell r="Q724">
            <v>4</v>
          </cell>
        </row>
        <row r="725">
          <cell r="L725" t="str">
            <v>MCTA006-17</v>
          </cell>
          <cell r="M725" t="str">
            <v>Circuitos Digitais</v>
          </cell>
          <cell r="N725">
            <v>3</v>
          </cell>
          <cell r="O725">
            <v>1</v>
          </cell>
          <cell r="P725">
            <v>4</v>
          </cell>
          <cell r="Q725">
            <v>4</v>
          </cell>
        </row>
        <row r="726">
          <cell r="L726" t="str">
            <v>MCTA007-17</v>
          </cell>
          <cell r="M726" t="str">
            <v>Compiladores</v>
          </cell>
          <cell r="N726">
            <v>3</v>
          </cell>
          <cell r="O726">
            <v>1</v>
          </cell>
          <cell r="P726">
            <v>4</v>
          </cell>
          <cell r="Q726">
            <v>4</v>
          </cell>
        </row>
        <row r="727">
          <cell r="L727" t="str">
            <v>MCTA008-17</v>
          </cell>
          <cell r="M727" t="str">
            <v>Computação Gráfica</v>
          </cell>
          <cell r="N727">
            <v>3</v>
          </cell>
          <cell r="O727">
            <v>1</v>
          </cell>
          <cell r="P727">
            <v>4</v>
          </cell>
          <cell r="Q727">
            <v>4</v>
          </cell>
        </row>
        <row r="728">
          <cell r="L728" t="str">
            <v>MCTA009-13</v>
          </cell>
          <cell r="M728" t="str">
            <v>Computadores, Ética e Sociedade</v>
          </cell>
          <cell r="N728">
            <v>2</v>
          </cell>
          <cell r="O728">
            <v>0</v>
          </cell>
          <cell r="P728">
            <v>4</v>
          </cell>
          <cell r="Q728">
            <v>2</v>
          </cell>
        </row>
        <row r="729">
          <cell r="L729" t="str">
            <v>MCTA014-15</v>
          </cell>
          <cell r="M729" t="str">
            <v>Inteligência Artificial</v>
          </cell>
          <cell r="N729">
            <v>3</v>
          </cell>
          <cell r="O729">
            <v>1</v>
          </cell>
          <cell r="P729">
            <v>4</v>
          </cell>
          <cell r="Q729">
            <v>4</v>
          </cell>
        </row>
        <row r="730">
          <cell r="L730" t="str">
            <v>MCTA015-13</v>
          </cell>
          <cell r="M730" t="str">
            <v>Linguagens Formais e Automata</v>
          </cell>
          <cell r="N730">
            <v>3</v>
          </cell>
          <cell r="O730">
            <v>1</v>
          </cell>
          <cell r="P730">
            <v>4</v>
          </cell>
          <cell r="Q730">
            <v>4</v>
          </cell>
        </row>
        <row r="731">
          <cell r="L731" t="str">
            <v>MCTA016-13</v>
          </cell>
          <cell r="M731" t="str">
            <v>Paradigmas de Programação</v>
          </cell>
          <cell r="N731">
            <v>2</v>
          </cell>
          <cell r="O731">
            <v>2</v>
          </cell>
          <cell r="P731">
            <v>4</v>
          </cell>
          <cell r="Q731">
            <v>4</v>
          </cell>
        </row>
        <row r="732">
          <cell r="L732" t="str">
            <v>MCTA017-17</v>
          </cell>
          <cell r="M732" t="str">
            <v>Programação Matemática</v>
          </cell>
          <cell r="N732">
            <v>3</v>
          </cell>
          <cell r="O732">
            <v>1</v>
          </cell>
          <cell r="P732">
            <v>4</v>
          </cell>
          <cell r="Q732">
            <v>4</v>
          </cell>
        </row>
        <row r="733">
          <cell r="L733" t="str">
            <v>MCTA018-13</v>
          </cell>
          <cell r="M733" t="str">
            <v>Programação Orientada a Objetos</v>
          </cell>
          <cell r="N733">
            <v>2</v>
          </cell>
          <cell r="O733">
            <v>2</v>
          </cell>
          <cell r="P733">
            <v>4</v>
          </cell>
          <cell r="Q733">
            <v>4</v>
          </cell>
        </row>
        <row r="734">
          <cell r="L734" t="str">
            <v>MCTA019-17</v>
          </cell>
          <cell r="M734" t="str">
            <v>Projeto de Graduação em Computação I</v>
          </cell>
          <cell r="N734">
            <v>0</v>
          </cell>
          <cell r="O734">
            <v>8</v>
          </cell>
          <cell r="P734">
            <v>8</v>
          </cell>
          <cell r="Q734">
            <v>8</v>
          </cell>
        </row>
        <row r="735">
          <cell r="L735" t="str">
            <v>MCTA020-17</v>
          </cell>
          <cell r="M735" t="str">
            <v>Projeto de Graduação em Computação II</v>
          </cell>
          <cell r="N735">
            <v>0</v>
          </cell>
          <cell r="O735">
            <v>8</v>
          </cell>
          <cell r="P735">
            <v>8</v>
          </cell>
          <cell r="Q735">
            <v>8</v>
          </cell>
        </row>
        <row r="736">
          <cell r="L736" t="str">
            <v>MCTA021-17</v>
          </cell>
          <cell r="M736" t="str">
            <v>Projeto de Graduação em Computação III</v>
          </cell>
          <cell r="N736">
            <v>0</v>
          </cell>
          <cell r="O736">
            <v>8</v>
          </cell>
          <cell r="P736">
            <v>8</v>
          </cell>
          <cell r="Q736">
            <v>8</v>
          </cell>
        </row>
        <row r="737">
          <cell r="L737" t="str">
            <v>MCTA022-17</v>
          </cell>
          <cell r="M737" t="str">
            <v>Redes de Computadores</v>
          </cell>
          <cell r="N737">
            <v>3</v>
          </cell>
          <cell r="O737">
            <v>1</v>
          </cell>
          <cell r="P737">
            <v>4</v>
          </cell>
          <cell r="Q737">
            <v>4</v>
          </cell>
        </row>
        <row r="738">
          <cell r="L738" t="str">
            <v>MCTA023-17</v>
          </cell>
          <cell r="M738" t="str">
            <v>Segurança de Dados</v>
          </cell>
          <cell r="N738">
            <v>3</v>
          </cell>
          <cell r="O738">
            <v>1</v>
          </cell>
          <cell r="P738">
            <v>4</v>
          </cell>
          <cell r="Q738">
            <v>4</v>
          </cell>
        </row>
        <row r="739">
          <cell r="L739" t="str">
            <v>MCTA024-13</v>
          </cell>
          <cell r="M739" t="str">
            <v>Sistemas Digitais</v>
          </cell>
          <cell r="N739">
            <v>2</v>
          </cell>
          <cell r="O739">
            <v>2</v>
          </cell>
          <cell r="P739">
            <v>4</v>
          </cell>
          <cell r="Q739">
            <v>4</v>
          </cell>
        </row>
        <row r="740">
          <cell r="L740" t="str">
            <v>MCTA025-13</v>
          </cell>
          <cell r="M740" t="str">
            <v>Sistemas Distribuídos</v>
          </cell>
          <cell r="N740">
            <v>3</v>
          </cell>
          <cell r="O740">
            <v>1</v>
          </cell>
          <cell r="P740">
            <v>4</v>
          </cell>
          <cell r="Q740">
            <v>4</v>
          </cell>
        </row>
        <row r="741">
          <cell r="L741" t="str">
            <v>MCTA026-13</v>
          </cell>
          <cell r="M741" t="str">
            <v>Sistemas Operacionais</v>
          </cell>
          <cell r="N741">
            <v>3</v>
          </cell>
          <cell r="O741">
            <v>1</v>
          </cell>
          <cell r="P741">
            <v>4</v>
          </cell>
          <cell r="Q741">
            <v>4</v>
          </cell>
        </row>
        <row r="742">
          <cell r="L742" t="str">
            <v>MCTA027-17</v>
          </cell>
          <cell r="M742" t="str">
            <v>Teoria dos Grafos</v>
          </cell>
          <cell r="N742">
            <v>3</v>
          </cell>
          <cell r="O742">
            <v>1</v>
          </cell>
          <cell r="P742">
            <v>4</v>
          </cell>
          <cell r="Q742">
            <v>4</v>
          </cell>
        </row>
        <row r="743">
          <cell r="L743" t="str">
            <v>MCTA028-15</v>
          </cell>
          <cell r="M743" t="str">
            <v>Programação Estruturada</v>
          </cell>
          <cell r="N743">
            <v>2</v>
          </cell>
          <cell r="O743">
            <v>2</v>
          </cell>
          <cell r="P743">
            <v>4</v>
          </cell>
          <cell r="Q743">
            <v>4</v>
          </cell>
        </row>
        <row r="744">
          <cell r="L744" t="str">
            <v>MCTA033-15</v>
          </cell>
          <cell r="M744" t="str">
            <v>Engenharia de Software</v>
          </cell>
          <cell r="N744">
            <v>4</v>
          </cell>
          <cell r="O744">
            <v>0</v>
          </cell>
          <cell r="P744">
            <v>4</v>
          </cell>
          <cell r="Q744">
            <v>4</v>
          </cell>
        </row>
        <row r="745">
          <cell r="L745" t="str">
            <v>MCTA037-17</v>
          </cell>
          <cell r="M745" t="str">
            <v>Banco de Dados</v>
          </cell>
          <cell r="N745">
            <v>3</v>
          </cell>
          <cell r="O745">
            <v>1</v>
          </cell>
          <cell r="P745">
            <v>4</v>
          </cell>
          <cell r="Q745">
            <v>4</v>
          </cell>
        </row>
        <row r="746">
          <cell r="L746" t="str">
            <v>MCTB001-17</v>
          </cell>
          <cell r="M746" t="str">
            <v>Álgebra Linear</v>
          </cell>
          <cell r="N746">
            <v>6</v>
          </cell>
          <cell r="O746">
            <v>0</v>
          </cell>
          <cell r="P746">
            <v>5</v>
          </cell>
          <cell r="Q746">
            <v>6</v>
          </cell>
        </row>
        <row r="747">
          <cell r="L747" t="str">
            <v>MCTB002-13</v>
          </cell>
          <cell r="M747" t="str">
            <v>Álgebra Linear Avançada I</v>
          </cell>
          <cell r="N747">
            <v>4</v>
          </cell>
          <cell r="O747">
            <v>0</v>
          </cell>
          <cell r="P747">
            <v>4</v>
          </cell>
          <cell r="Q747">
            <v>4</v>
          </cell>
        </row>
        <row r="748">
          <cell r="L748" t="str">
            <v>MCTB003-17</v>
          </cell>
          <cell r="M748" t="str">
            <v>Álgebra Linear Avançada II</v>
          </cell>
          <cell r="N748">
            <v>4</v>
          </cell>
          <cell r="O748">
            <v>0</v>
          </cell>
          <cell r="P748">
            <v>4</v>
          </cell>
          <cell r="Q748">
            <v>4</v>
          </cell>
        </row>
        <row r="749">
          <cell r="L749" t="str">
            <v>MCTB004-17</v>
          </cell>
          <cell r="M749" t="str">
            <v>Análise no Rn I</v>
          </cell>
          <cell r="N749">
            <v>4</v>
          </cell>
          <cell r="O749">
            <v>0</v>
          </cell>
          <cell r="P749">
            <v>4</v>
          </cell>
          <cell r="Q749">
            <v>4</v>
          </cell>
        </row>
        <row r="750">
          <cell r="L750" t="str">
            <v>MCTB005-13</v>
          </cell>
          <cell r="M750" t="str">
            <v>Análise Real I</v>
          </cell>
          <cell r="N750">
            <v>4</v>
          </cell>
          <cell r="O750">
            <v>0</v>
          </cell>
          <cell r="P750">
            <v>4</v>
          </cell>
          <cell r="Q750">
            <v>4</v>
          </cell>
        </row>
        <row r="751">
          <cell r="L751" t="str">
            <v>MCTB006-13</v>
          </cell>
          <cell r="M751" t="str">
            <v>Análise Real II</v>
          </cell>
          <cell r="N751">
            <v>4</v>
          </cell>
          <cell r="O751">
            <v>0</v>
          </cell>
          <cell r="P751">
            <v>4</v>
          </cell>
          <cell r="Q751">
            <v>4</v>
          </cell>
        </row>
        <row r="752">
          <cell r="L752" t="str">
            <v>MCTB007-17</v>
          </cell>
          <cell r="M752" t="str">
            <v>Anéis e Corpos</v>
          </cell>
          <cell r="N752">
            <v>4</v>
          </cell>
          <cell r="O752">
            <v>0</v>
          </cell>
          <cell r="P752">
            <v>4</v>
          </cell>
          <cell r="Q752">
            <v>4</v>
          </cell>
        </row>
        <row r="753">
          <cell r="L753" t="str">
            <v>MCTB008-17</v>
          </cell>
          <cell r="M753" t="str">
            <v>Cálculo de Probabilidade</v>
          </cell>
          <cell r="N753">
            <v>4</v>
          </cell>
          <cell r="O753">
            <v>0</v>
          </cell>
          <cell r="P753">
            <v>4</v>
          </cell>
          <cell r="Q753">
            <v>4</v>
          </cell>
        </row>
        <row r="754">
          <cell r="L754" t="str">
            <v>MCTB009-17</v>
          </cell>
          <cell r="M754" t="str">
            <v>Cálculo Numérico</v>
          </cell>
          <cell r="N754">
            <v>4</v>
          </cell>
          <cell r="O754">
            <v>0</v>
          </cell>
          <cell r="P754">
            <v>4</v>
          </cell>
          <cell r="Q754">
            <v>4</v>
          </cell>
        </row>
        <row r="755">
          <cell r="L755" t="str">
            <v>MCTB010-13</v>
          </cell>
          <cell r="M755" t="str">
            <v>Cálculo Vetorial e Tensorial</v>
          </cell>
          <cell r="N755">
            <v>4</v>
          </cell>
          <cell r="O755">
            <v>0</v>
          </cell>
          <cell r="P755">
            <v>4</v>
          </cell>
          <cell r="Q755">
            <v>4</v>
          </cell>
        </row>
        <row r="756">
          <cell r="L756" t="str">
            <v>MCTB011-17</v>
          </cell>
          <cell r="M756" t="str">
            <v>Equações Diferenciais Ordinárias</v>
          </cell>
          <cell r="N756">
            <v>4</v>
          </cell>
          <cell r="O756">
            <v>0</v>
          </cell>
          <cell r="P756">
            <v>4</v>
          </cell>
          <cell r="Q756">
            <v>4</v>
          </cell>
        </row>
        <row r="757">
          <cell r="L757" t="str">
            <v>MCTB012-13</v>
          </cell>
          <cell r="M757" t="str">
            <v>Equações Diferenciais Parciais</v>
          </cell>
          <cell r="N757">
            <v>4</v>
          </cell>
          <cell r="O757">
            <v>0</v>
          </cell>
          <cell r="P757">
            <v>4</v>
          </cell>
          <cell r="Q757">
            <v>4</v>
          </cell>
        </row>
        <row r="758">
          <cell r="L758" t="str">
            <v>MCTB014-17</v>
          </cell>
          <cell r="M758" t="str">
            <v>Extensões Algébricas</v>
          </cell>
          <cell r="N758">
            <v>4</v>
          </cell>
          <cell r="O758">
            <v>0</v>
          </cell>
          <cell r="P758">
            <v>4</v>
          </cell>
          <cell r="Q758">
            <v>4</v>
          </cell>
        </row>
        <row r="759">
          <cell r="L759" t="str">
            <v>MCTB015-17</v>
          </cell>
          <cell r="M759" t="str">
            <v>Funções de Variável Complexa</v>
          </cell>
          <cell r="N759">
            <v>6</v>
          </cell>
          <cell r="O759">
            <v>0</v>
          </cell>
          <cell r="P759">
            <v>5</v>
          </cell>
          <cell r="Q759">
            <v>6</v>
          </cell>
        </row>
        <row r="760">
          <cell r="L760" t="str">
            <v>MCTB016-13</v>
          </cell>
          <cell r="M760" t="str">
            <v>Geometria Diferencial I</v>
          </cell>
          <cell r="N760">
            <v>4</v>
          </cell>
          <cell r="O760">
            <v>0</v>
          </cell>
          <cell r="P760">
            <v>4</v>
          </cell>
          <cell r="Q760">
            <v>4</v>
          </cell>
        </row>
        <row r="761">
          <cell r="L761" t="str">
            <v>MCTB017-13</v>
          </cell>
          <cell r="M761" t="str">
            <v>Geometria Diferencial II</v>
          </cell>
          <cell r="N761">
            <v>4</v>
          </cell>
          <cell r="O761">
            <v>0</v>
          </cell>
          <cell r="P761">
            <v>4</v>
          </cell>
          <cell r="Q761">
            <v>4</v>
          </cell>
        </row>
        <row r="762">
          <cell r="L762" t="str">
            <v>MCTB018-17</v>
          </cell>
          <cell r="M762" t="str">
            <v>Grupos</v>
          </cell>
          <cell r="N762">
            <v>4</v>
          </cell>
          <cell r="O762">
            <v>0</v>
          </cell>
          <cell r="P762">
            <v>4</v>
          </cell>
          <cell r="Q762">
            <v>4</v>
          </cell>
        </row>
        <row r="763">
          <cell r="L763" t="str">
            <v>MCTB019-17</v>
          </cell>
          <cell r="M763" t="str">
            <v>Matemática Discreta</v>
          </cell>
          <cell r="N763">
            <v>4</v>
          </cell>
          <cell r="O763">
            <v>0</v>
          </cell>
          <cell r="P763">
            <v>4</v>
          </cell>
          <cell r="Q763">
            <v>4</v>
          </cell>
        </row>
        <row r="764">
          <cell r="L764" t="str">
            <v>MCTB020-17</v>
          </cell>
          <cell r="M764" t="str">
            <v>Teoria da Medida e Integração</v>
          </cell>
          <cell r="N764">
            <v>4</v>
          </cell>
          <cell r="O764">
            <v>0</v>
          </cell>
          <cell r="P764">
            <v>4</v>
          </cell>
          <cell r="Q764">
            <v>4</v>
          </cell>
        </row>
        <row r="765">
          <cell r="L765" t="str">
            <v>MCTB021-17</v>
          </cell>
          <cell r="M765" t="str">
            <v>Probabilidade</v>
          </cell>
          <cell r="N765">
            <v>4</v>
          </cell>
          <cell r="O765">
            <v>0</v>
          </cell>
          <cell r="P765">
            <v>4</v>
          </cell>
          <cell r="Q765">
            <v>4</v>
          </cell>
        </row>
        <row r="766">
          <cell r="L766" t="str">
            <v>MCTB022-17</v>
          </cell>
          <cell r="M766" t="str">
            <v>Sequências e Séries</v>
          </cell>
          <cell r="N766">
            <v>4</v>
          </cell>
          <cell r="O766">
            <v>0</v>
          </cell>
          <cell r="P766">
            <v>4</v>
          </cell>
          <cell r="Q766">
            <v>4</v>
          </cell>
        </row>
        <row r="767">
          <cell r="L767" t="str">
            <v>MCTB023-17</v>
          </cell>
          <cell r="M767" t="str">
            <v>Teoria Aritmética dos Números</v>
          </cell>
          <cell r="N767">
            <v>4</v>
          </cell>
          <cell r="O767">
            <v>0</v>
          </cell>
          <cell r="P767">
            <v>4</v>
          </cell>
          <cell r="Q767">
            <v>4</v>
          </cell>
        </row>
        <row r="768">
          <cell r="L768" t="str">
            <v>MCTB024-13</v>
          </cell>
          <cell r="M768" t="str">
            <v>Trabalho de Conclusão de Curso em Matemática I</v>
          </cell>
          <cell r="N768">
            <v>0</v>
          </cell>
          <cell r="O768">
            <v>2</v>
          </cell>
          <cell r="P768">
            <v>4</v>
          </cell>
          <cell r="Q768">
            <v>2</v>
          </cell>
        </row>
        <row r="769">
          <cell r="L769" t="str">
            <v>MCTB025-13</v>
          </cell>
          <cell r="M769" t="str">
            <v>Trabalho de Conclusão de Curso em Matemática II</v>
          </cell>
          <cell r="N769">
            <v>0</v>
          </cell>
          <cell r="O769">
            <v>2</v>
          </cell>
          <cell r="P769">
            <v>4</v>
          </cell>
          <cell r="Q769">
            <v>2</v>
          </cell>
        </row>
        <row r="770">
          <cell r="L770" t="str">
            <v>MCTB026-17</v>
          </cell>
          <cell r="M770" t="str">
            <v>Topologia</v>
          </cell>
          <cell r="N770">
            <v>4</v>
          </cell>
          <cell r="O770">
            <v>0</v>
          </cell>
          <cell r="P770">
            <v>4</v>
          </cell>
          <cell r="Q770">
            <v>4</v>
          </cell>
        </row>
        <row r="771">
          <cell r="L771" t="str">
            <v>MCTB027-13</v>
          </cell>
          <cell r="M771" t="str">
            <v>Trabalho de Conclusão de Curso em Matemática III</v>
          </cell>
          <cell r="N771">
            <v>0</v>
          </cell>
          <cell r="O771">
            <v>2</v>
          </cell>
          <cell r="P771">
            <v>4</v>
          </cell>
          <cell r="Q771">
            <v>2</v>
          </cell>
        </row>
        <row r="772">
          <cell r="L772" t="str">
            <v>MCTC001-15</v>
          </cell>
          <cell r="M772" t="str">
            <v>Introdução à Filosofia da Mente</v>
          </cell>
          <cell r="N772">
            <v>2</v>
          </cell>
          <cell r="O772">
            <v>0</v>
          </cell>
          <cell r="P772">
            <v>2</v>
          </cell>
          <cell r="Q772">
            <v>2</v>
          </cell>
        </row>
        <row r="773">
          <cell r="L773" t="str">
            <v>MCTC002-15</v>
          </cell>
          <cell r="M773" t="str">
            <v>Introdução à Neurociência</v>
          </cell>
          <cell r="N773">
            <v>4</v>
          </cell>
          <cell r="O773">
            <v>0</v>
          </cell>
          <cell r="P773">
            <v>5</v>
          </cell>
          <cell r="Q773">
            <v>4</v>
          </cell>
        </row>
        <row r="774">
          <cell r="L774" t="str">
            <v>MCTC007-15</v>
          </cell>
          <cell r="M774" t="str">
            <v>Pesquisa e Comunicação Científica</v>
          </cell>
          <cell r="N774">
            <v>2</v>
          </cell>
          <cell r="O774">
            <v>0</v>
          </cell>
          <cell r="P774">
            <v>2</v>
          </cell>
          <cell r="Q774">
            <v>2</v>
          </cell>
        </row>
        <row r="775">
          <cell r="L775" t="str">
            <v>MCTC009-15</v>
          </cell>
          <cell r="M775" t="str">
            <v>Progressos e Métodos em Neurociência</v>
          </cell>
          <cell r="N775">
            <v>3</v>
          </cell>
          <cell r="O775">
            <v>1</v>
          </cell>
          <cell r="P775">
            <v>4</v>
          </cell>
          <cell r="Q775">
            <v>4</v>
          </cell>
        </row>
        <row r="776">
          <cell r="L776" t="str">
            <v>MCTC011-15</v>
          </cell>
          <cell r="M776" t="str">
            <v>Psicologia Cognitiva</v>
          </cell>
          <cell r="N776">
            <v>4</v>
          </cell>
          <cell r="O776">
            <v>0</v>
          </cell>
          <cell r="P776">
            <v>4</v>
          </cell>
          <cell r="Q776">
            <v>4</v>
          </cell>
        </row>
        <row r="777">
          <cell r="L777" t="str">
            <v>MCTC014-13</v>
          </cell>
          <cell r="M777" t="str">
            <v>Introdução à Inferência Estatística</v>
          </cell>
          <cell r="N777">
            <v>3</v>
          </cell>
          <cell r="O777">
            <v>1</v>
          </cell>
          <cell r="P777">
            <v>4</v>
          </cell>
          <cell r="Q777">
            <v>4</v>
          </cell>
        </row>
        <row r="778">
          <cell r="L778" t="str">
            <v>MCTC015-13</v>
          </cell>
          <cell r="M778" t="str">
            <v>Estágio Supervisionado em Neurociência I</v>
          </cell>
          <cell r="N778">
            <v>0</v>
          </cell>
          <cell r="O778">
            <v>10</v>
          </cell>
          <cell r="P778">
            <v>2</v>
          </cell>
          <cell r="Q778">
            <v>10</v>
          </cell>
        </row>
        <row r="779">
          <cell r="L779" t="str">
            <v>MCTC016-13</v>
          </cell>
          <cell r="M779" t="str">
            <v>Estágio Supervisionado em Neurociência II</v>
          </cell>
          <cell r="N779">
            <v>0</v>
          </cell>
          <cell r="O779">
            <v>10</v>
          </cell>
          <cell r="P779">
            <v>2</v>
          </cell>
          <cell r="Q779">
            <v>10</v>
          </cell>
        </row>
        <row r="780">
          <cell r="L780" t="str">
            <v>MCTC017-13</v>
          </cell>
          <cell r="M780" t="str">
            <v>Estágio Supervisionado em Neurociência III</v>
          </cell>
          <cell r="N780">
            <v>0</v>
          </cell>
          <cell r="O780">
            <v>10</v>
          </cell>
          <cell r="P780">
            <v>2</v>
          </cell>
          <cell r="Q780">
            <v>10</v>
          </cell>
        </row>
        <row r="781">
          <cell r="L781" t="str">
            <v>MCTC018-15</v>
          </cell>
          <cell r="M781" t="str">
            <v>Neuropsicofarmacologia</v>
          </cell>
          <cell r="N781">
            <v>3</v>
          </cell>
          <cell r="O781">
            <v>1</v>
          </cell>
          <cell r="P781">
            <v>4</v>
          </cell>
          <cell r="Q781">
            <v>4</v>
          </cell>
        </row>
        <row r="782">
          <cell r="L782" t="str">
            <v>MCTC019-15</v>
          </cell>
          <cell r="M782" t="str">
            <v>Neurobiologia Molecular e Celular</v>
          </cell>
          <cell r="N782">
            <v>4</v>
          </cell>
          <cell r="O782">
            <v>2</v>
          </cell>
          <cell r="P782">
            <v>4</v>
          </cell>
          <cell r="Q782">
            <v>6</v>
          </cell>
        </row>
        <row r="783">
          <cell r="L783" t="str">
            <v>MCTC020-15</v>
          </cell>
          <cell r="M783" t="str">
            <v>Psicologia Experimental</v>
          </cell>
          <cell r="N783">
            <v>2</v>
          </cell>
          <cell r="O783">
            <v>4</v>
          </cell>
          <cell r="P783">
            <v>4</v>
          </cell>
          <cell r="Q783">
            <v>6</v>
          </cell>
        </row>
        <row r="784">
          <cell r="L784" t="str">
            <v>MCTC021-15</v>
          </cell>
          <cell r="M784" t="str">
            <v>Introdução à Neurociência Computacional</v>
          </cell>
          <cell r="N784">
            <v>2</v>
          </cell>
          <cell r="O784">
            <v>2</v>
          </cell>
          <cell r="P784">
            <v>4</v>
          </cell>
          <cell r="Q784">
            <v>4</v>
          </cell>
        </row>
        <row r="785">
          <cell r="L785" t="str">
            <v>MCTC022-15</v>
          </cell>
          <cell r="M785" t="str">
            <v>Processamento de Sinais Neurais</v>
          </cell>
          <cell r="N785">
            <v>1</v>
          </cell>
          <cell r="O785">
            <v>3</v>
          </cell>
          <cell r="P785">
            <v>4</v>
          </cell>
          <cell r="Q785">
            <v>4</v>
          </cell>
        </row>
        <row r="786">
          <cell r="L786" t="str">
            <v>MCTC023-15</v>
          </cell>
          <cell r="M786" t="str">
            <v>Neuroanatomia</v>
          </cell>
          <cell r="N786">
            <v>3</v>
          </cell>
          <cell r="O786">
            <v>1</v>
          </cell>
          <cell r="P786">
            <v>4</v>
          </cell>
          <cell r="Q786">
            <v>4</v>
          </cell>
        </row>
        <row r="787">
          <cell r="L787" t="str">
            <v>MCTC024-15</v>
          </cell>
          <cell r="M787" t="str">
            <v>Neuroetologia</v>
          </cell>
          <cell r="N787">
            <v>4</v>
          </cell>
          <cell r="O787">
            <v>0</v>
          </cell>
          <cell r="P787">
            <v>4</v>
          </cell>
          <cell r="Q787">
            <v>4</v>
          </cell>
        </row>
        <row r="788">
          <cell r="L788" t="str">
            <v>MCTD005-13</v>
          </cell>
          <cell r="M788" t="str">
            <v>Fundamentos de Álgebra</v>
          </cell>
          <cell r="N788">
            <v>4</v>
          </cell>
          <cell r="O788">
            <v>0</v>
          </cell>
          <cell r="P788">
            <v>4</v>
          </cell>
          <cell r="Q788">
            <v>4</v>
          </cell>
        </row>
        <row r="789">
          <cell r="L789" t="str">
            <v>MCTD006-13</v>
          </cell>
          <cell r="M789" t="str">
            <v>Fundamentos de Análise</v>
          </cell>
          <cell r="N789">
            <v>4</v>
          </cell>
          <cell r="O789">
            <v>0</v>
          </cell>
          <cell r="P789">
            <v>4</v>
          </cell>
          <cell r="Q789">
            <v>4</v>
          </cell>
        </row>
        <row r="790">
          <cell r="L790" t="str">
            <v>MCTD007-13</v>
          </cell>
          <cell r="M790" t="str">
            <v>Fundamentos de Geometria</v>
          </cell>
          <cell r="N790">
            <v>4</v>
          </cell>
          <cell r="O790">
            <v>0</v>
          </cell>
          <cell r="P790">
            <v>4</v>
          </cell>
          <cell r="Q790">
            <v>4</v>
          </cell>
        </row>
        <row r="791">
          <cell r="L791" t="str">
            <v>MCTD009-13</v>
          </cell>
          <cell r="M791" t="str">
            <v>Geometria Plana e Construções Geométricas</v>
          </cell>
          <cell r="N791">
            <v>4</v>
          </cell>
          <cell r="O791">
            <v>0</v>
          </cell>
          <cell r="P791">
            <v>4</v>
          </cell>
          <cell r="Q791">
            <v>4</v>
          </cell>
        </row>
        <row r="792">
          <cell r="L792" t="str">
            <v>MCTD010-13</v>
          </cell>
          <cell r="M792" t="str">
            <v>História da Matemática</v>
          </cell>
          <cell r="N792">
            <v>4</v>
          </cell>
          <cell r="O792">
            <v>0</v>
          </cell>
          <cell r="P792">
            <v>4</v>
          </cell>
          <cell r="Q792">
            <v>4</v>
          </cell>
        </row>
        <row r="793">
          <cell r="L793" t="str">
            <v>MCTD011-13</v>
          </cell>
          <cell r="M793" t="str">
            <v>Práticas de Ensino de Matemática no Ensino Fundamental</v>
          </cell>
          <cell r="N793">
            <v>4</v>
          </cell>
          <cell r="O793">
            <v>0</v>
          </cell>
          <cell r="P793">
            <v>4</v>
          </cell>
          <cell r="Q793">
            <v>4</v>
          </cell>
        </row>
        <row r="794">
          <cell r="L794" t="str">
            <v>MCTD012-13</v>
          </cell>
          <cell r="M794" t="str">
            <v>Práticas de Ensino de Matemática II</v>
          </cell>
          <cell r="N794">
            <v>3</v>
          </cell>
          <cell r="O794">
            <v>0</v>
          </cell>
          <cell r="P794">
            <v>4</v>
          </cell>
          <cell r="Q794">
            <v>3</v>
          </cell>
        </row>
        <row r="795">
          <cell r="L795" t="str">
            <v>MCTD013-13</v>
          </cell>
          <cell r="M795" t="str">
            <v>Práticas de Ensino de Matemática III</v>
          </cell>
          <cell r="N795">
            <v>3</v>
          </cell>
          <cell r="O795">
            <v>0</v>
          </cell>
          <cell r="P795">
            <v>4</v>
          </cell>
          <cell r="Q795">
            <v>3</v>
          </cell>
        </row>
        <row r="796">
          <cell r="L796" t="str">
            <v>MCTD014-13</v>
          </cell>
          <cell r="M796" t="str">
            <v>Práticas de Ensino de Matemática I</v>
          </cell>
          <cell r="N796">
            <v>3</v>
          </cell>
          <cell r="O796">
            <v>0</v>
          </cell>
          <cell r="P796">
            <v>4</v>
          </cell>
          <cell r="Q796">
            <v>3</v>
          </cell>
        </row>
        <row r="797">
          <cell r="L797" t="str">
            <v>MCTD015-13</v>
          </cell>
          <cell r="M797" t="str">
            <v>Tendências em Educação Matemática</v>
          </cell>
          <cell r="N797">
            <v>4</v>
          </cell>
          <cell r="O797">
            <v>0</v>
          </cell>
          <cell r="P797">
            <v>4</v>
          </cell>
          <cell r="Q797">
            <v>4</v>
          </cell>
        </row>
        <row r="798">
          <cell r="L798" t="str">
            <v>MCZA001-13</v>
          </cell>
          <cell r="M798" t="str">
            <v>Análise de Projetos</v>
          </cell>
          <cell r="N798">
            <v>2</v>
          </cell>
          <cell r="O798">
            <v>0</v>
          </cell>
          <cell r="P798">
            <v>2</v>
          </cell>
          <cell r="Q798">
            <v>2</v>
          </cell>
        </row>
        <row r="799">
          <cell r="L799" t="str">
            <v>MCZA002-17</v>
          </cell>
          <cell r="M799" t="str">
            <v>Aprendizado de Máquina</v>
          </cell>
          <cell r="N799">
            <v>4</v>
          </cell>
          <cell r="O799">
            <v>0</v>
          </cell>
          <cell r="P799">
            <v>4</v>
          </cell>
          <cell r="Q799">
            <v>4</v>
          </cell>
        </row>
        <row r="800">
          <cell r="L800" t="str">
            <v>MCZA003-17</v>
          </cell>
          <cell r="M800" t="str">
            <v>Arquitetura de Computadores de Alto Desempenho</v>
          </cell>
          <cell r="N800">
            <v>4</v>
          </cell>
          <cell r="O800">
            <v>0</v>
          </cell>
          <cell r="P800">
            <v>4</v>
          </cell>
          <cell r="Q800">
            <v>4</v>
          </cell>
        </row>
        <row r="801">
          <cell r="L801" t="str">
            <v>MCZA004-13</v>
          </cell>
          <cell r="M801" t="str">
            <v>Avaliação de Desempenho de Redes</v>
          </cell>
          <cell r="N801">
            <v>3</v>
          </cell>
          <cell r="O801">
            <v>1</v>
          </cell>
          <cell r="P801">
            <v>4</v>
          </cell>
          <cell r="Q801">
            <v>4</v>
          </cell>
        </row>
        <row r="802">
          <cell r="L802" t="str">
            <v>MCZA005-17</v>
          </cell>
          <cell r="M802" t="str">
            <v>Banco de Dados de Apoio à Tomada de Decisão</v>
          </cell>
          <cell r="N802">
            <v>3</v>
          </cell>
          <cell r="O802">
            <v>1</v>
          </cell>
          <cell r="P802">
            <v>4</v>
          </cell>
          <cell r="Q802">
            <v>4</v>
          </cell>
        </row>
        <row r="803">
          <cell r="L803" t="str">
            <v>MCZA006-17</v>
          </cell>
          <cell r="M803" t="str">
            <v>Computação Evolutiva e Conexionista</v>
          </cell>
          <cell r="N803">
            <v>4</v>
          </cell>
          <cell r="O803">
            <v>0</v>
          </cell>
          <cell r="P803">
            <v>4</v>
          </cell>
          <cell r="Q803">
            <v>4</v>
          </cell>
        </row>
        <row r="804">
          <cell r="L804" t="str">
            <v>MCZA007-13</v>
          </cell>
          <cell r="M804" t="str">
            <v>Empreendedorismo e Desenvolvimento de Negócios</v>
          </cell>
          <cell r="N804">
            <v>4</v>
          </cell>
          <cell r="O804">
            <v>0</v>
          </cell>
          <cell r="P804">
            <v>4</v>
          </cell>
          <cell r="Q804">
            <v>4</v>
          </cell>
        </row>
        <row r="805">
          <cell r="L805" t="str">
            <v>MCZA008-17</v>
          </cell>
          <cell r="M805" t="str">
            <v>Interação Humano-Computador</v>
          </cell>
          <cell r="N805">
            <v>4</v>
          </cell>
          <cell r="O805">
            <v>0</v>
          </cell>
          <cell r="P805">
            <v>4</v>
          </cell>
          <cell r="Q805">
            <v>4</v>
          </cell>
        </row>
        <row r="806">
          <cell r="L806" t="str">
            <v>MCZA010-13</v>
          </cell>
          <cell r="M806" t="str">
            <v>Laboratório de Engenharia de Software</v>
          </cell>
          <cell r="N806">
            <v>0</v>
          </cell>
          <cell r="O806">
            <v>4</v>
          </cell>
          <cell r="P806">
            <v>4</v>
          </cell>
          <cell r="Q806">
            <v>4</v>
          </cell>
        </row>
        <row r="807">
          <cell r="L807" t="str">
            <v>MCZA011-17</v>
          </cell>
          <cell r="M807" t="str">
            <v>Laboratório de Redes</v>
          </cell>
          <cell r="N807">
            <v>0</v>
          </cell>
          <cell r="O807">
            <v>4</v>
          </cell>
          <cell r="P807">
            <v>4</v>
          </cell>
          <cell r="Q807">
            <v>4</v>
          </cell>
        </row>
        <row r="808">
          <cell r="L808" t="str">
            <v>MCZA012-13</v>
          </cell>
          <cell r="M808" t="str">
            <v>Laboratório de Sistemas Operacionais</v>
          </cell>
          <cell r="N808">
            <v>0</v>
          </cell>
          <cell r="O808">
            <v>4</v>
          </cell>
          <cell r="P808">
            <v>4</v>
          </cell>
          <cell r="Q808">
            <v>4</v>
          </cell>
        </row>
        <row r="809">
          <cell r="L809" t="str">
            <v>MCZA013-13</v>
          </cell>
          <cell r="M809" t="str">
            <v>Lógicas Não Clássicas</v>
          </cell>
          <cell r="N809">
            <v>4</v>
          </cell>
          <cell r="O809">
            <v>0</v>
          </cell>
          <cell r="P809">
            <v>4</v>
          </cell>
          <cell r="Q809">
            <v>4</v>
          </cell>
        </row>
        <row r="810">
          <cell r="L810" t="str">
            <v>MCZA014-17</v>
          </cell>
          <cell r="M810" t="str">
            <v>Métodos de Otimização</v>
          </cell>
          <cell r="N810">
            <v>4</v>
          </cell>
          <cell r="O810">
            <v>0</v>
          </cell>
          <cell r="P810">
            <v>4</v>
          </cell>
          <cell r="Q810">
            <v>4</v>
          </cell>
        </row>
        <row r="811">
          <cell r="L811" t="str">
            <v>MCZA015-13</v>
          </cell>
          <cell r="M811" t="str">
            <v>Mineração de Dados</v>
          </cell>
          <cell r="N811">
            <v>3</v>
          </cell>
          <cell r="O811">
            <v>1</v>
          </cell>
          <cell r="P811">
            <v>4</v>
          </cell>
          <cell r="Q811">
            <v>4</v>
          </cell>
        </row>
        <row r="812">
          <cell r="L812" t="str">
            <v>MCZA016-15</v>
          </cell>
          <cell r="M812" t="str">
            <v>Gestão de Projetos de Software</v>
          </cell>
          <cell r="N812">
            <v>4</v>
          </cell>
          <cell r="O812">
            <v>0</v>
          </cell>
          <cell r="P812">
            <v>4</v>
          </cell>
          <cell r="Q812">
            <v>4</v>
          </cell>
        </row>
        <row r="813">
          <cell r="L813" t="str">
            <v>MCZA017-13</v>
          </cell>
          <cell r="M813" t="str">
            <v>Processamento de Linguagem Natural</v>
          </cell>
          <cell r="N813">
            <v>4</v>
          </cell>
          <cell r="O813">
            <v>0</v>
          </cell>
          <cell r="P813">
            <v>4</v>
          </cell>
          <cell r="Q813">
            <v>4</v>
          </cell>
        </row>
        <row r="814">
          <cell r="L814" t="str">
            <v>MCZA018-17</v>
          </cell>
          <cell r="M814" t="str">
            <v>Processamento Digital de Imagens</v>
          </cell>
          <cell r="N814">
            <v>3</v>
          </cell>
          <cell r="O814">
            <v>1</v>
          </cell>
          <cell r="P814">
            <v>4</v>
          </cell>
          <cell r="Q814">
            <v>4</v>
          </cell>
        </row>
        <row r="815">
          <cell r="L815" t="str">
            <v>MCZA019-17</v>
          </cell>
          <cell r="M815" t="str">
            <v>Programação para Web</v>
          </cell>
          <cell r="N815">
            <v>2</v>
          </cell>
          <cell r="O815">
            <v>2</v>
          </cell>
          <cell r="P815">
            <v>4</v>
          </cell>
          <cell r="Q815">
            <v>4</v>
          </cell>
        </row>
        <row r="816">
          <cell r="L816" t="str">
            <v>MCZA020-13</v>
          </cell>
          <cell r="M816" t="str">
            <v>Programação Paralela</v>
          </cell>
          <cell r="N816">
            <v>4</v>
          </cell>
          <cell r="O816">
            <v>0</v>
          </cell>
          <cell r="P816">
            <v>4</v>
          </cell>
          <cell r="Q816">
            <v>4</v>
          </cell>
        </row>
        <row r="817">
          <cell r="L817" t="str">
            <v>MCZA021-17</v>
          </cell>
          <cell r="M817" t="str">
            <v>Projeto de Redes</v>
          </cell>
          <cell r="N817">
            <v>4</v>
          </cell>
          <cell r="O817">
            <v>0</v>
          </cell>
          <cell r="P817">
            <v>4</v>
          </cell>
          <cell r="Q817">
            <v>4</v>
          </cell>
        </row>
        <row r="818">
          <cell r="L818" t="str">
            <v>MCZA022-17</v>
          </cell>
          <cell r="M818" t="str">
            <v>Projeto Interdisciplinar</v>
          </cell>
          <cell r="N818">
            <v>0</v>
          </cell>
          <cell r="O818">
            <v>4</v>
          </cell>
          <cell r="P818">
            <v>4</v>
          </cell>
          <cell r="Q818">
            <v>4</v>
          </cell>
        </row>
        <row r="819">
          <cell r="L819" t="str">
            <v>MCZA023-17</v>
          </cell>
          <cell r="M819" t="str">
            <v>Redes Convergentes</v>
          </cell>
          <cell r="N819">
            <v>4</v>
          </cell>
          <cell r="O819">
            <v>0</v>
          </cell>
          <cell r="P819">
            <v>4</v>
          </cell>
          <cell r="Q819">
            <v>4</v>
          </cell>
        </row>
        <row r="820">
          <cell r="L820" t="str">
            <v>MCZA024-17</v>
          </cell>
          <cell r="M820" t="str">
            <v>Redes sem Fio</v>
          </cell>
          <cell r="N820">
            <v>3</v>
          </cell>
          <cell r="O820">
            <v>1</v>
          </cell>
          <cell r="P820">
            <v>4</v>
          </cell>
          <cell r="Q820">
            <v>4</v>
          </cell>
        </row>
        <row r="821">
          <cell r="L821" t="str">
            <v>MCZA025-13</v>
          </cell>
          <cell r="M821" t="str">
            <v>Segurança em Redes</v>
          </cell>
          <cell r="N821">
            <v>2</v>
          </cell>
          <cell r="O821">
            <v>2</v>
          </cell>
          <cell r="P821">
            <v>4</v>
          </cell>
          <cell r="Q821">
            <v>4</v>
          </cell>
        </row>
        <row r="822">
          <cell r="L822" t="str">
            <v>MCZA026-17</v>
          </cell>
          <cell r="M822" t="str">
            <v>Sistema de Gerenciamento de Banco de Dados</v>
          </cell>
          <cell r="N822">
            <v>2</v>
          </cell>
          <cell r="O822">
            <v>2</v>
          </cell>
          <cell r="P822">
            <v>4</v>
          </cell>
          <cell r="Q822">
            <v>4</v>
          </cell>
        </row>
        <row r="823">
          <cell r="L823" t="str">
            <v>MCZA027-15</v>
          </cell>
          <cell r="M823" t="str">
            <v>Sistemas de Informação</v>
          </cell>
          <cell r="N823">
            <v>4</v>
          </cell>
          <cell r="O823">
            <v>0</v>
          </cell>
          <cell r="P823">
            <v>4</v>
          </cell>
          <cell r="Q823">
            <v>4</v>
          </cell>
        </row>
        <row r="824">
          <cell r="L824" t="str">
            <v>MCZA028-13</v>
          </cell>
          <cell r="M824" t="str">
            <v>Sistemas Multiagentes</v>
          </cell>
          <cell r="N824">
            <v>3</v>
          </cell>
          <cell r="O824">
            <v>1</v>
          </cell>
          <cell r="P824">
            <v>4</v>
          </cell>
          <cell r="Q824">
            <v>4</v>
          </cell>
        </row>
        <row r="825">
          <cell r="L825" t="str">
            <v>MCZA029-13</v>
          </cell>
          <cell r="M825" t="str">
            <v>Sistemas Multimídia</v>
          </cell>
          <cell r="N825">
            <v>2</v>
          </cell>
          <cell r="O825">
            <v>2</v>
          </cell>
          <cell r="P825">
            <v>4</v>
          </cell>
          <cell r="Q825">
            <v>4</v>
          </cell>
        </row>
        <row r="826">
          <cell r="L826" t="str">
            <v>MCZA030-17</v>
          </cell>
          <cell r="M826" t="str">
            <v>Vida Artificial na Computação</v>
          </cell>
          <cell r="N826">
            <v>2</v>
          </cell>
          <cell r="O826">
            <v>0</v>
          </cell>
          <cell r="P826">
            <v>4</v>
          </cell>
          <cell r="Q826">
            <v>2</v>
          </cell>
        </row>
        <row r="827">
          <cell r="L827" t="str">
            <v>MCZA031-13</v>
          </cell>
          <cell r="M827" t="str">
            <v>Web Semântica</v>
          </cell>
          <cell r="N827">
            <v>4</v>
          </cell>
          <cell r="O827">
            <v>0</v>
          </cell>
          <cell r="P827">
            <v>4</v>
          </cell>
          <cell r="Q827">
            <v>4</v>
          </cell>
        </row>
        <row r="828">
          <cell r="L828" t="str">
            <v>MCZA032-14</v>
          </cell>
          <cell r="M828" t="str">
            <v>Introdução à Programação de Jogos</v>
          </cell>
          <cell r="N828">
            <v>2</v>
          </cell>
          <cell r="O828">
            <v>2</v>
          </cell>
          <cell r="P828">
            <v>4</v>
          </cell>
          <cell r="Q828">
            <v>4</v>
          </cell>
        </row>
        <row r="829">
          <cell r="L829" t="str">
            <v>MCZA033-14</v>
          </cell>
          <cell r="M829" t="str">
            <v>Programação Avançada para Dispositivos Móveis</v>
          </cell>
          <cell r="N829">
            <v>0</v>
          </cell>
          <cell r="O829">
            <v>4</v>
          </cell>
          <cell r="P829">
            <v>4</v>
          </cell>
          <cell r="Q829">
            <v>4</v>
          </cell>
        </row>
        <row r="830">
          <cell r="L830" t="str">
            <v>MCZA034-14</v>
          </cell>
          <cell r="M830" t="str">
            <v>Programação Segura</v>
          </cell>
          <cell r="N830">
            <v>2</v>
          </cell>
          <cell r="O830">
            <v>2</v>
          </cell>
          <cell r="P830">
            <v>4</v>
          </cell>
          <cell r="Q830">
            <v>4</v>
          </cell>
        </row>
        <row r="831">
          <cell r="L831" t="str">
            <v>MCZA035-14</v>
          </cell>
          <cell r="M831" t="str">
            <v>Algoritmos Probabilísticos</v>
          </cell>
          <cell r="N831">
            <v>4</v>
          </cell>
          <cell r="O831">
            <v>0</v>
          </cell>
          <cell r="P831">
            <v>4</v>
          </cell>
          <cell r="Q831">
            <v>4</v>
          </cell>
        </row>
        <row r="832">
          <cell r="L832" t="str">
            <v>MCZA036-17</v>
          </cell>
          <cell r="M832" t="str">
            <v>Análise de Algoritmos II</v>
          </cell>
          <cell r="N832">
            <v>4</v>
          </cell>
          <cell r="O832">
            <v>0</v>
          </cell>
          <cell r="P832">
            <v>4</v>
          </cell>
          <cell r="Q832">
            <v>4</v>
          </cell>
        </row>
        <row r="833">
          <cell r="L833" t="str">
            <v>MCZA037-14</v>
          </cell>
          <cell r="M833" t="str">
            <v>Combinatória Extremal</v>
          </cell>
          <cell r="N833">
            <v>4</v>
          </cell>
          <cell r="O833">
            <v>0</v>
          </cell>
          <cell r="P833">
            <v>4</v>
          </cell>
          <cell r="Q833">
            <v>4</v>
          </cell>
        </row>
        <row r="834">
          <cell r="L834" t="str">
            <v>MCZA038-17</v>
          </cell>
          <cell r="M834" t="str">
            <v>Prática Avançada de Programação A</v>
          </cell>
          <cell r="N834">
            <v>0</v>
          </cell>
          <cell r="O834">
            <v>4</v>
          </cell>
          <cell r="P834">
            <v>4</v>
          </cell>
          <cell r="Q834">
            <v>4</v>
          </cell>
        </row>
        <row r="835">
          <cell r="L835" t="str">
            <v>MCZA039-17</v>
          </cell>
          <cell r="M835" t="str">
            <v>Prática Avançada de Programação B</v>
          </cell>
          <cell r="N835">
            <v>0</v>
          </cell>
          <cell r="O835">
            <v>4</v>
          </cell>
          <cell r="P835">
            <v>4</v>
          </cell>
          <cell r="Q835">
            <v>4</v>
          </cell>
        </row>
        <row r="836">
          <cell r="L836" t="str">
            <v>MCZA040-17</v>
          </cell>
          <cell r="M836" t="str">
            <v>Prática Avançada de Programação C</v>
          </cell>
          <cell r="N836">
            <v>0</v>
          </cell>
          <cell r="O836">
            <v>4</v>
          </cell>
          <cell r="P836">
            <v>4</v>
          </cell>
          <cell r="Q836">
            <v>4</v>
          </cell>
        </row>
        <row r="837">
          <cell r="L837" t="str">
            <v>MCZA041-14</v>
          </cell>
          <cell r="M837" t="str">
            <v>Processamento de Imagens Utilizando GPU</v>
          </cell>
          <cell r="N837">
            <v>4</v>
          </cell>
          <cell r="O837">
            <v>0</v>
          </cell>
          <cell r="P837">
            <v>4</v>
          </cell>
          <cell r="Q837">
            <v>4</v>
          </cell>
        </row>
        <row r="838">
          <cell r="L838" t="str">
            <v>MCZA042-14</v>
          </cell>
          <cell r="M838" t="str">
            <v>Processo e Desenvolvimento de Softwares Educacionais</v>
          </cell>
          <cell r="N838">
            <v>0</v>
          </cell>
          <cell r="O838">
            <v>4</v>
          </cell>
          <cell r="P838">
            <v>4</v>
          </cell>
          <cell r="Q838">
            <v>4</v>
          </cell>
        </row>
        <row r="839">
          <cell r="L839" t="str">
            <v>MCZA044-14</v>
          </cell>
          <cell r="M839" t="str">
            <v>Robótica e Sistemas Inteligentes</v>
          </cell>
          <cell r="N839">
            <v>2</v>
          </cell>
          <cell r="O839">
            <v>2</v>
          </cell>
          <cell r="P839">
            <v>4</v>
          </cell>
          <cell r="Q839">
            <v>4</v>
          </cell>
        </row>
        <row r="840">
          <cell r="L840" t="str">
            <v>MCZA045-14</v>
          </cell>
          <cell r="M840" t="str">
            <v>Robótica Educacional</v>
          </cell>
          <cell r="N840">
            <v>2</v>
          </cell>
          <cell r="O840">
            <v>2</v>
          </cell>
          <cell r="P840">
            <v>4</v>
          </cell>
          <cell r="Q840">
            <v>4</v>
          </cell>
        </row>
        <row r="841">
          <cell r="L841" t="str">
            <v>MCZA046-14</v>
          </cell>
          <cell r="M841" t="str">
            <v>Semântica de Linguagem de Programação</v>
          </cell>
          <cell r="N841">
            <v>4</v>
          </cell>
          <cell r="O841">
            <v>0</v>
          </cell>
          <cell r="P841">
            <v>4</v>
          </cell>
          <cell r="Q841">
            <v>4</v>
          </cell>
        </row>
        <row r="842">
          <cell r="L842" t="str">
            <v>MCZA047-14</v>
          </cell>
          <cell r="M842" t="str">
            <v>Sistemas Multi-Robôs Sociais</v>
          </cell>
          <cell r="N842">
            <v>2</v>
          </cell>
          <cell r="O842">
            <v>2</v>
          </cell>
          <cell r="P842">
            <v>4</v>
          </cell>
          <cell r="Q842">
            <v>4</v>
          </cell>
        </row>
        <row r="843">
          <cell r="L843" t="str">
            <v>MCZA048-17</v>
          </cell>
          <cell r="M843" t="str">
            <v>Teoria Espectral de Grafos</v>
          </cell>
          <cell r="N843">
            <v>4</v>
          </cell>
          <cell r="O843">
            <v>0</v>
          </cell>
          <cell r="P843">
            <v>4</v>
          </cell>
          <cell r="Q843">
            <v>4</v>
          </cell>
        </row>
        <row r="844">
          <cell r="L844" t="str">
            <v>MCZA049-14</v>
          </cell>
          <cell r="M844" t="str">
            <v>Tópicos Emergentes em Banco de Dados</v>
          </cell>
          <cell r="N844">
            <v>4</v>
          </cell>
          <cell r="O844">
            <v>0</v>
          </cell>
          <cell r="P844">
            <v>4</v>
          </cell>
          <cell r="Q844">
            <v>4</v>
          </cell>
        </row>
        <row r="845">
          <cell r="L845" t="str">
            <v>MCZA050-15</v>
          </cell>
          <cell r="M845" t="str">
            <v>Técnicas Avançadas de Programação</v>
          </cell>
          <cell r="N845">
            <v>2</v>
          </cell>
          <cell r="O845">
            <v>2</v>
          </cell>
          <cell r="P845">
            <v>4</v>
          </cell>
          <cell r="Q845">
            <v>4</v>
          </cell>
        </row>
        <row r="846">
          <cell r="L846" t="str">
            <v>MCZA051-17</v>
          </cell>
          <cell r="M846" t="str">
            <v>Estágio Supervisionado em Computação</v>
          </cell>
          <cell r="N846">
            <v>4</v>
          </cell>
          <cell r="O846">
            <v>0</v>
          </cell>
          <cell r="P846">
            <v>8</v>
          </cell>
          <cell r="Q846">
            <v>4</v>
          </cell>
        </row>
        <row r="847">
          <cell r="L847" t="str">
            <v>MCZB001-13</v>
          </cell>
          <cell r="M847" t="str">
            <v>Análise Complexa</v>
          </cell>
          <cell r="N847">
            <v>4</v>
          </cell>
          <cell r="O847">
            <v>0</v>
          </cell>
          <cell r="P847">
            <v>4</v>
          </cell>
          <cell r="Q847">
            <v>4</v>
          </cell>
        </row>
        <row r="848">
          <cell r="L848" t="str">
            <v>MCZB002-13</v>
          </cell>
          <cell r="M848" t="str">
            <v>Análise de Regressão</v>
          </cell>
          <cell r="N848">
            <v>3</v>
          </cell>
          <cell r="O848">
            <v>1</v>
          </cell>
          <cell r="P848">
            <v>4</v>
          </cell>
          <cell r="Q848">
            <v>4</v>
          </cell>
        </row>
        <row r="849">
          <cell r="L849" t="str">
            <v>MCZB003-17</v>
          </cell>
          <cell r="M849" t="str">
            <v>Análise Multivariada</v>
          </cell>
          <cell r="N849">
            <v>4</v>
          </cell>
          <cell r="O849">
            <v>0</v>
          </cell>
          <cell r="P849">
            <v>4</v>
          </cell>
          <cell r="Q849">
            <v>4</v>
          </cell>
        </row>
        <row r="850">
          <cell r="L850" t="str">
            <v>MCZB004-17</v>
          </cell>
          <cell r="M850" t="str">
            <v>Análise no Rn II</v>
          </cell>
          <cell r="N850">
            <v>4</v>
          </cell>
          <cell r="O850">
            <v>0</v>
          </cell>
          <cell r="P850">
            <v>4</v>
          </cell>
          <cell r="Q850">
            <v>4</v>
          </cell>
        </row>
        <row r="851">
          <cell r="L851" t="str">
            <v>MCZB005-17</v>
          </cell>
          <cell r="M851" t="str">
            <v>Análise Numérica</v>
          </cell>
          <cell r="N851">
            <v>4</v>
          </cell>
          <cell r="O851">
            <v>0</v>
          </cell>
          <cell r="P851">
            <v>4</v>
          </cell>
          <cell r="Q851">
            <v>4</v>
          </cell>
        </row>
        <row r="852">
          <cell r="L852" t="str">
            <v>MCZB006-17</v>
          </cell>
          <cell r="M852" t="str">
            <v>Conexões e Fibrados</v>
          </cell>
          <cell r="N852">
            <v>4</v>
          </cell>
          <cell r="O852">
            <v>0</v>
          </cell>
          <cell r="P852">
            <v>4</v>
          </cell>
          <cell r="Q852">
            <v>4</v>
          </cell>
        </row>
        <row r="853">
          <cell r="L853" t="str">
            <v>MCZB007-13</v>
          </cell>
          <cell r="M853" t="str">
            <v>Elementos Finitos</v>
          </cell>
          <cell r="N853">
            <v>4</v>
          </cell>
          <cell r="O853">
            <v>0</v>
          </cell>
          <cell r="P853">
            <v>4</v>
          </cell>
          <cell r="Q853">
            <v>4</v>
          </cell>
        </row>
        <row r="854">
          <cell r="L854" t="str">
            <v>MCZB008-13</v>
          </cell>
          <cell r="M854" t="str">
            <v>Formas Diferenciais</v>
          </cell>
          <cell r="N854">
            <v>4</v>
          </cell>
          <cell r="O854">
            <v>0</v>
          </cell>
          <cell r="P854">
            <v>4</v>
          </cell>
          <cell r="Q854">
            <v>4</v>
          </cell>
        </row>
        <row r="855">
          <cell r="L855" t="str">
            <v>MCZB009-13</v>
          </cell>
          <cell r="M855" t="str">
            <v>Geometria Não Euclidiana</v>
          </cell>
          <cell r="N855">
            <v>4</v>
          </cell>
          <cell r="O855">
            <v>0</v>
          </cell>
          <cell r="P855">
            <v>4</v>
          </cell>
          <cell r="Q855">
            <v>4</v>
          </cell>
        </row>
        <row r="856">
          <cell r="L856" t="str">
            <v>MCZB010-13</v>
          </cell>
          <cell r="M856" t="str">
            <v>Grupo Fundamental e Espaço de Recobrimento</v>
          </cell>
          <cell r="N856">
            <v>4</v>
          </cell>
          <cell r="O856">
            <v>0</v>
          </cell>
          <cell r="P856">
            <v>4</v>
          </cell>
          <cell r="Q856">
            <v>4</v>
          </cell>
        </row>
        <row r="857">
          <cell r="L857" t="str">
            <v>MCZB012-13</v>
          </cell>
          <cell r="M857" t="str">
            <v>Inferência Estatística</v>
          </cell>
          <cell r="N857">
            <v>4</v>
          </cell>
          <cell r="O857">
            <v>0</v>
          </cell>
          <cell r="P857">
            <v>4</v>
          </cell>
          <cell r="Q857">
            <v>4</v>
          </cell>
        </row>
        <row r="858">
          <cell r="L858" t="str">
            <v>MCZB013-13</v>
          </cell>
          <cell r="M858" t="str">
            <v>Introdução à Análise Estocástica em Finanças</v>
          </cell>
          <cell r="N858">
            <v>3</v>
          </cell>
          <cell r="O858">
            <v>1</v>
          </cell>
          <cell r="P858">
            <v>4</v>
          </cell>
          <cell r="Q858">
            <v>4</v>
          </cell>
        </row>
        <row r="859">
          <cell r="L859" t="str">
            <v>MCZB014-17</v>
          </cell>
          <cell r="M859" t="str">
            <v>Introdução à Análise Funcional</v>
          </cell>
          <cell r="N859">
            <v>4</v>
          </cell>
          <cell r="O859">
            <v>0</v>
          </cell>
          <cell r="P859">
            <v>4</v>
          </cell>
          <cell r="Q859">
            <v>4</v>
          </cell>
        </row>
        <row r="860">
          <cell r="L860" t="str">
            <v>MCZB015-13</v>
          </cell>
          <cell r="M860" t="str">
            <v>Introdução à Criptografia</v>
          </cell>
          <cell r="N860">
            <v>4</v>
          </cell>
          <cell r="O860">
            <v>0</v>
          </cell>
          <cell r="P860">
            <v>4</v>
          </cell>
          <cell r="Q860">
            <v>4</v>
          </cell>
        </row>
        <row r="861">
          <cell r="L861" t="str">
            <v>MCZB016-13</v>
          </cell>
          <cell r="M861" t="str">
            <v>Introdução à Estatística Bayesiana</v>
          </cell>
          <cell r="N861">
            <v>3</v>
          </cell>
          <cell r="O861">
            <v>1</v>
          </cell>
          <cell r="P861">
            <v>4</v>
          </cell>
          <cell r="Q861">
            <v>4</v>
          </cell>
        </row>
        <row r="862">
          <cell r="L862" t="str">
            <v>MCZB017-17</v>
          </cell>
          <cell r="M862" t="str">
            <v>Métodos Numéricos em EDP’s</v>
          </cell>
          <cell r="N862">
            <v>2</v>
          </cell>
          <cell r="O862">
            <v>2</v>
          </cell>
          <cell r="P862">
            <v>4</v>
          </cell>
          <cell r="Q862">
            <v>4</v>
          </cell>
        </row>
        <row r="863">
          <cell r="L863" t="str">
            <v>MCZB018-13</v>
          </cell>
          <cell r="M863" t="str">
            <v>Introdução à Modelagem e Processos Estocásticos</v>
          </cell>
          <cell r="N863">
            <v>3</v>
          </cell>
          <cell r="O863">
            <v>1</v>
          </cell>
          <cell r="P863">
            <v>4</v>
          </cell>
          <cell r="Q863">
            <v>4</v>
          </cell>
        </row>
        <row r="864">
          <cell r="L864" t="str">
            <v>MCZB019-13</v>
          </cell>
          <cell r="M864" t="str">
            <v>Introdução aos Processos Pontuais</v>
          </cell>
          <cell r="N864">
            <v>4</v>
          </cell>
          <cell r="O864">
            <v>0</v>
          </cell>
          <cell r="P864">
            <v>4</v>
          </cell>
          <cell r="Q864">
            <v>4</v>
          </cell>
        </row>
        <row r="865">
          <cell r="L865" t="str">
            <v>MCZB020-13</v>
          </cell>
          <cell r="M865" t="str">
            <v>Introdução aos Sistemas Dinâmicos</v>
          </cell>
          <cell r="N865">
            <v>4</v>
          </cell>
          <cell r="O865">
            <v>0</v>
          </cell>
          <cell r="P865">
            <v>4</v>
          </cell>
          <cell r="Q865">
            <v>4</v>
          </cell>
        </row>
        <row r="866">
          <cell r="L866" t="str">
            <v>MCZB021-13</v>
          </cell>
          <cell r="M866" t="str">
            <v>Introdução às Curvas Algébricas</v>
          </cell>
          <cell r="N866">
            <v>4</v>
          </cell>
          <cell r="O866">
            <v>0</v>
          </cell>
          <cell r="P866">
            <v>4</v>
          </cell>
          <cell r="Q866">
            <v>4</v>
          </cell>
        </row>
        <row r="867">
          <cell r="L867" t="str">
            <v>MCZB022-17</v>
          </cell>
          <cell r="M867" t="str">
            <v>Metateoremas da Lógica Clássica</v>
          </cell>
          <cell r="N867">
            <v>4</v>
          </cell>
          <cell r="O867">
            <v>0</v>
          </cell>
          <cell r="P867">
            <v>4</v>
          </cell>
          <cell r="Q867">
            <v>4</v>
          </cell>
        </row>
        <row r="868">
          <cell r="L868" t="str">
            <v>MCZB023-17</v>
          </cell>
          <cell r="M868" t="str">
            <v>Métodos Numéricos em EDO’s</v>
          </cell>
          <cell r="N868">
            <v>2</v>
          </cell>
          <cell r="O868">
            <v>2</v>
          </cell>
          <cell r="P868">
            <v>4</v>
          </cell>
          <cell r="Q868">
            <v>4</v>
          </cell>
        </row>
        <row r="869">
          <cell r="L869" t="str">
            <v>MCZB024-13</v>
          </cell>
          <cell r="M869" t="str">
            <v>Métodos Variacionais</v>
          </cell>
          <cell r="N869">
            <v>4</v>
          </cell>
          <cell r="O869">
            <v>0</v>
          </cell>
          <cell r="P869">
            <v>4</v>
          </cell>
          <cell r="Q869">
            <v>4</v>
          </cell>
        </row>
        <row r="870">
          <cell r="L870" t="str">
            <v>MCZB025-13</v>
          </cell>
          <cell r="M870" t="str">
            <v>Módulos</v>
          </cell>
          <cell r="N870">
            <v>4</v>
          </cell>
          <cell r="O870">
            <v>0</v>
          </cell>
          <cell r="P870">
            <v>4</v>
          </cell>
          <cell r="Q870">
            <v>4</v>
          </cell>
        </row>
        <row r="871">
          <cell r="L871" t="str">
            <v>MCZB026-13</v>
          </cell>
          <cell r="M871" t="str">
            <v>Percolação</v>
          </cell>
          <cell r="N871">
            <v>4</v>
          </cell>
          <cell r="O871">
            <v>0</v>
          </cell>
          <cell r="P871">
            <v>4</v>
          </cell>
          <cell r="Q871">
            <v>4</v>
          </cell>
        </row>
        <row r="872">
          <cell r="L872" t="str">
            <v>MCZB028-13</v>
          </cell>
          <cell r="M872" t="str">
            <v>Processos Estocásticos</v>
          </cell>
          <cell r="N872">
            <v>4</v>
          </cell>
          <cell r="O872">
            <v>0</v>
          </cell>
          <cell r="P872">
            <v>4</v>
          </cell>
          <cell r="Q872">
            <v>4</v>
          </cell>
        </row>
        <row r="873">
          <cell r="L873" t="str">
            <v>MCZB029-17</v>
          </cell>
          <cell r="M873" t="str">
            <v>Teoria Aritmética dos Números II</v>
          </cell>
          <cell r="N873">
            <v>4</v>
          </cell>
          <cell r="O873">
            <v>0</v>
          </cell>
          <cell r="P873">
            <v>4</v>
          </cell>
          <cell r="Q873">
            <v>4</v>
          </cell>
        </row>
        <row r="874">
          <cell r="L874" t="str">
            <v>MCZB030-17</v>
          </cell>
          <cell r="M874" t="str">
            <v>Teoria Axiomática de Conjuntos</v>
          </cell>
          <cell r="N874">
            <v>4</v>
          </cell>
          <cell r="O874">
            <v>0</v>
          </cell>
          <cell r="P874">
            <v>4</v>
          </cell>
          <cell r="Q874">
            <v>4</v>
          </cell>
        </row>
        <row r="875">
          <cell r="L875" t="str">
            <v>MCZB031-17</v>
          </cell>
          <cell r="M875" t="str">
            <v>Teoria dos Jogos</v>
          </cell>
          <cell r="N875">
            <v>4</v>
          </cell>
          <cell r="O875">
            <v>0</v>
          </cell>
          <cell r="P875">
            <v>4</v>
          </cell>
          <cell r="Q875">
            <v>4</v>
          </cell>
        </row>
        <row r="876">
          <cell r="L876" t="str">
            <v>MCZB032-13</v>
          </cell>
          <cell r="M876" t="str">
            <v>Teoria das Filas</v>
          </cell>
          <cell r="N876">
            <v>4</v>
          </cell>
          <cell r="O876">
            <v>0</v>
          </cell>
          <cell r="P876">
            <v>4</v>
          </cell>
          <cell r="Q876">
            <v>4</v>
          </cell>
        </row>
        <row r="877">
          <cell r="L877" t="str">
            <v>MCZB033-17</v>
          </cell>
          <cell r="M877" t="str">
            <v>Teoria da Recursão e Computabilidade</v>
          </cell>
          <cell r="N877">
            <v>4</v>
          </cell>
          <cell r="O877">
            <v>0</v>
          </cell>
          <cell r="P877">
            <v>4</v>
          </cell>
          <cell r="Q877">
            <v>4</v>
          </cell>
        </row>
        <row r="878">
          <cell r="L878" t="str">
            <v>MCZB034-17</v>
          </cell>
          <cell r="M878" t="str">
            <v>Teoria das Distribuições</v>
          </cell>
          <cell r="N878">
            <v>4</v>
          </cell>
          <cell r="O878">
            <v>0</v>
          </cell>
          <cell r="P878">
            <v>4</v>
          </cell>
          <cell r="Q878">
            <v>4</v>
          </cell>
        </row>
        <row r="879">
          <cell r="L879" t="str">
            <v>MCZB035-17</v>
          </cell>
          <cell r="M879" t="str">
            <v>Evolução dos Conceitos Matemáticos</v>
          </cell>
          <cell r="N879">
            <v>4</v>
          </cell>
          <cell r="O879">
            <v>0</v>
          </cell>
          <cell r="P879">
            <v>4</v>
          </cell>
          <cell r="Q879">
            <v>4</v>
          </cell>
        </row>
        <row r="880">
          <cell r="L880" t="str">
            <v>MCZB036-17</v>
          </cell>
          <cell r="M880" t="str">
            <v>Filosofia da Matemática</v>
          </cell>
          <cell r="N880">
            <v>4</v>
          </cell>
          <cell r="O880">
            <v>0</v>
          </cell>
          <cell r="P880">
            <v>4</v>
          </cell>
          <cell r="Q880">
            <v>4</v>
          </cell>
        </row>
        <row r="881">
          <cell r="L881" t="str">
            <v>MCZB037-17</v>
          </cell>
          <cell r="M881" t="str">
            <v>Funções Especiais e Teoria de Representações de Grupos</v>
          </cell>
          <cell r="N881">
            <v>4</v>
          </cell>
          <cell r="O881">
            <v>0</v>
          </cell>
          <cell r="P881">
            <v>4</v>
          </cell>
          <cell r="Q881">
            <v>4</v>
          </cell>
        </row>
        <row r="882">
          <cell r="L882" t="str">
            <v>MCZB038-17</v>
          </cell>
          <cell r="M882" t="str">
            <v>Teoria Básica de Categorias</v>
          </cell>
          <cell r="N882">
            <v>4</v>
          </cell>
          <cell r="O882">
            <v>0</v>
          </cell>
          <cell r="P882">
            <v>4</v>
          </cell>
          <cell r="Q882">
            <v>4</v>
          </cell>
        </row>
        <row r="883">
          <cell r="L883" t="str">
            <v>MCZB039-17</v>
          </cell>
          <cell r="M883" t="str">
            <v>Teoria Básica de Modelos</v>
          </cell>
          <cell r="N883">
            <v>4</v>
          </cell>
          <cell r="O883">
            <v>0</v>
          </cell>
          <cell r="P883">
            <v>4</v>
          </cell>
          <cell r="Q883">
            <v>4</v>
          </cell>
        </row>
        <row r="884">
          <cell r="L884" t="str">
            <v>MCZB040-17</v>
          </cell>
          <cell r="M884" t="str">
            <v>Tópicos de Análise de Fourier</v>
          </cell>
          <cell r="N884">
            <v>4</v>
          </cell>
          <cell r="O884">
            <v>0</v>
          </cell>
          <cell r="P884">
            <v>4</v>
          </cell>
          <cell r="Q884">
            <v>4</v>
          </cell>
        </row>
        <row r="885">
          <cell r="L885" t="str">
            <v>MCZB041-17</v>
          </cell>
          <cell r="M885" t="str">
            <v>Teoria de Conjuntos</v>
          </cell>
          <cell r="N885">
            <v>4</v>
          </cell>
          <cell r="O885">
            <v>0</v>
          </cell>
          <cell r="P885">
            <v>4</v>
          </cell>
          <cell r="Q885">
            <v>4</v>
          </cell>
        </row>
        <row r="886">
          <cell r="L886" t="str">
            <v>MCZC001-15</v>
          </cell>
          <cell r="M886" t="str">
            <v>Patologias do Sistema Nervoso Central</v>
          </cell>
          <cell r="N886">
            <v>4</v>
          </cell>
          <cell r="O886">
            <v>0</v>
          </cell>
          <cell r="P886">
            <v>4</v>
          </cell>
          <cell r="Q886">
            <v>4</v>
          </cell>
        </row>
        <row r="887">
          <cell r="L887" t="str">
            <v>MCZC002-15</v>
          </cell>
          <cell r="M887" t="str">
            <v>Bases Neurais da Motricidade</v>
          </cell>
          <cell r="N887">
            <v>4</v>
          </cell>
          <cell r="O887">
            <v>0</v>
          </cell>
          <cell r="P887">
            <v>4</v>
          </cell>
          <cell r="Q887">
            <v>4</v>
          </cell>
        </row>
        <row r="888">
          <cell r="L888" t="str">
            <v>MCZC003-15</v>
          </cell>
          <cell r="M888" t="str">
            <v>Introdução à Psicolinguística e Neurociência da Linguagem</v>
          </cell>
          <cell r="N888">
            <v>4</v>
          </cell>
          <cell r="O888">
            <v>0</v>
          </cell>
          <cell r="P888">
            <v>4</v>
          </cell>
          <cell r="Q888">
            <v>4</v>
          </cell>
        </row>
        <row r="889">
          <cell r="L889" t="str">
            <v>MCZC004-15</v>
          </cell>
          <cell r="M889" t="str">
            <v>Desenvolvimento e Degeneração do Sistema Nervoso</v>
          </cell>
          <cell r="N889">
            <v>4</v>
          </cell>
          <cell r="O889">
            <v>0</v>
          </cell>
          <cell r="P889">
            <v>4</v>
          </cell>
          <cell r="Q889">
            <v>4</v>
          </cell>
        </row>
        <row r="890">
          <cell r="L890" t="str">
            <v>MCZC007-15</v>
          </cell>
          <cell r="M890" t="str">
            <v>Ergonomia Cognitiva</v>
          </cell>
          <cell r="N890">
            <v>4</v>
          </cell>
          <cell r="O890">
            <v>0</v>
          </cell>
          <cell r="P890">
            <v>4</v>
          </cell>
          <cell r="Q890">
            <v>4</v>
          </cell>
        </row>
        <row r="891">
          <cell r="L891" t="str">
            <v>MCZC008-13</v>
          </cell>
          <cell r="M891" t="str">
            <v>Neuroarte</v>
          </cell>
          <cell r="N891">
            <v>2</v>
          </cell>
          <cell r="O891">
            <v>0</v>
          </cell>
          <cell r="P891">
            <v>2</v>
          </cell>
          <cell r="Q891">
            <v>2</v>
          </cell>
        </row>
        <row r="892">
          <cell r="L892" t="str">
            <v>MCZC010-15</v>
          </cell>
          <cell r="M892" t="str">
            <v>Atenção e Estados de Consciência</v>
          </cell>
          <cell r="N892">
            <v>4</v>
          </cell>
          <cell r="O892">
            <v>0</v>
          </cell>
          <cell r="P892">
            <v>4</v>
          </cell>
          <cell r="Q892">
            <v>4</v>
          </cell>
        </row>
        <row r="893">
          <cell r="L893" t="str">
            <v>MCZC011-15</v>
          </cell>
          <cell r="M893" t="str">
            <v>Tomada de Decisões e Neuroeconomia</v>
          </cell>
          <cell r="N893">
            <v>4</v>
          </cell>
          <cell r="O893">
            <v>0</v>
          </cell>
          <cell r="P893">
            <v>4</v>
          </cell>
          <cell r="Q893">
            <v>4</v>
          </cell>
        </row>
        <row r="894">
          <cell r="L894" t="str">
            <v>MCZC012-15</v>
          </cell>
          <cell r="M894" t="str">
            <v>Sensação e Percepção</v>
          </cell>
          <cell r="N894">
            <v>4</v>
          </cell>
          <cell r="O894">
            <v>0</v>
          </cell>
          <cell r="P894">
            <v>4</v>
          </cell>
          <cell r="Q894">
            <v>4</v>
          </cell>
        </row>
        <row r="895">
          <cell r="L895" t="str">
            <v>MCZC013-15</v>
          </cell>
          <cell r="M895" t="str">
            <v>Memória e Aprendizagem</v>
          </cell>
          <cell r="N895">
            <v>4</v>
          </cell>
          <cell r="O895">
            <v>0</v>
          </cell>
          <cell r="P895">
            <v>4</v>
          </cell>
          <cell r="Q895">
            <v>4</v>
          </cell>
        </row>
        <row r="896">
          <cell r="L896" t="str">
            <v>MCZC014-15</v>
          </cell>
          <cell r="M896" t="str">
            <v>Introdução à Bioestatística</v>
          </cell>
          <cell r="N896">
            <v>3</v>
          </cell>
          <cell r="O896">
            <v>1</v>
          </cell>
          <cell r="P896">
            <v>4</v>
          </cell>
          <cell r="Q896">
            <v>4</v>
          </cell>
        </row>
        <row r="897">
          <cell r="L897" t="str">
            <v>MCZC015-15</v>
          </cell>
          <cell r="M897" t="str">
            <v>Neuroarte Prática e Estética Experimental</v>
          </cell>
          <cell r="N897">
            <v>1</v>
          </cell>
          <cell r="O897">
            <v>3</v>
          </cell>
          <cell r="P897">
            <v>2</v>
          </cell>
          <cell r="Q897">
            <v>4</v>
          </cell>
        </row>
        <row r="898">
          <cell r="L898" t="str">
            <v>MCZC016-15</v>
          </cell>
          <cell r="M898" t="str">
            <v>Neurociência da Cognição Musical</v>
          </cell>
          <cell r="N898">
            <v>2</v>
          </cell>
          <cell r="O898">
            <v>0</v>
          </cell>
          <cell r="P898">
            <v>2</v>
          </cell>
          <cell r="Q898">
            <v>2</v>
          </cell>
        </row>
        <row r="899">
          <cell r="L899" t="str">
            <v>NHH2007-13</v>
          </cell>
          <cell r="M899" t="str">
            <v>Estética</v>
          </cell>
          <cell r="N899">
            <v>4</v>
          </cell>
          <cell r="O899">
            <v>0</v>
          </cell>
          <cell r="P899">
            <v>4</v>
          </cell>
          <cell r="Q899">
            <v>4</v>
          </cell>
        </row>
        <row r="900">
          <cell r="L900" t="str">
            <v>NHH2008-13</v>
          </cell>
          <cell r="M900" t="str">
            <v>Estética: Perspectivas Contemporâneas</v>
          </cell>
          <cell r="N900">
            <v>4</v>
          </cell>
          <cell r="O900">
            <v>0</v>
          </cell>
          <cell r="P900">
            <v>4</v>
          </cell>
          <cell r="Q900">
            <v>4</v>
          </cell>
        </row>
        <row r="901">
          <cell r="L901" t="str">
            <v>NHH2009-13</v>
          </cell>
          <cell r="M901" t="str">
            <v>Ética</v>
          </cell>
          <cell r="N901">
            <v>4</v>
          </cell>
          <cell r="O901">
            <v>0</v>
          </cell>
          <cell r="P901">
            <v>4</v>
          </cell>
          <cell r="Q901">
            <v>4</v>
          </cell>
        </row>
        <row r="902">
          <cell r="L902" t="str">
            <v>NHH2010-13</v>
          </cell>
          <cell r="M902" t="str">
            <v>Ética: Perspectivas Contemporâneas</v>
          </cell>
          <cell r="N902">
            <v>4</v>
          </cell>
          <cell r="O902">
            <v>0</v>
          </cell>
          <cell r="P902">
            <v>4</v>
          </cell>
          <cell r="Q902">
            <v>4</v>
          </cell>
        </row>
        <row r="903">
          <cell r="L903" t="str">
            <v>NHH2012-13</v>
          </cell>
          <cell r="M903" t="str">
            <v>Fenomenologia e Filosofia Hermenêutica</v>
          </cell>
          <cell r="N903">
            <v>4</v>
          </cell>
          <cell r="O903">
            <v>0</v>
          </cell>
          <cell r="P903">
            <v>4</v>
          </cell>
          <cell r="Q903">
            <v>4</v>
          </cell>
        </row>
        <row r="904">
          <cell r="L904" t="str">
            <v>NHH2015-13</v>
          </cell>
          <cell r="M904" t="str">
            <v>Filosofia da Ciência: em torno à concepção ortodoxa</v>
          </cell>
          <cell r="N904">
            <v>4</v>
          </cell>
          <cell r="O904">
            <v>0</v>
          </cell>
          <cell r="P904">
            <v>4</v>
          </cell>
          <cell r="Q904">
            <v>4</v>
          </cell>
        </row>
        <row r="905">
          <cell r="L905" t="str">
            <v>NHH2016-13</v>
          </cell>
          <cell r="M905" t="str">
            <v>Filosofia da Ciência: o debate Popper-Kuhn e seus desdobramentos</v>
          </cell>
          <cell r="N905">
            <v>4</v>
          </cell>
          <cell r="O905">
            <v>0</v>
          </cell>
          <cell r="P905">
            <v>4</v>
          </cell>
          <cell r="Q905">
            <v>4</v>
          </cell>
        </row>
        <row r="906">
          <cell r="L906" t="str">
            <v>NHH2017-16</v>
          </cell>
          <cell r="M906" t="str">
            <v>Filosofia da Educação</v>
          </cell>
          <cell r="N906">
            <v>4</v>
          </cell>
          <cell r="O906">
            <v>0</v>
          </cell>
          <cell r="P906">
            <v>4</v>
          </cell>
          <cell r="Q906">
            <v>4</v>
          </cell>
        </row>
        <row r="907">
          <cell r="L907" t="str">
            <v>NHH2019-13</v>
          </cell>
          <cell r="M907" t="str">
            <v>Filosofia da Linguagem</v>
          </cell>
          <cell r="N907">
            <v>4</v>
          </cell>
          <cell r="O907">
            <v>0</v>
          </cell>
          <cell r="P907">
            <v>4</v>
          </cell>
          <cell r="Q907">
            <v>4</v>
          </cell>
        </row>
        <row r="908">
          <cell r="L908" t="str">
            <v>NHH2020-13</v>
          </cell>
          <cell r="M908" t="str">
            <v>Filosofia da Lógica</v>
          </cell>
          <cell r="N908">
            <v>4</v>
          </cell>
          <cell r="O908">
            <v>0</v>
          </cell>
          <cell r="P908">
            <v>4</v>
          </cell>
          <cell r="Q908">
            <v>4</v>
          </cell>
        </row>
        <row r="909">
          <cell r="L909" t="str">
            <v>NHH2023-16</v>
          </cell>
          <cell r="M909" t="str">
            <v>Filosofia do Ensino de Filosofia</v>
          </cell>
          <cell r="N909">
            <v>4</v>
          </cell>
          <cell r="O909">
            <v>0</v>
          </cell>
          <cell r="P909">
            <v>4</v>
          </cell>
          <cell r="Q909">
            <v>4</v>
          </cell>
        </row>
        <row r="910">
          <cell r="L910" t="str">
            <v>NHH2026-13</v>
          </cell>
          <cell r="M910" t="str">
            <v>Filosofia no Brasil e na América Latina</v>
          </cell>
          <cell r="N910">
            <v>4</v>
          </cell>
          <cell r="O910">
            <v>0</v>
          </cell>
          <cell r="P910">
            <v>4</v>
          </cell>
          <cell r="Q910">
            <v>4</v>
          </cell>
        </row>
        <row r="911">
          <cell r="L911" t="str">
            <v>NHH2028-13</v>
          </cell>
          <cell r="M911" t="str">
            <v>Filosofia Política</v>
          </cell>
          <cell r="N911">
            <v>4</v>
          </cell>
          <cell r="O911">
            <v>0</v>
          </cell>
          <cell r="P911">
            <v>4</v>
          </cell>
          <cell r="Q911">
            <v>4</v>
          </cell>
        </row>
        <row r="912">
          <cell r="L912" t="str">
            <v>NHH2029-13</v>
          </cell>
          <cell r="M912" t="str">
            <v>Filosofia Política: Perspectivas Contemporâneas</v>
          </cell>
          <cell r="N912">
            <v>4</v>
          </cell>
          <cell r="O912">
            <v>0</v>
          </cell>
          <cell r="P912">
            <v>4</v>
          </cell>
          <cell r="Q912">
            <v>4</v>
          </cell>
        </row>
        <row r="913">
          <cell r="L913" t="str">
            <v>NHH2032-13</v>
          </cell>
          <cell r="M913" t="str">
            <v>História da Filosofia Antiga: Aristóteles e o Aristotelismo</v>
          </cell>
          <cell r="N913">
            <v>4</v>
          </cell>
          <cell r="O913">
            <v>0</v>
          </cell>
          <cell r="P913">
            <v>4</v>
          </cell>
          <cell r="Q913">
            <v>4</v>
          </cell>
        </row>
        <row r="914">
          <cell r="L914" t="str">
            <v>NHH2033-13</v>
          </cell>
          <cell r="M914" t="str">
            <v>História da Filosofia Antiga: Platão e o Platonismo</v>
          </cell>
          <cell r="N914">
            <v>4</v>
          </cell>
          <cell r="O914">
            <v>0</v>
          </cell>
          <cell r="P914">
            <v>4</v>
          </cell>
          <cell r="Q914">
            <v>4</v>
          </cell>
        </row>
        <row r="915">
          <cell r="L915" t="str">
            <v>NHH2034-13</v>
          </cell>
          <cell r="M915" t="str">
            <v>História da Filosofia Contemporânea: o século XIX</v>
          </cell>
          <cell r="N915">
            <v>4</v>
          </cell>
          <cell r="O915">
            <v>0</v>
          </cell>
          <cell r="P915">
            <v>4</v>
          </cell>
          <cell r="Q915">
            <v>4</v>
          </cell>
        </row>
        <row r="916">
          <cell r="L916" t="str">
            <v>NHH2035-13</v>
          </cell>
          <cell r="M916" t="str">
            <v>História da Filosofia Contemporânea: o Século XX</v>
          </cell>
          <cell r="N916">
            <v>4</v>
          </cell>
          <cell r="O916">
            <v>0</v>
          </cell>
          <cell r="P916">
            <v>4</v>
          </cell>
          <cell r="Q916">
            <v>4</v>
          </cell>
        </row>
        <row r="917">
          <cell r="L917" t="str">
            <v>NHH2038-13</v>
          </cell>
          <cell r="M917" t="str">
            <v>História da Filosofia Medieval: Patrística e Escolástica</v>
          </cell>
          <cell r="N917">
            <v>4</v>
          </cell>
          <cell r="O917">
            <v>0</v>
          </cell>
          <cell r="P917">
            <v>4</v>
          </cell>
          <cell r="Q917">
            <v>4</v>
          </cell>
        </row>
        <row r="918">
          <cell r="L918" t="str">
            <v>NHH2040-13</v>
          </cell>
          <cell r="M918" t="str">
            <v>História da Filosofia Moderna: o Iluminismo e seus desdobramentos</v>
          </cell>
          <cell r="N918">
            <v>4</v>
          </cell>
          <cell r="O918">
            <v>0</v>
          </cell>
          <cell r="P918">
            <v>4</v>
          </cell>
          <cell r="Q918">
            <v>4</v>
          </cell>
        </row>
        <row r="919">
          <cell r="L919" t="str">
            <v>NHH2041-13</v>
          </cell>
          <cell r="M919" t="str">
            <v>História da Filosofia Moderna: perspectivas racionalistas</v>
          </cell>
          <cell r="N919">
            <v>4</v>
          </cell>
          <cell r="O919">
            <v>0</v>
          </cell>
          <cell r="P919">
            <v>4</v>
          </cell>
          <cell r="Q919">
            <v>4</v>
          </cell>
        </row>
        <row r="920">
          <cell r="L920" t="str">
            <v>NHH2047-13</v>
          </cell>
          <cell r="M920" t="str">
            <v>Historiografia e História das Ciências</v>
          </cell>
          <cell r="N920">
            <v>4</v>
          </cell>
          <cell r="O920">
            <v>0</v>
          </cell>
          <cell r="P920">
            <v>4</v>
          </cell>
          <cell r="Q920">
            <v>4</v>
          </cell>
        </row>
        <row r="921">
          <cell r="L921" t="str">
            <v>NHH2064-13</v>
          </cell>
          <cell r="M921" t="str">
            <v>Problemas Metafísicos: Perspectivas Contemporâneas</v>
          </cell>
          <cell r="N921">
            <v>4</v>
          </cell>
          <cell r="O921">
            <v>0</v>
          </cell>
          <cell r="P921">
            <v>4</v>
          </cell>
          <cell r="Q921">
            <v>4</v>
          </cell>
        </row>
        <row r="922">
          <cell r="L922" t="str">
            <v>NHH2065-13</v>
          </cell>
          <cell r="M922" t="str">
            <v>Problemas Metafísicos: Perspectivas Modernas</v>
          </cell>
          <cell r="N922">
            <v>4</v>
          </cell>
          <cell r="O922">
            <v>0</v>
          </cell>
          <cell r="P922">
            <v>4</v>
          </cell>
          <cell r="Q922">
            <v>4</v>
          </cell>
        </row>
        <row r="923">
          <cell r="L923" t="str">
            <v>NHH2072-13</v>
          </cell>
          <cell r="M923" t="str">
            <v>Teoria do conhecimento: a epistemologia contemporânea</v>
          </cell>
          <cell r="N923">
            <v>4</v>
          </cell>
          <cell r="O923">
            <v>0</v>
          </cell>
          <cell r="P923">
            <v>4</v>
          </cell>
          <cell r="Q923">
            <v>4</v>
          </cell>
        </row>
        <row r="924">
          <cell r="L924" t="str">
            <v>NHH2073-13</v>
          </cell>
          <cell r="M924" t="str">
            <v>Teoria do Conhecimento: Empirismo versus Racionalismo</v>
          </cell>
          <cell r="N924">
            <v>4</v>
          </cell>
          <cell r="O924">
            <v>0</v>
          </cell>
          <cell r="P924">
            <v>4</v>
          </cell>
          <cell r="Q924">
            <v>4</v>
          </cell>
        </row>
        <row r="925">
          <cell r="L925" t="str">
            <v>NHH2085-16</v>
          </cell>
          <cell r="M925" t="str">
            <v>Filosofia da Arte</v>
          </cell>
          <cell r="N925">
            <v>4</v>
          </cell>
          <cell r="O925">
            <v>0</v>
          </cell>
          <cell r="P925">
            <v>4</v>
          </cell>
          <cell r="Q925">
            <v>4</v>
          </cell>
        </row>
        <row r="926">
          <cell r="L926" t="str">
            <v>NHH2086-16</v>
          </cell>
          <cell r="M926" t="str">
            <v>História da Filosofia Medieval: do Século IV ao X</v>
          </cell>
          <cell r="N926">
            <v>4</v>
          </cell>
          <cell r="O926">
            <v>0</v>
          </cell>
          <cell r="P926">
            <v>4</v>
          </cell>
          <cell r="Q926">
            <v>4</v>
          </cell>
        </row>
        <row r="927">
          <cell r="L927" t="str">
            <v>NHH2087-16</v>
          </cell>
          <cell r="M927" t="str">
            <v>História da Filosofia Medieval: do Século XI ao XIV</v>
          </cell>
          <cell r="N927">
            <v>4</v>
          </cell>
          <cell r="O927">
            <v>0</v>
          </cell>
          <cell r="P927">
            <v>4</v>
          </cell>
          <cell r="Q927">
            <v>4</v>
          </cell>
        </row>
        <row r="928">
          <cell r="L928" t="str">
            <v>NHH2088-16</v>
          </cell>
          <cell r="M928" t="str">
            <v>Prática de Ensino de Filosofia: Currículos</v>
          </cell>
          <cell r="N928">
            <v>4</v>
          </cell>
          <cell r="O928">
            <v>0</v>
          </cell>
          <cell r="P928">
            <v>4</v>
          </cell>
          <cell r="Q928">
            <v>4</v>
          </cell>
        </row>
        <row r="929">
          <cell r="L929" t="str">
            <v>NHH2089-16</v>
          </cell>
          <cell r="M929" t="str">
            <v>Prática de Ensino de Filosofia: Metodologias</v>
          </cell>
          <cell r="N929">
            <v>4</v>
          </cell>
          <cell r="O929">
            <v>0</v>
          </cell>
          <cell r="P929">
            <v>4</v>
          </cell>
          <cell r="Q929">
            <v>4</v>
          </cell>
        </row>
        <row r="930">
          <cell r="L930" t="str">
            <v>NHH2090-16</v>
          </cell>
          <cell r="M930" t="str">
            <v>Prática de Ensino de Filosofia: Programas de Ensino</v>
          </cell>
          <cell r="N930">
            <v>4</v>
          </cell>
          <cell r="O930">
            <v>0</v>
          </cell>
          <cell r="P930">
            <v>4</v>
          </cell>
          <cell r="Q930">
            <v>4</v>
          </cell>
        </row>
        <row r="931">
          <cell r="L931" t="str">
            <v>NHI2049-13</v>
          </cell>
          <cell r="M931" t="str">
            <v>Lógica Básica</v>
          </cell>
          <cell r="N931">
            <v>4</v>
          </cell>
          <cell r="O931">
            <v>0</v>
          </cell>
          <cell r="P931">
            <v>4</v>
          </cell>
          <cell r="Q931">
            <v>4</v>
          </cell>
        </row>
        <row r="932">
          <cell r="L932" t="str">
            <v>NHI5001-15</v>
          </cell>
          <cell r="M932" t="str">
            <v>Desenvolvimento e Aprendizagem</v>
          </cell>
          <cell r="N932">
            <v>4</v>
          </cell>
          <cell r="O932">
            <v>0</v>
          </cell>
          <cell r="P932">
            <v>4</v>
          </cell>
          <cell r="Q932">
            <v>4</v>
          </cell>
        </row>
        <row r="933">
          <cell r="L933" t="str">
            <v>NHI5002-15</v>
          </cell>
          <cell r="M933" t="str">
            <v>Didática</v>
          </cell>
          <cell r="N933">
            <v>4</v>
          </cell>
          <cell r="O933">
            <v>0</v>
          </cell>
          <cell r="P933">
            <v>4</v>
          </cell>
          <cell r="Q933">
            <v>4</v>
          </cell>
        </row>
        <row r="934">
          <cell r="L934" t="str">
            <v>NHI5011-13</v>
          </cell>
          <cell r="M934" t="str">
            <v>Políticas Educacionais</v>
          </cell>
          <cell r="N934">
            <v>3</v>
          </cell>
          <cell r="O934">
            <v>0</v>
          </cell>
          <cell r="P934">
            <v>3</v>
          </cell>
          <cell r="Q934">
            <v>3</v>
          </cell>
        </row>
        <row r="935">
          <cell r="L935" t="str">
            <v>NHI5015-15</v>
          </cell>
          <cell r="M935" t="str">
            <v>LIBRAS</v>
          </cell>
          <cell r="N935">
            <v>4</v>
          </cell>
          <cell r="O935">
            <v>0</v>
          </cell>
          <cell r="P935">
            <v>2</v>
          </cell>
          <cell r="Q935">
            <v>4</v>
          </cell>
        </row>
        <row r="936">
          <cell r="L936" t="str">
            <v>NHT1002-15</v>
          </cell>
          <cell r="M936" t="str">
            <v>Bioética</v>
          </cell>
          <cell r="N936">
            <v>2</v>
          </cell>
          <cell r="O936">
            <v>0</v>
          </cell>
          <cell r="P936">
            <v>2</v>
          </cell>
          <cell r="Q936">
            <v>2</v>
          </cell>
        </row>
        <row r="937">
          <cell r="L937" t="str">
            <v>NHT1013-15</v>
          </cell>
          <cell r="M937" t="str">
            <v>Bioquímica Funcional</v>
          </cell>
          <cell r="N937">
            <v>4</v>
          </cell>
          <cell r="O937">
            <v>2</v>
          </cell>
          <cell r="P937">
            <v>4</v>
          </cell>
          <cell r="Q937">
            <v>6</v>
          </cell>
        </row>
        <row r="938">
          <cell r="L938" t="str">
            <v>NHT1030-15</v>
          </cell>
          <cell r="M938" t="str">
            <v>Geologia e Paleontologia</v>
          </cell>
          <cell r="N938">
            <v>2</v>
          </cell>
          <cell r="O938">
            <v>2</v>
          </cell>
          <cell r="P938">
            <v>4</v>
          </cell>
          <cell r="Q938">
            <v>4</v>
          </cell>
        </row>
        <row r="939">
          <cell r="L939" t="str">
            <v>NHT1048-15</v>
          </cell>
          <cell r="M939" t="str">
            <v>Sistemática e Biogeografia</v>
          </cell>
          <cell r="N939">
            <v>2</v>
          </cell>
          <cell r="O939">
            <v>2</v>
          </cell>
          <cell r="P939">
            <v>4</v>
          </cell>
          <cell r="Q939">
            <v>4</v>
          </cell>
        </row>
        <row r="940">
          <cell r="L940" t="str">
            <v>NHT1049-15</v>
          </cell>
          <cell r="M940" t="str">
            <v>Trabalho de Conclusão de Curso em Biologia</v>
          </cell>
          <cell r="N940">
            <v>2</v>
          </cell>
          <cell r="O940">
            <v>0</v>
          </cell>
          <cell r="P940">
            <v>2</v>
          </cell>
          <cell r="Q940">
            <v>2</v>
          </cell>
        </row>
        <row r="941">
          <cell r="L941" t="str">
            <v>NHT1053-15</v>
          </cell>
          <cell r="M941" t="str">
            <v>Biologia Celular</v>
          </cell>
          <cell r="N941">
            <v>4</v>
          </cell>
          <cell r="O941">
            <v>2</v>
          </cell>
          <cell r="P941">
            <v>4</v>
          </cell>
          <cell r="Q941">
            <v>6</v>
          </cell>
        </row>
        <row r="942">
          <cell r="L942" t="str">
            <v>NHT1054-15</v>
          </cell>
          <cell r="M942" t="str">
            <v>Histologia e Embriologia</v>
          </cell>
          <cell r="N942">
            <v>4</v>
          </cell>
          <cell r="O942">
            <v>2</v>
          </cell>
          <cell r="P942">
            <v>4</v>
          </cell>
          <cell r="Q942">
            <v>6</v>
          </cell>
        </row>
        <row r="943">
          <cell r="L943" t="str">
            <v>NHT1055-15</v>
          </cell>
          <cell r="M943" t="str">
            <v>Fundamentos de Imunologia</v>
          </cell>
          <cell r="N943">
            <v>2</v>
          </cell>
          <cell r="O943">
            <v>2</v>
          </cell>
          <cell r="P943">
            <v>4</v>
          </cell>
          <cell r="Q943">
            <v>4</v>
          </cell>
        </row>
        <row r="944">
          <cell r="L944" t="str">
            <v>NHT1056-15</v>
          </cell>
          <cell r="M944" t="str">
            <v>Microbiologia</v>
          </cell>
          <cell r="N944">
            <v>4</v>
          </cell>
          <cell r="O944">
            <v>2</v>
          </cell>
          <cell r="P944">
            <v>4</v>
          </cell>
          <cell r="Q944">
            <v>6</v>
          </cell>
        </row>
        <row r="945">
          <cell r="L945" t="str">
            <v>NHT1057-15</v>
          </cell>
          <cell r="M945" t="str">
            <v>Genética II</v>
          </cell>
          <cell r="N945">
            <v>2</v>
          </cell>
          <cell r="O945">
            <v>2</v>
          </cell>
          <cell r="P945">
            <v>4</v>
          </cell>
          <cell r="Q945">
            <v>4</v>
          </cell>
        </row>
        <row r="946">
          <cell r="L946" t="str">
            <v>NHT1058-15</v>
          </cell>
          <cell r="M946" t="str">
            <v>Morfofisiologia Humana I</v>
          </cell>
          <cell r="N946">
            <v>4</v>
          </cell>
          <cell r="O946">
            <v>2</v>
          </cell>
          <cell r="P946">
            <v>4</v>
          </cell>
          <cell r="Q946">
            <v>6</v>
          </cell>
        </row>
        <row r="947">
          <cell r="L947" t="str">
            <v>NHT1059-15</v>
          </cell>
          <cell r="M947" t="str">
            <v>Morfofisiologia Humana II</v>
          </cell>
          <cell r="N947">
            <v>4</v>
          </cell>
          <cell r="O947">
            <v>2</v>
          </cell>
          <cell r="P947">
            <v>4</v>
          </cell>
          <cell r="Q947">
            <v>6</v>
          </cell>
        </row>
        <row r="948">
          <cell r="L948" t="str">
            <v>NHT1060-15</v>
          </cell>
          <cell r="M948" t="str">
            <v>Morfofisiologia Humana III</v>
          </cell>
          <cell r="N948">
            <v>4</v>
          </cell>
          <cell r="O948">
            <v>2</v>
          </cell>
          <cell r="P948">
            <v>4</v>
          </cell>
          <cell r="Q948">
            <v>6</v>
          </cell>
        </row>
        <row r="949">
          <cell r="L949" t="str">
            <v>NHT1061-15</v>
          </cell>
          <cell r="M949" t="str">
            <v>Genética I</v>
          </cell>
          <cell r="N949">
            <v>4</v>
          </cell>
          <cell r="O949">
            <v>2</v>
          </cell>
          <cell r="P949">
            <v>4</v>
          </cell>
          <cell r="Q949">
            <v>6</v>
          </cell>
        </row>
        <row r="950">
          <cell r="L950" t="str">
            <v>NHT1062-15</v>
          </cell>
          <cell r="M950" t="str">
            <v>Evolução</v>
          </cell>
          <cell r="N950">
            <v>4</v>
          </cell>
          <cell r="O950">
            <v>0</v>
          </cell>
          <cell r="P950">
            <v>4</v>
          </cell>
          <cell r="Q950">
            <v>4</v>
          </cell>
        </row>
        <row r="951">
          <cell r="L951" t="str">
            <v>NHT1063-15</v>
          </cell>
          <cell r="M951" t="str">
            <v>Zoologia de Invertebrados I</v>
          </cell>
          <cell r="N951">
            <v>2</v>
          </cell>
          <cell r="O951">
            <v>4</v>
          </cell>
          <cell r="P951">
            <v>3</v>
          </cell>
          <cell r="Q951">
            <v>6</v>
          </cell>
        </row>
        <row r="952">
          <cell r="L952" t="str">
            <v>NHT1064-15</v>
          </cell>
          <cell r="M952" t="str">
            <v>Zoologia de Invertebrados II</v>
          </cell>
          <cell r="N952">
            <v>2</v>
          </cell>
          <cell r="O952">
            <v>4</v>
          </cell>
          <cell r="P952">
            <v>3</v>
          </cell>
          <cell r="Q952">
            <v>6</v>
          </cell>
        </row>
        <row r="953">
          <cell r="L953" t="str">
            <v>NHT1065-15</v>
          </cell>
          <cell r="M953" t="str">
            <v>Zoologia de Vertebrados</v>
          </cell>
          <cell r="N953">
            <v>4</v>
          </cell>
          <cell r="O953">
            <v>2</v>
          </cell>
          <cell r="P953">
            <v>3</v>
          </cell>
          <cell r="Q953">
            <v>6</v>
          </cell>
        </row>
        <row r="954">
          <cell r="L954" t="str">
            <v>NHT1066-15</v>
          </cell>
          <cell r="M954" t="str">
            <v>Morfofisiologia Animal Comparada</v>
          </cell>
          <cell r="N954">
            <v>4</v>
          </cell>
          <cell r="O954">
            <v>0</v>
          </cell>
          <cell r="P954">
            <v>4</v>
          </cell>
          <cell r="Q954">
            <v>4</v>
          </cell>
        </row>
        <row r="955">
          <cell r="L955" t="str">
            <v>NHT1067-15</v>
          </cell>
          <cell r="M955" t="str">
            <v>Evolução e Diversidade de Plantas I</v>
          </cell>
          <cell r="N955">
            <v>2</v>
          </cell>
          <cell r="O955">
            <v>2</v>
          </cell>
          <cell r="P955">
            <v>2</v>
          </cell>
          <cell r="Q955">
            <v>4</v>
          </cell>
        </row>
        <row r="956">
          <cell r="L956" t="str">
            <v>NHT1068-15</v>
          </cell>
          <cell r="M956" t="str">
            <v>Evolução e Diversidade de Plantas II</v>
          </cell>
          <cell r="N956">
            <v>2</v>
          </cell>
          <cell r="O956">
            <v>4</v>
          </cell>
          <cell r="P956">
            <v>4</v>
          </cell>
          <cell r="Q956">
            <v>6</v>
          </cell>
        </row>
        <row r="957">
          <cell r="L957" t="str">
            <v>NHT1069-15</v>
          </cell>
          <cell r="M957" t="str">
            <v>Fisiologia Vegetal I</v>
          </cell>
          <cell r="N957">
            <v>4</v>
          </cell>
          <cell r="O957">
            <v>2</v>
          </cell>
          <cell r="P957">
            <v>3</v>
          </cell>
          <cell r="Q957">
            <v>6</v>
          </cell>
        </row>
        <row r="958">
          <cell r="L958" t="str">
            <v>NHT1070-15</v>
          </cell>
          <cell r="M958" t="str">
            <v>Fisiologia Vegetal II</v>
          </cell>
          <cell r="N958">
            <v>2</v>
          </cell>
          <cell r="O958">
            <v>2</v>
          </cell>
          <cell r="P958">
            <v>2</v>
          </cell>
          <cell r="Q958">
            <v>4</v>
          </cell>
        </row>
        <row r="959">
          <cell r="L959" t="str">
            <v>NHT1071-15</v>
          </cell>
          <cell r="M959" t="str">
            <v>Práticas de Ecologia</v>
          </cell>
          <cell r="N959">
            <v>1</v>
          </cell>
          <cell r="O959">
            <v>3</v>
          </cell>
          <cell r="P959">
            <v>4</v>
          </cell>
          <cell r="Q959">
            <v>4</v>
          </cell>
        </row>
        <row r="960">
          <cell r="L960" t="str">
            <v>NHT1072-15</v>
          </cell>
          <cell r="M960" t="str">
            <v>Ecologia Comportamental</v>
          </cell>
          <cell r="N960">
            <v>2</v>
          </cell>
          <cell r="O960">
            <v>2</v>
          </cell>
          <cell r="P960">
            <v>4</v>
          </cell>
          <cell r="Q960">
            <v>4</v>
          </cell>
        </row>
        <row r="961">
          <cell r="L961" t="str">
            <v>NHT1073-15</v>
          </cell>
          <cell r="M961" t="str">
            <v>Ecologia Vegetal</v>
          </cell>
          <cell r="N961">
            <v>2</v>
          </cell>
          <cell r="O961">
            <v>2</v>
          </cell>
          <cell r="P961">
            <v>4</v>
          </cell>
          <cell r="Q961">
            <v>4</v>
          </cell>
        </row>
        <row r="962">
          <cell r="L962" t="str">
            <v>NHT1083-16</v>
          </cell>
          <cell r="M962" t="str">
            <v>Práticas de Ensino de Biologia I</v>
          </cell>
          <cell r="N962">
            <v>2</v>
          </cell>
          <cell r="O962">
            <v>1</v>
          </cell>
          <cell r="P962">
            <v>4</v>
          </cell>
          <cell r="Q962">
            <v>3</v>
          </cell>
        </row>
        <row r="963">
          <cell r="L963" t="str">
            <v>NHT1084-16</v>
          </cell>
          <cell r="M963" t="str">
            <v>Práticas de Ensino de Biologia II</v>
          </cell>
          <cell r="N963">
            <v>2</v>
          </cell>
          <cell r="O963">
            <v>1</v>
          </cell>
          <cell r="P963">
            <v>4</v>
          </cell>
          <cell r="Q963">
            <v>3</v>
          </cell>
        </row>
        <row r="964">
          <cell r="L964" t="str">
            <v>NHT1085-16</v>
          </cell>
          <cell r="M964" t="str">
            <v>Práticas de Ensino de Biologia III</v>
          </cell>
          <cell r="N964">
            <v>2</v>
          </cell>
          <cell r="O964">
            <v>1</v>
          </cell>
          <cell r="P964">
            <v>4</v>
          </cell>
          <cell r="Q964">
            <v>3</v>
          </cell>
        </row>
        <row r="965">
          <cell r="L965" t="str">
            <v>NHT1086-16</v>
          </cell>
          <cell r="M965" t="str">
            <v>Instrumentação para o Ensino de Ciências e Biologia</v>
          </cell>
          <cell r="N965">
            <v>0</v>
          </cell>
          <cell r="O965">
            <v>4</v>
          </cell>
          <cell r="P965">
            <v>4</v>
          </cell>
          <cell r="Q965">
            <v>4</v>
          </cell>
        </row>
        <row r="966">
          <cell r="L966" t="str">
            <v>NHT1087-15</v>
          </cell>
          <cell r="M966" t="str">
            <v>Biologia Vegetal</v>
          </cell>
          <cell r="N966">
            <v>3</v>
          </cell>
          <cell r="O966">
            <v>3</v>
          </cell>
          <cell r="P966">
            <v>3</v>
          </cell>
          <cell r="Q966">
            <v>6</v>
          </cell>
        </row>
        <row r="967">
          <cell r="L967" t="str">
            <v>NHT1088-15</v>
          </cell>
          <cell r="M967" t="str">
            <v>Ensino de Morfofisiologia Humana</v>
          </cell>
          <cell r="N967">
            <v>4</v>
          </cell>
          <cell r="O967">
            <v>0</v>
          </cell>
          <cell r="P967">
            <v>4</v>
          </cell>
          <cell r="Q967">
            <v>4</v>
          </cell>
        </row>
        <row r="968">
          <cell r="L968" t="str">
            <v>NHT1089-15</v>
          </cell>
          <cell r="M968" t="str">
            <v>Zoologia Geral dos Invertebrados</v>
          </cell>
          <cell r="N968">
            <v>4</v>
          </cell>
          <cell r="O968">
            <v>2</v>
          </cell>
          <cell r="P968">
            <v>3</v>
          </cell>
          <cell r="Q968">
            <v>6</v>
          </cell>
        </row>
        <row r="969">
          <cell r="L969" t="str">
            <v>NHT1091-16</v>
          </cell>
          <cell r="M969" t="str">
            <v>Fundamentos de Morfofisiologia Humana</v>
          </cell>
          <cell r="N969">
            <v>4</v>
          </cell>
          <cell r="O969">
            <v>2</v>
          </cell>
          <cell r="P969">
            <v>6</v>
          </cell>
          <cell r="Q969">
            <v>6</v>
          </cell>
        </row>
        <row r="970">
          <cell r="L970" t="str">
            <v>NHT1092-16</v>
          </cell>
          <cell r="M970" t="str">
            <v>Fundamentos de Sistemática Vegetal</v>
          </cell>
          <cell r="N970">
            <v>3</v>
          </cell>
          <cell r="O970">
            <v>3</v>
          </cell>
          <cell r="P970">
            <v>3</v>
          </cell>
          <cell r="Q970">
            <v>6</v>
          </cell>
        </row>
        <row r="971">
          <cell r="L971" t="str">
            <v>NHT1093-16</v>
          </cell>
          <cell r="M971" t="str">
            <v>Fundamentos de Zoologia dos Invertebrados</v>
          </cell>
          <cell r="N971">
            <v>4</v>
          </cell>
          <cell r="O971">
            <v>2</v>
          </cell>
          <cell r="P971">
            <v>3</v>
          </cell>
          <cell r="Q971">
            <v>6</v>
          </cell>
        </row>
        <row r="972">
          <cell r="L972" t="str">
            <v>NHT3012-15</v>
          </cell>
          <cell r="M972" t="str">
            <v>Física do Contínuo</v>
          </cell>
          <cell r="N972">
            <v>3</v>
          </cell>
          <cell r="O972">
            <v>1</v>
          </cell>
          <cell r="P972">
            <v>4</v>
          </cell>
          <cell r="Q972">
            <v>4</v>
          </cell>
        </row>
        <row r="973">
          <cell r="L973" t="str">
            <v>NHT3013-13</v>
          </cell>
          <cell r="M973" t="str">
            <v>Física Térmica</v>
          </cell>
          <cell r="N973">
            <v>4</v>
          </cell>
          <cell r="O973">
            <v>0</v>
          </cell>
          <cell r="P973">
            <v>4</v>
          </cell>
          <cell r="Q973">
            <v>4</v>
          </cell>
        </row>
        <row r="974">
          <cell r="L974" t="str">
            <v>NHT3027-15</v>
          </cell>
          <cell r="M974" t="str">
            <v>Laboratório de Física I</v>
          </cell>
          <cell r="N974">
            <v>0</v>
          </cell>
          <cell r="O974">
            <v>3</v>
          </cell>
          <cell r="P974">
            <v>5</v>
          </cell>
          <cell r="Q974">
            <v>3</v>
          </cell>
        </row>
        <row r="975">
          <cell r="L975" t="str">
            <v>NHT3028-15</v>
          </cell>
          <cell r="M975" t="str">
            <v>Laboratório de Física II</v>
          </cell>
          <cell r="N975">
            <v>0</v>
          </cell>
          <cell r="O975">
            <v>3</v>
          </cell>
          <cell r="P975">
            <v>5</v>
          </cell>
          <cell r="Q975">
            <v>3</v>
          </cell>
        </row>
        <row r="976">
          <cell r="L976" t="str">
            <v>NHT3036-15</v>
          </cell>
          <cell r="M976" t="str">
            <v>Mecânica Estatística</v>
          </cell>
          <cell r="N976">
            <v>6</v>
          </cell>
          <cell r="O976">
            <v>0</v>
          </cell>
          <cell r="P976">
            <v>6</v>
          </cell>
          <cell r="Q976">
            <v>6</v>
          </cell>
        </row>
        <row r="977">
          <cell r="L977" t="str">
            <v>NHT3037-13</v>
          </cell>
          <cell r="M977" t="str">
            <v>Mecânica Geral</v>
          </cell>
          <cell r="N977">
            <v>4</v>
          </cell>
          <cell r="O977">
            <v>0</v>
          </cell>
          <cell r="P977">
            <v>4</v>
          </cell>
          <cell r="Q977">
            <v>4</v>
          </cell>
        </row>
        <row r="978">
          <cell r="L978" t="str">
            <v>NHT3044-15</v>
          </cell>
          <cell r="M978" t="str">
            <v>Óptica</v>
          </cell>
          <cell r="N978">
            <v>3</v>
          </cell>
          <cell r="O978">
            <v>1</v>
          </cell>
          <cell r="P978">
            <v>4</v>
          </cell>
          <cell r="Q978">
            <v>4</v>
          </cell>
        </row>
        <row r="979">
          <cell r="L979" t="str">
            <v>NHT3048-15</v>
          </cell>
          <cell r="M979" t="str">
            <v>Princípios de Mecânica Quântica</v>
          </cell>
          <cell r="N979">
            <v>4</v>
          </cell>
          <cell r="O979">
            <v>0</v>
          </cell>
          <cell r="P979">
            <v>4</v>
          </cell>
          <cell r="Q979">
            <v>4</v>
          </cell>
        </row>
        <row r="980">
          <cell r="L980" t="str">
            <v>NHT3049-15</v>
          </cell>
          <cell r="M980" t="str">
            <v>Princípios de Termodinâmica</v>
          </cell>
          <cell r="N980">
            <v>4</v>
          </cell>
          <cell r="O980">
            <v>0</v>
          </cell>
          <cell r="P980">
            <v>6</v>
          </cell>
          <cell r="Q980">
            <v>4</v>
          </cell>
        </row>
        <row r="981">
          <cell r="L981" t="str">
            <v>NHT3054-15</v>
          </cell>
          <cell r="M981" t="str">
            <v>Teoria da Relatividade</v>
          </cell>
          <cell r="N981">
            <v>4</v>
          </cell>
          <cell r="O981">
            <v>0</v>
          </cell>
          <cell r="P981">
            <v>4</v>
          </cell>
          <cell r="Q981">
            <v>4</v>
          </cell>
        </row>
        <row r="982">
          <cell r="L982" t="str">
            <v>NHT3055-13</v>
          </cell>
          <cell r="M982" t="str">
            <v>Teoria Eletromagnética</v>
          </cell>
          <cell r="N982">
            <v>4</v>
          </cell>
          <cell r="O982">
            <v>2</v>
          </cell>
          <cell r="P982">
            <v>6</v>
          </cell>
          <cell r="Q982">
            <v>6</v>
          </cell>
        </row>
        <row r="983">
          <cell r="L983" t="str">
            <v>NHT3064-15</v>
          </cell>
          <cell r="M983" t="str">
            <v>Física Ondulatória</v>
          </cell>
          <cell r="N983">
            <v>3</v>
          </cell>
          <cell r="O983">
            <v>1</v>
          </cell>
          <cell r="P983">
            <v>4</v>
          </cell>
          <cell r="Q983">
            <v>4</v>
          </cell>
        </row>
        <row r="984">
          <cell r="L984" t="str">
            <v>NHT3065-15</v>
          </cell>
          <cell r="M984" t="str">
            <v>Laboratório de Física III</v>
          </cell>
          <cell r="N984">
            <v>0</v>
          </cell>
          <cell r="O984">
            <v>3</v>
          </cell>
          <cell r="P984">
            <v>5</v>
          </cell>
          <cell r="Q984">
            <v>3</v>
          </cell>
        </row>
        <row r="985">
          <cell r="L985" t="str">
            <v>NHT3066-15</v>
          </cell>
          <cell r="M985" t="str">
            <v>Variáveis Complexas e Aplicações</v>
          </cell>
          <cell r="N985">
            <v>4</v>
          </cell>
          <cell r="O985">
            <v>0</v>
          </cell>
          <cell r="P985">
            <v>4</v>
          </cell>
          <cell r="Q985">
            <v>4</v>
          </cell>
        </row>
        <row r="986">
          <cell r="L986" t="str">
            <v>NHT3067-15</v>
          </cell>
          <cell r="M986" t="str">
            <v>Análise de Fourier e Aplicações</v>
          </cell>
          <cell r="N986">
            <v>4</v>
          </cell>
          <cell r="O986">
            <v>0</v>
          </cell>
          <cell r="P986">
            <v>4</v>
          </cell>
          <cell r="Q986">
            <v>4</v>
          </cell>
        </row>
        <row r="987">
          <cell r="L987" t="str">
            <v>NHT3068-15</v>
          </cell>
          <cell r="M987" t="str">
            <v>Mecânica Clássica I</v>
          </cell>
          <cell r="N987">
            <v>4</v>
          </cell>
          <cell r="O987">
            <v>0</v>
          </cell>
          <cell r="P987">
            <v>4</v>
          </cell>
          <cell r="Q987">
            <v>4</v>
          </cell>
        </row>
        <row r="988">
          <cell r="L988" t="str">
            <v>NHT3069-15</v>
          </cell>
          <cell r="M988" t="str">
            <v>Mecânica Clássica II</v>
          </cell>
          <cell r="N988">
            <v>4</v>
          </cell>
          <cell r="O988">
            <v>0</v>
          </cell>
          <cell r="P988">
            <v>4</v>
          </cell>
          <cell r="Q988">
            <v>4</v>
          </cell>
        </row>
        <row r="989">
          <cell r="L989" t="str">
            <v>NHT3070-15</v>
          </cell>
          <cell r="M989" t="str">
            <v>Eletromagnetismo I</v>
          </cell>
          <cell r="N989">
            <v>4</v>
          </cell>
          <cell r="O989">
            <v>0</v>
          </cell>
          <cell r="P989">
            <v>4</v>
          </cell>
          <cell r="Q989">
            <v>4</v>
          </cell>
        </row>
        <row r="990">
          <cell r="L990" t="str">
            <v>NHT3071-15</v>
          </cell>
          <cell r="M990" t="str">
            <v>Eletromagnetismo II</v>
          </cell>
          <cell r="N990">
            <v>4</v>
          </cell>
          <cell r="O990">
            <v>0</v>
          </cell>
          <cell r="P990">
            <v>4</v>
          </cell>
          <cell r="Q990">
            <v>4</v>
          </cell>
        </row>
        <row r="991">
          <cell r="L991" t="str">
            <v>NHT3072-15</v>
          </cell>
          <cell r="M991" t="str">
            <v>Mecânica Quântica I</v>
          </cell>
          <cell r="N991">
            <v>6</v>
          </cell>
          <cell r="O991">
            <v>0</v>
          </cell>
          <cell r="P991">
            <v>10</v>
          </cell>
          <cell r="Q991">
            <v>6</v>
          </cell>
        </row>
        <row r="992">
          <cell r="L992" t="str">
            <v>NHT3073-15</v>
          </cell>
          <cell r="M992" t="str">
            <v>Mecânica Quântica II</v>
          </cell>
          <cell r="N992">
            <v>4</v>
          </cell>
          <cell r="O992">
            <v>0</v>
          </cell>
          <cell r="P992">
            <v>4</v>
          </cell>
          <cell r="Q992">
            <v>4</v>
          </cell>
        </row>
        <row r="993">
          <cell r="L993" t="str">
            <v>NHT3089-15</v>
          </cell>
          <cell r="M993" t="str">
            <v>Trabalho de Conclusão de Curso em Física</v>
          </cell>
          <cell r="N993">
            <v>2</v>
          </cell>
          <cell r="O993">
            <v>0</v>
          </cell>
          <cell r="P993">
            <v>10</v>
          </cell>
          <cell r="Q993">
            <v>2</v>
          </cell>
        </row>
        <row r="994">
          <cell r="L994" t="str">
            <v>NHT3090-15</v>
          </cell>
          <cell r="M994" t="str">
            <v>Práticas de Ensino de Física II</v>
          </cell>
          <cell r="N994">
            <v>2</v>
          </cell>
          <cell r="O994">
            <v>2</v>
          </cell>
          <cell r="P994">
            <v>4</v>
          </cell>
          <cell r="Q994">
            <v>4</v>
          </cell>
        </row>
        <row r="995">
          <cell r="L995" t="str">
            <v>NHT3091-15</v>
          </cell>
          <cell r="M995" t="str">
            <v>Práticas de Ensino de Física III</v>
          </cell>
          <cell r="N995">
            <v>2</v>
          </cell>
          <cell r="O995">
            <v>2</v>
          </cell>
          <cell r="P995">
            <v>4</v>
          </cell>
          <cell r="Q995">
            <v>4</v>
          </cell>
        </row>
        <row r="996">
          <cell r="L996" t="str">
            <v>NHT3095-15</v>
          </cell>
          <cell r="M996" t="str">
            <v>Práticas de Ensino de Física I</v>
          </cell>
          <cell r="N996">
            <v>2</v>
          </cell>
          <cell r="O996">
            <v>2</v>
          </cell>
          <cell r="P996">
            <v>4</v>
          </cell>
          <cell r="Q996">
            <v>4</v>
          </cell>
        </row>
        <row r="997">
          <cell r="L997" t="str">
            <v>NHT4001-15</v>
          </cell>
          <cell r="M997" t="str">
            <v>Análise Química Instrumental</v>
          </cell>
          <cell r="N997">
            <v>2</v>
          </cell>
          <cell r="O997">
            <v>4</v>
          </cell>
          <cell r="P997">
            <v>6</v>
          </cell>
          <cell r="Q997">
            <v>6</v>
          </cell>
        </row>
        <row r="998">
          <cell r="L998" t="str">
            <v>NHT4002-13</v>
          </cell>
          <cell r="M998" t="str">
            <v>Bioquímica Experimental</v>
          </cell>
          <cell r="N998">
            <v>2</v>
          </cell>
          <cell r="O998">
            <v>4</v>
          </cell>
          <cell r="P998">
            <v>6</v>
          </cell>
          <cell r="Q998">
            <v>6</v>
          </cell>
        </row>
        <row r="999">
          <cell r="L999" t="str">
            <v>NHT4005-15</v>
          </cell>
          <cell r="M999" t="str">
            <v>Eletroanalítica e Técnicas de Separação</v>
          </cell>
          <cell r="N999">
            <v>2</v>
          </cell>
          <cell r="O999">
            <v>4</v>
          </cell>
          <cell r="P999">
            <v>8</v>
          </cell>
          <cell r="Q999">
            <v>6</v>
          </cell>
        </row>
        <row r="1000">
          <cell r="L1000" t="str">
            <v>NHT4006-15</v>
          </cell>
          <cell r="M1000" t="str">
            <v>Eletroquímica e Cinética Química</v>
          </cell>
          <cell r="N1000">
            <v>6</v>
          </cell>
          <cell r="O1000">
            <v>0</v>
          </cell>
          <cell r="P1000">
            <v>6</v>
          </cell>
          <cell r="Q1000">
            <v>6</v>
          </cell>
        </row>
        <row r="1001">
          <cell r="L1001" t="str">
            <v>NHT4007-15</v>
          </cell>
          <cell r="M1001" t="str">
            <v>Espectroscopia</v>
          </cell>
          <cell r="N1001">
            <v>4</v>
          </cell>
          <cell r="O1001">
            <v>2</v>
          </cell>
          <cell r="P1001">
            <v>6</v>
          </cell>
          <cell r="Q1001">
            <v>6</v>
          </cell>
        </row>
        <row r="1002">
          <cell r="L1002" t="str">
            <v>NHT4015-15</v>
          </cell>
          <cell r="M1002" t="str">
            <v>Experimentação e Ensino de Química</v>
          </cell>
          <cell r="N1002">
            <v>0</v>
          </cell>
          <cell r="O1002">
            <v>3</v>
          </cell>
          <cell r="P1002">
            <v>4</v>
          </cell>
          <cell r="Q1002">
            <v>3</v>
          </cell>
        </row>
        <row r="1003">
          <cell r="L1003" t="str">
            <v>NHT4017-15</v>
          </cell>
          <cell r="M1003" t="str">
            <v>Funções e Reações Orgânicas</v>
          </cell>
          <cell r="N1003">
            <v>4</v>
          </cell>
          <cell r="O1003">
            <v>0</v>
          </cell>
          <cell r="P1003">
            <v>6</v>
          </cell>
          <cell r="Q1003">
            <v>4</v>
          </cell>
        </row>
        <row r="1004">
          <cell r="L1004" t="str">
            <v>NHT4023-15</v>
          </cell>
          <cell r="M1004" t="str">
            <v>Ligações Químicas</v>
          </cell>
          <cell r="N1004">
            <v>4</v>
          </cell>
          <cell r="O1004">
            <v>0</v>
          </cell>
          <cell r="P1004">
            <v>6</v>
          </cell>
          <cell r="Q1004">
            <v>4</v>
          </cell>
        </row>
        <row r="1005">
          <cell r="L1005" t="str">
            <v>NHT4024-15</v>
          </cell>
          <cell r="M1005" t="str">
            <v>Mecanismos de Reações Orgânicas</v>
          </cell>
          <cell r="N1005">
            <v>4</v>
          </cell>
          <cell r="O1005">
            <v>0</v>
          </cell>
          <cell r="P1005">
            <v>6</v>
          </cell>
          <cell r="Q1005">
            <v>4</v>
          </cell>
        </row>
        <row r="1006">
          <cell r="L1006" t="str">
            <v>NHT4025-15</v>
          </cell>
          <cell r="M1006" t="str">
            <v>Métodos de Análise em Química Orgânica</v>
          </cell>
          <cell r="N1006">
            <v>4</v>
          </cell>
          <cell r="O1006">
            <v>0</v>
          </cell>
          <cell r="P1006">
            <v>4</v>
          </cell>
          <cell r="Q1006">
            <v>4</v>
          </cell>
        </row>
        <row r="1007">
          <cell r="L1007" t="str">
            <v>NHT4030-15</v>
          </cell>
          <cell r="M1007" t="str">
            <v>Práticas de Ensino de Química I</v>
          </cell>
          <cell r="N1007">
            <v>3</v>
          </cell>
          <cell r="O1007">
            <v>0</v>
          </cell>
          <cell r="P1007">
            <v>4</v>
          </cell>
          <cell r="Q1007">
            <v>3</v>
          </cell>
        </row>
        <row r="1008">
          <cell r="L1008" t="str">
            <v>NHT4032-15</v>
          </cell>
          <cell r="M1008" t="str">
            <v>Práticas de Ensino de Química III</v>
          </cell>
          <cell r="N1008">
            <v>3</v>
          </cell>
          <cell r="O1008">
            <v>0</v>
          </cell>
          <cell r="P1008">
            <v>4</v>
          </cell>
          <cell r="Q1008">
            <v>3</v>
          </cell>
        </row>
        <row r="1009">
          <cell r="L1009" t="str">
            <v>NHT4033-15</v>
          </cell>
          <cell r="M1009" t="str">
            <v>Práticas em Química Verde</v>
          </cell>
          <cell r="N1009">
            <v>0</v>
          </cell>
          <cell r="O1009">
            <v>4</v>
          </cell>
          <cell r="P1009">
            <v>4</v>
          </cell>
          <cell r="Q1009">
            <v>4</v>
          </cell>
        </row>
        <row r="1010">
          <cell r="L1010" t="str">
            <v>NHT4040-15</v>
          </cell>
          <cell r="M1010" t="str">
            <v>Química Orgânica Aplicada</v>
          </cell>
          <cell r="N1010">
            <v>0</v>
          </cell>
          <cell r="O1010">
            <v>4</v>
          </cell>
          <cell r="P1010">
            <v>6</v>
          </cell>
          <cell r="Q1010">
            <v>4</v>
          </cell>
        </row>
        <row r="1011">
          <cell r="L1011" t="str">
            <v>NHT4041-15</v>
          </cell>
          <cell r="M1011" t="str">
            <v>Química Orgânica Experimental</v>
          </cell>
          <cell r="N1011">
            <v>0</v>
          </cell>
          <cell r="O1011">
            <v>4</v>
          </cell>
          <cell r="P1011">
            <v>6</v>
          </cell>
          <cell r="Q1011">
            <v>4</v>
          </cell>
        </row>
        <row r="1012">
          <cell r="L1012" t="str">
            <v>NHT4046-15</v>
          </cell>
          <cell r="M1012" t="str">
            <v>Trabalho de Conclusão de Curso em Química</v>
          </cell>
          <cell r="N1012">
            <v>2</v>
          </cell>
          <cell r="O1012">
            <v>0</v>
          </cell>
          <cell r="P1012">
            <v>2</v>
          </cell>
          <cell r="Q1012">
            <v>2</v>
          </cell>
        </row>
        <row r="1013">
          <cell r="L1013" t="str">
            <v>NHT4049-15</v>
          </cell>
          <cell r="M1013" t="str">
            <v>Estrutura da Matéria Avançada</v>
          </cell>
          <cell r="N1013">
            <v>2</v>
          </cell>
          <cell r="O1013">
            <v>4</v>
          </cell>
          <cell r="P1013">
            <v>8</v>
          </cell>
          <cell r="Q1013">
            <v>6</v>
          </cell>
        </row>
        <row r="1014">
          <cell r="L1014" t="str">
            <v>NHT4050-15</v>
          </cell>
          <cell r="M1014" t="str">
            <v>Química Analítica Clássica II</v>
          </cell>
          <cell r="N1014">
            <v>3</v>
          </cell>
          <cell r="O1014">
            <v>3</v>
          </cell>
          <cell r="P1014">
            <v>6</v>
          </cell>
          <cell r="Q1014">
            <v>6</v>
          </cell>
        </row>
        <row r="1015">
          <cell r="L1015" t="str">
            <v>NHT4051-15</v>
          </cell>
          <cell r="M1015" t="str">
            <v>Química Analítica Clássica I</v>
          </cell>
          <cell r="N1015">
            <v>3</v>
          </cell>
          <cell r="O1015">
            <v>3</v>
          </cell>
          <cell r="P1015">
            <v>6</v>
          </cell>
          <cell r="Q1015">
            <v>6</v>
          </cell>
        </row>
        <row r="1016">
          <cell r="L1016" t="str">
            <v>NHT4052-15</v>
          </cell>
          <cell r="M1016" t="str">
            <v>Química de Coordenação</v>
          </cell>
          <cell r="N1016">
            <v>4</v>
          </cell>
          <cell r="O1016">
            <v>4</v>
          </cell>
          <cell r="P1016">
            <v>8</v>
          </cell>
          <cell r="Q1016">
            <v>8</v>
          </cell>
        </row>
        <row r="1017">
          <cell r="L1017" t="str">
            <v>NHT4053-15</v>
          </cell>
          <cell r="M1017" t="str">
            <v>Química dos Elementos</v>
          </cell>
          <cell r="N1017">
            <v>4</v>
          </cell>
          <cell r="O1017">
            <v>4</v>
          </cell>
          <cell r="P1017">
            <v>6</v>
          </cell>
          <cell r="Q1017">
            <v>8</v>
          </cell>
        </row>
        <row r="1018">
          <cell r="L1018" t="str">
            <v>NHT4055-15</v>
          </cell>
          <cell r="M1018" t="str">
            <v>Tópicos Avançados em Química Orgânica</v>
          </cell>
          <cell r="N1018">
            <v>2</v>
          </cell>
          <cell r="O1018">
            <v>0</v>
          </cell>
          <cell r="P1018">
            <v>2</v>
          </cell>
          <cell r="Q1018">
            <v>2</v>
          </cell>
        </row>
        <row r="1019">
          <cell r="L1019" t="str">
            <v>NHT4056-15</v>
          </cell>
          <cell r="M1019" t="str">
            <v>Química Inorgânica Experimental</v>
          </cell>
          <cell r="N1019">
            <v>0</v>
          </cell>
          <cell r="O1019">
            <v>4</v>
          </cell>
          <cell r="P1019">
            <v>4</v>
          </cell>
          <cell r="Q1019">
            <v>4</v>
          </cell>
        </row>
        <row r="1020">
          <cell r="L1020" t="str">
            <v>NHT4057-15</v>
          </cell>
          <cell r="M1020" t="str">
            <v>Termodinâmica Química</v>
          </cell>
          <cell r="N1020">
            <v>4</v>
          </cell>
          <cell r="O1020">
            <v>0</v>
          </cell>
          <cell r="P1020">
            <v>6</v>
          </cell>
          <cell r="Q1020">
            <v>4</v>
          </cell>
        </row>
        <row r="1021">
          <cell r="L1021" t="str">
            <v>NHT4058-15</v>
          </cell>
          <cell r="M1021" t="str">
            <v>Química Analítica e Bioanalítica Avançada</v>
          </cell>
          <cell r="N1021">
            <v>4</v>
          </cell>
          <cell r="O1021">
            <v>2</v>
          </cell>
          <cell r="P1021">
            <v>8</v>
          </cell>
          <cell r="Q1021">
            <v>6</v>
          </cell>
        </row>
        <row r="1022">
          <cell r="L1022" t="str">
            <v>NHT4071-15</v>
          </cell>
          <cell r="M1022" t="str">
            <v>Práticas de Ensino de Química II</v>
          </cell>
          <cell r="N1022">
            <v>0</v>
          </cell>
          <cell r="O1022">
            <v>3</v>
          </cell>
          <cell r="P1022">
            <v>4</v>
          </cell>
          <cell r="Q1022">
            <v>3</v>
          </cell>
        </row>
        <row r="1023">
          <cell r="L1023" t="str">
            <v>NHT4072-15</v>
          </cell>
          <cell r="M1023" t="str">
            <v>Avaliação no Ensino de Química</v>
          </cell>
          <cell r="N1023">
            <v>3</v>
          </cell>
          <cell r="O1023">
            <v>0</v>
          </cell>
          <cell r="P1023">
            <v>4</v>
          </cell>
          <cell r="Q1023">
            <v>3</v>
          </cell>
        </row>
        <row r="1024">
          <cell r="L1024" t="str">
            <v>NHT4073-15</v>
          </cell>
          <cell r="M1024" t="str">
            <v>Livros Didáticos no Ensino de Química</v>
          </cell>
          <cell r="N1024">
            <v>4</v>
          </cell>
          <cell r="O1024">
            <v>0</v>
          </cell>
          <cell r="P1024">
            <v>4</v>
          </cell>
          <cell r="Q1024">
            <v>4</v>
          </cell>
        </row>
        <row r="1025">
          <cell r="L1025" t="str">
            <v>NHT4075-15</v>
          </cell>
          <cell r="M1025" t="str">
            <v>Físico-Química Experimental</v>
          </cell>
          <cell r="N1025">
            <v>0</v>
          </cell>
          <cell r="O1025">
            <v>4</v>
          </cell>
          <cell r="P1025">
            <v>6</v>
          </cell>
          <cell r="Q1025">
            <v>4</v>
          </cell>
        </row>
        <row r="1026">
          <cell r="L1026" t="str">
            <v>NHT5004-15</v>
          </cell>
          <cell r="M1026" t="str">
            <v>Educação Científica, Sociedade e Cultura</v>
          </cell>
          <cell r="N1026">
            <v>4</v>
          </cell>
          <cell r="O1026">
            <v>0</v>
          </cell>
          <cell r="P1026">
            <v>4</v>
          </cell>
          <cell r="Q1026">
            <v>4</v>
          </cell>
        </row>
        <row r="1027">
          <cell r="L1027" t="str">
            <v>NHT5012-15</v>
          </cell>
          <cell r="M1027" t="str">
            <v>Práticas de Ciências no Ensino Fundamental</v>
          </cell>
          <cell r="N1027">
            <v>4</v>
          </cell>
          <cell r="O1027">
            <v>0</v>
          </cell>
          <cell r="P1027">
            <v>4</v>
          </cell>
          <cell r="Q1027">
            <v>4</v>
          </cell>
        </row>
        <row r="1028">
          <cell r="L1028" t="str">
            <v>NHT5013-15</v>
          </cell>
          <cell r="M1028" t="str">
            <v>Práticas de Ensino de Ciências e Matemática no Ensino Fundamental</v>
          </cell>
          <cell r="N1028">
            <v>4</v>
          </cell>
          <cell r="O1028">
            <v>0</v>
          </cell>
          <cell r="P1028">
            <v>4</v>
          </cell>
          <cell r="Q1028">
            <v>4</v>
          </cell>
        </row>
        <row r="1029">
          <cell r="L1029" t="str">
            <v>NHZ1003-15</v>
          </cell>
          <cell r="M1029" t="str">
            <v>Biofísica</v>
          </cell>
          <cell r="N1029">
            <v>4</v>
          </cell>
          <cell r="O1029">
            <v>0</v>
          </cell>
          <cell r="P1029">
            <v>4</v>
          </cell>
          <cell r="Q1029">
            <v>4</v>
          </cell>
        </row>
        <row r="1030">
          <cell r="L1030" t="str">
            <v>NHZ1008-15</v>
          </cell>
          <cell r="M1030" t="str">
            <v>Biologia do Desenvolvimento em Vertebrados</v>
          </cell>
          <cell r="N1030">
            <v>2</v>
          </cell>
          <cell r="O1030">
            <v>2</v>
          </cell>
          <cell r="P1030">
            <v>4</v>
          </cell>
          <cell r="Q1030">
            <v>4</v>
          </cell>
        </row>
        <row r="1031">
          <cell r="L1031" t="str">
            <v>NHZ1009-15</v>
          </cell>
          <cell r="M1031" t="str">
            <v>Biologia Molecular e Biotecnologia</v>
          </cell>
          <cell r="N1031">
            <v>3</v>
          </cell>
          <cell r="O1031">
            <v>0</v>
          </cell>
          <cell r="P1031">
            <v>3</v>
          </cell>
          <cell r="Q1031">
            <v>3</v>
          </cell>
        </row>
        <row r="1032">
          <cell r="L1032" t="str">
            <v>NHZ1014-15</v>
          </cell>
          <cell r="M1032" t="str">
            <v>Botânica Econômica</v>
          </cell>
          <cell r="N1032">
            <v>2</v>
          </cell>
          <cell r="O1032">
            <v>2</v>
          </cell>
          <cell r="P1032">
            <v>2</v>
          </cell>
          <cell r="Q1032">
            <v>4</v>
          </cell>
        </row>
        <row r="1033">
          <cell r="L1033" t="str">
            <v>NHZ1015-15</v>
          </cell>
          <cell r="M1033" t="str">
            <v>Citogenética Básica</v>
          </cell>
          <cell r="N1033">
            <v>3</v>
          </cell>
          <cell r="O1033">
            <v>2</v>
          </cell>
          <cell r="P1033">
            <v>2</v>
          </cell>
          <cell r="Q1033">
            <v>5</v>
          </cell>
        </row>
        <row r="1034">
          <cell r="L1034" t="str">
            <v>NHZ1016-15</v>
          </cell>
          <cell r="M1034" t="str">
            <v>Conservação da Biodiversidade</v>
          </cell>
          <cell r="N1034">
            <v>4</v>
          </cell>
          <cell r="O1034">
            <v>0</v>
          </cell>
          <cell r="P1034">
            <v>4</v>
          </cell>
          <cell r="Q1034">
            <v>4</v>
          </cell>
        </row>
        <row r="1035">
          <cell r="L1035" t="str">
            <v>NHZ1024-15</v>
          </cell>
          <cell r="M1035" t="str">
            <v>Etnofarmacologia</v>
          </cell>
          <cell r="N1035">
            <v>2</v>
          </cell>
          <cell r="O1035">
            <v>1</v>
          </cell>
          <cell r="P1035">
            <v>2</v>
          </cell>
          <cell r="Q1035">
            <v>3</v>
          </cell>
        </row>
        <row r="1036">
          <cell r="L1036" t="str">
            <v>NHZ1026-15</v>
          </cell>
          <cell r="M1036" t="str">
            <v>Evolução Molecular</v>
          </cell>
          <cell r="N1036">
            <v>3</v>
          </cell>
          <cell r="O1036">
            <v>0</v>
          </cell>
          <cell r="P1036">
            <v>3</v>
          </cell>
          <cell r="Q1036">
            <v>3</v>
          </cell>
        </row>
        <row r="1037">
          <cell r="L1037" t="str">
            <v>NHZ1027-15</v>
          </cell>
          <cell r="M1037" t="str">
            <v>Farmacologia</v>
          </cell>
          <cell r="N1037">
            <v>4</v>
          </cell>
          <cell r="O1037">
            <v>2</v>
          </cell>
          <cell r="P1037">
            <v>4</v>
          </cell>
          <cell r="Q1037">
            <v>6</v>
          </cell>
        </row>
        <row r="1038">
          <cell r="L1038" t="str">
            <v>NHZ1031-15</v>
          </cell>
          <cell r="M1038" t="str">
            <v>História das Ideias Biológicas</v>
          </cell>
          <cell r="N1038">
            <v>2</v>
          </cell>
          <cell r="O1038">
            <v>0</v>
          </cell>
          <cell r="P1038">
            <v>4</v>
          </cell>
          <cell r="Q1038">
            <v>2</v>
          </cell>
        </row>
        <row r="1039">
          <cell r="L1039" t="str">
            <v>NHZ1037-15</v>
          </cell>
          <cell r="M1039" t="str">
            <v>Parasitologia</v>
          </cell>
          <cell r="N1039">
            <v>3</v>
          </cell>
          <cell r="O1039">
            <v>0</v>
          </cell>
          <cell r="P1039">
            <v>3</v>
          </cell>
          <cell r="Q1039">
            <v>3</v>
          </cell>
        </row>
        <row r="1040">
          <cell r="L1040" t="str">
            <v>NHZ1042-15</v>
          </cell>
          <cell r="M1040" t="str">
            <v>Seminários em Biologia I</v>
          </cell>
          <cell r="N1040">
            <v>1</v>
          </cell>
          <cell r="O1040">
            <v>0</v>
          </cell>
          <cell r="P1040">
            <v>2</v>
          </cell>
          <cell r="Q1040">
            <v>1</v>
          </cell>
        </row>
        <row r="1041">
          <cell r="L1041" t="str">
            <v>NHZ1043-15</v>
          </cell>
          <cell r="M1041" t="str">
            <v>Seminários em Biologia II</v>
          </cell>
          <cell r="N1041">
            <v>1</v>
          </cell>
          <cell r="O1041">
            <v>0</v>
          </cell>
          <cell r="P1041">
            <v>2</v>
          </cell>
          <cell r="Q1041">
            <v>1</v>
          </cell>
        </row>
        <row r="1042">
          <cell r="L1042" t="str">
            <v>NHZ1050-15</v>
          </cell>
          <cell r="M1042" t="str">
            <v>Toxicologia</v>
          </cell>
          <cell r="N1042">
            <v>4</v>
          </cell>
          <cell r="O1042">
            <v>2</v>
          </cell>
          <cell r="P1042">
            <v>4</v>
          </cell>
          <cell r="Q1042">
            <v>6</v>
          </cell>
        </row>
        <row r="1043">
          <cell r="L1043" t="str">
            <v>NHZ1051-13</v>
          </cell>
          <cell r="M1043" t="str">
            <v>Virologia</v>
          </cell>
          <cell r="N1043">
            <v>4</v>
          </cell>
          <cell r="O1043">
            <v>0</v>
          </cell>
          <cell r="P1043">
            <v>4</v>
          </cell>
          <cell r="Q1043">
            <v>4</v>
          </cell>
        </row>
        <row r="1044">
          <cell r="L1044" t="str">
            <v>NHZ1074-15</v>
          </cell>
          <cell r="M1044" t="str">
            <v>Astrobiologia</v>
          </cell>
          <cell r="N1044">
            <v>4</v>
          </cell>
          <cell r="O1044">
            <v>0</v>
          </cell>
          <cell r="P1044">
            <v>6</v>
          </cell>
          <cell r="Q1044">
            <v>4</v>
          </cell>
        </row>
        <row r="1045">
          <cell r="L1045" t="str">
            <v>NHZ1076-15</v>
          </cell>
          <cell r="M1045" t="str">
            <v>Biologia Reprodutiva de Plantas</v>
          </cell>
          <cell r="N1045">
            <v>2</v>
          </cell>
          <cell r="O1045">
            <v>2</v>
          </cell>
          <cell r="P1045">
            <v>2</v>
          </cell>
          <cell r="Q1045">
            <v>4</v>
          </cell>
        </row>
        <row r="1046">
          <cell r="L1046" t="str">
            <v>NHZ1077-15</v>
          </cell>
          <cell r="M1046" t="str">
            <v>Bioquímica Clínica</v>
          </cell>
          <cell r="N1046">
            <v>4</v>
          </cell>
          <cell r="O1046">
            <v>2</v>
          </cell>
          <cell r="P1046">
            <v>4</v>
          </cell>
          <cell r="Q1046">
            <v>6</v>
          </cell>
        </row>
        <row r="1047">
          <cell r="L1047" t="str">
            <v>NHZ1078-15</v>
          </cell>
          <cell r="M1047" t="str">
            <v>Biotecnologia de Plantas</v>
          </cell>
          <cell r="N1047">
            <v>0</v>
          </cell>
          <cell r="O1047">
            <v>4</v>
          </cell>
          <cell r="P1047">
            <v>2</v>
          </cell>
          <cell r="Q1047">
            <v>4</v>
          </cell>
        </row>
        <row r="1048">
          <cell r="L1048" t="str">
            <v>NHZ1079-15</v>
          </cell>
          <cell r="M1048" t="str">
            <v>Modelagem Molecular de Sistemas Biológicos</v>
          </cell>
          <cell r="N1048">
            <v>3</v>
          </cell>
          <cell r="O1048">
            <v>1</v>
          </cell>
          <cell r="P1048">
            <v>4</v>
          </cell>
          <cell r="Q1048">
            <v>4</v>
          </cell>
        </row>
        <row r="1049">
          <cell r="L1049" t="str">
            <v>NHZ1080-15</v>
          </cell>
          <cell r="M1049" t="str">
            <v>Reprodução Assistida em Mamíferos</v>
          </cell>
          <cell r="N1049">
            <v>2</v>
          </cell>
          <cell r="O1049">
            <v>2</v>
          </cell>
          <cell r="P1049">
            <v>2</v>
          </cell>
          <cell r="Q1049">
            <v>4</v>
          </cell>
        </row>
        <row r="1050">
          <cell r="L1050" t="str">
            <v>NHZ1081-13</v>
          </cell>
          <cell r="M1050" t="str">
            <v>Técnicas Aplicadas a Processos Biotecnológicos</v>
          </cell>
          <cell r="N1050">
            <v>4</v>
          </cell>
          <cell r="O1050">
            <v>2</v>
          </cell>
          <cell r="P1050">
            <v>4</v>
          </cell>
          <cell r="Q1050">
            <v>6</v>
          </cell>
        </row>
        <row r="1051">
          <cell r="L1051" t="str">
            <v>NHZ1082-15</v>
          </cell>
          <cell r="M1051" t="str">
            <v>Trabalhos de Campo, Coleta e Preservação de Organismos</v>
          </cell>
          <cell r="N1051">
            <v>0</v>
          </cell>
          <cell r="O1051">
            <v>4</v>
          </cell>
          <cell r="P1051">
            <v>2</v>
          </cell>
          <cell r="Q1051">
            <v>4</v>
          </cell>
        </row>
        <row r="1052">
          <cell r="L1052" t="str">
            <v>NHZ1090-15</v>
          </cell>
          <cell r="M1052" t="str">
            <v>Imunologia Aplicada</v>
          </cell>
          <cell r="N1052">
            <v>4</v>
          </cell>
          <cell r="O1052">
            <v>0</v>
          </cell>
          <cell r="P1052">
            <v>5</v>
          </cell>
          <cell r="Q1052">
            <v>4</v>
          </cell>
        </row>
        <row r="1053">
          <cell r="L1053" t="str">
            <v>NHZ2001-11</v>
          </cell>
          <cell r="M1053" t="str">
            <v>Antropologia Filosófica</v>
          </cell>
          <cell r="N1053">
            <v>4</v>
          </cell>
          <cell r="O1053">
            <v>0</v>
          </cell>
          <cell r="P1053">
            <v>4</v>
          </cell>
          <cell r="Q1053">
            <v>4</v>
          </cell>
        </row>
        <row r="1054">
          <cell r="L1054" t="str">
            <v>NHZ2002-11</v>
          </cell>
          <cell r="M1054" t="str">
            <v>Ceticismo</v>
          </cell>
          <cell r="N1054">
            <v>4</v>
          </cell>
          <cell r="O1054">
            <v>0</v>
          </cell>
          <cell r="P1054">
            <v>4</v>
          </cell>
          <cell r="Q1054">
            <v>4</v>
          </cell>
        </row>
        <row r="1055">
          <cell r="L1055" t="str">
            <v>NHZ2011-11</v>
          </cell>
          <cell r="M1055" t="str">
            <v>Existencialismo</v>
          </cell>
          <cell r="N1055">
            <v>4</v>
          </cell>
          <cell r="O1055">
            <v>0</v>
          </cell>
          <cell r="P1055">
            <v>4</v>
          </cell>
          <cell r="Q1055">
            <v>4</v>
          </cell>
        </row>
        <row r="1056">
          <cell r="L1056" t="str">
            <v>NHZ2013-11</v>
          </cell>
          <cell r="M1056" t="str">
            <v>Filosofia Brasileira: História e Problemas</v>
          </cell>
          <cell r="N1056">
            <v>4</v>
          </cell>
          <cell r="O1056">
            <v>0</v>
          </cell>
          <cell r="P1056">
            <v>4</v>
          </cell>
          <cell r="Q1056">
            <v>4</v>
          </cell>
        </row>
        <row r="1057">
          <cell r="L1057" t="str">
            <v>NHZ2014-11</v>
          </cell>
          <cell r="M1057" t="str">
            <v>Filosofia da Ciência Pós-kuhniana</v>
          </cell>
          <cell r="N1057">
            <v>4</v>
          </cell>
          <cell r="O1057">
            <v>0</v>
          </cell>
          <cell r="P1057">
            <v>4</v>
          </cell>
          <cell r="Q1057">
            <v>4</v>
          </cell>
        </row>
        <row r="1058">
          <cell r="L1058" t="str">
            <v>NHZ2018-11</v>
          </cell>
          <cell r="M1058" t="str">
            <v>Filosofia da Educação: perspectivas contemporâneas</v>
          </cell>
          <cell r="N1058">
            <v>4</v>
          </cell>
          <cell r="O1058">
            <v>0</v>
          </cell>
          <cell r="P1058">
            <v>4</v>
          </cell>
          <cell r="Q1058">
            <v>4</v>
          </cell>
        </row>
        <row r="1059">
          <cell r="L1059" t="str">
            <v>NHZ2021-11</v>
          </cell>
          <cell r="M1059" t="str">
            <v>Filosofia da Mente</v>
          </cell>
          <cell r="N1059">
            <v>4</v>
          </cell>
          <cell r="O1059">
            <v>0</v>
          </cell>
          <cell r="P1059">
            <v>4</v>
          </cell>
          <cell r="Q1059">
            <v>4</v>
          </cell>
        </row>
        <row r="1060">
          <cell r="L1060" t="str">
            <v>NHZ2022-11</v>
          </cell>
          <cell r="M1060" t="str">
            <v>Filosofia da Natureza, Mecanicismo e Cosmologia</v>
          </cell>
          <cell r="N1060">
            <v>4</v>
          </cell>
          <cell r="O1060">
            <v>0</v>
          </cell>
          <cell r="P1060">
            <v>4</v>
          </cell>
          <cell r="Q1060">
            <v>4</v>
          </cell>
        </row>
        <row r="1061">
          <cell r="L1061" t="str">
            <v>NHZ2024-11</v>
          </cell>
          <cell r="M1061" t="str">
            <v>Filosofia Experimental e Mecanicismo</v>
          </cell>
          <cell r="N1061">
            <v>4</v>
          </cell>
          <cell r="O1061">
            <v>0</v>
          </cell>
          <cell r="P1061">
            <v>4</v>
          </cell>
          <cell r="Q1061">
            <v>4</v>
          </cell>
        </row>
        <row r="1062">
          <cell r="L1062" t="str">
            <v>NHZ2025-11</v>
          </cell>
          <cell r="M1062" t="str">
            <v>Filosofia Latino-Americana: História e Problemas</v>
          </cell>
          <cell r="N1062">
            <v>4</v>
          </cell>
          <cell r="O1062">
            <v>0</v>
          </cell>
          <cell r="P1062">
            <v>4</v>
          </cell>
          <cell r="Q1062">
            <v>4</v>
          </cell>
        </row>
        <row r="1063">
          <cell r="L1063" t="str">
            <v>NHZ2027-16</v>
          </cell>
          <cell r="M1063" t="str">
            <v>Filosofia no Ensino Fundamental</v>
          </cell>
          <cell r="N1063">
            <v>4</v>
          </cell>
          <cell r="O1063">
            <v>0</v>
          </cell>
          <cell r="P1063">
            <v>4</v>
          </cell>
          <cell r="Q1063">
            <v>4</v>
          </cell>
        </row>
        <row r="1064">
          <cell r="L1064" t="str">
            <v>NHZ2030-11</v>
          </cell>
          <cell r="M1064" t="str">
            <v>Fundamentos da Lógica Modal</v>
          </cell>
          <cell r="N1064">
            <v>4</v>
          </cell>
          <cell r="O1064">
            <v>0</v>
          </cell>
          <cell r="P1064">
            <v>4</v>
          </cell>
          <cell r="Q1064">
            <v>4</v>
          </cell>
        </row>
        <row r="1065">
          <cell r="L1065" t="str">
            <v>NHZ2031-11</v>
          </cell>
          <cell r="M1065" t="str">
            <v>História da Astronomia</v>
          </cell>
          <cell r="N1065">
            <v>4</v>
          </cell>
          <cell r="O1065">
            <v>0</v>
          </cell>
          <cell r="P1065">
            <v>4</v>
          </cell>
          <cell r="Q1065">
            <v>4</v>
          </cell>
        </row>
        <row r="1066">
          <cell r="L1066" t="str">
            <v>NHZ2036-11</v>
          </cell>
          <cell r="M1066" t="str">
            <v>História da Filosofia da Antiguidade Tardia</v>
          </cell>
          <cell r="N1066">
            <v>4</v>
          </cell>
          <cell r="O1066">
            <v>0</v>
          </cell>
          <cell r="P1066">
            <v>4</v>
          </cell>
          <cell r="Q1066">
            <v>4</v>
          </cell>
        </row>
        <row r="1067">
          <cell r="L1067" t="str">
            <v>NHZ2037-11</v>
          </cell>
          <cell r="M1067" t="str">
            <v>História da Filosofia Medieval: Escolas Franciscanas e Nominalismo</v>
          </cell>
          <cell r="N1067">
            <v>4</v>
          </cell>
          <cell r="O1067">
            <v>0</v>
          </cell>
          <cell r="P1067">
            <v>4</v>
          </cell>
          <cell r="Q1067">
            <v>4</v>
          </cell>
        </row>
        <row r="1068">
          <cell r="L1068" t="str">
            <v>NHZ2039-11</v>
          </cell>
          <cell r="M1068" t="str">
            <v>História da Filosofia Moderna: o Idealismo alemão</v>
          </cell>
          <cell r="N1068">
            <v>4</v>
          </cell>
          <cell r="O1068">
            <v>0</v>
          </cell>
          <cell r="P1068">
            <v>4</v>
          </cell>
          <cell r="Q1068">
            <v>4</v>
          </cell>
        </row>
        <row r="1069">
          <cell r="L1069" t="str">
            <v>NHZ2042-11</v>
          </cell>
          <cell r="M1069" t="str">
            <v xml:space="preserve">História da Linguagem </v>
          </cell>
          <cell r="N1069">
            <v>4</v>
          </cell>
          <cell r="O1069">
            <v>0</v>
          </cell>
          <cell r="P1069">
            <v>4</v>
          </cell>
          <cell r="Q1069">
            <v>4</v>
          </cell>
        </row>
        <row r="1070">
          <cell r="L1070" t="str">
            <v>NHZ2043-11</v>
          </cell>
          <cell r="M1070" t="str">
            <v xml:space="preserve">História da Sociedade Contemporânea </v>
          </cell>
          <cell r="N1070">
            <v>4</v>
          </cell>
          <cell r="O1070">
            <v>0</v>
          </cell>
          <cell r="P1070">
            <v>4</v>
          </cell>
          <cell r="Q1070">
            <v>4</v>
          </cell>
        </row>
        <row r="1071">
          <cell r="L1071" t="str">
            <v>NHZ2044-11</v>
          </cell>
          <cell r="M1071" t="str">
            <v>História das Ciências no Brasil</v>
          </cell>
          <cell r="N1071">
            <v>4</v>
          </cell>
          <cell r="O1071">
            <v>0</v>
          </cell>
          <cell r="P1071">
            <v>4</v>
          </cell>
          <cell r="Q1071">
            <v>4</v>
          </cell>
        </row>
        <row r="1072">
          <cell r="L1072" t="str">
            <v>NHZ2045-11</v>
          </cell>
          <cell r="M1072" t="str">
            <v>História e Filosofia da Ciência</v>
          </cell>
          <cell r="N1072">
            <v>4</v>
          </cell>
          <cell r="O1072">
            <v>0</v>
          </cell>
          <cell r="P1072">
            <v>4</v>
          </cell>
          <cell r="Q1072">
            <v>4</v>
          </cell>
        </row>
        <row r="1073">
          <cell r="L1073" t="str">
            <v>NHZ2046-11</v>
          </cell>
          <cell r="M1073" t="str">
            <v>História Social da Tecnologia na América Latina</v>
          </cell>
          <cell r="N1073">
            <v>4</v>
          </cell>
          <cell r="O1073">
            <v>0</v>
          </cell>
          <cell r="P1073">
            <v>4</v>
          </cell>
          <cell r="Q1073">
            <v>4</v>
          </cell>
        </row>
        <row r="1074">
          <cell r="L1074" t="str">
            <v>NHZ2048-11</v>
          </cell>
          <cell r="M1074" t="str">
            <v>Interposições da Linguagem à Filosofia Contemporânea</v>
          </cell>
          <cell r="N1074">
            <v>4</v>
          </cell>
          <cell r="O1074">
            <v>0</v>
          </cell>
          <cell r="P1074">
            <v>4</v>
          </cell>
          <cell r="Q1074">
            <v>4</v>
          </cell>
        </row>
        <row r="1075">
          <cell r="L1075" t="str">
            <v>NHZ2050-11</v>
          </cell>
          <cell r="M1075" t="str">
            <v>Lógica e os Fundamentos da Matemática</v>
          </cell>
          <cell r="N1075">
            <v>4</v>
          </cell>
          <cell r="O1075">
            <v>0</v>
          </cell>
          <cell r="P1075">
            <v>4</v>
          </cell>
          <cell r="Q1075">
            <v>4</v>
          </cell>
        </row>
        <row r="1076">
          <cell r="L1076" t="str">
            <v>NHZ2051-11</v>
          </cell>
          <cell r="M1076" t="str">
            <v>Pensamento Hegeliano e seus Desdobramentos Contemporâneos</v>
          </cell>
          <cell r="N1076">
            <v>4</v>
          </cell>
          <cell r="O1076">
            <v>0</v>
          </cell>
          <cell r="P1076">
            <v>4</v>
          </cell>
          <cell r="Q1076">
            <v>4</v>
          </cell>
        </row>
        <row r="1077">
          <cell r="L1077" t="str">
            <v>NHZ2052-11</v>
          </cell>
          <cell r="M1077" t="str">
            <v>Pensamento Kantiano e seus Desdobramentos Contemporâneos</v>
          </cell>
          <cell r="N1077">
            <v>4</v>
          </cell>
          <cell r="O1077">
            <v>0</v>
          </cell>
          <cell r="P1077">
            <v>4</v>
          </cell>
          <cell r="Q1077">
            <v>4</v>
          </cell>
        </row>
        <row r="1078">
          <cell r="L1078" t="str">
            <v>NHZ2053-11</v>
          </cell>
          <cell r="M1078" t="str">
            <v>Pensamento Marxista e seus Desdobramentos Contemporâneos</v>
          </cell>
          <cell r="N1078">
            <v>4</v>
          </cell>
          <cell r="O1078">
            <v>0</v>
          </cell>
          <cell r="P1078">
            <v>4</v>
          </cell>
          <cell r="Q1078">
            <v>4</v>
          </cell>
        </row>
        <row r="1079">
          <cell r="L1079" t="str">
            <v>NHZ2054-11</v>
          </cell>
          <cell r="M1079" t="str">
            <v>Pensamento Nietzcheano e seus Desdobramentos Contemporâneos</v>
          </cell>
          <cell r="N1079">
            <v>4</v>
          </cell>
          <cell r="O1079">
            <v>0</v>
          </cell>
          <cell r="P1079">
            <v>4</v>
          </cell>
          <cell r="Q1079">
            <v>4</v>
          </cell>
        </row>
        <row r="1080">
          <cell r="L1080" t="str">
            <v>NHZ2055-11</v>
          </cell>
          <cell r="M1080" t="str">
            <v>Perspectivas Críticas da Filosofia Contemporânea</v>
          </cell>
          <cell r="N1080">
            <v>4</v>
          </cell>
          <cell r="O1080">
            <v>0</v>
          </cell>
          <cell r="P1080">
            <v>4</v>
          </cell>
          <cell r="Q1080">
            <v>4</v>
          </cell>
        </row>
        <row r="1081">
          <cell r="L1081" t="str">
            <v>NHZ2056-11</v>
          </cell>
          <cell r="M1081" t="str">
            <v>Pesquisa em Filosofia</v>
          </cell>
          <cell r="N1081">
            <v>4</v>
          </cell>
          <cell r="O1081">
            <v>0</v>
          </cell>
          <cell r="P1081">
            <v>4</v>
          </cell>
          <cell r="Q1081">
            <v>4</v>
          </cell>
        </row>
        <row r="1082">
          <cell r="L1082" t="str">
            <v>NHZ2057-11</v>
          </cell>
          <cell r="M1082" t="str">
            <v>Poder e Cultura na Sociedade da Informação</v>
          </cell>
          <cell r="N1082">
            <v>4</v>
          </cell>
          <cell r="O1082">
            <v>0</v>
          </cell>
          <cell r="P1082">
            <v>4</v>
          </cell>
          <cell r="Q1082">
            <v>4</v>
          </cell>
        </row>
        <row r="1083">
          <cell r="L1083" t="str">
            <v>NHZ2058-11</v>
          </cell>
          <cell r="M1083" t="str">
            <v>Pragmatismo</v>
          </cell>
          <cell r="N1083">
            <v>4</v>
          </cell>
          <cell r="O1083">
            <v>0</v>
          </cell>
          <cell r="P1083">
            <v>4</v>
          </cell>
          <cell r="Q1083">
            <v>4</v>
          </cell>
        </row>
        <row r="1084">
          <cell r="L1084" t="str">
            <v>NHZ2066-11</v>
          </cell>
          <cell r="M1084" t="str">
            <v>Temas da Filosofia Antiga</v>
          </cell>
          <cell r="N1084">
            <v>4</v>
          </cell>
          <cell r="O1084">
            <v>0</v>
          </cell>
          <cell r="P1084">
            <v>4</v>
          </cell>
          <cell r="Q1084">
            <v>4</v>
          </cell>
        </row>
        <row r="1085">
          <cell r="L1085" t="str">
            <v>NHZ2067-11</v>
          </cell>
          <cell r="M1085" t="str">
            <v>Temas da Filosofia Contemporânea</v>
          </cell>
          <cell r="N1085">
            <v>4</v>
          </cell>
          <cell r="O1085">
            <v>0</v>
          </cell>
          <cell r="P1085">
            <v>4</v>
          </cell>
          <cell r="Q1085">
            <v>4</v>
          </cell>
        </row>
        <row r="1086">
          <cell r="L1086" t="str">
            <v>NHZ2068-11</v>
          </cell>
          <cell r="M1086" t="str">
            <v>Temas da Filosofia Medieval</v>
          </cell>
          <cell r="N1086">
            <v>4</v>
          </cell>
          <cell r="O1086">
            <v>0</v>
          </cell>
          <cell r="P1086">
            <v>4</v>
          </cell>
          <cell r="Q1086">
            <v>4</v>
          </cell>
        </row>
        <row r="1087">
          <cell r="L1087" t="str">
            <v>NHZ2069-11</v>
          </cell>
          <cell r="M1087" t="str">
            <v>Temas da Filosofia Moderna</v>
          </cell>
          <cell r="N1087">
            <v>4</v>
          </cell>
          <cell r="O1087">
            <v>0</v>
          </cell>
          <cell r="P1087">
            <v>4</v>
          </cell>
          <cell r="Q1087">
            <v>4</v>
          </cell>
        </row>
        <row r="1088">
          <cell r="L1088" t="str">
            <v>NHZ2070-11</v>
          </cell>
          <cell r="M1088" t="str">
            <v>Temas de Lógica</v>
          </cell>
          <cell r="N1088">
            <v>4</v>
          </cell>
          <cell r="O1088">
            <v>0</v>
          </cell>
          <cell r="P1088">
            <v>4</v>
          </cell>
          <cell r="Q1088">
            <v>4</v>
          </cell>
        </row>
        <row r="1089">
          <cell r="L1089" t="str">
            <v>NHZ2071-11</v>
          </cell>
          <cell r="M1089" t="str">
            <v>Teoria Crítica e Escola de Frankfurt</v>
          </cell>
          <cell r="N1089">
            <v>4</v>
          </cell>
          <cell r="O1089">
            <v>0</v>
          </cell>
          <cell r="P1089">
            <v>4</v>
          </cell>
          <cell r="Q1089">
            <v>4</v>
          </cell>
        </row>
        <row r="1090">
          <cell r="L1090" t="str">
            <v>NHZ2074-11</v>
          </cell>
          <cell r="M1090" t="str">
            <v>Tópicos Avançados em Modalidades: Lógica Deôntica e Lógica Epistêmica</v>
          </cell>
          <cell r="N1090">
            <v>2</v>
          </cell>
          <cell r="O1090">
            <v>0</v>
          </cell>
          <cell r="P1090">
            <v>2</v>
          </cell>
          <cell r="Q1090">
            <v>2</v>
          </cell>
        </row>
        <row r="1091">
          <cell r="L1091" t="str">
            <v>NHZ2075-11</v>
          </cell>
          <cell r="M1091" t="str">
            <v>Tópicos de História da Ciência</v>
          </cell>
          <cell r="N1091">
            <v>4</v>
          </cell>
          <cell r="O1091">
            <v>0</v>
          </cell>
          <cell r="P1091">
            <v>4</v>
          </cell>
          <cell r="Q1091">
            <v>4</v>
          </cell>
        </row>
        <row r="1092">
          <cell r="L1092" t="str">
            <v>NHZ2076-11</v>
          </cell>
          <cell r="M1092" t="str">
            <v>Tópicos de Lógicas Não-Clássicas</v>
          </cell>
          <cell r="N1092">
            <v>4</v>
          </cell>
          <cell r="O1092">
            <v>0</v>
          </cell>
          <cell r="P1092">
            <v>4</v>
          </cell>
          <cell r="Q1092">
            <v>4</v>
          </cell>
        </row>
        <row r="1093">
          <cell r="L1093" t="str">
            <v>NHZ2077-11</v>
          </cell>
          <cell r="M1093" t="str">
            <v>Tópicos em Teoria do Conhecimento</v>
          </cell>
          <cell r="N1093">
            <v>4</v>
          </cell>
          <cell r="O1093">
            <v>0</v>
          </cell>
          <cell r="P1093">
            <v>4</v>
          </cell>
          <cell r="Q1093">
            <v>4</v>
          </cell>
        </row>
        <row r="1094">
          <cell r="L1094" t="str">
            <v>NHZ2078-08</v>
          </cell>
          <cell r="M1094" t="str">
            <v>Tópicos de Metodologia da Ciência</v>
          </cell>
          <cell r="N1094">
            <v>3</v>
          </cell>
          <cell r="O1094">
            <v>0</v>
          </cell>
          <cell r="P1094">
            <v>4</v>
          </cell>
          <cell r="Q1094">
            <v>3</v>
          </cell>
        </row>
        <row r="1095">
          <cell r="L1095" t="str">
            <v>NHZ2079-08</v>
          </cell>
          <cell r="M1095" t="str">
            <v>Introdução à Lógica</v>
          </cell>
          <cell r="N1095">
            <v>3</v>
          </cell>
          <cell r="O1095">
            <v>0</v>
          </cell>
          <cell r="P1095">
            <v>4</v>
          </cell>
          <cell r="Q1095">
            <v>3</v>
          </cell>
        </row>
        <row r="1096">
          <cell r="L1096" t="str">
            <v>NHZ2091-16</v>
          </cell>
          <cell r="M1096" t="str">
            <v>Argumentação e Ensino</v>
          </cell>
          <cell r="N1096">
            <v>4</v>
          </cell>
          <cell r="O1096">
            <v>0</v>
          </cell>
          <cell r="P1096">
            <v>4</v>
          </cell>
          <cell r="Q1096">
            <v>4</v>
          </cell>
        </row>
        <row r="1097">
          <cell r="L1097" t="str">
            <v>NHZ2092-16</v>
          </cell>
          <cell r="M1097" t="str">
            <v>Arte e Ensino</v>
          </cell>
          <cell r="N1097">
            <v>4</v>
          </cell>
          <cell r="O1097">
            <v>0</v>
          </cell>
          <cell r="P1097">
            <v>4</v>
          </cell>
          <cell r="Q1097">
            <v>4</v>
          </cell>
        </row>
        <row r="1098">
          <cell r="L1098" t="str">
            <v>NHZ2093-16</v>
          </cell>
          <cell r="M1098" t="str">
            <v>Corpo, Sexualidade e Questões de Gênero</v>
          </cell>
          <cell r="N1098">
            <v>4</v>
          </cell>
          <cell r="O1098">
            <v>0</v>
          </cell>
          <cell r="P1098">
            <v>4</v>
          </cell>
          <cell r="Q1098">
            <v>4</v>
          </cell>
        </row>
        <row r="1099">
          <cell r="L1099" t="str">
            <v>NHZ2094-16</v>
          </cell>
          <cell r="M1099" t="str">
            <v>Filosofia Africana</v>
          </cell>
          <cell r="N1099">
            <v>4</v>
          </cell>
          <cell r="O1099">
            <v>0</v>
          </cell>
          <cell r="P1099">
            <v>4</v>
          </cell>
          <cell r="Q1099">
            <v>4</v>
          </cell>
        </row>
        <row r="1100">
          <cell r="L1100" t="str">
            <v>NHZ2095-16</v>
          </cell>
          <cell r="M1100" t="str">
            <v>Filosofia da Escola: Modelos Institucionais e Questões Filosóficas</v>
          </cell>
          <cell r="N1100">
            <v>4</v>
          </cell>
          <cell r="O1100">
            <v>0</v>
          </cell>
          <cell r="P1100">
            <v>4</v>
          </cell>
          <cell r="Q1100">
            <v>4</v>
          </cell>
        </row>
        <row r="1101">
          <cell r="L1101" t="str">
            <v>NHZ2096-16</v>
          </cell>
          <cell r="M1101" t="str">
            <v>Filosofia, Ensino e Universidade</v>
          </cell>
          <cell r="N1101">
            <v>4</v>
          </cell>
          <cell r="O1101">
            <v>0</v>
          </cell>
          <cell r="P1101">
            <v>4</v>
          </cell>
          <cell r="Q1101">
            <v>4</v>
          </cell>
        </row>
        <row r="1102">
          <cell r="L1102" t="str">
            <v>NHZ2097-16</v>
          </cell>
          <cell r="M1102" t="str">
            <v>Métodos para Produção de Filosofia</v>
          </cell>
          <cell r="N1102">
            <v>4</v>
          </cell>
          <cell r="O1102">
            <v>0</v>
          </cell>
          <cell r="P1102">
            <v>4</v>
          </cell>
          <cell r="Q1102">
            <v>4</v>
          </cell>
        </row>
        <row r="1103">
          <cell r="L1103" t="str">
            <v>NHZ2098-16</v>
          </cell>
          <cell r="M1103" t="str">
            <v>Pensamento e Cinema</v>
          </cell>
          <cell r="N1103">
            <v>4</v>
          </cell>
          <cell r="O1103">
            <v>0</v>
          </cell>
          <cell r="P1103">
            <v>4</v>
          </cell>
          <cell r="Q1103">
            <v>4</v>
          </cell>
        </row>
        <row r="1104">
          <cell r="L1104" t="str">
            <v>NHZ2099-16</v>
          </cell>
          <cell r="M1104" t="str">
            <v>Tópicos Contemporâneos em Educação e Filosofia</v>
          </cell>
          <cell r="N1104">
            <v>4</v>
          </cell>
          <cell r="O1104">
            <v>0</v>
          </cell>
          <cell r="P1104">
            <v>4</v>
          </cell>
          <cell r="Q1104">
            <v>4</v>
          </cell>
        </row>
        <row r="1105">
          <cell r="L1105" t="str">
            <v>NHZ2100-16</v>
          </cell>
          <cell r="M1105" t="str">
            <v>Tópicos de Filosofia e Práticas de Ensino</v>
          </cell>
          <cell r="N1105">
            <v>4</v>
          </cell>
          <cell r="O1105">
            <v>0</v>
          </cell>
          <cell r="P1105">
            <v>4</v>
          </cell>
          <cell r="Q1105">
            <v>4</v>
          </cell>
        </row>
        <row r="1106">
          <cell r="L1106" t="str">
            <v>NHZ3001-15</v>
          </cell>
          <cell r="M1106" t="str">
            <v>Conhecimento e Técnica: Perspectivas da Antiguidade e Período Medieval</v>
          </cell>
          <cell r="N1106">
            <v>4</v>
          </cell>
          <cell r="O1106">
            <v>0</v>
          </cell>
          <cell r="P1106">
            <v>4</v>
          </cell>
          <cell r="Q1106">
            <v>4</v>
          </cell>
        </row>
        <row r="1107">
          <cell r="L1107" t="str">
            <v>NHZ3002-15</v>
          </cell>
          <cell r="M1107" t="str">
            <v>Dinâmica Não Linear e Caos</v>
          </cell>
          <cell r="N1107">
            <v>4</v>
          </cell>
          <cell r="O1107">
            <v>0</v>
          </cell>
          <cell r="P1107">
            <v>4</v>
          </cell>
          <cell r="Q1107">
            <v>4</v>
          </cell>
        </row>
        <row r="1108">
          <cell r="L1108" t="str">
            <v>NHZ3003-15</v>
          </cell>
          <cell r="M1108" t="str">
            <v>Efeitos Biológicos das Radiações</v>
          </cell>
          <cell r="N1108">
            <v>4</v>
          </cell>
          <cell r="O1108">
            <v>0</v>
          </cell>
          <cell r="P1108">
            <v>4</v>
          </cell>
          <cell r="Q1108">
            <v>4</v>
          </cell>
        </row>
        <row r="1109">
          <cell r="L1109" t="str">
            <v>NHZ3007-15</v>
          </cell>
          <cell r="M1109" t="str">
            <v>Estrutura Atômica e Molecular</v>
          </cell>
          <cell r="N1109">
            <v>4</v>
          </cell>
          <cell r="O1109">
            <v>0</v>
          </cell>
          <cell r="P1109">
            <v>4</v>
          </cell>
          <cell r="Q1109">
            <v>4</v>
          </cell>
        </row>
        <row r="1110">
          <cell r="L1110" t="str">
            <v>NHZ3008-15</v>
          </cell>
          <cell r="M1110" t="str">
            <v>Evolução da Física</v>
          </cell>
          <cell r="N1110">
            <v>4</v>
          </cell>
          <cell r="O1110">
            <v>0</v>
          </cell>
          <cell r="P1110">
            <v>4</v>
          </cell>
          <cell r="Q1110">
            <v>4</v>
          </cell>
        </row>
        <row r="1111">
          <cell r="L1111" t="str">
            <v>NHZ3010-15</v>
          </cell>
          <cell r="M1111" t="str">
            <v>Física Computacional</v>
          </cell>
          <cell r="N1111">
            <v>3</v>
          </cell>
          <cell r="O1111">
            <v>1</v>
          </cell>
          <cell r="P1111">
            <v>4</v>
          </cell>
          <cell r="Q1111">
            <v>4</v>
          </cell>
        </row>
        <row r="1112">
          <cell r="L1112" t="str">
            <v>NHZ3011-15</v>
          </cell>
          <cell r="M1112" t="str">
            <v>Física de Semicondutores</v>
          </cell>
          <cell r="N1112">
            <v>3</v>
          </cell>
          <cell r="O1112">
            <v>1</v>
          </cell>
          <cell r="P1112">
            <v>4</v>
          </cell>
          <cell r="Q1112">
            <v>4</v>
          </cell>
        </row>
        <row r="1113">
          <cell r="L1113" t="str">
            <v>NHZ3014-15</v>
          </cell>
          <cell r="M1113" t="str">
            <v>Fluidos Quânticos</v>
          </cell>
          <cell r="N1113">
            <v>4</v>
          </cell>
          <cell r="O1113">
            <v>0</v>
          </cell>
          <cell r="P1113">
            <v>4</v>
          </cell>
          <cell r="Q1113">
            <v>4</v>
          </cell>
        </row>
        <row r="1114">
          <cell r="L1114" t="str">
            <v>NHZ3019-15</v>
          </cell>
          <cell r="M1114" t="str">
            <v>Fundamentos da Mecânica dos Fluidos</v>
          </cell>
          <cell r="N1114">
            <v>4</v>
          </cell>
          <cell r="O1114">
            <v>0</v>
          </cell>
          <cell r="P1114">
            <v>4</v>
          </cell>
          <cell r="Q1114">
            <v>4</v>
          </cell>
        </row>
        <row r="1115">
          <cell r="L1115" t="str">
            <v>NHZ3020-15</v>
          </cell>
          <cell r="M1115" t="str">
            <v>Fundamentos da Relatividade Geral</v>
          </cell>
          <cell r="N1115">
            <v>4</v>
          </cell>
          <cell r="O1115">
            <v>0</v>
          </cell>
          <cell r="P1115">
            <v>4</v>
          </cell>
          <cell r="Q1115">
            <v>4</v>
          </cell>
        </row>
        <row r="1116">
          <cell r="L1116" t="str">
            <v>NHZ3021-15</v>
          </cell>
          <cell r="M1116" t="str">
            <v>Interações da Radiação com a Matéria</v>
          </cell>
          <cell r="N1116">
            <v>4</v>
          </cell>
          <cell r="O1116">
            <v>0</v>
          </cell>
          <cell r="P1116">
            <v>4</v>
          </cell>
          <cell r="Q1116">
            <v>4</v>
          </cell>
        </row>
        <row r="1117">
          <cell r="L1117" t="str">
            <v>NHZ3023-15</v>
          </cell>
          <cell r="M1117" t="str">
            <v>Introdução à Cosmologia</v>
          </cell>
          <cell r="N1117">
            <v>4</v>
          </cell>
          <cell r="O1117">
            <v>0</v>
          </cell>
          <cell r="P1117">
            <v>4</v>
          </cell>
          <cell r="Q1117">
            <v>4</v>
          </cell>
        </row>
        <row r="1118">
          <cell r="L1118" t="str">
            <v>NHZ3024-15</v>
          </cell>
          <cell r="M1118" t="str">
            <v>Introdução à Física de Partículas Elementares</v>
          </cell>
          <cell r="N1118">
            <v>4</v>
          </cell>
          <cell r="O1118">
            <v>0</v>
          </cell>
          <cell r="P1118">
            <v>4</v>
          </cell>
          <cell r="Q1118">
            <v>4</v>
          </cell>
        </row>
        <row r="1119">
          <cell r="L1119" t="str">
            <v>NHZ3026-15</v>
          </cell>
          <cell r="M1119" t="str">
            <v>Introdução à Física Nuclear</v>
          </cell>
          <cell r="N1119">
            <v>4</v>
          </cell>
          <cell r="O1119">
            <v>0</v>
          </cell>
          <cell r="P1119">
            <v>4</v>
          </cell>
          <cell r="Q1119">
            <v>4</v>
          </cell>
        </row>
        <row r="1120">
          <cell r="L1120" t="str">
            <v>NHZ3031-15</v>
          </cell>
          <cell r="M1120" t="str">
            <v>Laboratório de Propriedades Físicas de Materiais</v>
          </cell>
          <cell r="N1120">
            <v>2</v>
          </cell>
          <cell r="O1120">
            <v>2</v>
          </cell>
          <cell r="P1120">
            <v>4</v>
          </cell>
          <cell r="Q1120">
            <v>4</v>
          </cell>
        </row>
        <row r="1121">
          <cell r="L1121" t="str">
            <v>NHZ3041-15</v>
          </cell>
          <cell r="M1121" t="str">
            <v>Métodos de Formação de Imagem e de Inspeção Nuclear</v>
          </cell>
          <cell r="N1121">
            <v>2</v>
          </cell>
          <cell r="O1121">
            <v>2</v>
          </cell>
          <cell r="P1121">
            <v>5</v>
          </cell>
          <cell r="Q1121">
            <v>4</v>
          </cell>
        </row>
        <row r="1122">
          <cell r="L1122" t="str">
            <v>NHZ3042-15</v>
          </cell>
          <cell r="M1122" t="str">
            <v>Microscopia Eletrônica</v>
          </cell>
          <cell r="N1122">
            <v>2</v>
          </cell>
          <cell r="O1122">
            <v>2</v>
          </cell>
          <cell r="P1122">
            <v>4</v>
          </cell>
          <cell r="Q1122">
            <v>4</v>
          </cell>
        </row>
        <row r="1123">
          <cell r="L1123" t="str">
            <v>NHZ3043-15</v>
          </cell>
          <cell r="M1123" t="str">
            <v>Noções de Astronomia e Cosmologia</v>
          </cell>
          <cell r="N1123">
            <v>4</v>
          </cell>
          <cell r="O1123">
            <v>0</v>
          </cell>
          <cell r="P1123">
            <v>4</v>
          </cell>
          <cell r="Q1123">
            <v>4</v>
          </cell>
        </row>
        <row r="1124">
          <cell r="L1124" t="str">
            <v>NHZ3052-15</v>
          </cell>
          <cell r="M1124" t="str">
            <v>Tecnologia do Vácuo e Criogenia</v>
          </cell>
          <cell r="N1124">
            <v>2</v>
          </cell>
          <cell r="O1124">
            <v>2</v>
          </cell>
          <cell r="P1124">
            <v>4</v>
          </cell>
          <cell r="Q1124">
            <v>4</v>
          </cell>
        </row>
        <row r="1125">
          <cell r="L1125" t="str">
            <v>NHZ3053-15</v>
          </cell>
          <cell r="M1125" t="str">
            <v>Teoria Clássica dos Campos</v>
          </cell>
          <cell r="N1125">
            <v>4</v>
          </cell>
          <cell r="O1125">
            <v>0</v>
          </cell>
          <cell r="P1125">
            <v>4</v>
          </cell>
          <cell r="Q1125">
            <v>4</v>
          </cell>
        </row>
        <row r="1126">
          <cell r="L1126" t="str">
            <v>NHZ3056-15</v>
          </cell>
          <cell r="M1126" t="str">
            <v>Teoria de Grupos em Física</v>
          </cell>
          <cell r="N1126">
            <v>4</v>
          </cell>
          <cell r="O1126">
            <v>0</v>
          </cell>
          <cell r="P1126">
            <v>4</v>
          </cell>
          <cell r="Q1126">
            <v>4</v>
          </cell>
        </row>
        <row r="1127">
          <cell r="L1127" t="str">
            <v>NHZ3057-15</v>
          </cell>
          <cell r="M1127" t="str">
            <v>Tópicos em Física Teórica</v>
          </cell>
          <cell r="N1127">
            <v>4</v>
          </cell>
          <cell r="O1127">
            <v>0</v>
          </cell>
          <cell r="P1127">
            <v>4</v>
          </cell>
          <cell r="Q1127">
            <v>4</v>
          </cell>
        </row>
        <row r="1128">
          <cell r="L1128" t="str">
            <v>NHZ3058-15</v>
          </cell>
          <cell r="M1128" t="str">
            <v>Tópicos em Física Experimental</v>
          </cell>
          <cell r="N1128">
            <v>1</v>
          </cell>
          <cell r="O1128">
            <v>3</v>
          </cell>
          <cell r="P1128">
            <v>4</v>
          </cell>
          <cell r="Q1128">
            <v>4</v>
          </cell>
        </row>
        <row r="1129">
          <cell r="L1129" t="str">
            <v>NHZ3060-09</v>
          </cell>
          <cell r="M1129" t="str">
            <v>Nascimento e Desenvolvimento da Ciência Moderna</v>
          </cell>
          <cell r="N1129">
            <v>4</v>
          </cell>
          <cell r="O1129">
            <v>0</v>
          </cell>
          <cell r="P1129">
            <v>4</v>
          </cell>
          <cell r="Q1129">
            <v>4</v>
          </cell>
        </row>
        <row r="1130">
          <cell r="L1130" t="str">
            <v>NHZ3075-15</v>
          </cell>
          <cell r="M1130" t="str">
            <v>Mecânica Clássica III</v>
          </cell>
          <cell r="N1130">
            <v>4</v>
          </cell>
          <cell r="O1130">
            <v>0</v>
          </cell>
          <cell r="P1130">
            <v>4</v>
          </cell>
          <cell r="Q1130">
            <v>4</v>
          </cell>
        </row>
        <row r="1131">
          <cell r="L1131" t="str">
            <v>NHZ3076-15</v>
          </cell>
          <cell r="M1131" t="str">
            <v>Eletromagnetismo III</v>
          </cell>
          <cell r="N1131">
            <v>4</v>
          </cell>
          <cell r="O1131">
            <v>0</v>
          </cell>
          <cell r="P1131">
            <v>4</v>
          </cell>
          <cell r="Q1131">
            <v>4</v>
          </cell>
        </row>
        <row r="1132">
          <cell r="L1132" t="str">
            <v>NHZ3077-15</v>
          </cell>
          <cell r="M1132" t="str">
            <v>Mecânica Quântica III</v>
          </cell>
          <cell r="N1132">
            <v>4</v>
          </cell>
          <cell r="O1132">
            <v>0</v>
          </cell>
          <cell r="P1132">
            <v>4</v>
          </cell>
          <cell r="Q1132">
            <v>4</v>
          </cell>
        </row>
        <row r="1133">
          <cell r="L1133" t="str">
            <v>NHZ3078-15</v>
          </cell>
          <cell r="M1133" t="str">
            <v>Equações Diferenciais Parciais Aplicadas</v>
          </cell>
          <cell r="N1133">
            <v>4</v>
          </cell>
          <cell r="O1133">
            <v>0</v>
          </cell>
          <cell r="P1133">
            <v>4</v>
          </cell>
          <cell r="Q1133">
            <v>4</v>
          </cell>
        </row>
        <row r="1134">
          <cell r="L1134" t="str">
            <v>NHZ3080-15</v>
          </cell>
          <cell r="M1134" t="str">
            <v>Laboratório de Física Médica</v>
          </cell>
          <cell r="N1134">
            <v>0</v>
          </cell>
          <cell r="O1134">
            <v>3</v>
          </cell>
          <cell r="P1134">
            <v>5</v>
          </cell>
          <cell r="Q1134">
            <v>3</v>
          </cell>
        </row>
        <row r="1135">
          <cell r="L1135" t="str">
            <v>NHZ3081-15</v>
          </cell>
          <cell r="M1135" t="str">
            <v>Lasers e Óptica Moderna</v>
          </cell>
          <cell r="N1135">
            <v>3</v>
          </cell>
          <cell r="O1135">
            <v>1</v>
          </cell>
          <cell r="P1135">
            <v>4</v>
          </cell>
          <cell r="Q1135">
            <v>4</v>
          </cell>
        </row>
        <row r="1136">
          <cell r="L1136" t="str">
            <v>NHZ3082-15</v>
          </cell>
          <cell r="M1136" t="str">
            <v>Cristalografia e Difração De Raios X</v>
          </cell>
          <cell r="N1136">
            <v>3</v>
          </cell>
          <cell r="O1136">
            <v>1</v>
          </cell>
          <cell r="P1136">
            <v>4</v>
          </cell>
          <cell r="Q1136">
            <v>4</v>
          </cell>
        </row>
        <row r="1137">
          <cell r="L1137" t="str">
            <v>NHZ3083-15</v>
          </cell>
          <cell r="M1137" t="str">
            <v>Introdução à Física Estelar</v>
          </cell>
          <cell r="N1137">
            <v>4</v>
          </cell>
          <cell r="O1137">
            <v>0</v>
          </cell>
          <cell r="P1137">
            <v>4</v>
          </cell>
          <cell r="Q1137">
            <v>4</v>
          </cell>
        </row>
        <row r="1138">
          <cell r="L1138" t="str">
            <v>NHZ3084-15</v>
          </cell>
          <cell r="M1138" t="str">
            <v>Física do Meio Ambiente</v>
          </cell>
          <cell r="N1138">
            <v>4</v>
          </cell>
          <cell r="O1138">
            <v>0</v>
          </cell>
          <cell r="P1138">
            <v>4</v>
          </cell>
          <cell r="Q1138">
            <v>4</v>
          </cell>
        </row>
        <row r="1139">
          <cell r="L1139" t="str">
            <v>NHZ3085-15</v>
          </cell>
          <cell r="M1139" t="str">
            <v>Propriedades Magnéticas e Eletrônicas</v>
          </cell>
          <cell r="N1139">
            <v>2</v>
          </cell>
          <cell r="O1139">
            <v>2</v>
          </cell>
          <cell r="P1139">
            <v>4</v>
          </cell>
          <cell r="Q1139">
            <v>4</v>
          </cell>
        </row>
        <row r="1140">
          <cell r="L1140" t="str">
            <v>NHZ4004-15</v>
          </cell>
          <cell r="M1140" t="str">
            <v>Desenho e Projeto em Química</v>
          </cell>
          <cell r="N1140">
            <v>3</v>
          </cell>
          <cell r="O1140">
            <v>0</v>
          </cell>
          <cell r="P1140">
            <v>4</v>
          </cell>
          <cell r="Q1140">
            <v>3</v>
          </cell>
        </row>
        <row r="1141">
          <cell r="L1141" t="str">
            <v>NHZ4028-15</v>
          </cell>
          <cell r="M1141" t="str">
            <v>Operações Unitárias I</v>
          </cell>
          <cell r="N1141">
            <v>4</v>
          </cell>
          <cell r="O1141">
            <v>0</v>
          </cell>
          <cell r="P1141">
            <v>4</v>
          </cell>
          <cell r="Q1141">
            <v>4</v>
          </cell>
        </row>
        <row r="1142">
          <cell r="L1142" t="str">
            <v>NHZ4029-15</v>
          </cell>
          <cell r="M1142" t="str">
            <v>Operações Unitárias II</v>
          </cell>
          <cell r="N1142">
            <v>4</v>
          </cell>
          <cell r="O1142">
            <v>0</v>
          </cell>
          <cell r="P1142">
            <v>4</v>
          </cell>
          <cell r="Q1142">
            <v>4</v>
          </cell>
        </row>
        <row r="1143">
          <cell r="L1143" t="str">
            <v>NHZ4035-15</v>
          </cell>
          <cell r="M1143" t="str">
            <v>Processos Industriais Orgânicos e Inorgânicos</v>
          </cell>
          <cell r="N1143">
            <v>4</v>
          </cell>
          <cell r="O1143">
            <v>0</v>
          </cell>
          <cell r="P1143">
            <v>4</v>
          </cell>
          <cell r="Q1143">
            <v>4</v>
          </cell>
        </row>
        <row r="1144">
          <cell r="L1144" t="str">
            <v>NHZ4038-15</v>
          </cell>
          <cell r="M1144" t="str">
            <v>Química dos Materiais</v>
          </cell>
          <cell r="N1144">
            <v>4</v>
          </cell>
          <cell r="O1144">
            <v>2</v>
          </cell>
          <cell r="P1144">
            <v>4</v>
          </cell>
          <cell r="Q1144">
            <v>6</v>
          </cell>
        </row>
        <row r="1145">
          <cell r="L1145" t="str">
            <v>NHZ4042-09</v>
          </cell>
          <cell r="M1145" t="str">
            <v>Seminários em Química I</v>
          </cell>
          <cell r="N1145">
            <v>2</v>
          </cell>
          <cell r="O1145">
            <v>0</v>
          </cell>
          <cell r="P1145">
            <v>2</v>
          </cell>
          <cell r="Q1145">
            <v>2</v>
          </cell>
        </row>
        <row r="1146">
          <cell r="L1146" t="str">
            <v>NHZ4043-15</v>
          </cell>
          <cell r="M1146" t="str">
            <v>Seminários em Química II</v>
          </cell>
          <cell r="N1146">
            <v>2</v>
          </cell>
          <cell r="O1146">
            <v>0</v>
          </cell>
          <cell r="P1146">
            <v>2</v>
          </cell>
          <cell r="Q1146">
            <v>2</v>
          </cell>
        </row>
        <row r="1147">
          <cell r="L1147" t="str">
            <v>NHZ4059-15</v>
          </cell>
          <cell r="M1147" t="str">
            <v>Indústria de Polímeros</v>
          </cell>
          <cell r="N1147">
            <v>4</v>
          </cell>
          <cell r="O1147">
            <v>0</v>
          </cell>
          <cell r="P1147">
            <v>4</v>
          </cell>
          <cell r="Q1147">
            <v>4</v>
          </cell>
        </row>
        <row r="1148">
          <cell r="L1148" t="str">
            <v>NHZ4060-15</v>
          </cell>
          <cell r="M1148" t="str">
            <v>Biocombustíveis e Biorrefinarias</v>
          </cell>
          <cell r="N1148">
            <v>4</v>
          </cell>
          <cell r="O1148">
            <v>0</v>
          </cell>
          <cell r="P1148">
            <v>4</v>
          </cell>
          <cell r="Q1148">
            <v>4</v>
          </cell>
        </row>
        <row r="1149">
          <cell r="L1149" t="str">
            <v>NHZ4061-15</v>
          </cell>
          <cell r="M1149" t="str">
            <v>Introdução a Troca de Calor, Massa e Movimentação de Fluidos</v>
          </cell>
          <cell r="N1149">
            <v>4</v>
          </cell>
          <cell r="O1149">
            <v>0</v>
          </cell>
          <cell r="P1149">
            <v>4</v>
          </cell>
          <cell r="Q1149">
            <v>4</v>
          </cell>
        </row>
        <row r="1150">
          <cell r="L1150" t="str">
            <v>NHZ4062-15</v>
          </cell>
          <cell r="M1150" t="str">
            <v>Meio Ambiente e Indústria</v>
          </cell>
          <cell r="N1150">
            <v>2</v>
          </cell>
          <cell r="O1150">
            <v>0</v>
          </cell>
          <cell r="P1150">
            <v>2</v>
          </cell>
          <cell r="Q1150">
            <v>2</v>
          </cell>
        </row>
        <row r="1151">
          <cell r="L1151" t="str">
            <v>NHZ4063-15</v>
          </cell>
          <cell r="M1151" t="str">
            <v>Polímeros: Síntese, Caracterização e Processos</v>
          </cell>
          <cell r="N1151">
            <v>4</v>
          </cell>
          <cell r="O1151">
            <v>2</v>
          </cell>
          <cell r="P1151">
            <v>4</v>
          </cell>
          <cell r="Q1151">
            <v>6</v>
          </cell>
        </row>
        <row r="1152">
          <cell r="L1152" t="str">
            <v>NHZ4064-15</v>
          </cell>
          <cell r="M1152" t="str">
            <v>Processos Industriais Cerâmicos</v>
          </cell>
          <cell r="N1152">
            <v>4</v>
          </cell>
          <cell r="O1152">
            <v>0</v>
          </cell>
          <cell r="P1152">
            <v>4</v>
          </cell>
          <cell r="Q1152">
            <v>4</v>
          </cell>
        </row>
        <row r="1153">
          <cell r="L1153" t="str">
            <v>NHZ4065-15</v>
          </cell>
          <cell r="M1153" t="str">
            <v>Tecnologia de Alimentos</v>
          </cell>
          <cell r="N1153">
            <v>2</v>
          </cell>
          <cell r="O1153">
            <v>2</v>
          </cell>
          <cell r="P1153">
            <v>2</v>
          </cell>
          <cell r="Q1153">
            <v>4</v>
          </cell>
        </row>
        <row r="1154">
          <cell r="L1154" t="str">
            <v>NHZ4066-15</v>
          </cell>
          <cell r="M1154" t="str">
            <v>Química Inorgânica Avançada</v>
          </cell>
          <cell r="N1154">
            <v>4</v>
          </cell>
          <cell r="O1154">
            <v>0</v>
          </cell>
          <cell r="P1154">
            <v>4</v>
          </cell>
          <cell r="Q1154">
            <v>4</v>
          </cell>
        </row>
        <row r="1155">
          <cell r="L1155" t="str">
            <v>NHZ4067-15</v>
          </cell>
          <cell r="M1155" t="str">
            <v>Teoria de Grupos: Moléculas e Sólidos</v>
          </cell>
          <cell r="N1155">
            <v>2</v>
          </cell>
          <cell r="O1155">
            <v>0</v>
          </cell>
          <cell r="P1155">
            <v>2</v>
          </cell>
          <cell r="Q1155">
            <v>2</v>
          </cell>
        </row>
        <row r="1156">
          <cell r="L1156" t="str">
            <v>NHZ4068-15</v>
          </cell>
          <cell r="M1156" t="str">
            <v>Fermentação Industrial</v>
          </cell>
          <cell r="N1156">
            <v>2</v>
          </cell>
          <cell r="O1156">
            <v>2</v>
          </cell>
          <cell r="P1156">
            <v>2</v>
          </cell>
          <cell r="Q1156">
            <v>4</v>
          </cell>
        </row>
        <row r="1157">
          <cell r="L1157" t="str">
            <v>NHZ4069-15</v>
          </cell>
          <cell r="M1157" t="str">
            <v>Química de Alimentos</v>
          </cell>
          <cell r="N1157">
            <v>2</v>
          </cell>
          <cell r="O1157">
            <v>2</v>
          </cell>
          <cell r="P1157">
            <v>2</v>
          </cell>
          <cell r="Q1157">
            <v>4</v>
          </cell>
        </row>
        <row r="1158">
          <cell r="L1158" t="str">
            <v>NHZ4070-15</v>
          </cell>
          <cell r="M1158" t="str">
            <v>Tecnologia de Biomateriais</v>
          </cell>
          <cell r="N1158">
            <v>3</v>
          </cell>
          <cell r="O1158">
            <v>1</v>
          </cell>
          <cell r="P1158">
            <v>4</v>
          </cell>
          <cell r="Q1158">
            <v>4</v>
          </cell>
        </row>
        <row r="1159">
          <cell r="L1159" t="str">
            <v>NHZ4074-15</v>
          </cell>
          <cell r="M1159" t="str">
            <v>Recursos Didáticos para o Ensino de Química</v>
          </cell>
          <cell r="N1159">
            <v>4</v>
          </cell>
          <cell r="O1159">
            <v>0</v>
          </cell>
          <cell r="P1159">
            <v>4</v>
          </cell>
          <cell r="Q1159">
            <v>4</v>
          </cell>
        </row>
        <row r="1160">
          <cell r="L1160" t="str">
            <v>NHZ5005-09</v>
          </cell>
          <cell r="M1160" t="str">
            <v>Energia e Meio Ambiente</v>
          </cell>
          <cell r="N1160">
            <v>2</v>
          </cell>
          <cell r="O1160">
            <v>1</v>
          </cell>
          <cell r="P1160">
            <v>3</v>
          </cell>
          <cell r="Q1160">
            <v>3</v>
          </cell>
        </row>
        <row r="1161">
          <cell r="L1161" t="str">
            <v>NHZ5014-15</v>
          </cell>
          <cell r="M1161" t="str">
            <v>Questões Atuais no Ensino de Ciências</v>
          </cell>
          <cell r="N1161">
            <v>2</v>
          </cell>
          <cell r="O1161">
            <v>0</v>
          </cell>
          <cell r="P1161">
            <v>2</v>
          </cell>
          <cell r="Q1161">
            <v>2</v>
          </cell>
        </row>
        <row r="1162">
          <cell r="L1162" t="str">
            <v>NHZ5015-09</v>
          </cell>
          <cell r="M1162" t="str">
            <v>Teoria do Conhecimento Científico</v>
          </cell>
          <cell r="N1162">
            <v>4</v>
          </cell>
          <cell r="O1162">
            <v>0</v>
          </cell>
          <cell r="P1162">
            <v>4</v>
          </cell>
          <cell r="Q1162">
            <v>4</v>
          </cell>
        </row>
        <row r="1163">
          <cell r="L1163" t="str">
            <v>NHZ5016-15</v>
          </cell>
          <cell r="M1163" t="str">
            <v>História da Educação</v>
          </cell>
          <cell r="N1163">
            <v>4</v>
          </cell>
          <cell r="O1163">
            <v>0</v>
          </cell>
          <cell r="P1163">
            <v>4</v>
          </cell>
          <cell r="Q1163">
            <v>4</v>
          </cell>
        </row>
        <row r="1164">
          <cell r="L1164" t="str">
            <v>NHZ5017-15</v>
          </cell>
          <cell r="M1164" t="str">
            <v>História e Filosofia das Ciências e o Ensino de Ciências</v>
          </cell>
          <cell r="N1164">
            <v>4</v>
          </cell>
          <cell r="O1164">
            <v>0</v>
          </cell>
          <cell r="P1164">
            <v>2</v>
          </cell>
          <cell r="Q1164">
            <v>4</v>
          </cell>
        </row>
        <row r="1165">
          <cell r="L1165" t="str">
            <v>NHZ5019-15</v>
          </cell>
          <cell r="M1165" t="str">
            <v>Tecnologias da Informação e Comunicação na Educação</v>
          </cell>
          <cell r="N1165">
            <v>3</v>
          </cell>
          <cell r="O1165">
            <v>0</v>
          </cell>
          <cell r="P1165">
            <v>3</v>
          </cell>
          <cell r="Q1165">
            <v>3</v>
          </cell>
        </row>
        <row r="1166">
          <cell r="L1166" t="str">
            <v>NHZ5020-15</v>
          </cell>
          <cell r="M1166" t="str">
            <v>Educação Inclusiva</v>
          </cell>
          <cell r="N1166">
            <v>2</v>
          </cell>
          <cell r="O1166">
            <v>0</v>
          </cell>
          <cell r="P1166">
            <v>2</v>
          </cell>
          <cell r="Q1166">
            <v>2</v>
          </cell>
        </row>
        <row r="1167">
          <cell r="L1167" t="str">
            <v>NHZ5021-16</v>
          </cell>
          <cell r="M1167" t="str">
            <v>Educação em Saúde e Sexualidade</v>
          </cell>
          <cell r="N1167">
            <v>3</v>
          </cell>
          <cell r="O1167">
            <v>0</v>
          </cell>
          <cell r="P1167">
            <v>3</v>
          </cell>
          <cell r="Q116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Alocação 1q"/>
      <sheetName val="Alocação 2q"/>
      <sheetName val="Alocação 3q"/>
      <sheetName val="Coordenadores disciplinas"/>
      <sheetName val="Controle"/>
      <sheetName val="Docentes"/>
      <sheetName val="Disciplinas"/>
      <sheetName val="lista dias e horas"/>
      <sheetName val="PROGRAD_1Q"/>
      <sheetName val="PROGRAD_2Q"/>
      <sheetName val="PROGRAD_3Q"/>
      <sheetName val="PROGRAD-Disciplinas_Codigo"/>
      <sheetName val="Plan2"/>
      <sheetName val="Teste BacBio 2018"/>
    </sheetNames>
    <sheetDataSet>
      <sheetData sheetId="0"/>
      <sheetData sheetId="1">
        <row r="2">
          <cell r="B2" t="str">
            <v>NHT1073-15</v>
          </cell>
        </row>
      </sheetData>
      <sheetData sheetId="2">
        <row r="2">
          <cell r="B2" t="str">
            <v>NHT1002-15</v>
          </cell>
        </row>
      </sheetData>
      <sheetData sheetId="3">
        <row r="2">
          <cell r="C2">
            <v>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BCJ0203-15</v>
          </cell>
          <cell r="B2" t="str">
            <v>Fenômenos Eletromagnéticos</v>
          </cell>
        </row>
        <row r="3">
          <cell r="A3" t="str">
            <v>BCJ0204-15</v>
          </cell>
          <cell r="B3" t="str">
            <v>Fenômenos Mecânicos</v>
          </cell>
        </row>
        <row r="4">
          <cell r="A4" t="str">
            <v>BCJ0205-15</v>
          </cell>
          <cell r="B4" t="str">
            <v>Fenômenos Térmicos</v>
          </cell>
        </row>
        <row r="5">
          <cell r="A5" t="str">
            <v>BCK0103-15</v>
          </cell>
          <cell r="B5" t="str">
            <v>Física Quântica</v>
          </cell>
        </row>
        <row r="6">
          <cell r="A6" t="str">
            <v>BCK0104-15</v>
          </cell>
          <cell r="B6" t="str">
            <v>Interações Atômicas e Moleculares</v>
          </cell>
        </row>
        <row r="7">
          <cell r="A7" t="str">
            <v>BCL0306-15</v>
          </cell>
          <cell r="B7" t="str">
            <v>Biodiversidade: Interações entre organismos e ambiente</v>
          </cell>
        </row>
        <row r="8">
          <cell r="A8" t="str">
            <v>BCL0307-15</v>
          </cell>
          <cell r="B8" t="str">
            <v>Transformações Químicas</v>
          </cell>
        </row>
        <row r="9">
          <cell r="A9" t="str">
            <v>BCL0308-15</v>
          </cell>
          <cell r="B9" t="str">
            <v>Bioquímica: estrutura, propriedade e funções de biomoléculas</v>
          </cell>
        </row>
        <row r="10">
          <cell r="A10" t="str">
            <v>BCM0504-15</v>
          </cell>
          <cell r="B10" t="str">
            <v>Natureza da Informação</v>
          </cell>
        </row>
        <row r="11">
          <cell r="A11" t="str">
            <v>BCM0505-15</v>
          </cell>
          <cell r="B11" t="str">
            <v>Processamento da Informação</v>
          </cell>
        </row>
        <row r="12">
          <cell r="A12" t="str">
            <v>BCM0506-15</v>
          </cell>
          <cell r="B12" t="str">
            <v>Comunicação e Redes</v>
          </cell>
        </row>
        <row r="13">
          <cell r="A13" t="str">
            <v>BCN0402-15</v>
          </cell>
          <cell r="B13" t="str">
            <v>Funções de uma Variável</v>
          </cell>
        </row>
        <row r="14">
          <cell r="A14" t="str">
            <v>BCN0404-15</v>
          </cell>
          <cell r="B14" t="str">
            <v>Geometria Analítica</v>
          </cell>
        </row>
        <row r="15">
          <cell r="A15" t="str">
            <v>BCN0405-15</v>
          </cell>
          <cell r="B15" t="str">
            <v>Introdução às Equações Diferenciais Ordinárias</v>
          </cell>
        </row>
        <row r="16">
          <cell r="A16" t="str">
            <v>BCN0407-15</v>
          </cell>
          <cell r="B16" t="str">
            <v>Funções de Várias Variáveis</v>
          </cell>
        </row>
        <row r="17">
          <cell r="A17" t="str">
            <v>BCS0001-15</v>
          </cell>
          <cell r="B17" t="str">
            <v>Base Experimental das Ciências Naturais</v>
          </cell>
        </row>
        <row r="18">
          <cell r="A18" t="str">
            <v>BCS0002-15</v>
          </cell>
          <cell r="B18" t="str">
            <v>Projeto Dirigido</v>
          </cell>
        </row>
        <row r="19">
          <cell r="A19" t="str">
            <v>BHO0001-15</v>
          </cell>
          <cell r="B19" t="str">
            <v>Introdução às Humanidades e Ciências Sociais</v>
          </cell>
        </row>
        <row r="20">
          <cell r="A20" t="str">
            <v>BHO0002-15</v>
          </cell>
          <cell r="B20" t="str">
            <v>Pensamento Econômico</v>
          </cell>
        </row>
        <row r="21">
          <cell r="A21" t="str">
            <v>BHO0101-15</v>
          </cell>
          <cell r="B21" t="str">
            <v>Estado e Relações de Poder</v>
          </cell>
        </row>
        <row r="22">
          <cell r="A22" t="str">
            <v>BHO0102-15</v>
          </cell>
          <cell r="B22" t="str">
            <v>Desenvolvimento e Sustentabilidade</v>
          </cell>
        </row>
        <row r="23">
          <cell r="A23" t="str">
            <v>BHO1101-15</v>
          </cell>
          <cell r="B23" t="str">
            <v>Introdução à Economia</v>
          </cell>
        </row>
        <row r="24">
          <cell r="A24" t="str">
            <v>BHO1335-15</v>
          </cell>
          <cell r="B24" t="str">
            <v>Formação do Sistema Internacional</v>
          </cell>
        </row>
        <row r="25">
          <cell r="A25" t="str">
            <v>BHP0001-15</v>
          </cell>
          <cell r="B25" t="str">
            <v>Ética e Justiça</v>
          </cell>
        </row>
        <row r="26">
          <cell r="A26" t="str">
            <v>BHP0201-15</v>
          </cell>
          <cell r="B26" t="str">
            <v>Temas e Problemas em Filosofia</v>
          </cell>
        </row>
        <row r="27">
          <cell r="A27" t="str">
            <v>BHP0202-15</v>
          </cell>
          <cell r="B27" t="str">
            <v>Pensamento Crítico</v>
          </cell>
        </row>
        <row r="28">
          <cell r="A28" t="str">
            <v>BHQ0001-15</v>
          </cell>
          <cell r="B28" t="str">
            <v>Identidade e Cultura</v>
          </cell>
        </row>
        <row r="29">
          <cell r="A29" t="str">
            <v>BHQ0002-15</v>
          </cell>
          <cell r="B29" t="str">
            <v>Estudos Étnico-Raciais</v>
          </cell>
        </row>
        <row r="30">
          <cell r="A30" t="str">
            <v>BHQ0003-15</v>
          </cell>
          <cell r="B30" t="str">
            <v>Interpretações do Brasil</v>
          </cell>
        </row>
        <row r="31">
          <cell r="A31" t="str">
            <v>BHQ0301-15</v>
          </cell>
          <cell r="B31" t="str">
            <v>Território e Sociedade</v>
          </cell>
        </row>
        <row r="32">
          <cell r="A32" t="str">
            <v>BHS0001-15</v>
          </cell>
          <cell r="B32" t="str">
            <v>Práticas em Ciências e Humanidades</v>
          </cell>
        </row>
        <row r="33">
          <cell r="A33" t="str">
            <v>BIJ0207-15</v>
          </cell>
          <cell r="B33" t="str">
            <v>Bases Conceituais da Energia</v>
          </cell>
        </row>
        <row r="34">
          <cell r="A34" t="str">
            <v>BIK0102-15</v>
          </cell>
          <cell r="B34" t="str">
            <v>Estrutura da Matéria</v>
          </cell>
        </row>
        <row r="35">
          <cell r="A35" t="str">
            <v>BIL0304-15</v>
          </cell>
          <cell r="B35" t="str">
            <v>Evolução e Diversificação da Vida na Terra</v>
          </cell>
        </row>
        <row r="36">
          <cell r="A36" t="str">
            <v>BIN0406-15</v>
          </cell>
          <cell r="B36" t="str">
            <v>Introdução à Probabilidade e à Estatística</v>
          </cell>
        </row>
        <row r="37">
          <cell r="A37" t="str">
            <v>BIQ0602-15</v>
          </cell>
          <cell r="B37" t="str">
            <v>Estrutura e Dinâmica Social</v>
          </cell>
        </row>
        <row r="38">
          <cell r="A38" t="str">
            <v>BIR0004-15</v>
          </cell>
          <cell r="B38" t="str">
            <v>Bases Epistemológicas da Ciência Moderna</v>
          </cell>
        </row>
        <row r="39">
          <cell r="A39" t="str">
            <v>BIR0603-15</v>
          </cell>
          <cell r="B39" t="str">
            <v>Ciência, Tecnologia e Sociedade</v>
          </cell>
        </row>
        <row r="40">
          <cell r="A40" t="str">
            <v>BIS0003-15</v>
          </cell>
          <cell r="B40" t="str">
            <v>Bases Matemáticas</v>
          </cell>
        </row>
        <row r="41">
          <cell r="A41" t="str">
            <v>BIS0005-15</v>
          </cell>
          <cell r="B41" t="str">
            <v>Bases Computacionais da Ciência</v>
          </cell>
        </row>
        <row r="42">
          <cell r="A42" t="str">
            <v>ESHC002-17</v>
          </cell>
          <cell r="B42" t="str">
            <v>Contabilidade Básica</v>
          </cell>
        </row>
        <row r="43">
          <cell r="A43" t="str">
            <v>ESHC003-17</v>
          </cell>
          <cell r="B43" t="str">
            <v>Desenvolvimento Socioeconômico</v>
          </cell>
        </row>
        <row r="44">
          <cell r="A44" t="str">
            <v>ESHC007-17</v>
          </cell>
          <cell r="B44" t="str">
            <v>Economia Brasileira Contemporânea I</v>
          </cell>
        </row>
        <row r="45">
          <cell r="A45" t="str">
            <v>ESHC008-17</v>
          </cell>
          <cell r="B45" t="str">
            <v>Economia Brasileira Contemporânea II</v>
          </cell>
        </row>
        <row r="46">
          <cell r="A46" t="str">
            <v>ESHC012-17</v>
          </cell>
          <cell r="B46" t="str">
            <v>Economia Institucional I</v>
          </cell>
        </row>
        <row r="47">
          <cell r="A47" t="str">
            <v>ESHC013-17</v>
          </cell>
          <cell r="B47" t="str">
            <v>Economia Internacional I</v>
          </cell>
        </row>
        <row r="48">
          <cell r="A48" t="str">
            <v>ESHC014-17</v>
          </cell>
          <cell r="B48" t="str">
            <v>Economia Internacional II</v>
          </cell>
        </row>
        <row r="49">
          <cell r="A49" t="str">
            <v>ESHC016-17</v>
          </cell>
          <cell r="B49" t="str">
            <v>Finanças Corporativas</v>
          </cell>
        </row>
        <row r="50">
          <cell r="A50" t="str">
            <v>ESHC017-17</v>
          </cell>
          <cell r="B50" t="str">
            <v>Finanças Públicas</v>
          </cell>
        </row>
        <row r="51">
          <cell r="A51" t="str">
            <v>ESHC018-17</v>
          </cell>
          <cell r="B51" t="str">
            <v xml:space="preserve">Formação Econômica do Brasil </v>
          </cell>
        </row>
        <row r="52">
          <cell r="A52" t="str">
            <v>ESHC019-17</v>
          </cell>
          <cell r="B52" t="str">
            <v>História do Pensamento Econômico</v>
          </cell>
        </row>
        <row r="53">
          <cell r="A53" t="str">
            <v>ESHC020-17</v>
          </cell>
          <cell r="B53" t="str">
            <v>História Econômica Geral</v>
          </cell>
        </row>
        <row r="54">
          <cell r="A54" t="str">
            <v>ESHC022-17</v>
          </cell>
          <cell r="B54" t="str">
            <v>Macroeconomia I</v>
          </cell>
        </row>
        <row r="55">
          <cell r="A55" t="str">
            <v>ESHC024-17</v>
          </cell>
          <cell r="B55" t="str">
            <v>Macroeconomia III</v>
          </cell>
        </row>
        <row r="56">
          <cell r="A56" t="str">
            <v>ESHC025-17</v>
          </cell>
          <cell r="B56" t="str">
            <v>Microeconomia I</v>
          </cell>
        </row>
        <row r="57">
          <cell r="A57" t="str">
            <v>ESHC026-17</v>
          </cell>
          <cell r="B57" t="str">
            <v>Microeconomia II</v>
          </cell>
        </row>
        <row r="58">
          <cell r="A58" t="str">
            <v>ESHC027-17</v>
          </cell>
          <cell r="B58" t="str">
            <v>Economia Matemática</v>
          </cell>
        </row>
        <row r="59">
          <cell r="A59" t="str">
            <v>ESHC028-17</v>
          </cell>
          <cell r="B59" t="str">
            <v>Economia Política</v>
          </cell>
        </row>
        <row r="60">
          <cell r="A60" t="str">
            <v>ESHC029-17</v>
          </cell>
          <cell r="B60" t="str">
            <v>Microeconomia III</v>
          </cell>
        </row>
        <row r="61">
          <cell r="A61" t="str">
            <v>ESHC030-17</v>
          </cell>
          <cell r="B61" t="str">
            <v>Desigualdades de Raça, Gênero e Renda</v>
          </cell>
        </row>
        <row r="62">
          <cell r="A62" t="str">
            <v>ESHC031-17</v>
          </cell>
          <cell r="B62" t="str">
            <v>Macroeconomia Pós-Keynesiana</v>
          </cell>
        </row>
        <row r="63">
          <cell r="A63" t="str">
            <v>ESHC032-17</v>
          </cell>
          <cell r="B63" t="str">
            <v>Macroeconomia II</v>
          </cell>
        </row>
        <row r="64">
          <cell r="A64" t="str">
            <v>ESHC033-17</v>
          </cell>
          <cell r="B64" t="str">
            <v>Economia Brasileira Contemporânea III</v>
          </cell>
        </row>
        <row r="65">
          <cell r="A65" t="str">
            <v>ESHC034-17</v>
          </cell>
          <cell r="B65" t="str">
            <v>Economia e Meio Ambiente</v>
          </cell>
        </row>
        <row r="66">
          <cell r="A66" t="str">
            <v>ESHC035-17</v>
          </cell>
          <cell r="B66" t="str">
            <v>Econometria I</v>
          </cell>
        </row>
        <row r="67">
          <cell r="A67" t="str">
            <v>ESHC036-17</v>
          </cell>
          <cell r="B67" t="str">
            <v>Econometria II</v>
          </cell>
        </row>
        <row r="68">
          <cell r="A68" t="str">
            <v>ESHC037-17</v>
          </cell>
          <cell r="B68" t="str">
            <v>Econometria III</v>
          </cell>
        </row>
        <row r="69">
          <cell r="A69" t="str">
            <v>ESHC038-17</v>
          </cell>
          <cell r="B69" t="str">
            <v>Economia Monetária</v>
          </cell>
        </row>
        <row r="70">
          <cell r="A70" t="str">
            <v>ESHC039-17</v>
          </cell>
          <cell r="B70" t="str">
            <v>Questões Metodológicas em Economia</v>
          </cell>
        </row>
        <row r="71">
          <cell r="A71" t="str">
            <v>ESHC904-17</v>
          </cell>
          <cell r="B71" t="str">
            <v>Técnicas de Pesquisa em Economia</v>
          </cell>
        </row>
        <row r="72">
          <cell r="A72" t="str">
            <v>ESHC905-17</v>
          </cell>
          <cell r="B72" t="str">
            <v>Trabalho de Graduação I em Ciências Econômicas</v>
          </cell>
        </row>
        <row r="73">
          <cell r="A73" t="str">
            <v>ESHC906-17</v>
          </cell>
          <cell r="B73" t="str">
            <v>Trabalho de Graduação II em Ciências Econômicas</v>
          </cell>
        </row>
        <row r="74">
          <cell r="A74" t="str">
            <v>ESHP004-13</v>
          </cell>
          <cell r="B74" t="str">
            <v>Cidadania, Direitos e Desigualdades</v>
          </cell>
        </row>
        <row r="75">
          <cell r="A75" t="str">
            <v>ESHP005-13</v>
          </cell>
          <cell r="B75" t="str">
            <v>Conflitos Sociais</v>
          </cell>
        </row>
        <row r="76">
          <cell r="A76" t="str">
            <v>ESHP007-13</v>
          </cell>
          <cell r="B76" t="str">
            <v>Federalismo e Políticas Públicas</v>
          </cell>
        </row>
        <row r="77">
          <cell r="A77" t="str">
            <v>ESHP009-13</v>
          </cell>
          <cell r="B77" t="str">
            <v>Governo, Burocracia e Administração Pública</v>
          </cell>
        </row>
        <row r="78">
          <cell r="A78" t="str">
            <v>ESHP012-13</v>
          </cell>
          <cell r="B78" t="str">
            <v>Introdução ao Direito Administrativo</v>
          </cell>
        </row>
        <row r="79">
          <cell r="A79" t="str">
            <v>ESHP013-13</v>
          </cell>
          <cell r="B79" t="str">
            <v>Introdução ao Direito Constitucional</v>
          </cell>
        </row>
        <row r="80">
          <cell r="A80" t="str">
            <v>ESHP014-13</v>
          </cell>
          <cell r="B80" t="str">
            <v>Introdução às Políticas Públicas</v>
          </cell>
        </row>
        <row r="81">
          <cell r="A81" t="str">
            <v>ESHP016-13</v>
          </cell>
          <cell r="B81" t="str">
            <v>Métodos Quantitativos para Ciências Sociais</v>
          </cell>
        </row>
        <row r="82">
          <cell r="A82" t="str">
            <v>ESHP018-14</v>
          </cell>
          <cell r="B82" t="str">
            <v>Políticas Sociais</v>
          </cell>
        </row>
        <row r="83">
          <cell r="A83" t="str">
            <v>ESHP019-13</v>
          </cell>
          <cell r="B83" t="str">
            <v>Regimes e Formas De Governo</v>
          </cell>
        </row>
        <row r="84">
          <cell r="A84" t="str">
            <v>ESHP020-13</v>
          </cell>
          <cell r="B84" t="str">
            <v>Temas Contemporâneos</v>
          </cell>
        </row>
        <row r="85">
          <cell r="A85" t="str">
            <v>ESHP021-13</v>
          </cell>
          <cell r="B85" t="str">
            <v>Trajetórias das Políticas de CT&amp;I no Brasil</v>
          </cell>
        </row>
        <row r="86">
          <cell r="A86" t="str">
            <v>ESHP022-14</v>
          </cell>
          <cell r="B86" t="str">
            <v>Cultura Política</v>
          </cell>
        </row>
        <row r="87">
          <cell r="A87" t="str">
            <v>ESHP023-14</v>
          </cell>
          <cell r="B87" t="str">
            <v>Formação Histórica do Brasil Contemporâneo</v>
          </cell>
        </row>
        <row r="88">
          <cell r="A88" t="str">
            <v>ESHP024-14</v>
          </cell>
          <cell r="B88" t="str">
            <v>Métodos de Pesquisa em Políticas Públicas</v>
          </cell>
        </row>
        <row r="89">
          <cell r="A89" t="str">
            <v>ESHP025-14</v>
          </cell>
          <cell r="B89" t="str">
            <v>Observatório de Políticas Públicas</v>
          </cell>
        </row>
        <row r="90">
          <cell r="A90" t="str">
            <v>ESHP026-14</v>
          </cell>
          <cell r="B90" t="str">
            <v>Participação, Movimentos Sociais e Políticas Públicas</v>
          </cell>
        </row>
        <row r="91">
          <cell r="A91" t="str">
            <v>ESHP027-14</v>
          </cell>
          <cell r="B91" t="str">
            <v>Poder Local</v>
          </cell>
        </row>
        <row r="92">
          <cell r="A92" t="str">
            <v>ESHP028-14</v>
          </cell>
          <cell r="B92" t="str">
            <v>Políticas Públicas para A Sociedade da Informação</v>
          </cell>
        </row>
        <row r="93">
          <cell r="A93" t="str">
            <v>ESHP029-14</v>
          </cell>
          <cell r="B93" t="str">
            <v>Teoria e Gestão de Organizações Públicas</v>
          </cell>
        </row>
        <row r="94">
          <cell r="A94" t="str">
            <v>ESHP030-14</v>
          </cell>
          <cell r="B94" t="str">
            <v>Planejamento Orçamentário</v>
          </cell>
        </row>
        <row r="95">
          <cell r="A95" t="str">
            <v>ESHP031-14</v>
          </cell>
          <cell r="B95" t="str">
            <v>Avaliação e Monitoramento de Políticas Públicas</v>
          </cell>
        </row>
        <row r="96">
          <cell r="A96" t="str">
            <v>ESHP902-14</v>
          </cell>
          <cell r="B96" t="str">
            <v>Trabalho de Conclusão de Curso de Políticas Públicas I</v>
          </cell>
        </row>
        <row r="97">
          <cell r="A97" t="str">
            <v>ESHP903-14</v>
          </cell>
          <cell r="B97" t="str">
            <v>Trabalho de Conclusão de Curso de Políticas Públicas II</v>
          </cell>
        </row>
        <row r="98">
          <cell r="A98" t="str">
            <v>ESHR001-13</v>
          </cell>
          <cell r="B98" t="str">
            <v>Análise da Conjuntura Internacional Contemporânea</v>
          </cell>
        </row>
        <row r="99">
          <cell r="A99" t="str">
            <v>ESHR002-13</v>
          </cell>
          <cell r="B99" t="str">
            <v>Direito Internacional Público</v>
          </cell>
        </row>
        <row r="100">
          <cell r="A100" t="str">
            <v>ESHR003-13</v>
          </cell>
          <cell r="B100" t="str">
            <v>Economia Política da Segurança Alimentar Global</v>
          </cell>
        </row>
        <row r="101">
          <cell r="A101" t="str">
            <v>ESHR004-13</v>
          </cell>
          <cell r="B101" t="str">
            <v>Economia Política Internacional da Energia</v>
          </cell>
        </row>
        <row r="102">
          <cell r="A102" t="str">
            <v>ESHR005-13</v>
          </cell>
          <cell r="B102" t="str">
            <v>Estado e Desenvolvimento Econômico no Brasil Contemporâneo</v>
          </cell>
        </row>
        <row r="103">
          <cell r="A103" t="str">
            <v>ESHR006-13</v>
          </cell>
          <cell r="B103" t="str">
            <v>Formação Histórica da America Latina</v>
          </cell>
        </row>
        <row r="104">
          <cell r="A104" t="str">
            <v>ESHR007-14</v>
          </cell>
          <cell r="B104" t="str">
            <v>Geografia Política</v>
          </cell>
        </row>
        <row r="105">
          <cell r="A105" t="str">
            <v>ESHR008-13</v>
          </cell>
          <cell r="B105" t="str">
            <v>Globalização e os processos de Integração Regional</v>
          </cell>
        </row>
        <row r="106">
          <cell r="A106" t="str">
            <v>ESHR011-13</v>
          </cell>
          <cell r="B106" t="str">
            <v>Introdução ao Estudo do Direito</v>
          </cell>
        </row>
        <row r="107">
          <cell r="A107" t="str">
            <v>ESHR012-13</v>
          </cell>
          <cell r="B107" t="str">
            <v>Política Internacional dos EUA e da União Europeia</v>
          </cell>
        </row>
        <row r="108">
          <cell r="A108" t="str">
            <v>ESHR014-13</v>
          </cell>
          <cell r="B108" t="str">
            <v>Relações Internacionais e Globalização</v>
          </cell>
        </row>
        <row r="109">
          <cell r="A109" t="str">
            <v>ESHR015-13</v>
          </cell>
          <cell r="B109" t="str">
            <v>Segurança Internacional in perspectiva histórica e desafios contemporâneos</v>
          </cell>
        </row>
        <row r="110">
          <cell r="A110" t="str">
            <v>ESHR016-13</v>
          </cell>
          <cell r="B110" t="str">
            <v>Sistema Financeiro Internacional: de Bretton Woods ao non-sistema</v>
          </cell>
        </row>
        <row r="111">
          <cell r="A111" t="str">
            <v>ESHR017-13</v>
          </cell>
          <cell r="B111" t="str">
            <v>Sistema ONU e os desafios do multilateralismo</v>
          </cell>
        </row>
        <row r="112">
          <cell r="A112" t="str">
            <v>ESHR018-13</v>
          </cell>
          <cell r="B112" t="str">
            <v>Sociedade Civil Organizada Global</v>
          </cell>
        </row>
        <row r="113">
          <cell r="A113" t="str">
            <v>ESHR019-13</v>
          </cell>
          <cell r="B113" t="str">
            <v>Surgimento da China como Potência Mundial</v>
          </cell>
        </row>
        <row r="114">
          <cell r="A114" t="str">
            <v>ESHR022-14</v>
          </cell>
          <cell r="B114" t="str">
            <v>Abordagens Tradicionais das Relações Internacionais</v>
          </cell>
        </row>
        <row r="115">
          <cell r="A115" t="str">
            <v>ESHR023-14</v>
          </cell>
          <cell r="B115" t="str">
            <v>Pensamento crítico das Relações Internacionais</v>
          </cell>
        </row>
        <row r="116">
          <cell r="A116" t="str">
            <v>ESHR024-14</v>
          </cell>
          <cell r="B116" t="str">
            <v>História da Política Externa Brasileira</v>
          </cell>
        </row>
        <row r="117">
          <cell r="A117" t="str">
            <v>ESHR025-14</v>
          </cell>
          <cell r="B117" t="str">
            <v>Política Externa Brasileira Contemporânea</v>
          </cell>
        </row>
        <row r="118">
          <cell r="A118" t="str">
            <v>ESHR026-14</v>
          </cell>
          <cell r="B118" t="str">
            <v>História do Terceiro Mundo</v>
          </cell>
        </row>
        <row r="119">
          <cell r="A119" t="str">
            <v>ESHR027-14</v>
          </cell>
          <cell r="B119" t="str">
            <v>Trajetórias Internacionais do Continente Africano</v>
          </cell>
        </row>
        <row r="120">
          <cell r="A120" t="str">
            <v>ESHR028-14</v>
          </cell>
          <cell r="B120" t="str">
            <v>Regime Internacional dos Direitos Humanos e a Atuação Brasileira</v>
          </cell>
        </row>
        <row r="121">
          <cell r="A121" t="str">
            <v>ESHR900-13</v>
          </cell>
          <cell r="B121" t="str">
            <v>Metodologia de pesquisa em RI</v>
          </cell>
        </row>
        <row r="122">
          <cell r="A122" t="str">
            <v>ESHR901-13</v>
          </cell>
          <cell r="B122" t="str">
            <v>TCC de Relações Internacionais I</v>
          </cell>
        </row>
        <row r="123">
          <cell r="A123" t="str">
            <v>ESHR902-13</v>
          </cell>
          <cell r="B123" t="str">
            <v>TCC de Relações Internacionais II</v>
          </cell>
        </row>
        <row r="124">
          <cell r="A124" t="str">
            <v>ESHT001-17</v>
          </cell>
          <cell r="B124" t="str">
            <v>Arranjos Institucionais e Marco Regulatório do Território</v>
          </cell>
        </row>
        <row r="125">
          <cell r="A125" t="str">
            <v>ESHT002-17</v>
          </cell>
          <cell r="B125" t="str">
            <v>Cartografia e Geoprocessamento para o Planejamento Territorial</v>
          </cell>
        </row>
        <row r="126">
          <cell r="A126" t="str">
            <v>ESHT003-17</v>
          </cell>
          <cell r="B126" t="str">
            <v>Demografia</v>
          </cell>
        </row>
        <row r="127">
          <cell r="A127" t="str">
            <v>ESHT005-17</v>
          </cell>
          <cell r="B127" t="str">
            <v>Economia do Território</v>
          </cell>
        </row>
        <row r="128">
          <cell r="A128" t="str">
            <v>ESHT006-17</v>
          </cell>
          <cell r="B128" t="str">
            <v>Economia Urbana</v>
          </cell>
        </row>
        <row r="129">
          <cell r="A129" t="str">
            <v>ESHT007-17</v>
          </cell>
          <cell r="B129" t="str">
            <v>Estudos do Meio Físico</v>
          </cell>
        </row>
        <row r="130">
          <cell r="A130" t="str">
            <v>ESHT008-17</v>
          </cell>
          <cell r="B130" t="str">
            <v>Governança Pública, Democracia e Políticas No Território</v>
          </cell>
        </row>
        <row r="131">
          <cell r="A131" t="str">
            <v>ESHT009-17</v>
          </cell>
          <cell r="B131" t="str">
            <v>História da Cidade e do Urbanismo</v>
          </cell>
        </row>
        <row r="132">
          <cell r="A132" t="str">
            <v>ESHT010-17</v>
          </cell>
          <cell r="B132" t="str">
            <v>Métodos de Planejamento</v>
          </cell>
        </row>
        <row r="133">
          <cell r="A133" t="str">
            <v>ESHT011-17</v>
          </cell>
          <cell r="B133" t="str">
            <v>Métodos e Técnicas de Análise de Informação para o Planejamento</v>
          </cell>
        </row>
        <row r="134">
          <cell r="A134" t="str">
            <v>ESHT012-17</v>
          </cell>
          <cell r="B134" t="str">
            <v>Mobilização Produtiva dos Territórios e Desenvolvimento Local</v>
          </cell>
        </row>
        <row r="135">
          <cell r="A135" t="str">
            <v>ESHT013-17</v>
          </cell>
          <cell r="B135" t="str">
            <v>Oficina de Planejamento Macro e Meso Regional</v>
          </cell>
        </row>
        <row r="136">
          <cell r="A136" t="str">
            <v>ESHT014-17</v>
          </cell>
          <cell r="B136" t="str">
            <v>Oficina de Planejamento de Áreas Periurbanas, Interioranas e Rurais</v>
          </cell>
        </row>
        <row r="137">
          <cell r="A137" t="str">
            <v>ESHT015-17</v>
          </cell>
          <cell r="B137" t="str">
            <v>Oficina de Planejamento Urbano</v>
          </cell>
        </row>
        <row r="138">
          <cell r="A138" t="str">
            <v>ESHT016-17</v>
          </cell>
          <cell r="B138" t="str">
            <v>Oficina de Planejamento e Governança Metropolitana</v>
          </cell>
        </row>
        <row r="139">
          <cell r="A139" t="str">
            <v>ESHT017-17</v>
          </cell>
          <cell r="B139" t="str">
            <v>Planejamento e Política Ambiental</v>
          </cell>
        </row>
        <row r="140">
          <cell r="A140" t="str">
            <v>ESHT018-17</v>
          </cell>
          <cell r="B140" t="str">
            <v>Planejamento e Política Regional</v>
          </cell>
        </row>
        <row r="141">
          <cell r="A141" t="str">
            <v>ESHT019-17</v>
          </cell>
          <cell r="B141" t="str">
            <v>Planejamento e Política Rural</v>
          </cell>
        </row>
        <row r="142">
          <cell r="A142" t="str">
            <v>ESHT020-17</v>
          </cell>
          <cell r="B142" t="str">
            <v>Política Metropolitana</v>
          </cell>
        </row>
        <row r="143">
          <cell r="A143" t="str">
            <v>ESHT021-17</v>
          </cell>
          <cell r="B143" t="str">
            <v>Política Urbana</v>
          </cell>
        </row>
        <row r="144">
          <cell r="A144" t="str">
            <v>ESHT023-17</v>
          </cell>
          <cell r="B144" t="str">
            <v>Sociologia dos Territórios</v>
          </cell>
        </row>
        <row r="145">
          <cell r="A145" t="str">
            <v>ESHT024-17</v>
          </cell>
          <cell r="B145" t="str">
            <v>Uso do Solo Urbano</v>
          </cell>
        </row>
        <row r="146">
          <cell r="A146" t="str">
            <v>ESHT025-17</v>
          </cell>
          <cell r="B146" t="str">
            <v>Desenvolvimento Econômico e Social No Brasil</v>
          </cell>
        </row>
        <row r="147">
          <cell r="A147" t="str">
            <v>ESHT900-17</v>
          </cell>
          <cell r="B147" t="str">
            <v>Trabalho de Conclusão de Curso I</v>
          </cell>
        </row>
        <row r="148">
          <cell r="A148" t="str">
            <v>ESHT901-17</v>
          </cell>
          <cell r="B148" t="str">
            <v>Trabalho de Conclusão de Curso II</v>
          </cell>
        </row>
        <row r="149">
          <cell r="A149" t="str">
            <v>ESTA001-17</v>
          </cell>
          <cell r="B149" t="str">
            <v>Dispositivos Eletrônicos</v>
          </cell>
        </row>
        <row r="150">
          <cell r="A150" t="str">
            <v>ESTA002-17</v>
          </cell>
          <cell r="B150" t="str">
            <v>Circuitos Elétricos I</v>
          </cell>
        </row>
        <row r="151">
          <cell r="A151" t="str">
            <v>ESTA003-17</v>
          </cell>
          <cell r="B151" t="str">
            <v>Sistemas de Controle I</v>
          </cell>
        </row>
        <row r="152">
          <cell r="A152" t="str">
            <v>ESTA004-17</v>
          </cell>
          <cell r="B152" t="str">
            <v>Circuitos Elétricos II</v>
          </cell>
        </row>
        <row r="153">
          <cell r="A153" t="str">
            <v>ESTA005-17</v>
          </cell>
          <cell r="B153" t="str">
            <v>Análise de Sistemas Dinâmicos Lineares</v>
          </cell>
        </row>
        <row r="154">
          <cell r="A154" t="str">
            <v>ESTA006-17</v>
          </cell>
          <cell r="B154" t="str">
            <v>Fotônica</v>
          </cell>
        </row>
        <row r="155">
          <cell r="A155" t="str">
            <v>ESTA007-17</v>
          </cell>
          <cell r="B155" t="str">
            <v>Eletrônica Analógica Aplicada</v>
          </cell>
        </row>
        <row r="156">
          <cell r="A156" t="str">
            <v>ESTA008-17</v>
          </cell>
          <cell r="B156" t="str">
            <v>Sistemas de Controle II</v>
          </cell>
        </row>
        <row r="157">
          <cell r="A157" t="str">
            <v>ESTA010-17</v>
          </cell>
          <cell r="B157" t="str">
            <v>Sensores e Transdutores</v>
          </cell>
        </row>
        <row r="158">
          <cell r="A158" t="str">
            <v>ESTA011-17</v>
          </cell>
          <cell r="B158" t="str">
            <v>Automação de Sistemas Industriais</v>
          </cell>
        </row>
        <row r="159">
          <cell r="A159" t="str">
            <v>ESTA013-17</v>
          </cell>
          <cell r="B159" t="str">
            <v>Fundamentos de Robótica</v>
          </cell>
        </row>
        <row r="160">
          <cell r="A160" t="str">
            <v>ESTA014-17</v>
          </cell>
          <cell r="B160" t="str">
            <v>Sistemas CAD/CAM</v>
          </cell>
        </row>
        <row r="161">
          <cell r="A161" t="str">
            <v>ESTA016-17</v>
          </cell>
          <cell r="B161" t="str">
            <v>Máquinas Elétricas</v>
          </cell>
        </row>
        <row r="162">
          <cell r="A162" t="str">
            <v>ESTA017-17</v>
          </cell>
          <cell r="B162" t="str">
            <v>Laboratório de Máquinas Elétricas</v>
          </cell>
        </row>
        <row r="163">
          <cell r="A163" t="str">
            <v>ESTA018-17</v>
          </cell>
          <cell r="B163" t="str">
            <v>Eletromagnetismo Aplicado</v>
          </cell>
        </row>
        <row r="164">
          <cell r="A164" t="str">
            <v>ESTA019-17</v>
          </cell>
          <cell r="B164" t="str">
            <v>Projeto Assistido por Computador</v>
          </cell>
        </row>
        <row r="165">
          <cell r="A165" t="str">
            <v>ESTA020-17</v>
          </cell>
          <cell r="B165" t="str">
            <v>Modelagem e Controle</v>
          </cell>
        </row>
        <row r="166">
          <cell r="A166" t="str">
            <v>ESTA021-17</v>
          </cell>
          <cell r="B166" t="str">
            <v>Introdução ao Controle Discreto</v>
          </cell>
        </row>
        <row r="167">
          <cell r="A167" t="str">
            <v>ESTA022-17</v>
          </cell>
          <cell r="B167" t="str">
            <v>Teoria de Acionamentos Elétricos</v>
          </cell>
        </row>
        <row r="168">
          <cell r="A168" t="str">
            <v>ESTA023-17</v>
          </cell>
          <cell r="B168" t="str">
            <v>Introdução aos Processos de Fabricação</v>
          </cell>
        </row>
        <row r="169">
          <cell r="A169" t="str">
            <v>ESTA902-17</v>
          </cell>
          <cell r="B169" t="str">
            <v>Trabalho de Graduação I em Engenharia de Instrumentação, Automação e Robótica</v>
          </cell>
        </row>
        <row r="170">
          <cell r="A170" t="str">
            <v>ESTA903-17</v>
          </cell>
          <cell r="B170" t="str">
            <v>Trabalho de Graduação II em Engenharia de Instrumentação, Automação e Robótica</v>
          </cell>
        </row>
        <row r="171">
          <cell r="A171" t="str">
            <v>ESTA904-17</v>
          </cell>
          <cell r="B171" t="str">
            <v>Trabalho de Graduação III em Engenharia de Instrumentação, Automação e Robótica</v>
          </cell>
        </row>
        <row r="172">
          <cell r="A172" t="str">
            <v>ESTA905-17</v>
          </cell>
          <cell r="B172" t="str">
            <v>Estágio Curricular em Engenharia de Instrumentação, Automação e Robótica</v>
          </cell>
        </row>
        <row r="173">
          <cell r="A173" t="str">
            <v>ESTB001-17</v>
          </cell>
          <cell r="B173" t="str">
            <v>Métodos Matemáticos Aplicados a Sistemas Biomédicos</v>
          </cell>
        </row>
        <row r="174">
          <cell r="A174" t="str">
            <v>ESTB002-17</v>
          </cell>
          <cell r="B174" t="str">
            <v>Bases Biológicas para Engenharia I</v>
          </cell>
        </row>
        <row r="175">
          <cell r="A175" t="str">
            <v>ESTB004-17</v>
          </cell>
          <cell r="B175" t="str">
            <v>Bases Biológicas para Engenharia II</v>
          </cell>
        </row>
        <row r="176">
          <cell r="A176" t="str">
            <v>ESTB005-17</v>
          </cell>
          <cell r="B176" t="str">
            <v>Ciência dos Materiais Biocompatíveis</v>
          </cell>
        </row>
        <row r="177">
          <cell r="A177" t="str">
            <v>ESTB009-17</v>
          </cell>
          <cell r="B177" t="str">
            <v>Princípios de Imagens Médicas</v>
          </cell>
        </row>
        <row r="178">
          <cell r="A178" t="str">
            <v>ESTB010-17</v>
          </cell>
          <cell r="B178" t="str">
            <v>Legislação Relacionada à Saúde</v>
          </cell>
        </row>
        <row r="179">
          <cell r="A179" t="str">
            <v>ESTB013-17</v>
          </cell>
          <cell r="B179" t="str">
            <v>Biossegurança</v>
          </cell>
        </row>
        <row r="180">
          <cell r="A180" t="str">
            <v>ESTB015-17</v>
          </cell>
          <cell r="B180" t="str">
            <v>Princípios de Ética em Serviços de Saúde</v>
          </cell>
        </row>
        <row r="181">
          <cell r="A181" t="str">
            <v>ESTB018-17</v>
          </cell>
          <cell r="B181" t="str">
            <v>Computação Científica Aplicada a Problemas Biológicos</v>
          </cell>
        </row>
        <row r="182">
          <cell r="A182" t="str">
            <v>ESTB019-17</v>
          </cell>
          <cell r="B182" t="str">
            <v>Bioestatística</v>
          </cell>
        </row>
        <row r="183">
          <cell r="A183" t="str">
            <v>ESTB020-17</v>
          </cell>
          <cell r="B183" t="str">
            <v>Modelagem de Sistemas Dinâmicos I</v>
          </cell>
        </row>
        <row r="184">
          <cell r="A184" t="str">
            <v>ESTB021-17</v>
          </cell>
          <cell r="B184" t="str">
            <v>Sensores Biomédicos</v>
          </cell>
        </row>
        <row r="185">
          <cell r="A185" t="str">
            <v>ESTB022-17</v>
          </cell>
          <cell r="B185" t="str">
            <v>Fundamentos de Eletrônica Analógica e Digital</v>
          </cell>
        </row>
        <row r="186">
          <cell r="A186" t="str">
            <v>ESTB023-17</v>
          </cell>
          <cell r="B186" t="str">
            <v>Física Médica I</v>
          </cell>
        </row>
        <row r="187">
          <cell r="A187" t="str">
            <v>ESTB024-17</v>
          </cell>
          <cell r="B187" t="str">
            <v>Modelagem de Sistemas Dinâmicos II</v>
          </cell>
        </row>
        <row r="188">
          <cell r="A188" t="str">
            <v>ESTB025-17</v>
          </cell>
          <cell r="B188" t="str">
            <v>Instrumentação Biomédica I</v>
          </cell>
        </row>
        <row r="189">
          <cell r="A189" t="str">
            <v>ESTB026-17</v>
          </cell>
          <cell r="B189" t="str">
            <v>Biomecânica I</v>
          </cell>
        </row>
        <row r="190">
          <cell r="A190" t="str">
            <v>ESTB027-17</v>
          </cell>
          <cell r="B190" t="str">
            <v>Biomecânica II</v>
          </cell>
        </row>
        <row r="191">
          <cell r="A191" t="str">
            <v>ESTB028-17</v>
          </cell>
          <cell r="B191" t="str">
            <v>Equipamentos Médico-Hospitalares</v>
          </cell>
        </row>
        <row r="192">
          <cell r="A192" t="str">
            <v>ESTB029-17</v>
          </cell>
          <cell r="B192" t="str">
            <v>Análise e Controle de Sistemas Mecânicos</v>
          </cell>
        </row>
        <row r="193">
          <cell r="A193" t="str">
            <v>ESTB030-17</v>
          </cell>
          <cell r="B193" t="str">
            <v>Física Médica II</v>
          </cell>
        </row>
        <row r="194">
          <cell r="A194" t="str">
            <v>ESTB902-17</v>
          </cell>
          <cell r="B194" t="str">
            <v>Trabalho de Graduação I em Engenharia Biomédica</v>
          </cell>
        </row>
        <row r="195">
          <cell r="A195" t="str">
            <v>ESTB903-17</v>
          </cell>
          <cell r="B195" t="str">
            <v>Trabalho de Graduação II em Engenharia Biomédica</v>
          </cell>
        </row>
        <row r="196">
          <cell r="A196" t="str">
            <v>ESTB904-17</v>
          </cell>
          <cell r="B196" t="str">
            <v>Trabalho de Graduação III em Engenharia Biomédica</v>
          </cell>
        </row>
        <row r="197">
          <cell r="A197" t="str">
            <v>ESTB905-17</v>
          </cell>
          <cell r="B197" t="str">
            <v>Estágio Curricular em Engenharia Biomédica</v>
          </cell>
        </row>
        <row r="198">
          <cell r="A198" t="str">
            <v>ESTE004-17</v>
          </cell>
          <cell r="B198" t="str">
            <v>Energia, Meio Ambiente e Sociedade</v>
          </cell>
        </row>
        <row r="199">
          <cell r="A199" t="str">
            <v>ESTE014-17</v>
          </cell>
          <cell r="B199" t="str">
            <v>Sistemas Térmicos</v>
          </cell>
        </row>
        <row r="200">
          <cell r="A200" t="str">
            <v>ESTE015-17</v>
          </cell>
          <cell r="B200" t="str">
            <v>Fundamentos de Conversão de Energia Elétrica</v>
          </cell>
        </row>
        <row r="201">
          <cell r="A201" t="str">
            <v>ESTE016-17</v>
          </cell>
          <cell r="B201" t="str">
            <v>Introdução aos Sistemas Elétricos de Potência</v>
          </cell>
        </row>
        <row r="202">
          <cell r="A202" t="str">
            <v>ESTE017-17</v>
          </cell>
          <cell r="B202" t="str">
            <v>Operação de Sistemas Elétricos de Potência</v>
          </cell>
        </row>
        <row r="203">
          <cell r="A203" t="str">
            <v>ESTE018-17</v>
          </cell>
          <cell r="B203" t="str">
            <v>Fundamentos de Sistemas Dinâmicos</v>
          </cell>
        </row>
        <row r="204">
          <cell r="A204" t="str">
            <v>ESTE019-17</v>
          </cell>
          <cell r="B204" t="str">
            <v>Instalações Elétricas I</v>
          </cell>
        </row>
        <row r="205">
          <cell r="A205" t="str">
            <v>ESTE020-17</v>
          </cell>
          <cell r="B205" t="str">
            <v>Instalações Elétricas II</v>
          </cell>
        </row>
        <row r="206">
          <cell r="A206" t="str">
            <v>ESTE021-17</v>
          </cell>
          <cell r="B206" t="str">
            <v>Termodinâmica Aplicada II</v>
          </cell>
        </row>
        <row r="207">
          <cell r="A207" t="str">
            <v>ESTE022-17</v>
          </cell>
          <cell r="B207" t="str">
            <v>Transferência de Calor I</v>
          </cell>
        </row>
        <row r="208">
          <cell r="A208" t="str">
            <v>ESTE023-17</v>
          </cell>
          <cell r="B208" t="str">
            <v>Transferência de Calor II</v>
          </cell>
        </row>
        <row r="209">
          <cell r="A209" t="str">
            <v>ESTE024-17</v>
          </cell>
          <cell r="B209" t="str">
            <v>Mecânica dos Fluidos II</v>
          </cell>
        </row>
        <row r="210">
          <cell r="A210" t="str">
            <v>ESTE025-17</v>
          </cell>
          <cell r="B210" t="str">
            <v>Fundamentos de Máquinas Térmicas</v>
          </cell>
        </row>
        <row r="211">
          <cell r="A211" t="str">
            <v>ESTE026-17</v>
          </cell>
          <cell r="B211" t="str">
            <v>Laboratório de Máquinas Térmicas e Hidráulicas</v>
          </cell>
        </row>
        <row r="212">
          <cell r="A212" t="str">
            <v>ESTE027-17</v>
          </cell>
          <cell r="B212" t="str">
            <v>Laboratório de Calor e Fluidos</v>
          </cell>
        </row>
        <row r="213">
          <cell r="A213" t="str">
            <v>ESTE028-17</v>
          </cell>
          <cell r="B213" t="str">
            <v>Engenharia Nuclear</v>
          </cell>
        </row>
        <row r="214">
          <cell r="A214" t="str">
            <v>ESTE029-17</v>
          </cell>
          <cell r="B214" t="str">
            <v>Engenharia de Combustíveis Fósseis</v>
          </cell>
        </row>
        <row r="215">
          <cell r="A215" t="str">
            <v>ESTE030-17</v>
          </cell>
          <cell r="B215" t="str">
            <v>Engenharia de Petróleo e Gás</v>
          </cell>
        </row>
        <row r="216">
          <cell r="A216" t="str">
            <v>ESTE031-17</v>
          </cell>
          <cell r="B216" t="str">
            <v>Engenharia de Recursos Hídricos</v>
          </cell>
        </row>
        <row r="217">
          <cell r="A217" t="str">
            <v>ESTE032-17</v>
          </cell>
          <cell r="B217" t="str">
            <v>Engenharia Solar Térmica</v>
          </cell>
        </row>
        <row r="218">
          <cell r="A218" t="str">
            <v>ESTE033-17</v>
          </cell>
          <cell r="B218" t="str">
            <v>Engenharia Solar Fotovoltaica</v>
          </cell>
        </row>
        <row r="219">
          <cell r="A219" t="str">
            <v>ESTE034-17</v>
          </cell>
          <cell r="B219" t="str">
            <v>Engenharia de Biocombustíveis</v>
          </cell>
        </row>
        <row r="220">
          <cell r="A220" t="str">
            <v>ESTE035-17</v>
          </cell>
          <cell r="B220" t="str">
            <v>Engenharia Eólica</v>
          </cell>
        </row>
        <row r="221">
          <cell r="A221" t="str">
            <v>ESTE036-17</v>
          </cell>
          <cell r="B221" t="str">
            <v>Economia da Energia</v>
          </cell>
        </row>
        <row r="222">
          <cell r="A222" t="str">
            <v>ESTE037-17</v>
          </cell>
          <cell r="B222" t="str">
            <v>Análise Econômica de Projetos Energéticos</v>
          </cell>
        </row>
        <row r="223">
          <cell r="A223" t="str">
            <v>ESTE902-17</v>
          </cell>
          <cell r="B223" t="str">
            <v>Trabalho de Graduação I em Engenharia de Energia</v>
          </cell>
        </row>
        <row r="224">
          <cell r="A224" t="str">
            <v>ESTE903-17</v>
          </cell>
          <cell r="B224" t="str">
            <v>Trabalho de Graduação II em Engenharia de Energia</v>
          </cell>
        </row>
        <row r="225">
          <cell r="A225" t="str">
            <v>ESTE904-17</v>
          </cell>
          <cell r="B225" t="str">
            <v>Trabalho de Graduação III em Engenharia de Energia</v>
          </cell>
        </row>
        <row r="226">
          <cell r="A226" t="str">
            <v>ESTE905-17</v>
          </cell>
          <cell r="B226" t="str">
            <v>Estágio Curricular em Engenharia de Energia</v>
          </cell>
        </row>
        <row r="227">
          <cell r="A227" t="str">
            <v>ESTG001-17</v>
          </cell>
          <cell r="B227" t="str">
            <v>Custos</v>
          </cell>
        </row>
        <row r="228">
          <cell r="A228" t="str">
            <v>ESTG002-17</v>
          </cell>
          <cell r="B228" t="str">
            <v>Desenvolvimento Integrado do Produto</v>
          </cell>
        </row>
        <row r="229">
          <cell r="A229" t="str">
            <v>ESTG003-17</v>
          </cell>
          <cell r="B229" t="str">
            <v>Economia de Empresas</v>
          </cell>
        </row>
        <row r="230">
          <cell r="A230" t="str">
            <v>ESTG004-17</v>
          </cell>
          <cell r="B230" t="str">
            <v>Elaboração, Análise e Avaliação de Projetos</v>
          </cell>
        </row>
        <row r="231">
          <cell r="A231" t="str">
            <v>ESTG005-17</v>
          </cell>
          <cell r="B231" t="str">
            <v>Engenharia Econômica Aplicada a Sistemas de Gestão</v>
          </cell>
        </row>
        <row r="232">
          <cell r="A232" t="str">
            <v>ESTG006-17</v>
          </cell>
          <cell r="B232" t="str">
            <v>Engenharia Laboral</v>
          </cell>
        </row>
        <row r="233">
          <cell r="A233" t="str">
            <v>ESTG007-17</v>
          </cell>
          <cell r="B233" t="str">
            <v>Engenharia Logística</v>
          </cell>
        </row>
        <row r="234">
          <cell r="A234" t="str">
            <v>ESTG008-17</v>
          </cell>
          <cell r="B234" t="str">
            <v>Gerência de Ativos</v>
          </cell>
        </row>
        <row r="235">
          <cell r="A235" t="str">
            <v>ESTG009-17</v>
          </cell>
          <cell r="B235" t="str">
            <v>Gestão de Operações</v>
          </cell>
        </row>
        <row r="236">
          <cell r="A236" t="str">
            <v>ESTG010-17</v>
          </cell>
          <cell r="B236" t="str">
            <v>Inovação Tecnológica</v>
          </cell>
        </row>
        <row r="237">
          <cell r="A237" t="str">
            <v>ESTG011-17</v>
          </cell>
          <cell r="B237" t="str">
            <v>Estatística Aplicada a Sistemas de Gestão</v>
          </cell>
        </row>
        <row r="238">
          <cell r="A238" t="str">
            <v>ESTG013-17</v>
          </cell>
          <cell r="B238" t="str">
            <v>Pesquisa Operacional</v>
          </cell>
        </row>
        <row r="239">
          <cell r="A239" t="str">
            <v>ESTG014-17</v>
          </cell>
          <cell r="B239" t="str">
            <v>Planejamento e Controle da Produção</v>
          </cell>
        </row>
        <row r="240">
          <cell r="A240" t="str">
            <v>ESTG016-17</v>
          </cell>
          <cell r="B240" t="str">
            <v>Qualidade em Sistemas</v>
          </cell>
        </row>
        <row r="241">
          <cell r="A241" t="str">
            <v>ESTG017-17</v>
          </cell>
          <cell r="B241" t="str">
            <v>Introdução aos Processos de Fabricação Metal - Mecânico</v>
          </cell>
        </row>
        <row r="242">
          <cell r="A242" t="str">
            <v>ESTG019-17</v>
          </cell>
          <cell r="B242" t="str">
            <v>Tempos, Métodos e Arranjos Físicos</v>
          </cell>
        </row>
        <row r="243">
          <cell r="A243" t="str">
            <v>ESTG020-17</v>
          </cell>
          <cell r="B243" t="str">
            <v>Sistemas e Processos de Produção</v>
          </cell>
        </row>
        <row r="244">
          <cell r="A244" t="str">
            <v>ESTG021-17</v>
          </cell>
          <cell r="B244" t="str">
            <v>Sistemas CAD/CAE</v>
          </cell>
        </row>
        <row r="245">
          <cell r="A245" t="str">
            <v>ESTG022-17</v>
          </cell>
          <cell r="B245" t="str">
            <v>Sistemas CAM</v>
          </cell>
        </row>
        <row r="246">
          <cell r="A246" t="str">
            <v>ESTG023-17</v>
          </cell>
          <cell r="B246" t="str">
            <v>Organização do Trabalho</v>
          </cell>
        </row>
        <row r="247">
          <cell r="A247" t="str">
            <v>ESTG024-17</v>
          </cell>
          <cell r="B247" t="str">
            <v>Sistemas de Informação Corporativos</v>
          </cell>
        </row>
        <row r="248">
          <cell r="A248" t="str">
            <v>ESTG025-17</v>
          </cell>
          <cell r="B248" t="str">
            <v>Propriedade Intelectual</v>
          </cell>
        </row>
        <row r="249">
          <cell r="A249" t="str">
            <v>ESTG902-17</v>
          </cell>
          <cell r="B249" t="str">
            <v>Trabalho de Graduação I em Engenharia de Gestão</v>
          </cell>
        </row>
        <row r="250">
          <cell r="A250" t="str">
            <v>ESTG903-17</v>
          </cell>
          <cell r="B250" t="str">
            <v>Trabalho de Graduação II em Engenharia de Gestão</v>
          </cell>
        </row>
        <row r="251">
          <cell r="A251" t="str">
            <v>ESTG904-17</v>
          </cell>
          <cell r="B251" t="str">
            <v>Trabalho de Graduação III em Engenharia de Gestão</v>
          </cell>
        </row>
        <row r="252">
          <cell r="A252" t="str">
            <v>ESTG905-17</v>
          </cell>
          <cell r="B252" t="str">
            <v>Estágio Curricular em Engenharia de Gestão</v>
          </cell>
        </row>
        <row r="253">
          <cell r="A253" t="str">
            <v>ESTI002-17</v>
          </cell>
          <cell r="B253" t="str">
            <v>Eletrônica Digital</v>
          </cell>
        </row>
        <row r="254">
          <cell r="A254" t="str">
            <v>ESTI003-17</v>
          </cell>
          <cell r="B254" t="str">
            <v>Transformadas em Sinais e Sistemas Lineares</v>
          </cell>
        </row>
        <row r="255">
          <cell r="A255" t="str">
            <v>ESTI004-17</v>
          </cell>
          <cell r="B255" t="str">
            <v>Princípios de Comunicação</v>
          </cell>
        </row>
        <row r="256">
          <cell r="A256" t="str">
            <v>ESTI005-17</v>
          </cell>
          <cell r="B256" t="str">
            <v>Sinais Aleatórios</v>
          </cell>
        </row>
        <row r="257">
          <cell r="A257" t="str">
            <v>ESTI006-17</v>
          </cell>
          <cell r="B257" t="str">
            <v>Processamento Digital de Sinais</v>
          </cell>
        </row>
        <row r="258">
          <cell r="A258" t="str">
            <v>ESTI007-17</v>
          </cell>
          <cell r="B258" t="str">
            <v>Comunicação Digital</v>
          </cell>
        </row>
        <row r="259">
          <cell r="A259" t="str">
            <v>ESTI008-17</v>
          </cell>
          <cell r="B259" t="str">
            <v>Teoria da Informação e Códigos</v>
          </cell>
        </row>
        <row r="260">
          <cell r="A260" t="str">
            <v>ESTI010-17</v>
          </cell>
          <cell r="B260" t="str">
            <v>Comunicações Ópticas</v>
          </cell>
        </row>
        <row r="261">
          <cell r="A261" t="str">
            <v>ESTI013-17</v>
          </cell>
          <cell r="B261" t="str">
            <v>Sistemas Microprocessados</v>
          </cell>
        </row>
        <row r="262">
          <cell r="A262" t="str">
            <v>ESTI015-17</v>
          </cell>
          <cell r="B262" t="str">
            <v>Comunicações Móveis</v>
          </cell>
        </row>
        <row r="263">
          <cell r="A263" t="str">
            <v>ESTI016-17</v>
          </cell>
          <cell r="B263" t="str">
            <v>Fundamentos de Fotônica</v>
          </cell>
        </row>
        <row r="264">
          <cell r="A264" t="str">
            <v>ESTI017-17</v>
          </cell>
          <cell r="B264" t="str">
            <v>Fundamentos de Eletromagnetismo Aplicado</v>
          </cell>
        </row>
        <row r="265">
          <cell r="A265" t="str">
            <v>ESTI018-17</v>
          </cell>
          <cell r="B265" t="str">
            <v>Ondas Eletromagnéticas Aplicadas</v>
          </cell>
        </row>
        <row r="266">
          <cell r="A266" t="str">
            <v>ESTI019-17</v>
          </cell>
          <cell r="B266" t="str">
            <v>Codificação de Sinais Multimídia</v>
          </cell>
        </row>
        <row r="267">
          <cell r="A267" t="str">
            <v>ESTI020-17</v>
          </cell>
          <cell r="B267" t="str">
            <v>Teoria de Filas e Análise de Desempenho</v>
          </cell>
        </row>
        <row r="268">
          <cell r="A268" t="str">
            <v>ESTI902-17</v>
          </cell>
          <cell r="B268" t="str">
            <v>Trabalho de Graduação I em Engenharia de Informação</v>
          </cell>
        </row>
        <row r="269">
          <cell r="A269" t="str">
            <v>ESTI903-17</v>
          </cell>
          <cell r="B269" t="str">
            <v>Trabalho de Graduação II em Engenharia de Informação</v>
          </cell>
        </row>
        <row r="270">
          <cell r="A270" t="str">
            <v>ESTI904-17</v>
          </cell>
          <cell r="B270" t="str">
            <v>Trabalho de Graduação III em Engenharia de Informação</v>
          </cell>
        </row>
        <row r="271">
          <cell r="A271" t="str">
            <v>ESTI905-17</v>
          </cell>
          <cell r="B271" t="str">
            <v>Estágio Curricular em Engenharia de Informação</v>
          </cell>
        </row>
        <row r="272">
          <cell r="A272" t="str">
            <v>ESTM001-17</v>
          </cell>
          <cell r="B272" t="str">
            <v>Estado Sólido</v>
          </cell>
        </row>
        <row r="273">
          <cell r="A273" t="str">
            <v>ESTM002-17</v>
          </cell>
          <cell r="B273" t="str">
            <v>Tópicos Experimentais em Materiais I</v>
          </cell>
        </row>
        <row r="274">
          <cell r="A274" t="str">
            <v>ESTM003-17</v>
          </cell>
          <cell r="B274" t="str">
            <v>Tópicos Computacionais em Materiais</v>
          </cell>
        </row>
        <row r="275">
          <cell r="A275" t="str">
            <v>ESTM004-17</v>
          </cell>
          <cell r="B275" t="str">
            <v>Ciência dos Materiais</v>
          </cell>
        </row>
        <row r="276">
          <cell r="A276" t="str">
            <v>ESTM005-17</v>
          </cell>
          <cell r="B276" t="str">
            <v>Materiais Metálicos</v>
          </cell>
        </row>
        <row r="277">
          <cell r="A277" t="str">
            <v>ESTM006-17</v>
          </cell>
          <cell r="B277" t="str">
            <v>Materiais Poliméricos</v>
          </cell>
        </row>
        <row r="278">
          <cell r="A278" t="str">
            <v>ESTM008-17</v>
          </cell>
          <cell r="B278" t="str">
            <v>Materiais Compósitos</v>
          </cell>
        </row>
        <row r="279">
          <cell r="A279" t="str">
            <v>ESTM009-17</v>
          </cell>
          <cell r="B279" t="str">
            <v>Termodinâmica Estatística de Materiais</v>
          </cell>
        </row>
        <row r="280">
          <cell r="A280" t="str">
            <v>ESTM010-17</v>
          </cell>
          <cell r="B280" t="str">
            <v>Propriedades Mecânicas e Térmicas</v>
          </cell>
        </row>
        <row r="281">
          <cell r="A281" t="str">
            <v>ESTM013-17</v>
          </cell>
          <cell r="B281" t="str">
            <v>Seleção de Materiais</v>
          </cell>
        </row>
        <row r="282">
          <cell r="A282" t="str">
            <v>ESTM014-17</v>
          </cell>
          <cell r="B282" t="str">
            <v>Caracterização de Materiais</v>
          </cell>
        </row>
        <row r="283">
          <cell r="A283" t="str">
            <v>ESTM015-17</v>
          </cell>
          <cell r="B283" t="str">
            <v>Reologia</v>
          </cell>
        </row>
        <row r="284">
          <cell r="A284" t="str">
            <v>ESTM016-17</v>
          </cell>
          <cell r="B284" t="str">
            <v>Química Inorgânica de Materiais</v>
          </cell>
        </row>
        <row r="285">
          <cell r="A285" t="str">
            <v>ESTM017-17</v>
          </cell>
          <cell r="B285" t="str">
            <v>Materiais Cerâmicos</v>
          </cell>
        </row>
        <row r="286">
          <cell r="A286" t="str">
            <v>ESTM018-17</v>
          </cell>
          <cell r="B286" t="str">
            <v>Termodinâmica de Materiais</v>
          </cell>
        </row>
        <row r="287">
          <cell r="A287" t="str">
            <v>ESTM019-17</v>
          </cell>
          <cell r="B287" t="str">
            <v>Propriedades Elétricas, Magnéticas e Ópticas</v>
          </cell>
        </row>
        <row r="288">
          <cell r="A288" t="str">
            <v>ESTM902-17</v>
          </cell>
          <cell r="B288" t="str">
            <v>Trabalho de Graduação I em Engenharia de Materiais</v>
          </cell>
        </row>
        <row r="289">
          <cell r="A289" t="str">
            <v>ESTM903-17</v>
          </cell>
          <cell r="B289" t="str">
            <v>Trabalho de Graduação II em Engenharia de Materiais</v>
          </cell>
        </row>
        <row r="290">
          <cell r="A290" t="str">
            <v>ESTM904-17</v>
          </cell>
          <cell r="B290" t="str">
            <v>Trabalho de Graduação III em Engenharia de Materiais</v>
          </cell>
        </row>
        <row r="291">
          <cell r="A291" t="str">
            <v>ESTM905-17</v>
          </cell>
          <cell r="B291" t="str">
            <v>Estágio Curricular em Engenharia de Materiais</v>
          </cell>
        </row>
        <row r="292">
          <cell r="A292" t="str">
            <v>ESTO001-17</v>
          </cell>
          <cell r="B292" t="str">
            <v>Circuitos Elétricos e Fotônica</v>
          </cell>
        </row>
        <row r="293">
          <cell r="A293" t="str">
            <v>ESTO004-17</v>
          </cell>
          <cell r="B293" t="str">
            <v>Instrumentação e Controle</v>
          </cell>
        </row>
        <row r="294">
          <cell r="A294" t="str">
            <v>ESTO005-17</v>
          </cell>
          <cell r="B294" t="str">
            <v>Introdução às Engenharias</v>
          </cell>
        </row>
        <row r="295">
          <cell r="A295" t="str">
            <v>ESTO006-17</v>
          </cell>
          <cell r="B295" t="str">
            <v>Materiais e Suas Propriedades</v>
          </cell>
        </row>
        <row r="296">
          <cell r="A296" t="str">
            <v>ESTO008-17</v>
          </cell>
          <cell r="B296" t="str">
            <v>Mecânica dos Sólidos I</v>
          </cell>
        </row>
        <row r="297">
          <cell r="A297" t="str">
            <v>ESTO011-17</v>
          </cell>
          <cell r="B297" t="str">
            <v>Fundamentos de Desenho Técnico</v>
          </cell>
        </row>
        <row r="298">
          <cell r="A298" t="str">
            <v>ESTO012-17</v>
          </cell>
          <cell r="B298" t="str">
            <v>Princípios de Administração</v>
          </cell>
        </row>
        <row r="299">
          <cell r="A299" t="str">
            <v>ESTO013-17</v>
          </cell>
          <cell r="B299" t="str">
            <v>Engenharia Econômica</v>
          </cell>
        </row>
        <row r="300">
          <cell r="A300" t="str">
            <v>ESTO014-17</v>
          </cell>
          <cell r="B300" t="str">
            <v>Termodinâmica Aplicada I</v>
          </cell>
        </row>
        <row r="301">
          <cell r="A301" t="str">
            <v>ESTO015-17</v>
          </cell>
          <cell r="B301" t="str">
            <v>Mecânica dos Fluidos I</v>
          </cell>
        </row>
        <row r="302">
          <cell r="A302" t="str">
            <v>ESTO016-17</v>
          </cell>
          <cell r="B302" t="str">
            <v>Fenômenos de Transporte</v>
          </cell>
        </row>
        <row r="303">
          <cell r="A303" t="str">
            <v>ESTO017-17</v>
          </cell>
          <cell r="B303" t="str">
            <v>Métodos Experimentais em Engenharia</v>
          </cell>
        </row>
        <row r="304">
          <cell r="A304" t="str">
            <v>ESTO902-17</v>
          </cell>
          <cell r="B304" t="str">
            <v>Engenharia Unificada I</v>
          </cell>
        </row>
        <row r="305">
          <cell r="A305" t="str">
            <v>ESTO903-17</v>
          </cell>
          <cell r="B305" t="str">
            <v>Engenharia Unificada II</v>
          </cell>
        </row>
        <row r="306">
          <cell r="A306" t="str">
            <v>ESTS001-17</v>
          </cell>
          <cell r="B306" t="str">
            <v>Dinâmica I</v>
          </cell>
        </row>
        <row r="307">
          <cell r="A307" t="str">
            <v>ESTS002-17</v>
          </cell>
          <cell r="B307" t="str">
            <v>Aeronáutica I-A</v>
          </cell>
        </row>
        <row r="308">
          <cell r="A308" t="str">
            <v>ESTS003-17</v>
          </cell>
          <cell r="B308" t="str">
            <v>Introdução à Astronáutica</v>
          </cell>
        </row>
        <row r="309">
          <cell r="A309" t="str">
            <v>ESTS004-17</v>
          </cell>
          <cell r="B309" t="str">
            <v>Desempenho de Aeronaves</v>
          </cell>
        </row>
        <row r="310">
          <cell r="A310" t="str">
            <v>ESTS005-17</v>
          </cell>
          <cell r="B310" t="str">
            <v>Dinâmica e Controle de Veículos Espaciais</v>
          </cell>
        </row>
        <row r="311">
          <cell r="A311" t="str">
            <v>ESTS006-17</v>
          </cell>
          <cell r="B311" t="str">
            <v>Laboratório de Guiagem, Navegação e Controle</v>
          </cell>
        </row>
        <row r="312">
          <cell r="A312" t="str">
            <v>ESTS007-17</v>
          </cell>
          <cell r="B312" t="str">
            <v>Estabilidade e Controle de Aeronaves</v>
          </cell>
        </row>
        <row r="313">
          <cell r="A313" t="str">
            <v>ESTS008-17</v>
          </cell>
          <cell r="B313" t="str">
            <v>Vibrações</v>
          </cell>
        </row>
        <row r="314">
          <cell r="A314" t="str">
            <v>ESTS009-17</v>
          </cell>
          <cell r="B314" t="str">
            <v>Materiais Compósitos e Aplicações Estruturais</v>
          </cell>
        </row>
        <row r="315">
          <cell r="A315" t="str">
            <v>ESTS010-17</v>
          </cell>
          <cell r="B315" t="str">
            <v>Técnicas de Análise Estrutural e Projeto</v>
          </cell>
        </row>
        <row r="316">
          <cell r="A316" t="str">
            <v>ESTS011-17</v>
          </cell>
          <cell r="B316" t="str">
            <v>Métodos Computacionais para Análise Estrutural</v>
          </cell>
        </row>
        <row r="317">
          <cell r="A317" t="str">
            <v>ESTS012-17</v>
          </cell>
          <cell r="B317" t="str">
            <v>Aeroelasticidade</v>
          </cell>
        </row>
        <row r="318">
          <cell r="A318" t="str">
            <v>ESTS013-17</v>
          </cell>
          <cell r="B318" t="str">
            <v>Projeto de Elementos Estruturais de Aeronaves I</v>
          </cell>
        </row>
        <row r="319">
          <cell r="A319" t="str">
            <v>ESTS015-17</v>
          </cell>
          <cell r="B319" t="str">
            <v>Combustão I</v>
          </cell>
        </row>
        <row r="320">
          <cell r="A320" t="str">
            <v>ESTS016-17</v>
          </cell>
          <cell r="B320" t="str">
            <v>Aerodinâmica I</v>
          </cell>
        </row>
        <row r="321">
          <cell r="A321" t="str">
            <v>ESTS017-17</v>
          </cell>
          <cell r="B321" t="str">
            <v>Sistemas de Propulsão I</v>
          </cell>
        </row>
        <row r="322">
          <cell r="A322" t="str">
            <v>ESTS018-17</v>
          </cell>
          <cell r="B322" t="str">
            <v>Transferência de Calor Aplicada a Sistemas Aeroespaciais</v>
          </cell>
        </row>
        <row r="323">
          <cell r="A323" t="str">
            <v>ESTS019-17</v>
          </cell>
          <cell r="B323" t="str">
            <v>Dinâmica de Gases</v>
          </cell>
        </row>
        <row r="324">
          <cell r="A324" t="str">
            <v>ESTS902-17</v>
          </cell>
          <cell r="B324" t="str">
            <v>Trabalho de Graduação I em Engenharia Aeroespacial</v>
          </cell>
        </row>
        <row r="325">
          <cell r="A325" t="str">
            <v>ESTS903-17</v>
          </cell>
          <cell r="B325" t="str">
            <v>Trabalho de Graduação II em Engenharia Aeroespacial</v>
          </cell>
        </row>
        <row r="326">
          <cell r="A326" t="str">
            <v>ESTS904-17</v>
          </cell>
          <cell r="B326" t="str">
            <v>Trabalho de Graduação III em Engenharia Aeroespacial</v>
          </cell>
        </row>
        <row r="327">
          <cell r="A327" t="str">
            <v>ESTS905-17</v>
          </cell>
          <cell r="B327" t="str">
            <v>Estágio Curricular em Engenharia Aeroespacial</v>
          </cell>
        </row>
        <row r="328">
          <cell r="A328" t="str">
            <v>ESTU004-17</v>
          </cell>
          <cell r="B328" t="str">
            <v>Cartografia e Geoprocessamento</v>
          </cell>
        </row>
        <row r="329">
          <cell r="A329" t="str">
            <v>ESTU005-17</v>
          </cell>
          <cell r="B329" t="str">
            <v>Climatologia</v>
          </cell>
        </row>
        <row r="330">
          <cell r="A330" t="str">
            <v>ESTU006-17</v>
          </cell>
          <cell r="B330" t="str">
            <v>Geotecnia</v>
          </cell>
        </row>
        <row r="331">
          <cell r="A331" t="str">
            <v>ESTU007-17</v>
          </cell>
          <cell r="B331" t="str">
            <v>Habitação e Assentamentos Humanos</v>
          </cell>
        </row>
        <row r="332">
          <cell r="A332" t="str">
            <v>ESTU009-17</v>
          </cell>
          <cell r="B332" t="str">
            <v>Hidrologia</v>
          </cell>
        </row>
        <row r="333">
          <cell r="A333" t="str">
            <v>ESTU010-17</v>
          </cell>
          <cell r="B333" t="str">
            <v>Microbiologia Ambiental</v>
          </cell>
        </row>
        <row r="334">
          <cell r="A334" t="str">
            <v>ESTU011-17</v>
          </cell>
          <cell r="B334" t="str">
            <v>Planejamento Urbano e Metropolitano</v>
          </cell>
        </row>
        <row r="335">
          <cell r="A335" t="str">
            <v>ESTU012-17</v>
          </cell>
          <cell r="B335" t="str">
            <v>Poluição Atmosférica</v>
          </cell>
        </row>
        <row r="336">
          <cell r="A336" t="str">
            <v>ESTU015-17</v>
          </cell>
          <cell r="B336" t="str">
            <v>Saúde Ambiental</v>
          </cell>
        </row>
        <row r="337">
          <cell r="A337" t="str">
            <v>ESTU019-17</v>
          </cell>
          <cell r="B337" t="str">
            <v>Teoria do Planejamento Urbano e Ambiental</v>
          </cell>
        </row>
        <row r="338">
          <cell r="A338" t="str">
            <v>ESTU020-17</v>
          </cell>
          <cell r="B338" t="str">
            <v>Transferência de Massa</v>
          </cell>
        </row>
        <row r="339">
          <cell r="A339" t="str">
            <v>ESTU021-17</v>
          </cell>
          <cell r="B339" t="str">
            <v>Transportes e Mobilidade Urbana</v>
          </cell>
        </row>
        <row r="340">
          <cell r="A340" t="str">
            <v>ESTU023-17</v>
          </cell>
          <cell r="B340" t="str">
            <v>Biomas Brasileiros</v>
          </cell>
        </row>
        <row r="341">
          <cell r="A341" t="str">
            <v>ESTU024-17</v>
          </cell>
          <cell r="B341" t="str">
            <v>Análise de Sistemas e Modelagem Ambiental</v>
          </cell>
        </row>
        <row r="342">
          <cell r="A342" t="str">
            <v>ESTU025-17</v>
          </cell>
          <cell r="B342" t="str">
            <v>Avaliação de Impactos Ambientais</v>
          </cell>
        </row>
        <row r="343">
          <cell r="A343" t="str">
            <v>ESTU026-17</v>
          </cell>
          <cell r="B343" t="str">
            <v>Caracterização de Matrizes Ambientais</v>
          </cell>
        </row>
        <row r="344">
          <cell r="A344" t="str">
            <v>ESTU027-17</v>
          </cell>
          <cell r="B344" t="str">
            <v>Fundamentos de Geologia para Engenharia</v>
          </cell>
        </row>
        <row r="345">
          <cell r="A345" t="str">
            <v>ESTU028-17</v>
          </cell>
          <cell r="B345" t="str">
            <v>Hidráulica de Condutos Forçados</v>
          </cell>
        </row>
        <row r="346">
          <cell r="A346" t="str">
            <v>ESTU029-17</v>
          </cell>
          <cell r="B346" t="str">
            <v>Hidráulica de Condutos Livres</v>
          </cell>
        </row>
        <row r="347">
          <cell r="A347" t="str">
            <v>ESTU031-17</v>
          </cell>
          <cell r="B347" t="str">
            <v>Recuperação de Áreas Degradadas</v>
          </cell>
        </row>
        <row r="348">
          <cell r="A348" t="str">
            <v>ESTU032-17</v>
          </cell>
          <cell r="B348" t="str">
            <v>Representação Gráfica de Projetos Ambientais e Urbanos</v>
          </cell>
        </row>
        <row r="349">
          <cell r="A349" t="str">
            <v>ESTU033-17</v>
          </cell>
          <cell r="B349" t="str">
            <v>Resíduos Sólidos</v>
          </cell>
        </row>
        <row r="350">
          <cell r="A350" t="str">
            <v>ESTU034-17</v>
          </cell>
          <cell r="B350" t="str">
            <v>Sistema de Abastecimento de Águas</v>
          </cell>
        </row>
        <row r="351">
          <cell r="A351" t="str">
            <v>ESTU035-17</v>
          </cell>
          <cell r="B351" t="str">
            <v>Sistemas de Esgotamento Sanitário</v>
          </cell>
        </row>
        <row r="352">
          <cell r="A352" t="str">
            <v>ESTU036-17</v>
          </cell>
          <cell r="B352" t="str">
            <v>Sistemas de Drenagem Urbana</v>
          </cell>
        </row>
        <row r="353">
          <cell r="A353" t="str">
            <v>ESTU037-17</v>
          </cell>
          <cell r="B353" t="str">
            <v>Sistemas de Tratamento de Água</v>
          </cell>
        </row>
        <row r="354">
          <cell r="A354" t="str">
            <v>ESTU038-17</v>
          </cell>
          <cell r="B354" t="str">
            <v>Tratamento de Águas Urbanas Servidas</v>
          </cell>
        </row>
        <row r="355">
          <cell r="A355" t="str">
            <v>ESTU039-17</v>
          </cell>
          <cell r="B355" t="str">
            <v>Regulação Ambiental e Urbanística</v>
          </cell>
        </row>
        <row r="356">
          <cell r="A356" t="str">
            <v>ESTU040-17</v>
          </cell>
          <cell r="B356" t="str">
            <v>Projeto Ambiental Urbano</v>
          </cell>
        </row>
        <row r="357">
          <cell r="A357" t="str">
            <v>ESTU902-17</v>
          </cell>
          <cell r="B357" t="str">
            <v>Trabalho de Graduação I em Engenharia Ambiental e Urbana</v>
          </cell>
        </row>
        <row r="358">
          <cell r="A358" t="str">
            <v>ESTU903-17</v>
          </cell>
          <cell r="B358" t="str">
            <v>Trabalho de Graduação II em Engenharia Ambiental e Urbana</v>
          </cell>
        </row>
        <row r="359">
          <cell r="A359" t="str">
            <v>ESTU904-17</v>
          </cell>
          <cell r="B359" t="str">
            <v>Trabalho de Graduação III em Engenharia Ambiental e Urbana</v>
          </cell>
        </row>
        <row r="360">
          <cell r="A360" t="str">
            <v>ESTU905-17</v>
          </cell>
          <cell r="B360" t="str">
            <v>Estágio Curricular em Engenharia Ambiental e Urbana</v>
          </cell>
        </row>
        <row r="361">
          <cell r="A361" t="str">
            <v>ESZA002-17</v>
          </cell>
          <cell r="B361" t="str">
            <v>Controle Robusto Multivariável</v>
          </cell>
        </row>
        <row r="362">
          <cell r="A362" t="str">
            <v>ESZA003-17</v>
          </cell>
          <cell r="B362" t="str">
            <v>Controle Não-Linear</v>
          </cell>
        </row>
        <row r="363">
          <cell r="A363" t="str">
            <v>ESZA005-17</v>
          </cell>
          <cell r="B363" t="str">
            <v>Processadores Digitais em Controle e Automação</v>
          </cell>
        </row>
        <row r="364">
          <cell r="A364" t="str">
            <v>ESZA006-17</v>
          </cell>
          <cell r="B364" t="str">
            <v>Teoria de Controle Ótimo</v>
          </cell>
        </row>
        <row r="365">
          <cell r="A365" t="str">
            <v>ESZA007-17</v>
          </cell>
          <cell r="B365" t="str">
            <v>Confiabilidade de Componentes e Sistemas</v>
          </cell>
        </row>
        <row r="366">
          <cell r="A366" t="str">
            <v>ESZA008-17</v>
          </cell>
          <cell r="B366" t="str">
            <v>Circuitos Hidráulicos e Pneumáticos</v>
          </cell>
        </row>
        <row r="367">
          <cell r="A367" t="str">
            <v>ESZA009-17</v>
          </cell>
          <cell r="B367" t="str">
            <v>Redes de Barramento de Campo</v>
          </cell>
        </row>
        <row r="368">
          <cell r="A368" t="str">
            <v>ESZA010-17</v>
          </cell>
          <cell r="B368" t="str">
            <v>Servo-Sistema para Robôs e Acionamento para Sistemas Mecatrônicos</v>
          </cell>
        </row>
        <row r="369">
          <cell r="A369" t="str">
            <v>ESZA011-17</v>
          </cell>
          <cell r="B369" t="str">
            <v>Eletrônica de Potência I</v>
          </cell>
        </row>
        <row r="370">
          <cell r="A370" t="str">
            <v>ESZA012-17</v>
          </cell>
          <cell r="B370" t="str">
            <v>Eletrônica de Potência II</v>
          </cell>
        </row>
        <row r="371">
          <cell r="A371" t="str">
            <v>ESZA013-17</v>
          </cell>
          <cell r="B371" t="str">
            <v>Instrumentação e Metrologia Óptica</v>
          </cell>
        </row>
        <row r="372">
          <cell r="A372" t="str">
            <v>ESZA014-17</v>
          </cell>
          <cell r="B372" t="str">
            <v>Projeto de Microdispositivos para Instrumentação</v>
          </cell>
        </row>
        <row r="373">
          <cell r="A373" t="str">
            <v>ESZA015-17</v>
          </cell>
          <cell r="B373" t="str">
            <v>Supervisão e Monitoramento de Processos Energéticos</v>
          </cell>
        </row>
        <row r="374">
          <cell r="A374" t="str">
            <v>ESZA016-17</v>
          </cell>
          <cell r="B374" t="str">
            <v>Optoeletrônica</v>
          </cell>
        </row>
        <row r="375">
          <cell r="A375" t="str">
            <v>ESZA017-17</v>
          </cell>
          <cell r="B375" t="str">
            <v>Lógica Programável</v>
          </cell>
        </row>
        <row r="376">
          <cell r="A376" t="str">
            <v>ESZA018-17</v>
          </cell>
          <cell r="B376" t="str">
            <v>Engenharia Óptica e Imagens</v>
          </cell>
        </row>
        <row r="377">
          <cell r="A377" t="str">
            <v>ESZA019-17</v>
          </cell>
          <cell r="B377" t="str">
            <v>Visão Computacional</v>
          </cell>
        </row>
        <row r="378">
          <cell r="A378" t="str">
            <v>ESZA020-17</v>
          </cell>
          <cell r="B378" t="str">
            <v>Robôs Móveis Autônomos</v>
          </cell>
        </row>
        <row r="379">
          <cell r="A379" t="str">
            <v>ESZA021-17</v>
          </cell>
          <cell r="B379" t="str">
            <v>Controle Avançado de Robôs</v>
          </cell>
        </row>
        <row r="380">
          <cell r="A380" t="str">
            <v>ESZA022-17</v>
          </cell>
          <cell r="B380" t="str">
            <v>Inteligência Artificial em Robótica</v>
          </cell>
        </row>
        <row r="381">
          <cell r="A381" t="str">
            <v>ESZA023-17</v>
          </cell>
          <cell r="B381" t="str">
            <v>Introdução ao Controle Moderno</v>
          </cell>
        </row>
        <row r="382">
          <cell r="A382" t="str">
            <v>ESZA024-17</v>
          </cell>
          <cell r="B382" t="str">
            <v>Projeto de Controle Discreto</v>
          </cell>
        </row>
        <row r="383">
          <cell r="A383" t="str">
            <v>ESZB002-17</v>
          </cell>
          <cell r="B383" t="str">
            <v>Caracterização de Biomateriais</v>
          </cell>
        </row>
        <row r="384">
          <cell r="A384" t="str">
            <v>ESZB003-17</v>
          </cell>
          <cell r="B384" t="str">
            <v>Processamento e Análise de Sinais Biomédicos</v>
          </cell>
        </row>
        <row r="385">
          <cell r="A385" t="str">
            <v>ESZB004-17</v>
          </cell>
          <cell r="B385" t="str">
            <v>Processamento e Análise de Falhas em Biomateriais</v>
          </cell>
        </row>
        <row r="386">
          <cell r="A386" t="str">
            <v>ESZB005-17</v>
          </cell>
          <cell r="B386" t="str">
            <v>Introdução à Biotecnologia</v>
          </cell>
        </row>
        <row r="387">
          <cell r="A387" t="str">
            <v>ESZB006-17</v>
          </cell>
          <cell r="B387" t="str">
            <v>Engenharia de Tecidos</v>
          </cell>
        </row>
        <row r="388">
          <cell r="A388" t="str">
            <v>ESZB007-17</v>
          </cell>
          <cell r="B388" t="str">
            <v>Introdução à Biofotônica e Óptica Biomédica</v>
          </cell>
        </row>
        <row r="389">
          <cell r="A389" t="str">
            <v>ESZB008-17</v>
          </cell>
          <cell r="B389" t="str">
            <v>Técnicas Modernas em Fototerapia</v>
          </cell>
        </row>
        <row r="390">
          <cell r="A390" t="str">
            <v>ESZB009-17</v>
          </cell>
          <cell r="B390" t="str">
            <v>Técnicas Modernas em Fotodiagnóstico</v>
          </cell>
        </row>
        <row r="391">
          <cell r="A391" t="str">
            <v>ESZB010-17</v>
          </cell>
          <cell r="B391" t="str">
            <v>Processamento de Imagens Médicas</v>
          </cell>
        </row>
        <row r="392">
          <cell r="A392" t="str">
            <v>ESZB011-17</v>
          </cell>
          <cell r="B392" t="str">
            <v>Qualidade de Imagens Médicas</v>
          </cell>
        </row>
        <row r="393">
          <cell r="A393" t="str">
            <v>ESZB013-17</v>
          </cell>
          <cell r="B393" t="str">
            <v>Ergonomia</v>
          </cell>
        </row>
        <row r="394">
          <cell r="A394" t="str">
            <v>ESZB014-17</v>
          </cell>
          <cell r="B394" t="str">
            <v>Introdução à Robótica</v>
          </cell>
        </row>
        <row r="395">
          <cell r="A395" t="str">
            <v>ESZB015-17</v>
          </cell>
          <cell r="B395" t="str">
            <v>Laboratório de Bioinformática</v>
          </cell>
        </row>
        <row r="396">
          <cell r="A396" t="str">
            <v>ESZB016-17</v>
          </cell>
          <cell r="B396" t="str">
            <v>Telemedicina e Sistemas de Apoio a Decisão</v>
          </cell>
        </row>
        <row r="397">
          <cell r="A397" t="str">
            <v>ESZB017-17</v>
          </cell>
          <cell r="B397" t="str">
            <v>Projeto e Desenvolvimento de Sistemas para Análise de Dados Médicos</v>
          </cell>
        </row>
        <row r="398">
          <cell r="A398" t="str">
            <v>ESZB021-17</v>
          </cell>
          <cell r="B398" t="str">
            <v>Introdução à Engenharia Biomédica</v>
          </cell>
        </row>
        <row r="399">
          <cell r="A399" t="str">
            <v>ESZB022-17</v>
          </cell>
          <cell r="B399" t="str">
            <v>Introdução à Bioinformática</v>
          </cell>
        </row>
        <row r="400">
          <cell r="A400" t="str">
            <v>ESZB024-17</v>
          </cell>
          <cell r="B400" t="str">
            <v>Caracterização Biológica de Dispositivos Médicos</v>
          </cell>
        </row>
        <row r="401">
          <cell r="A401" t="str">
            <v>ESZB025-17</v>
          </cell>
          <cell r="B401" t="str">
            <v>Instrumentação Biomédica II</v>
          </cell>
        </row>
        <row r="402">
          <cell r="A402" t="str">
            <v>ESZB026-17</v>
          </cell>
          <cell r="B402" t="str">
            <v>Sistemas Embarcados para Engenharia Biomédica</v>
          </cell>
        </row>
        <row r="403">
          <cell r="A403" t="str">
            <v>ESZB027-17</v>
          </cell>
          <cell r="B403" t="str">
            <v>Engenharia de Reabilitação e Biofeedback</v>
          </cell>
        </row>
        <row r="404">
          <cell r="A404" t="str">
            <v>ESZB028-17</v>
          </cell>
          <cell r="B404" t="str">
            <v>Métodos de Elementos Finitos Aplicados a Sistemas Biomédicos</v>
          </cell>
        </row>
        <row r="405">
          <cell r="A405" t="str">
            <v>ESZB029-17</v>
          </cell>
          <cell r="B405" t="str">
            <v>Gestão de Tecnologia Hospitalar I</v>
          </cell>
        </row>
        <row r="406">
          <cell r="A406" t="str">
            <v>ESZB030-17</v>
          </cell>
          <cell r="B406" t="str">
            <v>Gestão de Tecnologia Hospitalar II</v>
          </cell>
        </row>
        <row r="407">
          <cell r="A407" t="str">
            <v>ESZB031-17</v>
          </cell>
          <cell r="B407" t="str">
            <v>Instalações Hospitalares</v>
          </cell>
        </row>
        <row r="408">
          <cell r="A408" t="str">
            <v>ESZB032-17</v>
          </cell>
          <cell r="B408" t="str">
            <v>Bioimpedância Aplicada</v>
          </cell>
        </row>
        <row r="409">
          <cell r="A409" t="str">
            <v>ESZB033-17</v>
          </cell>
          <cell r="B409" t="str">
            <v>Projeto e Desenvolvimento de Interfaces Cérebro-Máquina</v>
          </cell>
        </row>
        <row r="410">
          <cell r="A410" t="str">
            <v>ESZB034-17</v>
          </cell>
          <cell r="B410" t="str">
            <v>Ultrassom Aplicado à Medicina</v>
          </cell>
        </row>
        <row r="411">
          <cell r="A411" t="str">
            <v>ESZB035-17</v>
          </cell>
          <cell r="B411" t="str">
            <v>Introdução à Biomecânica do Contínuo</v>
          </cell>
        </row>
        <row r="412">
          <cell r="A412" t="str">
            <v>ESZB036-17</v>
          </cell>
          <cell r="B412" t="str">
            <v>Introdução à Mecânica Biofluídica</v>
          </cell>
        </row>
        <row r="413">
          <cell r="A413" t="str">
            <v>ESZB037-17</v>
          </cell>
          <cell r="B413" t="str">
            <v>Projeto e Análise de Próteses e Órteses</v>
          </cell>
        </row>
        <row r="414">
          <cell r="A414" t="str">
            <v>ESZB038-17</v>
          </cell>
          <cell r="B414" t="str">
            <v>Modelagem e Simulação do Movimento Humano</v>
          </cell>
        </row>
        <row r="415">
          <cell r="A415" t="str">
            <v>ESZC001-17</v>
          </cell>
          <cell r="B415" t="str">
            <v>Análise de Séries Temporais - Tópicos Especiais</v>
          </cell>
        </row>
        <row r="416">
          <cell r="A416" t="str">
            <v>ESZC002-17</v>
          </cell>
          <cell r="B416" t="str">
            <v>Conhecimento na Economia: Abordagens e Interfaces com as Atividades de CT&amp;I</v>
          </cell>
        </row>
        <row r="417">
          <cell r="A417" t="str">
            <v>ESZC003-17</v>
          </cell>
          <cell r="B417" t="str">
            <v>Economia do Setor Público</v>
          </cell>
        </row>
        <row r="418">
          <cell r="A418" t="str">
            <v>ESZC004-17</v>
          </cell>
          <cell r="B418" t="str">
            <v>Economia do Trabalho</v>
          </cell>
        </row>
        <row r="419">
          <cell r="A419" t="str">
            <v>ESZC006-17</v>
          </cell>
          <cell r="B419" t="str">
            <v>Economia Institucional II</v>
          </cell>
        </row>
        <row r="420">
          <cell r="A420" t="str">
            <v>ESZC007-13</v>
          </cell>
          <cell r="B420" t="str">
            <v>Economia Regional e Sociedade</v>
          </cell>
        </row>
        <row r="421">
          <cell r="A421" t="str">
            <v>ESZC013-17</v>
          </cell>
          <cell r="B421" t="str">
            <v>Mudança Tecnológica e Dinâmica Capitalista na Economia Contemporânea</v>
          </cell>
        </row>
        <row r="422">
          <cell r="A422" t="str">
            <v>ESZC017-17</v>
          </cell>
          <cell r="B422" t="str">
            <v>Tópicos Avançados em Macroeconomia</v>
          </cell>
        </row>
        <row r="423">
          <cell r="A423" t="str">
            <v>ESZC018-17</v>
          </cell>
          <cell r="B423" t="str">
            <v>Análise Econômica de Projetos</v>
          </cell>
        </row>
        <row r="424">
          <cell r="A424" t="str">
            <v>ESZC019-17</v>
          </cell>
          <cell r="B424" t="str">
            <v>Introdução à Elaboração e Análise de Cenários Macroeconômicos</v>
          </cell>
        </row>
        <row r="425">
          <cell r="A425" t="str">
            <v>ESZC020-17</v>
          </cell>
          <cell r="B425" t="str">
            <v>Economia Industrial</v>
          </cell>
        </row>
        <row r="426">
          <cell r="A426" t="str">
            <v>ESZC021-17</v>
          </cell>
          <cell r="B426" t="str">
            <v>Tópicos Avançados em Microeconomia</v>
          </cell>
        </row>
        <row r="427">
          <cell r="A427" t="str">
            <v>ESZC022-17</v>
          </cell>
          <cell r="B427" t="str">
            <v>Tópicos Avançados em Desenvolvimento Socioeconômico</v>
          </cell>
        </row>
        <row r="428">
          <cell r="A428" t="str">
            <v>ESZC023-17</v>
          </cell>
          <cell r="B428" t="str">
            <v>Tópicos Avançados em Economia Institucional</v>
          </cell>
        </row>
        <row r="429">
          <cell r="A429" t="str">
            <v>ESZC024-17</v>
          </cell>
          <cell r="B429" t="str">
            <v>Tópicos Avançados em História Econômica</v>
          </cell>
        </row>
        <row r="430">
          <cell r="A430" t="str">
            <v>ESZC025-17</v>
          </cell>
          <cell r="B430" t="str">
            <v>Capitalismo Contemporâneo</v>
          </cell>
        </row>
        <row r="431">
          <cell r="A431" t="str">
            <v>ESZC026-17</v>
          </cell>
          <cell r="B431" t="str">
            <v>Tópicos Avançados em Economia e Planejamento Territorial</v>
          </cell>
        </row>
        <row r="432">
          <cell r="A432" t="str">
            <v>ESZC027-17</v>
          </cell>
          <cell r="B432" t="str">
            <v>Microeconomia Sistêmica Ambiental</v>
          </cell>
        </row>
        <row r="433">
          <cell r="A433" t="str">
            <v>ESZC028-17</v>
          </cell>
          <cell r="B433" t="str">
            <v>Economia Dinâmica</v>
          </cell>
        </row>
        <row r="434">
          <cell r="A434" t="str">
            <v>ESZC029-17</v>
          </cell>
          <cell r="B434" t="str">
            <v>Métodos Empíricos para Avaliação de Políticas Públicas</v>
          </cell>
        </row>
        <row r="435">
          <cell r="A435" t="str">
            <v>ESZC030-17</v>
          </cell>
          <cell r="B435" t="str">
            <v>Modelagem Econômica no Século XXI</v>
          </cell>
        </row>
        <row r="436">
          <cell r="A436" t="str">
            <v>ESZC031-17</v>
          </cell>
          <cell r="B436" t="str">
            <v>Finanças I</v>
          </cell>
        </row>
        <row r="437">
          <cell r="A437" t="str">
            <v>ESZC032-17</v>
          </cell>
          <cell r="B437" t="str">
            <v>Finanças II</v>
          </cell>
        </row>
        <row r="438">
          <cell r="A438" t="str">
            <v>ESZC033-17</v>
          </cell>
          <cell r="B438" t="str">
            <v>Tópicos Especiais em Economia Financeira</v>
          </cell>
        </row>
        <row r="439">
          <cell r="A439" t="str">
            <v>ESZE006-17</v>
          </cell>
          <cell r="B439" t="str">
            <v>Subestação e Equipamentos</v>
          </cell>
        </row>
        <row r="440">
          <cell r="A440" t="str">
            <v>ESZE009-17</v>
          </cell>
          <cell r="B440" t="str">
            <v>Sistemas de Potência II</v>
          </cell>
        </row>
        <row r="441">
          <cell r="A441" t="str">
            <v>ESZE010-17</v>
          </cell>
          <cell r="B441" t="str">
            <v>Automação de Sistemas Elétricos de Potência</v>
          </cell>
        </row>
        <row r="442">
          <cell r="A442" t="str">
            <v>ESZE019-17</v>
          </cell>
          <cell r="B442" t="str">
            <v>Centrais Termoelétricas</v>
          </cell>
        </row>
        <row r="443">
          <cell r="A443" t="str">
            <v>ESZE025-17</v>
          </cell>
          <cell r="B443" t="str">
            <v>Integração e Otimização Energética de Processos</v>
          </cell>
        </row>
        <row r="444">
          <cell r="A444" t="str">
            <v>ESZE026-17</v>
          </cell>
          <cell r="B444" t="str">
            <v>Ventilação Industrial e Ar Comprimido</v>
          </cell>
        </row>
        <row r="445">
          <cell r="A445" t="str">
            <v>ESZE031-17</v>
          </cell>
          <cell r="B445" t="str">
            <v>Processos Termoquímicos de Conversão Energética</v>
          </cell>
        </row>
        <row r="446">
          <cell r="A446" t="str">
            <v>ESZE038-17</v>
          </cell>
          <cell r="B446" t="str">
            <v>Reações Nucleares</v>
          </cell>
        </row>
        <row r="447">
          <cell r="A447" t="str">
            <v>ESZE044-17</v>
          </cell>
          <cell r="B447" t="str">
            <v>Segurança de Instalações Nucleares</v>
          </cell>
        </row>
        <row r="448">
          <cell r="A448" t="str">
            <v>ESZE045-17</v>
          </cell>
          <cell r="B448" t="str">
            <v>Resíduos Nucleares</v>
          </cell>
        </row>
        <row r="449">
          <cell r="A449" t="str">
            <v>ESZE048-17</v>
          </cell>
          <cell r="B449" t="str">
            <v>Hidrogênio e Células a Combustível</v>
          </cell>
        </row>
        <row r="450">
          <cell r="A450" t="str">
            <v>ESZE052-17</v>
          </cell>
          <cell r="B450" t="str">
            <v>Geração Distribuída</v>
          </cell>
        </row>
        <row r="451">
          <cell r="A451" t="str">
            <v>ESZE057-17</v>
          </cell>
          <cell r="B451" t="str">
            <v>Economia do Petróleo e do Gás Natural</v>
          </cell>
        </row>
        <row r="452">
          <cell r="A452" t="str">
            <v>ESZE058-17</v>
          </cell>
          <cell r="B452" t="str">
            <v>Engenharia de Completação</v>
          </cell>
        </row>
        <row r="453">
          <cell r="A453" t="str">
            <v>ESZE059-17</v>
          </cell>
          <cell r="B453" t="str">
            <v>Engenharia de Perfuração</v>
          </cell>
        </row>
        <row r="454">
          <cell r="A454" t="str">
            <v>ESZE060-17</v>
          </cell>
          <cell r="B454" t="str">
            <v>Engenharia de Reservatórios I</v>
          </cell>
        </row>
        <row r="455">
          <cell r="A455" t="str">
            <v>ESZE061-17</v>
          </cell>
          <cell r="B455" t="str">
            <v>Engenharia de Reservatórios II</v>
          </cell>
        </row>
        <row r="456">
          <cell r="A456" t="str">
            <v>ESZE063-17</v>
          </cell>
          <cell r="B456" t="str">
            <v>Impacto Ambiental e Social Na Cadeia de Produção de Petróleo</v>
          </cell>
        </row>
        <row r="457">
          <cell r="A457" t="str">
            <v>ESZE064-17</v>
          </cell>
          <cell r="B457" t="str">
            <v>Petrofísica</v>
          </cell>
        </row>
        <row r="458">
          <cell r="A458" t="str">
            <v>ESZE065-17</v>
          </cell>
          <cell r="B458" t="str">
            <v>Transporte de Petróleo e Gás Natural</v>
          </cell>
        </row>
        <row r="459">
          <cell r="A459" t="str">
            <v>ESZE066-17</v>
          </cell>
          <cell r="B459" t="str">
            <v>Química do Petróleo</v>
          </cell>
        </row>
        <row r="460">
          <cell r="A460" t="str">
            <v>ESZE072-17</v>
          </cell>
          <cell r="B460" t="str">
            <v>Sistemas Termosolares</v>
          </cell>
        </row>
        <row r="461">
          <cell r="A461" t="str">
            <v>ESZE073-17</v>
          </cell>
          <cell r="B461" t="str">
            <v>Qualidade da Energia Elétrica</v>
          </cell>
        </row>
        <row r="462">
          <cell r="A462" t="str">
            <v>ESZE074-17</v>
          </cell>
          <cell r="B462" t="str">
            <v>Sistemas de Potência I</v>
          </cell>
        </row>
        <row r="463">
          <cell r="A463" t="str">
            <v>ESZE075-17</v>
          </cell>
          <cell r="B463" t="str">
            <v>Análise Estática em Sistemas Elétricos de Potência</v>
          </cell>
        </row>
        <row r="464">
          <cell r="A464" t="str">
            <v>ESZE076-17</v>
          </cell>
          <cell r="B464" t="str">
            <v>Proteção de Sistemas Elétricos de Potência</v>
          </cell>
        </row>
        <row r="465">
          <cell r="A465" t="str">
            <v>ESZE077-17</v>
          </cell>
          <cell r="B465" t="str">
            <v>Redes de Distribuição de Energia Elétrica</v>
          </cell>
        </row>
        <row r="466">
          <cell r="A466" t="str">
            <v>ESZE078-17</v>
          </cell>
          <cell r="B466" t="str">
            <v>Regulação e Mercado de Energia Elétrica</v>
          </cell>
        </row>
        <row r="467">
          <cell r="A467" t="str">
            <v>ESZE079-17</v>
          </cell>
          <cell r="B467" t="str">
            <v>Tópicos de Otimização em Sistemas Elétricos de Potência e Aplicações</v>
          </cell>
        </row>
        <row r="468">
          <cell r="A468" t="str">
            <v>ESZE080-17</v>
          </cell>
          <cell r="B468" t="str">
            <v>Planejamento da Operação de Sistemas Hidrotérmicos de Potência</v>
          </cell>
        </row>
        <row r="469">
          <cell r="A469" t="str">
            <v>ESZE081-17</v>
          </cell>
          <cell r="B469" t="str">
            <v>Tecnologia da Combustão</v>
          </cell>
        </row>
        <row r="470">
          <cell r="A470" t="str">
            <v>ESZE082-17</v>
          </cell>
          <cell r="B470" t="str">
            <v>Motores de Combustão Interna</v>
          </cell>
        </row>
        <row r="471">
          <cell r="A471" t="str">
            <v>ESZE083-17</v>
          </cell>
          <cell r="B471" t="str">
            <v>Transferência de Calor Industrial</v>
          </cell>
        </row>
        <row r="472">
          <cell r="A472" t="str">
            <v>ESZE084-17</v>
          </cell>
          <cell r="B472" t="str">
            <v>Geração de Vapor</v>
          </cell>
        </row>
        <row r="473">
          <cell r="A473" t="str">
            <v>ESZE085-17</v>
          </cell>
          <cell r="B473" t="str">
            <v>Máquinas Térmicas de Fluxo</v>
          </cell>
        </row>
        <row r="474">
          <cell r="A474" t="str">
            <v>ESZE086-17</v>
          </cell>
          <cell r="B474" t="str">
            <v>Cogeração</v>
          </cell>
        </row>
        <row r="475">
          <cell r="A475" t="str">
            <v>ESZE087-17</v>
          </cell>
          <cell r="B475" t="str">
            <v>Turbinas Hidráulicas</v>
          </cell>
        </row>
        <row r="476">
          <cell r="A476" t="str">
            <v>ESZE088-17</v>
          </cell>
          <cell r="B476" t="str">
            <v>Ventiladores Industriais</v>
          </cell>
        </row>
        <row r="477">
          <cell r="A477" t="str">
            <v>ESZE089-17</v>
          </cell>
          <cell r="B477" t="str">
            <v>Bombas Hidráulicas</v>
          </cell>
        </row>
        <row r="478">
          <cell r="A478" t="str">
            <v>ESZE090-17</v>
          </cell>
          <cell r="B478" t="str">
            <v>Refrigeração e Condicionamento de Ar</v>
          </cell>
        </row>
        <row r="479">
          <cell r="A479" t="str">
            <v>ESZE091-17</v>
          </cell>
          <cell r="B479" t="str">
            <v>Transferência de Calor e Mecânica dos Fluidos Computacional I</v>
          </cell>
        </row>
        <row r="480">
          <cell r="A480" t="str">
            <v>ESZE092-17</v>
          </cell>
          <cell r="B480" t="str">
            <v>Transferência de Calor e Mecânica dos Fluidos Computacional II</v>
          </cell>
        </row>
        <row r="481">
          <cell r="A481" t="str">
            <v>ESZE093-17</v>
          </cell>
          <cell r="B481" t="str">
            <v>Engenharia do Biodiesel</v>
          </cell>
        </row>
        <row r="482">
          <cell r="A482" t="str">
            <v>ESZE094-17</v>
          </cell>
          <cell r="B482" t="str">
            <v>Engenharia do Etanol</v>
          </cell>
        </row>
        <row r="483">
          <cell r="A483" t="str">
            <v>ESZE095-17</v>
          </cell>
          <cell r="B483" t="str">
            <v>Operações e Equipamentos Industriais I</v>
          </cell>
        </row>
        <row r="484">
          <cell r="A484" t="str">
            <v>ESZE096-17</v>
          </cell>
          <cell r="B484" t="str">
            <v>Operações e Equipamentos Industriais II</v>
          </cell>
        </row>
        <row r="485">
          <cell r="A485" t="str">
            <v>ESZE097-17</v>
          </cell>
          <cell r="B485" t="str">
            <v>Armazenamento de Energia Elétrica</v>
          </cell>
        </row>
        <row r="486">
          <cell r="A486" t="str">
            <v>ESZE098-17</v>
          </cell>
          <cell r="B486" t="str">
            <v>Física de Reatores Nucleares</v>
          </cell>
        </row>
        <row r="487">
          <cell r="A487" t="str">
            <v>ESZE099-17</v>
          </cell>
          <cell r="B487" t="str">
            <v>Termo-Hidráulica de Reatores Nucleares</v>
          </cell>
        </row>
        <row r="488">
          <cell r="A488" t="str">
            <v>ESZE100-17</v>
          </cell>
          <cell r="B488" t="str">
            <v>Refino do Petróleo</v>
          </cell>
        </row>
        <row r="489">
          <cell r="A489" t="str">
            <v>ESZE101-17</v>
          </cell>
          <cell r="B489" t="str">
            <v>Escoamento Multifásico</v>
          </cell>
        </row>
        <row r="490">
          <cell r="A490" t="str">
            <v>ESZE102-17</v>
          </cell>
          <cell r="B490" t="str">
            <v>Aproveitamento Energético de Resíduos</v>
          </cell>
        </row>
        <row r="491">
          <cell r="A491" t="str">
            <v>ESZE103-17</v>
          </cell>
          <cell r="B491" t="str">
            <v>Iluminação Rural Fotovoltaica</v>
          </cell>
        </row>
        <row r="492">
          <cell r="A492" t="str">
            <v>ESZE104-17</v>
          </cell>
          <cell r="B492" t="str">
            <v>Energia Geotérmica</v>
          </cell>
        </row>
        <row r="493">
          <cell r="A493" t="str">
            <v>ESZE105-17</v>
          </cell>
          <cell r="B493" t="str">
            <v>Energia dos Oceanos</v>
          </cell>
        </row>
        <row r="494">
          <cell r="A494" t="str">
            <v>ESZE106-17</v>
          </cell>
          <cell r="B494" t="str">
            <v>Sistemas Fotovoltaicos Conectados à Rede Elétrica</v>
          </cell>
        </row>
        <row r="495">
          <cell r="A495" t="str">
            <v>ESZE107-17</v>
          </cell>
          <cell r="B495" t="str">
            <v>Sistemas Fotovoltaicos Isolados</v>
          </cell>
        </row>
        <row r="496">
          <cell r="A496" t="str">
            <v>ESZE108-17</v>
          </cell>
          <cell r="B496" t="str">
            <v>Materiais e Tecnologias de Conversão Fotovoltaica</v>
          </cell>
        </row>
        <row r="497">
          <cell r="A497" t="str">
            <v>ESZE109-17</v>
          </cell>
          <cell r="B497" t="str">
            <v>Impactos Econômicos e Socioambientais da Geração Fotovoltaica</v>
          </cell>
        </row>
        <row r="498">
          <cell r="A498" t="str">
            <v>ESZE110-17</v>
          </cell>
          <cell r="B498" t="str">
            <v>Eletrificação Rural Com Recursos Energéticos Renováveis</v>
          </cell>
        </row>
        <row r="499">
          <cell r="A499" t="str">
            <v>ESZE111-17</v>
          </cell>
          <cell r="B499" t="str">
            <v>Política Energética</v>
          </cell>
        </row>
        <row r="500">
          <cell r="A500" t="str">
            <v>ESZE112-17</v>
          </cell>
          <cell r="B500" t="str">
            <v>Projeto de Microturbinas Eólicas</v>
          </cell>
        </row>
        <row r="501">
          <cell r="A501" t="str">
            <v>ESZE113-17</v>
          </cell>
          <cell r="B501" t="str">
            <v>Projeto de Geradores Elétricos para Energia Eólica</v>
          </cell>
        </row>
        <row r="502">
          <cell r="A502" t="str">
            <v>ESZG001-17</v>
          </cell>
          <cell r="B502" t="str">
            <v>Análise de Redes de Transporte e Distribuição</v>
          </cell>
        </row>
        <row r="503">
          <cell r="A503" t="str">
            <v>ESZG002-17</v>
          </cell>
          <cell r="B503" t="str">
            <v>Confiabilidade Industrial em Sistemas de Gestão</v>
          </cell>
        </row>
        <row r="504">
          <cell r="A504" t="str">
            <v>ESZG004-17</v>
          </cell>
          <cell r="B504" t="str">
            <v>Técnicas de Tomadas de Decisão Aplicáveis em Modelos de Dependência</v>
          </cell>
        </row>
        <row r="505">
          <cell r="A505" t="str">
            <v>ESZG005-17</v>
          </cell>
          <cell r="B505" t="str">
            <v>Técnicas de Tomadas de Decisão Aplicáveis em Modelos de Interdependência</v>
          </cell>
        </row>
        <row r="506">
          <cell r="A506" t="str">
            <v>ESZG006-17</v>
          </cell>
          <cell r="B506" t="str">
            <v>Pesquisa Operacional Aplicada</v>
          </cell>
        </row>
        <row r="507">
          <cell r="A507" t="str">
            <v>ESZG007-17</v>
          </cell>
          <cell r="B507" t="str">
            <v>Simulação de Modelos de Gestão</v>
          </cell>
        </row>
        <row r="508">
          <cell r="A508" t="str">
            <v>ESZG009-17</v>
          </cell>
          <cell r="B508" t="str">
            <v>Gestão da Qualidade, Segurança, Saúde e Ambiental Aplicada em Projetos</v>
          </cell>
        </row>
        <row r="509">
          <cell r="A509" t="str">
            <v>ESZG010-17</v>
          </cell>
          <cell r="B509" t="str">
            <v>Planejamento e Controle de Projetos</v>
          </cell>
        </row>
        <row r="510">
          <cell r="A510" t="str">
            <v>ESZG011-17</v>
          </cell>
          <cell r="B510" t="str">
            <v>Planejamento Estratégico em Gestão de Projetos</v>
          </cell>
        </row>
        <row r="511">
          <cell r="A511" t="str">
            <v>ESZG012-17</v>
          </cell>
          <cell r="B511" t="str">
            <v>Projetos Industriais</v>
          </cell>
        </row>
        <row r="512">
          <cell r="A512" t="str">
            <v>ESZG013-17</v>
          </cell>
          <cell r="B512" t="str">
            <v>Empreendedorismo</v>
          </cell>
        </row>
        <row r="513">
          <cell r="A513" t="str">
            <v>ESZG017-17</v>
          </cell>
          <cell r="B513" t="str">
            <v>Clima e Cultura Organizacional</v>
          </cell>
        </row>
        <row r="514">
          <cell r="A514" t="str">
            <v>ESZG018-17</v>
          </cell>
          <cell r="B514" t="str">
            <v>Estratégias de Comunicação Organizacional</v>
          </cell>
        </row>
        <row r="515">
          <cell r="A515" t="str">
            <v>ESZG019-17</v>
          </cell>
          <cell r="B515" t="str">
            <v>Gestão Estratégica e Organizacional</v>
          </cell>
        </row>
        <row r="516">
          <cell r="A516" t="str">
            <v>ESZG020-17</v>
          </cell>
          <cell r="B516" t="str">
            <v>Modelos de Comunicação Nas Organizações</v>
          </cell>
        </row>
        <row r="517">
          <cell r="A517" t="str">
            <v>ESZG021-17</v>
          </cell>
          <cell r="B517" t="str">
            <v>Negociação e Solução de Conflitos Organizacionais</v>
          </cell>
        </row>
        <row r="518">
          <cell r="A518" t="str">
            <v>ESZG023-17</v>
          </cell>
          <cell r="B518" t="str">
            <v>Contabilidade para Engenharia</v>
          </cell>
        </row>
        <row r="519">
          <cell r="A519" t="str">
            <v>ESZG024-17</v>
          </cell>
          <cell r="B519" t="str">
            <v>Gestão de Custos Avançada</v>
          </cell>
        </row>
        <row r="520">
          <cell r="A520" t="str">
            <v>ESZG025-17</v>
          </cell>
          <cell r="B520" t="str">
            <v>Finanças, Gestão e Administração Financeira</v>
          </cell>
        </row>
        <row r="521">
          <cell r="A521" t="str">
            <v>ESZG028-17</v>
          </cell>
          <cell r="B521" t="str">
            <v>Automação em Sistemas de Manufatura</v>
          </cell>
        </row>
        <row r="522">
          <cell r="A522" t="str">
            <v>ESZG030-17</v>
          </cell>
          <cell r="B522" t="str">
            <v>Metrologia</v>
          </cell>
        </row>
        <row r="523">
          <cell r="A523" t="str">
            <v>ESZG031-17</v>
          </cell>
          <cell r="B523" t="str">
            <v>Engenharia Humana</v>
          </cell>
        </row>
        <row r="524">
          <cell r="A524" t="str">
            <v>ESZG032-17</v>
          </cell>
          <cell r="B524" t="str">
            <v>Modelos e Ferramentas de Gestão Ambiental</v>
          </cell>
        </row>
        <row r="525">
          <cell r="A525" t="str">
            <v>ESZG035-17</v>
          </cell>
          <cell r="B525" t="str">
            <v>Qualidade em Serviços</v>
          </cell>
        </row>
        <row r="526">
          <cell r="A526" t="str">
            <v>ESZG036-17</v>
          </cell>
          <cell r="B526" t="str">
            <v>Conceitos de Marketing</v>
          </cell>
        </row>
        <row r="527">
          <cell r="A527" t="str">
            <v>ESZG037-17</v>
          </cell>
          <cell r="B527" t="str">
            <v>Inovação Estratégica</v>
          </cell>
        </row>
        <row r="528">
          <cell r="A528" t="str">
            <v>ESZG038-17</v>
          </cell>
          <cell r="B528" t="str">
            <v>Eficiência Energética Industrial</v>
          </cell>
        </row>
        <row r="529">
          <cell r="A529" t="str">
            <v>ESZG039-17</v>
          </cell>
          <cell r="B529" t="str">
            <v>Lógica em Sistemas de Gestão</v>
          </cell>
        </row>
        <row r="530">
          <cell r="A530" t="str">
            <v>ESZG040-17</v>
          </cell>
          <cell r="B530" t="str">
            <v>Modelos de Decisão Multicritério</v>
          </cell>
        </row>
        <row r="531">
          <cell r="A531" t="str">
            <v>ESZG041-17</v>
          </cell>
          <cell r="B531" t="str">
            <v>Gestão da Inovação</v>
          </cell>
        </row>
        <row r="532">
          <cell r="A532" t="str">
            <v>ESZG042-17</v>
          </cell>
          <cell r="B532" t="str">
            <v>Metodologia de Análise de Riscos</v>
          </cell>
        </row>
        <row r="533">
          <cell r="A533" t="str">
            <v>ESZG043-17</v>
          </cell>
          <cell r="B533" t="str">
            <v>Projeto Virtual e Integrado de Manufatura</v>
          </cell>
        </row>
        <row r="534">
          <cell r="A534" t="str">
            <v>ESZI002-17</v>
          </cell>
          <cell r="B534" t="str">
            <v>Filtragem Adaptativa</v>
          </cell>
        </row>
        <row r="535">
          <cell r="A535" t="str">
            <v>ESZI003-17</v>
          </cell>
          <cell r="B535" t="str">
            <v>Processamento de Informação em Línguas Naturais</v>
          </cell>
        </row>
        <row r="536">
          <cell r="A536" t="str">
            <v>ESZI010-17</v>
          </cell>
          <cell r="B536" t="str">
            <v>Simulação de Sistemas de Comunicação</v>
          </cell>
        </row>
        <row r="537">
          <cell r="A537" t="str">
            <v>ESZI013-17</v>
          </cell>
          <cell r="B537" t="str">
            <v>Informática Industrial</v>
          </cell>
        </row>
        <row r="538">
          <cell r="A538" t="str">
            <v>ESZI014-17</v>
          </cell>
          <cell r="B538" t="str">
            <v>Sistemas Inteligentes</v>
          </cell>
        </row>
        <row r="539">
          <cell r="A539" t="str">
            <v>ESZI016-17</v>
          </cell>
          <cell r="B539" t="str">
            <v>Projeto de Filtros Digitais</v>
          </cell>
        </row>
        <row r="540">
          <cell r="A540" t="str">
            <v>ESZI017-17</v>
          </cell>
          <cell r="B540" t="str">
            <v>Fundamentos de Processamento Gráfico</v>
          </cell>
        </row>
        <row r="541">
          <cell r="A541" t="str">
            <v>ESZI018-17</v>
          </cell>
          <cell r="B541" t="str">
            <v>Tecnologia de Redes Ópticas</v>
          </cell>
        </row>
        <row r="542">
          <cell r="A542" t="str">
            <v>ESZI019-17</v>
          </cell>
          <cell r="B542" t="str">
            <v>Sistemas de Micro-Ondas</v>
          </cell>
        </row>
        <row r="543">
          <cell r="A543" t="str">
            <v>ESZI022-17</v>
          </cell>
          <cell r="B543" t="str">
            <v>Planejamento de Redes de Informação</v>
          </cell>
        </row>
        <row r="544">
          <cell r="A544" t="str">
            <v>ESZI023-17</v>
          </cell>
          <cell r="B544" t="str">
            <v>Projeto de Sistemas de Comunicação</v>
          </cell>
        </row>
        <row r="545">
          <cell r="A545" t="str">
            <v>ESZI025-17</v>
          </cell>
          <cell r="B545" t="str">
            <v>Aplicações de Microcontroladores</v>
          </cell>
        </row>
        <row r="546">
          <cell r="A546" t="str">
            <v>ESZI026-17</v>
          </cell>
          <cell r="B546" t="str">
            <v>Engenharia de Sistemas de Comunicação e Missão Crítica</v>
          </cell>
        </row>
        <row r="547">
          <cell r="A547" t="str">
            <v>ESZI027-17</v>
          </cell>
          <cell r="B547" t="str">
            <v>Informação e Sociedade</v>
          </cell>
        </row>
        <row r="548">
          <cell r="A548" t="str">
            <v>ESZI028-17</v>
          </cell>
          <cell r="B548" t="str">
            <v>TV Digital</v>
          </cell>
        </row>
        <row r="549">
          <cell r="A549" t="str">
            <v>ESZI029-17</v>
          </cell>
          <cell r="B549" t="str">
            <v>Redes WAN de Banda Larga</v>
          </cell>
        </row>
        <row r="550">
          <cell r="A550" t="str">
            <v>ESZI030-17</v>
          </cell>
          <cell r="B550" t="str">
            <v>Gerenciamento e Interoperabilidade de Redes</v>
          </cell>
        </row>
        <row r="551">
          <cell r="A551" t="str">
            <v>ESZI031-17</v>
          </cell>
          <cell r="B551" t="str">
            <v>Segurança de Redes</v>
          </cell>
        </row>
        <row r="552">
          <cell r="A552" t="str">
            <v>ESZI032-17</v>
          </cell>
          <cell r="B552" t="str">
            <v>Processamento de Vídeo</v>
          </cell>
        </row>
        <row r="553">
          <cell r="A553" t="str">
            <v>ESZI033-17</v>
          </cell>
          <cell r="B553" t="str">
            <v>Programação de Dispositivos Móveis</v>
          </cell>
        </row>
        <row r="554">
          <cell r="A554" t="str">
            <v>ESZI034-17</v>
          </cell>
          <cell r="B554" t="str">
            <v>Jogos Digitais: Aspectos Técnicos e Aplicações</v>
          </cell>
        </row>
        <row r="555">
          <cell r="A555" t="str">
            <v>ESZI035-17</v>
          </cell>
          <cell r="B555" t="str">
            <v>Introdução ao Processamento de Sinais de Voz e Áudio</v>
          </cell>
        </row>
        <row r="556">
          <cell r="A556" t="str">
            <v>ESZI036-17</v>
          </cell>
          <cell r="B556" t="str">
            <v>Projeto de Alta Frequência</v>
          </cell>
        </row>
        <row r="557">
          <cell r="A557" t="str">
            <v>ESZI037-17</v>
          </cell>
          <cell r="B557" t="str">
            <v>Aplicações em Voz, Áudio e Acústica</v>
          </cell>
        </row>
        <row r="558">
          <cell r="A558" t="str">
            <v>ESZI038-17</v>
          </cell>
          <cell r="B558" t="str">
            <v>Projeto de Sistemas Multimídia</v>
          </cell>
        </row>
        <row r="559">
          <cell r="A559" t="str">
            <v>ESZI039-17</v>
          </cell>
          <cell r="B559" t="str">
            <v>Propagação e Antenas</v>
          </cell>
        </row>
        <row r="560">
          <cell r="A560" t="str">
            <v>ESZI040-17</v>
          </cell>
          <cell r="B560" t="str">
            <v>Telefonia Fixa e VoIP</v>
          </cell>
        </row>
        <row r="561">
          <cell r="A561" t="str">
            <v>ESZI041-17</v>
          </cell>
          <cell r="B561" t="str">
            <v>Programação de Software Embarcado</v>
          </cell>
        </row>
        <row r="562">
          <cell r="A562" t="str">
            <v>ESZI042-17</v>
          </cell>
          <cell r="B562" t="str">
            <v>Instrumentação em RF e Micro-Ondas</v>
          </cell>
        </row>
        <row r="563">
          <cell r="A563" t="str">
            <v>ESZI043-17</v>
          </cell>
          <cell r="B563" t="str">
            <v>Programação Baseada em Componentes para Jogos</v>
          </cell>
        </row>
        <row r="564">
          <cell r="A564" t="str">
            <v>ESZI044-17</v>
          </cell>
          <cell r="B564" t="str">
            <v>Fundamentos da Computação Semântica</v>
          </cell>
        </row>
        <row r="565">
          <cell r="A565" t="str">
            <v>ESZI045-17</v>
          </cell>
          <cell r="B565" t="str">
            <v>Introdução à Linguística Computacional</v>
          </cell>
        </row>
        <row r="566">
          <cell r="A566" t="str">
            <v>ESZM001-17</v>
          </cell>
          <cell r="B566" t="str">
            <v>Seminários em Materiais Avançados</v>
          </cell>
        </row>
        <row r="567">
          <cell r="A567" t="str">
            <v>ESZM002-17</v>
          </cell>
          <cell r="B567" t="str">
            <v>Nanociência e Nanotecnologia</v>
          </cell>
        </row>
        <row r="568">
          <cell r="A568" t="str">
            <v>ESZM007-17</v>
          </cell>
          <cell r="B568" t="str">
            <v>Elementos Finitos Aplicados em Materiais</v>
          </cell>
        </row>
        <row r="569">
          <cell r="A569" t="str">
            <v>ESZM008-17</v>
          </cell>
          <cell r="B569" t="str">
            <v>Dinâmica Molecular e Monte Carlo</v>
          </cell>
        </row>
        <row r="570">
          <cell r="A570" t="str">
            <v>ESZM009-17</v>
          </cell>
          <cell r="B570" t="str">
            <v>Diagramas de Fase</v>
          </cell>
        </row>
        <row r="571">
          <cell r="A571" t="str">
            <v>ESZM012-17</v>
          </cell>
          <cell r="B571" t="str">
            <v>Tópicos Experimentais em Materiais II</v>
          </cell>
        </row>
        <row r="572">
          <cell r="A572" t="str">
            <v>ESZM013-17</v>
          </cell>
          <cell r="B572" t="str">
            <v>Tecnologia de Elastômeros</v>
          </cell>
        </row>
        <row r="573">
          <cell r="A573" t="str">
            <v>ESZM014-17</v>
          </cell>
          <cell r="B573" t="str">
            <v>Engenharia de Polímeros</v>
          </cell>
        </row>
        <row r="574">
          <cell r="A574" t="str">
            <v>ESZM016-17</v>
          </cell>
          <cell r="B574" t="str">
            <v>Síntese de Polímeros</v>
          </cell>
        </row>
        <row r="575">
          <cell r="A575" t="str">
            <v>ESZM021-17</v>
          </cell>
          <cell r="B575" t="str">
            <v>Matérias Primas Cerâmicas</v>
          </cell>
        </row>
        <row r="576">
          <cell r="A576" t="str">
            <v>ESZM022-17</v>
          </cell>
          <cell r="B576" t="str">
            <v>Cerâmicas Especiais e Refratárias</v>
          </cell>
        </row>
        <row r="577">
          <cell r="A577" t="str">
            <v>ESZM023-17</v>
          </cell>
          <cell r="B577" t="str">
            <v>Metalurgia Física</v>
          </cell>
        </row>
        <row r="578">
          <cell r="A578" t="str">
            <v>ESZM024-17</v>
          </cell>
          <cell r="B578" t="str">
            <v>Engenharia de Metais</v>
          </cell>
        </row>
        <row r="579">
          <cell r="A579" t="str">
            <v>ESZM025-17</v>
          </cell>
          <cell r="B579" t="str">
            <v>Siderurgia e Engenharia dos Aços</v>
          </cell>
        </row>
        <row r="580">
          <cell r="A580" t="str">
            <v>ESZM027-17</v>
          </cell>
          <cell r="B580" t="str">
            <v>Materiais para Energia e Ambiente</v>
          </cell>
        </row>
        <row r="581">
          <cell r="A581" t="str">
            <v>ESZM028-17</v>
          </cell>
          <cell r="B581" t="str">
            <v>Materiais para Tecnologia da Informação</v>
          </cell>
        </row>
        <row r="582">
          <cell r="A582" t="str">
            <v>ESZM029-17</v>
          </cell>
          <cell r="B582" t="str">
            <v>Engenharia de Filmes Finos</v>
          </cell>
        </row>
        <row r="583">
          <cell r="A583" t="str">
            <v>ESZM030-17</v>
          </cell>
          <cell r="B583" t="str">
            <v>Materiais Nanoestruturados</v>
          </cell>
        </row>
        <row r="584">
          <cell r="A584" t="str">
            <v>ESZM031-17</v>
          </cell>
          <cell r="B584" t="str">
            <v>Nanocompósitos</v>
          </cell>
        </row>
        <row r="585">
          <cell r="A585" t="str">
            <v>ESZM032-17</v>
          </cell>
          <cell r="B585" t="str">
            <v>Biomateriais</v>
          </cell>
        </row>
        <row r="586">
          <cell r="A586" t="str">
            <v>ESZM033-17</v>
          </cell>
          <cell r="B586" t="str">
            <v>Reciclagem e Ambiente</v>
          </cell>
        </row>
        <row r="587">
          <cell r="A587" t="str">
            <v>ESZM034-17</v>
          </cell>
          <cell r="B587" t="str">
            <v>Design de Dispositivos</v>
          </cell>
        </row>
        <row r="588">
          <cell r="A588" t="str">
            <v>ESZM035-17</v>
          </cell>
          <cell r="B588" t="str">
            <v>Aditivação de Polímeros</v>
          </cell>
        </row>
        <row r="589">
          <cell r="A589" t="str">
            <v>ESZM036-17</v>
          </cell>
          <cell r="B589" t="str">
            <v>Blendas Poliméricas</v>
          </cell>
        </row>
        <row r="590">
          <cell r="A590" t="str">
            <v>ESZM037-17</v>
          </cell>
          <cell r="B590" t="str">
            <v>Processamento de Polímeros</v>
          </cell>
        </row>
        <row r="591">
          <cell r="A591" t="str">
            <v>ESZM038-17</v>
          </cell>
          <cell r="B591" t="str">
            <v>Engenharia de Cerâmicas</v>
          </cell>
        </row>
        <row r="592">
          <cell r="A592" t="str">
            <v>ESZM039-17</v>
          </cell>
          <cell r="B592" t="str">
            <v>Processamento de Materiais Cerâmicos</v>
          </cell>
        </row>
        <row r="593">
          <cell r="A593" t="str">
            <v>ESZM040-17</v>
          </cell>
          <cell r="B593" t="str">
            <v>Processamento e Conformação de Metais I</v>
          </cell>
        </row>
        <row r="594">
          <cell r="A594" t="str">
            <v>ESZM041-17</v>
          </cell>
          <cell r="B594" t="str">
            <v>Processamento e Conformação de Metais II</v>
          </cell>
        </row>
        <row r="595">
          <cell r="A595" t="str">
            <v>ESZP001-13</v>
          </cell>
          <cell r="B595" t="str">
            <v>Desigualdades Regionais e Formação Socioespacial do Brasil</v>
          </cell>
        </row>
        <row r="596">
          <cell r="A596" t="str">
            <v>ESZP002-13</v>
          </cell>
          <cell r="B596" t="str">
            <v>Instituições Judiciais e Políticas Públicas</v>
          </cell>
        </row>
        <row r="597">
          <cell r="A597" t="str">
            <v>ESZP004-13</v>
          </cell>
          <cell r="B597" t="str">
            <v>Modelos e Práticas Colaborativas em CT&amp;I</v>
          </cell>
        </row>
        <row r="598">
          <cell r="A598" t="str">
            <v>ESZP006-13</v>
          </cell>
          <cell r="B598" t="str">
            <v>Pensamento Latino-Americano e Políticas de CT&amp;I</v>
          </cell>
        </row>
        <row r="599">
          <cell r="A599" t="str">
            <v>ESZP007-13</v>
          </cell>
          <cell r="B599" t="str">
            <v>Políticas Culturais</v>
          </cell>
        </row>
        <row r="600">
          <cell r="A600" t="str">
            <v>ESZP008-13</v>
          </cell>
          <cell r="B600" t="str">
            <v>Políticas Públicas de Gênero, Etnia e Geração</v>
          </cell>
        </row>
        <row r="601">
          <cell r="A601" t="str">
            <v>ESZP009-13</v>
          </cell>
          <cell r="B601" t="str">
            <v>Políticas Públicas de Intervenção Territorial no Brasil</v>
          </cell>
        </row>
        <row r="602">
          <cell r="A602" t="str">
            <v>ESZP010-13</v>
          </cell>
          <cell r="B602" t="str">
            <v>Regulação e Agências Reguladoras no Contexto Brasileiro</v>
          </cell>
        </row>
        <row r="603">
          <cell r="A603" t="str">
            <v>ESZP011-13</v>
          </cell>
          <cell r="B603" t="str">
            <v>Arte, Ciência, Tecnologia e Política</v>
          </cell>
        </row>
        <row r="604">
          <cell r="A604" t="str">
            <v>ESZP012-13</v>
          </cell>
          <cell r="B604" t="str">
            <v>Ciência, Saúde, Educação e a Formação da Nacionalidade</v>
          </cell>
        </row>
        <row r="605">
          <cell r="A605" t="str">
            <v>ESZP013-13</v>
          </cell>
          <cell r="B605" t="str">
            <v>Dinâmicas Socioespaciais do ABC Paulista</v>
          </cell>
        </row>
        <row r="606">
          <cell r="A606" t="str">
            <v>ESZP014-13</v>
          </cell>
          <cell r="B606" t="str">
            <v>Diversidade Cultural, Conhecimento Local e Políticas Públicas</v>
          </cell>
        </row>
        <row r="607">
          <cell r="A607" t="str">
            <v>ESZP015-13</v>
          </cell>
          <cell r="B607" t="str">
            <v>Economia da Inovação Tecnológica</v>
          </cell>
        </row>
        <row r="608">
          <cell r="A608" t="str">
            <v>ESZP018-13</v>
          </cell>
          <cell r="B608" t="str">
            <v>Ensino Superior no Brasil: Trajetórias e Modelos Institucionais</v>
          </cell>
        </row>
        <row r="609">
          <cell r="A609" t="str">
            <v>ESZP022-13</v>
          </cell>
          <cell r="B609" t="str">
            <v>Gestão de Projetos Culturais</v>
          </cell>
        </row>
        <row r="610">
          <cell r="A610" t="str">
            <v>ESZP023-13</v>
          </cell>
          <cell r="B610" t="str">
            <v>Inovação e Desenvolvimento Agroindustrial</v>
          </cell>
        </row>
        <row r="611">
          <cell r="A611" t="str">
            <v>ESZP025-13</v>
          </cell>
          <cell r="B611" t="str">
            <v>Introdução à Prospecção Tecnológica</v>
          </cell>
        </row>
        <row r="612">
          <cell r="A612" t="str">
            <v>ESZP026-13</v>
          </cell>
          <cell r="B612" t="str">
            <v>Memória, Identidades Sociais e Cidadania nas Sociedades Complexas Contemporâneas</v>
          </cell>
        </row>
        <row r="613">
          <cell r="A613" t="str">
            <v>ESZP027-13</v>
          </cell>
          <cell r="B613" t="str">
            <v>Métodos e Técnicas Aplicadas às Políticas Públicas Ambientais</v>
          </cell>
        </row>
        <row r="614">
          <cell r="A614" t="str">
            <v>ESZP028-13</v>
          </cell>
          <cell r="B614" t="str">
            <v>Métodos e Técnicas Aplicadas às Políticas Públicas Urbanas</v>
          </cell>
        </row>
        <row r="615">
          <cell r="A615" t="str">
            <v>ESZP029-13</v>
          </cell>
          <cell r="B615" t="str">
            <v>Movimentos Sindicais, Sociais e Culturais</v>
          </cell>
        </row>
        <row r="616">
          <cell r="A616" t="str">
            <v>ESZP030-13</v>
          </cell>
          <cell r="B616" t="str">
            <v>Perspectiva de Análise do Estado e das Políticas Públicas</v>
          </cell>
        </row>
        <row r="617">
          <cell r="A617" t="str">
            <v>ESZP031-13</v>
          </cell>
          <cell r="B617" t="str">
            <v>Tecnologias Sociais</v>
          </cell>
        </row>
        <row r="618">
          <cell r="A618" t="str">
            <v>ESZP034-14</v>
          </cell>
          <cell r="B618" t="str">
            <v>Políticas Públicas de Esporte e Lazer</v>
          </cell>
        </row>
        <row r="619">
          <cell r="A619" t="str">
            <v>ESZP035-14</v>
          </cell>
          <cell r="B619" t="str">
            <v>Atores e Instituições no Regime Militar: 1964-1985</v>
          </cell>
        </row>
        <row r="620">
          <cell r="A620" t="str">
            <v>ESZP037-14</v>
          </cell>
          <cell r="B620" t="str">
            <v>Violência e Segurança Pública</v>
          </cell>
        </row>
        <row r="621">
          <cell r="A621" t="str">
            <v>ESZP038-14</v>
          </cell>
          <cell r="B621" t="str">
            <v>Políticas de Saúde</v>
          </cell>
        </row>
        <row r="622">
          <cell r="A622" t="str">
            <v>ESZP039-14</v>
          </cell>
          <cell r="B622" t="str">
            <v>Políticas de Educação</v>
          </cell>
        </row>
        <row r="623">
          <cell r="A623" t="str">
            <v>ESZP040-14</v>
          </cell>
          <cell r="B623" t="str">
            <v>Perspectivas Analíticas Sobre a Burocracia</v>
          </cell>
        </row>
        <row r="624">
          <cell r="A624" t="str">
            <v>ESZP041-14</v>
          </cell>
          <cell r="B624" t="str">
            <v>Administração Pública e Reforma do Estado em Perspectiva Comparada</v>
          </cell>
        </row>
        <row r="625">
          <cell r="A625" t="str">
            <v>ESZP042-14</v>
          </cell>
          <cell r="B625" t="str">
            <v>Indicadores de Políticas Públicas</v>
          </cell>
        </row>
        <row r="626">
          <cell r="A626" t="str">
            <v>ESZP043-14</v>
          </cell>
          <cell r="B626" t="str">
            <v>Inovação nos Serviços Públicos</v>
          </cell>
        </row>
        <row r="627">
          <cell r="A627" t="str">
            <v>ESZP044-14</v>
          </cell>
          <cell r="B627" t="str">
            <v>Meio Ambiente e Políticas Públicas</v>
          </cell>
        </row>
        <row r="628">
          <cell r="A628" t="str">
            <v>ESZP045-13</v>
          </cell>
          <cell r="B628" t="str">
            <v>Análise Social da Família e Implementação de Políticas Públicas</v>
          </cell>
        </row>
        <row r="629">
          <cell r="A629" t="str">
            <v>ESZP046-14</v>
          </cell>
          <cell r="B629" t="str">
            <v>Economia Solidária, Associativismo e Cooperativismo</v>
          </cell>
        </row>
        <row r="630">
          <cell r="A630" t="str">
            <v>ESZR001-13</v>
          </cell>
          <cell r="B630" t="str">
            <v>Conflitos no Ciberespaço: ativismo e guerra nas redes cibernéticas</v>
          </cell>
        </row>
        <row r="631">
          <cell r="A631" t="str">
            <v>ESZR002-13</v>
          </cell>
          <cell r="B631" t="str">
            <v>Cultura, identidade e política na América Latina</v>
          </cell>
        </row>
        <row r="632">
          <cell r="A632" t="str">
            <v>ESZR003-13</v>
          </cell>
          <cell r="B632" t="str">
            <v>De Mercosul , Unasul à Celac</v>
          </cell>
        </row>
        <row r="633">
          <cell r="A633" t="str">
            <v>ESZR004-13</v>
          </cell>
          <cell r="B633" t="str">
            <v>Desafios do Pré-Sal e a Inserção Internacional do Brasil</v>
          </cell>
        </row>
        <row r="634">
          <cell r="A634" t="str">
            <v>ESZR005-13</v>
          </cell>
          <cell r="B634" t="str">
            <v>Dinâmica dos Investimentos Produtivos Internacionais</v>
          </cell>
        </row>
        <row r="635">
          <cell r="A635" t="str">
            <v>ESZR006-13</v>
          </cell>
          <cell r="B635" t="str">
            <v>Dinâmica e desafios dos processos migratórios</v>
          </cell>
        </row>
        <row r="636">
          <cell r="A636" t="str">
            <v>ESZR007-13</v>
          </cell>
          <cell r="B636" t="str">
            <v>Energia nuclear e Relações Internacionais</v>
          </cell>
        </row>
        <row r="637">
          <cell r="A637" t="str">
            <v>ESZR008-13</v>
          </cell>
          <cell r="B637" t="str">
            <v>História de atuação do Brasil nos processos de integração sul-americana</v>
          </cell>
        </row>
        <row r="638">
          <cell r="A638" t="str">
            <v>ESZR009-13</v>
          </cell>
          <cell r="B638" t="str">
            <v>Negociações internacionais, propriedade intelectual e transferência tecnológica</v>
          </cell>
        </row>
        <row r="639">
          <cell r="A639" t="str">
            <v>ESZR013-13</v>
          </cell>
          <cell r="B639" t="str">
            <v>Trajetória da OPEP e da Agência Internacional de Energia (IEA)</v>
          </cell>
        </row>
        <row r="640">
          <cell r="A640" t="str">
            <v>ESZR014-13</v>
          </cell>
          <cell r="B640" t="str">
            <v>Trajetória de desenvolvimento de países exportadores de petróleo</v>
          </cell>
        </row>
        <row r="641">
          <cell r="A641" t="str">
            <v>ESZR015-13</v>
          </cell>
          <cell r="B641" t="str">
            <v>Trajetória dos investimentos produtivos no Brasil e do Brasil</v>
          </cell>
        </row>
        <row r="642">
          <cell r="A642" t="str">
            <v>ESZR016-14</v>
          </cell>
          <cell r="B642" t="str">
            <v>Políticas Públicas Sul-Americanas</v>
          </cell>
        </row>
        <row r="643">
          <cell r="A643" t="str">
            <v>ESZR017-14</v>
          </cell>
          <cell r="B643" t="str">
            <v>Regimes de Negociação Ambiental Internacional e a Atuação Brasileira</v>
          </cell>
        </row>
        <row r="644">
          <cell r="A644" t="str">
            <v>ESZR018-14</v>
          </cell>
          <cell r="B644" t="str">
            <v>Regimes de Negociação Comercial Internacional e a Atuação Brasileira</v>
          </cell>
        </row>
        <row r="645">
          <cell r="A645" t="str">
            <v>ESZR019-14</v>
          </cell>
          <cell r="B645" t="str">
            <v>Regimes de Negociação Financeira Internacional e a Atuação Brasileira</v>
          </cell>
        </row>
        <row r="646">
          <cell r="A646" t="str">
            <v>ESZR020-16</v>
          </cell>
          <cell r="B646" t="str">
            <v>Teoria e Prática da Cooperação Internacional e da Ajuda Humanitária</v>
          </cell>
        </row>
        <row r="647">
          <cell r="A647" t="str">
            <v>ESZR021-16</v>
          </cell>
          <cell r="B647" t="str">
            <v>Oriente Médio nas Relações Internacionais</v>
          </cell>
        </row>
        <row r="648">
          <cell r="A648" t="str">
            <v>ESZR022-16</v>
          </cell>
          <cell r="B648" t="str">
            <v>Refugiados: Direito e Política</v>
          </cell>
        </row>
        <row r="649">
          <cell r="A649" t="str">
            <v>ESZS001-17</v>
          </cell>
          <cell r="B649" t="str">
            <v>Aeronáutica I-B</v>
          </cell>
        </row>
        <row r="650">
          <cell r="A650" t="str">
            <v>ESZS002-17</v>
          </cell>
          <cell r="B650" t="str">
            <v>Aeronáutica II</v>
          </cell>
        </row>
        <row r="651">
          <cell r="A651" t="str">
            <v>ESZS003-17</v>
          </cell>
          <cell r="B651" t="str">
            <v>Instrumentação e Sensores em Veículos Aeroespaciais</v>
          </cell>
        </row>
        <row r="652">
          <cell r="A652" t="str">
            <v>ESZS004-17</v>
          </cell>
          <cell r="B652" t="str">
            <v>Aviônica</v>
          </cell>
        </row>
        <row r="653">
          <cell r="A653" t="str">
            <v>ESZS006-17</v>
          </cell>
          <cell r="B653" t="str">
            <v>Dinâmica II</v>
          </cell>
        </row>
        <row r="654">
          <cell r="A654" t="str">
            <v>ESZS008-17</v>
          </cell>
          <cell r="B654" t="str">
            <v>Navegação Inercial e GPS</v>
          </cell>
        </row>
        <row r="655">
          <cell r="A655" t="str">
            <v>ESZS010-17</v>
          </cell>
          <cell r="B655" t="str">
            <v>Otimização em Projetos de Estruturas</v>
          </cell>
        </row>
        <row r="656">
          <cell r="A656" t="str">
            <v>ESZS011-17</v>
          </cell>
          <cell r="B656" t="str">
            <v>Teoria da Elasticidade</v>
          </cell>
        </row>
        <row r="657">
          <cell r="A657" t="str">
            <v>ESZS012-17</v>
          </cell>
          <cell r="B657" t="str">
            <v>Aplicações de Elementos Finitos para Engenharia</v>
          </cell>
        </row>
        <row r="658">
          <cell r="A658" t="str">
            <v>ESZS014-17</v>
          </cell>
          <cell r="B658" t="str">
            <v>Introdução às Vibrações Não Lineares</v>
          </cell>
        </row>
        <row r="659">
          <cell r="A659" t="str">
            <v>ESZS015-17</v>
          </cell>
          <cell r="B659" t="str">
            <v>Projeto de Elementos Estruturais de Aeronaves II</v>
          </cell>
        </row>
        <row r="660">
          <cell r="A660" t="str">
            <v>ESZS016-17</v>
          </cell>
          <cell r="B660" t="str">
            <v>Análise Experimental de Estruturas</v>
          </cell>
        </row>
        <row r="661">
          <cell r="A661" t="str">
            <v>ESZS018-17</v>
          </cell>
          <cell r="B661" t="str">
            <v>Mecânica dos Sólidos II</v>
          </cell>
        </row>
        <row r="662">
          <cell r="A662" t="str">
            <v>ESZS019-17</v>
          </cell>
          <cell r="B662" t="str">
            <v>Aerodinâmica II</v>
          </cell>
        </row>
        <row r="663">
          <cell r="A663" t="str">
            <v>ESZS021-17</v>
          </cell>
          <cell r="B663" t="str">
            <v>Sistemas de Propulsão II</v>
          </cell>
        </row>
        <row r="664">
          <cell r="A664" t="str">
            <v>ESZS025-17</v>
          </cell>
          <cell r="B664" t="str">
            <v>Máquinas de Fluxo</v>
          </cell>
        </row>
        <row r="665">
          <cell r="A665" t="str">
            <v>ESZS028-17</v>
          </cell>
          <cell r="B665" t="str">
            <v>Projeto de Aeronaves I</v>
          </cell>
        </row>
        <row r="666">
          <cell r="A666" t="str">
            <v>ESZS029-17</v>
          </cell>
          <cell r="B666" t="str">
            <v>Dinâmica Orbital</v>
          </cell>
        </row>
        <row r="667">
          <cell r="A667" t="str">
            <v>ESZS030-17</v>
          </cell>
          <cell r="B667" t="str">
            <v>Cinemática e Dinâmica de Mecanismos</v>
          </cell>
        </row>
        <row r="668">
          <cell r="A668" t="str">
            <v>ESZS031-17</v>
          </cell>
          <cell r="B668" t="str">
            <v>Placas e Cascas</v>
          </cell>
        </row>
        <row r="669">
          <cell r="A669" t="str">
            <v>ESZS032-17</v>
          </cell>
          <cell r="B669" t="str">
            <v>Interação Fluido-Estrutura</v>
          </cell>
        </row>
        <row r="670">
          <cell r="A670" t="str">
            <v>ESZS033-17</v>
          </cell>
          <cell r="B670" t="str">
            <v>Propulsão Aeroespacial Não-Convencional</v>
          </cell>
        </row>
        <row r="671">
          <cell r="A671" t="str">
            <v>ESZS034-17</v>
          </cell>
          <cell r="B671" t="str">
            <v>Combustão II</v>
          </cell>
        </row>
        <row r="672">
          <cell r="A672" t="str">
            <v>ESZS035-17</v>
          </cell>
          <cell r="B672" t="str">
            <v>Dinâmica de Fluidos Computacional</v>
          </cell>
        </row>
        <row r="673">
          <cell r="A673" t="str">
            <v>ESZT001-17</v>
          </cell>
          <cell r="B673" t="str">
            <v>Análise da Produção do Espaço e Políticas Públicas Urbanas</v>
          </cell>
        </row>
        <row r="674">
          <cell r="A674" t="str">
            <v>ESZT002-17</v>
          </cell>
          <cell r="B674" t="str">
            <v>Desenvolvimento Humano e Pobreza Urbana</v>
          </cell>
        </row>
        <row r="675">
          <cell r="A675" t="str">
            <v>ESZT003-17</v>
          </cell>
          <cell r="B675" t="str">
            <v>Energia e Abastecimento</v>
          </cell>
        </row>
        <row r="676">
          <cell r="A676" t="str">
            <v>ESZT005-17</v>
          </cell>
          <cell r="B676" t="str">
            <v>Informática Aplicada ao Planejamento Territorial</v>
          </cell>
        </row>
        <row r="677">
          <cell r="A677" t="str">
            <v>ESZT006-17</v>
          </cell>
          <cell r="B677" t="str">
            <v>Mercado Imobiliário</v>
          </cell>
        </row>
        <row r="678">
          <cell r="A678" t="str">
            <v>ESZT007-17</v>
          </cell>
          <cell r="B678" t="str">
            <v>Oficina de Projeto Urbano</v>
          </cell>
        </row>
        <row r="679">
          <cell r="A679" t="str">
            <v>ESZT008-17</v>
          </cell>
          <cell r="B679" t="str">
            <v>Patrimônio Cultural e Paisagem</v>
          </cell>
        </row>
        <row r="680">
          <cell r="A680" t="str">
            <v>ESZT009-17</v>
          </cell>
          <cell r="B680" t="str">
            <v>Planejamento e Gestão de Redes Técnicas e Sistemas Territoriais</v>
          </cell>
        </row>
        <row r="681">
          <cell r="A681" t="str">
            <v>ESZT010-17</v>
          </cell>
          <cell r="B681" t="str">
            <v>Políticas de Infraestrutura</v>
          </cell>
        </row>
        <row r="682">
          <cell r="A682" t="str">
            <v>ESZT011-17</v>
          </cell>
          <cell r="B682" t="str">
            <v>Política Habitacional</v>
          </cell>
        </row>
        <row r="683">
          <cell r="A683" t="str">
            <v>ESZT012-17</v>
          </cell>
          <cell r="B683" t="str">
            <v>Saneamento Ambiental</v>
          </cell>
        </row>
        <row r="684">
          <cell r="A684" t="str">
            <v>ESZT013-17</v>
          </cell>
          <cell r="B684" t="str">
            <v>Segurança dos Territórios</v>
          </cell>
        </row>
        <row r="685">
          <cell r="A685" t="str">
            <v>ESZT014-17</v>
          </cell>
          <cell r="B685" t="str">
            <v>Sustentabilidade e Indicadores</v>
          </cell>
        </row>
        <row r="686">
          <cell r="A686" t="str">
            <v>ESZT015-17</v>
          </cell>
          <cell r="B686" t="str">
            <v>Território e Logística</v>
          </cell>
        </row>
        <row r="687">
          <cell r="A687" t="str">
            <v>ESZT016-17</v>
          </cell>
          <cell r="B687" t="str">
            <v>Urbanização Brasileira</v>
          </cell>
        </row>
        <row r="688">
          <cell r="A688" t="str">
            <v>ESZT017-17</v>
          </cell>
          <cell r="B688" t="str">
            <v>Dinâmicas Territoriais e Relações Étnico-Raciais No Brasil</v>
          </cell>
        </row>
        <row r="689">
          <cell r="A689" t="str">
            <v>ESZT018-17</v>
          </cell>
          <cell r="B689" t="str">
            <v>Tópicos Especiais em Planejamento Territorial</v>
          </cell>
        </row>
        <row r="690">
          <cell r="A690" t="str">
            <v>ESZT020-17</v>
          </cell>
          <cell r="B690" t="str">
            <v>Práticas Especiais do Planejamento Territorial</v>
          </cell>
        </row>
        <row r="691">
          <cell r="A691" t="str">
            <v>ESZT022-17</v>
          </cell>
          <cell r="B691" t="str">
            <v>Modelos Econômicos e Análise das Dinâmicas Territoriais</v>
          </cell>
        </row>
        <row r="692">
          <cell r="A692" t="str">
            <v>ESZU002-17</v>
          </cell>
          <cell r="B692" t="str">
            <v>Compostagem</v>
          </cell>
        </row>
        <row r="693">
          <cell r="A693" t="str">
            <v>ESZU003-17</v>
          </cell>
          <cell r="B693" t="str">
            <v>Contaminação e Remediação de Solos</v>
          </cell>
        </row>
        <row r="694">
          <cell r="A694" t="str">
            <v>ESZU006-17</v>
          </cell>
          <cell r="B694" t="str">
            <v>Economia, Sociedade e Meio Ambiente</v>
          </cell>
        </row>
        <row r="695">
          <cell r="A695" t="str">
            <v>ESZU010-17</v>
          </cell>
          <cell r="B695" t="str">
            <v>Gestão Ambiental Na Indústria</v>
          </cell>
        </row>
        <row r="696">
          <cell r="A696" t="str">
            <v>ESZU011-17</v>
          </cell>
          <cell r="B696" t="str">
            <v>Gestão Urbano-Ambiental</v>
          </cell>
        </row>
        <row r="697">
          <cell r="A697" t="str">
            <v>ESZU013-17</v>
          </cell>
          <cell r="B697" t="str">
            <v>Logística e Meio Ambiente</v>
          </cell>
        </row>
        <row r="698">
          <cell r="A698" t="str">
            <v>ESZU014-17</v>
          </cell>
          <cell r="B698" t="str">
            <v>Métodos de Tomada de Decisão Aplicados ao Planejamento Urbano-Ambiental</v>
          </cell>
        </row>
        <row r="699">
          <cell r="A699" t="str">
            <v>ESZU015-17</v>
          </cell>
          <cell r="B699" t="str">
            <v>Métodos Quantitativos para Planejamento Estratégico</v>
          </cell>
        </row>
        <row r="700">
          <cell r="A700" t="str">
            <v>ESZU016-17</v>
          </cell>
          <cell r="B700" t="str">
            <v>Questões Ambientais Globais</v>
          </cell>
        </row>
        <row r="701">
          <cell r="A701" t="str">
            <v>ESZU017-17</v>
          </cell>
          <cell r="B701" t="str">
            <v>Sensoriamento Remoto</v>
          </cell>
        </row>
        <row r="702">
          <cell r="A702" t="str">
            <v>ESZU018-17</v>
          </cell>
          <cell r="B702" t="str">
            <v>Tópicos Especiais em Engenharia Ambiental e Urbana</v>
          </cell>
        </row>
        <row r="703">
          <cell r="A703" t="str">
            <v>ESZU019-17</v>
          </cell>
          <cell r="B703" t="str">
            <v>Transportes e Meio Ambiente</v>
          </cell>
        </row>
        <row r="704">
          <cell r="A704" t="str">
            <v>ESZU020-17</v>
          </cell>
          <cell r="B704" t="str">
            <v>Transportes, Uso e Ocupação do Solo</v>
          </cell>
        </row>
        <row r="705">
          <cell r="A705" t="str">
            <v>ESZU021-17</v>
          </cell>
          <cell r="B705" t="str">
            <v>Unidades de Conservação da Natureza</v>
          </cell>
        </row>
        <row r="706">
          <cell r="A706" t="str">
            <v>ESZU022-17</v>
          </cell>
          <cell r="B706" t="str">
            <v>Ciências Atmosféricas</v>
          </cell>
        </row>
        <row r="707">
          <cell r="A707" t="str">
            <v>ESZU023-17</v>
          </cell>
          <cell r="B707" t="str">
            <v>Recursos Hídricos</v>
          </cell>
        </row>
        <row r="708">
          <cell r="A708" t="str">
            <v>ESZU024-17</v>
          </cell>
          <cell r="B708" t="str">
            <v>Clima Urbano</v>
          </cell>
        </row>
        <row r="709">
          <cell r="A709" t="str">
            <v>ESZU025-17</v>
          </cell>
          <cell r="B709" t="str">
            <v>Educação Ambiental</v>
          </cell>
        </row>
        <row r="710">
          <cell r="A710" t="str">
            <v>ESZU027-17</v>
          </cell>
          <cell r="B710" t="str">
            <v>Análise e Concepção Estrutural para a Engenharia</v>
          </cell>
        </row>
        <row r="711">
          <cell r="A711" t="str">
            <v>ESZU028-17</v>
          </cell>
          <cell r="B711" t="str">
            <v>Geotecnia Aplicada ao Planejamento Urbano-Ambiental</v>
          </cell>
        </row>
        <row r="712">
          <cell r="A712" t="str">
            <v>ESZU029-17</v>
          </cell>
          <cell r="B712" t="str">
            <v>História da Cidade e do Urbanismo</v>
          </cell>
        </row>
        <row r="713">
          <cell r="A713" t="str">
            <v>ESZU030-17</v>
          </cell>
          <cell r="B713" t="str">
            <v>Riscos No Ambiente Urbano</v>
          </cell>
        </row>
        <row r="714">
          <cell r="A714" t="str">
            <v>ESZU031-17</v>
          </cell>
          <cell r="B714" t="str">
            <v>Reúso de Água</v>
          </cell>
        </row>
        <row r="715">
          <cell r="A715" t="str">
            <v>ESZU032-17</v>
          </cell>
          <cell r="B715" t="str">
            <v>Tratamento Avançado de Águas Residuárias</v>
          </cell>
        </row>
        <row r="716">
          <cell r="A716" t="str">
            <v>ESZU033-17</v>
          </cell>
          <cell r="B716" t="str">
            <v>Tecnologias Alternativas de Tratamento de Água e Efluentes</v>
          </cell>
        </row>
        <row r="717">
          <cell r="A717" t="str">
            <v>ESZU034-17</v>
          </cell>
          <cell r="B717" t="str">
            <v>Ecologia do Ambiente Urbano</v>
          </cell>
        </row>
        <row r="718">
          <cell r="A718" t="str">
            <v>ESZU035-17</v>
          </cell>
          <cell r="B718" t="str">
            <v>Geomorfologia</v>
          </cell>
        </row>
        <row r="719">
          <cell r="A719" t="str">
            <v>ESZU036-17</v>
          </cell>
          <cell r="B719" t="str">
            <v>Saúde, Determinantes Socioambientais e Equidade</v>
          </cell>
        </row>
        <row r="720">
          <cell r="A720" t="str">
            <v>ESZU037-17</v>
          </cell>
          <cell r="B720" t="str">
            <v>Química Ambiental</v>
          </cell>
        </row>
        <row r="721">
          <cell r="A721" t="str">
            <v>MCTA001-17</v>
          </cell>
          <cell r="B721" t="str">
            <v>Algoritmos e Estruturas de Dados I</v>
          </cell>
        </row>
        <row r="722">
          <cell r="A722" t="str">
            <v>MCTA002-17</v>
          </cell>
          <cell r="B722" t="str">
            <v>Algoritmos e Estruturas de Dados II</v>
          </cell>
        </row>
        <row r="723">
          <cell r="A723" t="str">
            <v>MCTA003-17</v>
          </cell>
          <cell r="B723" t="str">
            <v>Análise de Algoritmos</v>
          </cell>
        </row>
        <row r="724">
          <cell r="A724" t="str">
            <v>MCTA004-17</v>
          </cell>
          <cell r="B724" t="str">
            <v>Arquitetura de Computadores</v>
          </cell>
        </row>
        <row r="725">
          <cell r="A725" t="str">
            <v>MCTA006-17</v>
          </cell>
          <cell r="B725" t="str">
            <v>Circuitos Digitais</v>
          </cell>
        </row>
        <row r="726">
          <cell r="A726" t="str">
            <v>MCTA007-17</v>
          </cell>
          <cell r="B726" t="str">
            <v>Compiladores</v>
          </cell>
        </row>
        <row r="727">
          <cell r="A727" t="str">
            <v>MCTA008-17</v>
          </cell>
          <cell r="B727" t="str">
            <v>Computação Gráfica</v>
          </cell>
        </row>
        <row r="728">
          <cell r="A728" t="str">
            <v>MCTA009-13</v>
          </cell>
          <cell r="B728" t="str">
            <v>Computadores, Ética e Sociedade</v>
          </cell>
        </row>
        <row r="729">
          <cell r="A729" t="str">
            <v>MCTA014-15</v>
          </cell>
          <cell r="B729" t="str">
            <v>Inteligência Artificial</v>
          </cell>
        </row>
        <row r="730">
          <cell r="A730" t="str">
            <v>MCTA015-13</v>
          </cell>
          <cell r="B730" t="str">
            <v>Linguagens Formais e Automata</v>
          </cell>
        </row>
        <row r="731">
          <cell r="A731" t="str">
            <v>MCTA016-13</v>
          </cell>
          <cell r="B731" t="str">
            <v>Paradigmas de Programação</v>
          </cell>
        </row>
        <row r="732">
          <cell r="A732" t="str">
            <v>MCTA017-17</v>
          </cell>
          <cell r="B732" t="str">
            <v>Programação Matemática</v>
          </cell>
        </row>
        <row r="733">
          <cell r="A733" t="str">
            <v>MCTA018-13</v>
          </cell>
          <cell r="B733" t="str">
            <v>Programação Orientada a Objetos</v>
          </cell>
        </row>
        <row r="734">
          <cell r="A734" t="str">
            <v>MCTA019-17</v>
          </cell>
          <cell r="B734" t="str">
            <v>Projeto de Graduação em Computação I</v>
          </cell>
        </row>
        <row r="735">
          <cell r="A735" t="str">
            <v>MCTA020-17</v>
          </cell>
          <cell r="B735" t="str">
            <v>Projeto de Graduação em Computação II</v>
          </cell>
        </row>
        <row r="736">
          <cell r="A736" t="str">
            <v>MCTA021-17</v>
          </cell>
          <cell r="B736" t="str">
            <v>Projeto de Graduação em Computação III</v>
          </cell>
        </row>
        <row r="737">
          <cell r="A737" t="str">
            <v>MCTA022-17</v>
          </cell>
          <cell r="B737" t="str">
            <v>Redes de Computadores</v>
          </cell>
        </row>
        <row r="738">
          <cell r="A738" t="str">
            <v>MCTA023-17</v>
          </cell>
          <cell r="B738" t="str">
            <v>Segurança de Dados</v>
          </cell>
        </row>
        <row r="739">
          <cell r="A739" t="str">
            <v>MCTA024-13</v>
          </cell>
          <cell r="B739" t="str">
            <v>Sistemas Digitais</v>
          </cell>
        </row>
        <row r="740">
          <cell r="A740" t="str">
            <v>MCTA025-13</v>
          </cell>
          <cell r="B740" t="str">
            <v>Sistemas Distribuídos</v>
          </cell>
        </row>
        <row r="741">
          <cell r="A741" t="str">
            <v>MCTA026-13</v>
          </cell>
          <cell r="B741" t="str">
            <v>Sistemas Operacionais</v>
          </cell>
        </row>
        <row r="742">
          <cell r="A742" t="str">
            <v>MCTA027-17</v>
          </cell>
          <cell r="B742" t="str">
            <v>Teoria dos Grafos</v>
          </cell>
        </row>
        <row r="743">
          <cell r="A743" t="str">
            <v>MCTA028-15</v>
          </cell>
          <cell r="B743" t="str">
            <v>Programação Estruturada</v>
          </cell>
        </row>
        <row r="744">
          <cell r="A744" t="str">
            <v>MCTA033-15</v>
          </cell>
          <cell r="B744" t="str">
            <v>Engenharia de Software</v>
          </cell>
        </row>
        <row r="745">
          <cell r="A745" t="str">
            <v>MCTA037-17</v>
          </cell>
          <cell r="B745" t="str">
            <v>Banco de Dados</v>
          </cell>
        </row>
        <row r="746">
          <cell r="A746" t="str">
            <v>MCTB001-17</v>
          </cell>
          <cell r="B746" t="str">
            <v>Álgebra Linear</v>
          </cell>
        </row>
        <row r="747">
          <cell r="A747" t="str">
            <v>MCTB002-13</v>
          </cell>
          <cell r="B747" t="str">
            <v>Álgebra Linear Avançada I</v>
          </cell>
        </row>
        <row r="748">
          <cell r="A748" t="str">
            <v>MCTB003-17</v>
          </cell>
          <cell r="B748" t="str">
            <v>Álgebra Linear Avançada II</v>
          </cell>
        </row>
        <row r="749">
          <cell r="A749" t="str">
            <v>MCTB004-17</v>
          </cell>
          <cell r="B749" t="str">
            <v>Análise no Rn I</v>
          </cell>
        </row>
        <row r="750">
          <cell r="A750" t="str">
            <v>MCTB005-13</v>
          </cell>
          <cell r="B750" t="str">
            <v>Análise Real I</v>
          </cell>
        </row>
        <row r="751">
          <cell r="A751" t="str">
            <v>MCTB006-13</v>
          </cell>
          <cell r="B751" t="str">
            <v>Análise Real II</v>
          </cell>
        </row>
        <row r="752">
          <cell r="A752" t="str">
            <v>MCTB007-17</v>
          </cell>
          <cell r="B752" t="str">
            <v>Anéis e Corpos</v>
          </cell>
        </row>
        <row r="753">
          <cell r="A753" t="str">
            <v>MCTB008-17</v>
          </cell>
          <cell r="B753" t="str">
            <v>Cálculo de Probabilidade</v>
          </cell>
        </row>
        <row r="754">
          <cell r="A754" t="str">
            <v>MCTB009-17</v>
          </cell>
          <cell r="B754" t="str">
            <v>Cálculo Numérico</v>
          </cell>
        </row>
        <row r="755">
          <cell r="A755" t="str">
            <v>MCTB010-13</v>
          </cell>
          <cell r="B755" t="str">
            <v>Cálculo Vetorial e Tensorial</v>
          </cell>
        </row>
        <row r="756">
          <cell r="A756" t="str">
            <v>MCTB011-17</v>
          </cell>
          <cell r="B756" t="str">
            <v>Equações Diferenciais Ordinárias</v>
          </cell>
        </row>
        <row r="757">
          <cell r="A757" t="str">
            <v>MCTB012-13</v>
          </cell>
          <cell r="B757" t="str">
            <v>Equações Diferenciais Parciais</v>
          </cell>
        </row>
        <row r="758">
          <cell r="A758" t="str">
            <v>MCTB014-17</v>
          </cell>
          <cell r="B758" t="str">
            <v>Extensões Algébricas</v>
          </cell>
        </row>
        <row r="759">
          <cell r="A759" t="str">
            <v>MCTB015-17</v>
          </cell>
          <cell r="B759" t="str">
            <v>Funções de Variável Complexa</v>
          </cell>
        </row>
        <row r="760">
          <cell r="A760" t="str">
            <v>MCTB016-13</v>
          </cell>
          <cell r="B760" t="str">
            <v>Geometria Diferencial I</v>
          </cell>
        </row>
        <row r="761">
          <cell r="A761" t="str">
            <v>MCTB017-13</v>
          </cell>
          <cell r="B761" t="str">
            <v>Geometria Diferencial II</v>
          </cell>
        </row>
        <row r="762">
          <cell r="A762" t="str">
            <v>MCTB018-17</v>
          </cell>
          <cell r="B762" t="str">
            <v>Grupos</v>
          </cell>
        </row>
        <row r="763">
          <cell r="A763" t="str">
            <v>MCTB019-17</v>
          </cell>
          <cell r="B763" t="str">
            <v>Matemática Discreta</v>
          </cell>
        </row>
        <row r="764">
          <cell r="A764" t="str">
            <v>MCTB020-17</v>
          </cell>
          <cell r="B764" t="str">
            <v>Teoria da Medida e Integração</v>
          </cell>
        </row>
        <row r="765">
          <cell r="A765" t="str">
            <v>MCTB021-17</v>
          </cell>
          <cell r="B765" t="str">
            <v>Probabilidade</v>
          </cell>
        </row>
        <row r="766">
          <cell r="A766" t="str">
            <v>MCTB022-17</v>
          </cell>
          <cell r="B766" t="str">
            <v>Sequências e Séries</v>
          </cell>
        </row>
        <row r="767">
          <cell r="A767" t="str">
            <v>MCTB023-17</v>
          </cell>
          <cell r="B767" t="str">
            <v>Teoria Aritmética dos Números</v>
          </cell>
        </row>
        <row r="768">
          <cell r="A768" t="str">
            <v>MCTB024-13</v>
          </cell>
          <cell r="B768" t="str">
            <v>Trabalho de Conclusão de Curso em Matemática I</v>
          </cell>
        </row>
        <row r="769">
          <cell r="A769" t="str">
            <v>MCTB025-13</v>
          </cell>
          <cell r="B769" t="str">
            <v>Trabalho de Conclusão de Curso em Matemática II</v>
          </cell>
        </row>
        <row r="770">
          <cell r="A770" t="str">
            <v>MCTB026-17</v>
          </cell>
          <cell r="B770" t="str">
            <v>Topologia</v>
          </cell>
        </row>
        <row r="771">
          <cell r="A771" t="str">
            <v>MCTB027-13</v>
          </cell>
          <cell r="B771" t="str">
            <v>Trabalho de Conclusão de Curso em Matemática III</v>
          </cell>
        </row>
        <row r="772">
          <cell r="A772" t="str">
            <v>MCTC001-15</v>
          </cell>
          <cell r="B772" t="str">
            <v>Introdução à Filosofia da Mente</v>
          </cell>
        </row>
        <row r="773">
          <cell r="A773" t="str">
            <v>MCTC002-15</v>
          </cell>
          <cell r="B773" t="str">
            <v>Introdução à Neurociência</v>
          </cell>
        </row>
        <row r="774">
          <cell r="A774" t="str">
            <v>MCTC007-15</v>
          </cell>
          <cell r="B774" t="str">
            <v>Pesquisa e Comunicação Científica</v>
          </cell>
        </row>
        <row r="775">
          <cell r="A775" t="str">
            <v>MCTC009-15</v>
          </cell>
          <cell r="B775" t="str">
            <v>Progressos e Métodos em Neurociência</v>
          </cell>
        </row>
        <row r="776">
          <cell r="A776" t="str">
            <v>MCTC011-15</v>
          </cell>
          <cell r="B776" t="str">
            <v>Psicologia Cognitiva</v>
          </cell>
        </row>
        <row r="777">
          <cell r="A777" t="str">
            <v>MCTC014-13</v>
          </cell>
          <cell r="B777" t="str">
            <v>Introdução à Inferência Estatística</v>
          </cell>
        </row>
        <row r="778">
          <cell r="A778" t="str">
            <v>MCTC015-13</v>
          </cell>
          <cell r="B778" t="str">
            <v>Estágio Supervisionado em Neurociência I</v>
          </cell>
        </row>
        <row r="779">
          <cell r="A779" t="str">
            <v>MCTC016-13</v>
          </cell>
          <cell r="B779" t="str">
            <v>Estágio Supervisionado em Neurociência II</v>
          </cell>
        </row>
        <row r="780">
          <cell r="A780" t="str">
            <v>MCTC017-13</v>
          </cell>
          <cell r="B780" t="str">
            <v>Estágio Supervisionado em Neurociência III</v>
          </cell>
        </row>
        <row r="781">
          <cell r="A781" t="str">
            <v>MCTC018-15</v>
          </cell>
          <cell r="B781" t="str">
            <v>Neuropsicofarmacologia</v>
          </cell>
        </row>
        <row r="782">
          <cell r="A782" t="str">
            <v>MCTC019-15</v>
          </cell>
          <cell r="B782" t="str">
            <v>Neurobiologia Molecular e Celular</v>
          </cell>
        </row>
        <row r="783">
          <cell r="A783" t="str">
            <v>MCTC020-15</v>
          </cell>
          <cell r="B783" t="str">
            <v>Psicologia Experimental</v>
          </cell>
        </row>
        <row r="784">
          <cell r="A784" t="str">
            <v>MCTC021-15</v>
          </cell>
          <cell r="B784" t="str">
            <v>Introdução à Neurociência Computacional</v>
          </cell>
        </row>
        <row r="785">
          <cell r="A785" t="str">
            <v>MCTC022-15</v>
          </cell>
          <cell r="B785" t="str">
            <v>Processamento de Sinais Neurais</v>
          </cell>
        </row>
        <row r="786">
          <cell r="A786" t="str">
            <v>MCTC023-15</v>
          </cell>
          <cell r="B786" t="str">
            <v>Neuroanatomia</v>
          </cell>
        </row>
        <row r="787">
          <cell r="A787" t="str">
            <v>MCTC024-15</v>
          </cell>
          <cell r="B787" t="str">
            <v>Neuroetologia</v>
          </cell>
        </row>
        <row r="788">
          <cell r="A788" t="str">
            <v>MCTD005-13</v>
          </cell>
          <cell r="B788" t="str">
            <v>Fundamentos de Álgebra</v>
          </cell>
        </row>
        <row r="789">
          <cell r="A789" t="str">
            <v>MCTD006-13</v>
          </cell>
          <cell r="B789" t="str">
            <v>Fundamentos de Análise</v>
          </cell>
        </row>
        <row r="790">
          <cell r="A790" t="str">
            <v>MCTD007-13</v>
          </cell>
          <cell r="B790" t="str">
            <v>Fundamentos de Geometria</v>
          </cell>
        </row>
        <row r="791">
          <cell r="A791" t="str">
            <v>MCTD009-13</v>
          </cell>
          <cell r="B791" t="str">
            <v>Geometria Plana e Construções Geométricas</v>
          </cell>
        </row>
        <row r="792">
          <cell r="A792" t="str">
            <v>MCTD010-13</v>
          </cell>
          <cell r="B792" t="str">
            <v>História da Matemática</v>
          </cell>
        </row>
        <row r="793">
          <cell r="A793" t="str">
            <v>MCTD011-13</v>
          </cell>
          <cell r="B793" t="str">
            <v>Práticas de Ensino de Matemática no Ensino Fundamental</v>
          </cell>
        </row>
        <row r="794">
          <cell r="A794" t="str">
            <v>MCTD012-13</v>
          </cell>
          <cell r="B794" t="str">
            <v>Práticas de Ensino de Matemática II</v>
          </cell>
        </row>
        <row r="795">
          <cell r="A795" t="str">
            <v>MCTD013-13</v>
          </cell>
          <cell r="B795" t="str">
            <v>Práticas de Ensino de Matemática III</v>
          </cell>
        </row>
        <row r="796">
          <cell r="A796" t="str">
            <v>MCTD014-13</v>
          </cell>
          <cell r="B796" t="str">
            <v>Práticas de Ensino de Matemática I</v>
          </cell>
        </row>
        <row r="797">
          <cell r="A797" t="str">
            <v>MCTD015-13</v>
          </cell>
          <cell r="B797" t="str">
            <v>Tendências em Educação Matemática</v>
          </cell>
        </row>
        <row r="798">
          <cell r="A798" t="str">
            <v>MCZA001-13</v>
          </cell>
          <cell r="B798" t="str">
            <v>Análise de Projetos</v>
          </cell>
        </row>
        <row r="799">
          <cell r="A799" t="str">
            <v>MCZA002-17</v>
          </cell>
          <cell r="B799" t="str">
            <v>Aprendizado de Máquina</v>
          </cell>
        </row>
        <row r="800">
          <cell r="A800" t="str">
            <v>MCZA003-17</v>
          </cell>
          <cell r="B800" t="str">
            <v>Arquitetura de Computadores de Alto Desempenho</v>
          </cell>
        </row>
        <row r="801">
          <cell r="A801" t="str">
            <v>MCZA004-13</v>
          </cell>
          <cell r="B801" t="str">
            <v>Avaliação de Desempenho de Redes</v>
          </cell>
        </row>
        <row r="802">
          <cell r="A802" t="str">
            <v>MCZA005-17</v>
          </cell>
          <cell r="B802" t="str">
            <v>Banco de Dados de Apoio à Tomada de Decisão</v>
          </cell>
        </row>
        <row r="803">
          <cell r="A803" t="str">
            <v>MCZA006-17</v>
          </cell>
          <cell r="B803" t="str">
            <v>Computação Evolutiva e Conexionista</v>
          </cell>
        </row>
        <row r="804">
          <cell r="A804" t="str">
            <v>MCZA007-13</v>
          </cell>
          <cell r="B804" t="str">
            <v>Empreendedorismo e Desenvolvimento de Negócios</v>
          </cell>
        </row>
        <row r="805">
          <cell r="A805" t="str">
            <v>MCZA008-17</v>
          </cell>
          <cell r="B805" t="str">
            <v>Interação Humano-Computador</v>
          </cell>
        </row>
        <row r="806">
          <cell r="A806" t="str">
            <v>MCZA010-13</v>
          </cell>
          <cell r="B806" t="str">
            <v>Laboratório de Engenharia de Software</v>
          </cell>
        </row>
        <row r="807">
          <cell r="A807" t="str">
            <v>MCZA011-17</v>
          </cell>
          <cell r="B807" t="str">
            <v>Laboratório de Redes</v>
          </cell>
        </row>
        <row r="808">
          <cell r="A808" t="str">
            <v>MCZA012-13</v>
          </cell>
          <cell r="B808" t="str">
            <v>Laboratório de Sistemas Operacionais</v>
          </cell>
        </row>
        <row r="809">
          <cell r="A809" t="str">
            <v>MCZA013-13</v>
          </cell>
          <cell r="B809" t="str">
            <v>Lógicas Não Clássicas</v>
          </cell>
        </row>
        <row r="810">
          <cell r="A810" t="str">
            <v>MCZA014-17</v>
          </cell>
          <cell r="B810" t="str">
            <v>Métodos de Otimização</v>
          </cell>
        </row>
        <row r="811">
          <cell r="A811" t="str">
            <v>MCZA015-13</v>
          </cell>
          <cell r="B811" t="str">
            <v>Mineração de Dados</v>
          </cell>
        </row>
        <row r="812">
          <cell r="A812" t="str">
            <v>MCZA016-15</v>
          </cell>
          <cell r="B812" t="str">
            <v>Gestão de Projetos de Software</v>
          </cell>
        </row>
        <row r="813">
          <cell r="A813" t="str">
            <v>MCZA017-13</v>
          </cell>
          <cell r="B813" t="str">
            <v>Processamento de Linguagem Natural</v>
          </cell>
        </row>
        <row r="814">
          <cell r="A814" t="str">
            <v>MCZA018-17</v>
          </cell>
          <cell r="B814" t="str">
            <v>Processamento Digital de Imagens</v>
          </cell>
        </row>
        <row r="815">
          <cell r="A815" t="str">
            <v>MCZA019-17</v>
          </cell>
          <cell r="B815" t="str">
            <v>Programação para Web</v>
          </cell>
        </row>
        <row r="816">
          <cell r="A816" t="str">
            <v>MCZA020-13</v>
          </cell>
          <cell r="B816" t="str">
            <v>Programação Paralela</v>
          </cell>
        </row>
        <row r="817">
          <cell r="A817" t="str">
            <v>MCZA021-17</v>
          </cell>
          <cell r="B817" t="str">
            <v>Projeto de Redes</v>
          </cell>
        </row>
        <row r="818">
          <cell r="A818" t="str">
            <v>MCZA022-17</v>
          </cell>
          <cell r="B818" t="str">
            <v>Projeto Interdisciplinar</v>
          </cell>
        </row>
        <row r="819">
          <cell r="A819" t="str">
            <v>MCZA023-17</v>
          </cell>
          <cell r="B819" t="str">
            <v>Redes Convergentes</v>
          </cell>
        </row>
        <row r="820">
          <cell r="A820" t="str">
            <v>MCZA024-17</v>
          </cell>
          <cell r="B820" t="str">
            <v>Redes sem Fio</v>
          </cell>
        </row>
        <row r="821">
          <cell r="A821" t="str">
            <v>MCZA025-13</v>
          </cell>
          <cell r="B821" t="str">
            <v>Segurança em Redes</v>
          </cell>
        </row>
        <row r="822">
          <cell r="A822" t="str">
            <v>MCZA026-17</v>
          </cell>
          <cell r="B822" t="str">
            <v>Sistema de Gerenciamento de Banco de Dados</v>
          </cell>
        </row>
        <row r="823">
          <cell r="A823" t="str">
            <v>MCZA027-15</v>
          </cell>
          <cell r="B823" t="str">
            <v>Sistemas de Informação</v>
          </cell>
        </row>
        <row r="824">
          <cell r="A824" t="str">
            <v>MCZA028-13</v>
          </cell>
          <cell r="B824" t="str">
            <v>Sistemas Multiagentes</v>
          </cell>
        </row>
        <row r="825">
          <cell r="A825" t="str">
            <v>MCZA029-13</v>
          </cell>
          <cell r="B825" t="str">
            <v>Sistemas Multimídia</v>
          </cell>
        </row>
        <row r="826">
          <cell r="A826" t="str">
            <v>MCZA030-17</v>
          </cell>
          <cell r="B826" t="str">
            <v>Vida Artificial na Computação</v>
          </cell>
        </row>
        <row r="827">
          <cell r="A827" t="str">
            <v>MCZA031-13</v>
          </cell>
          <cell r="B827" t="str">
            <v>Web Semântica</v>
          </cell>
        </row>
        <row r="828">
          <cell r="A828" t="str">
            <v>MCZA032-14</v>
          </cell>
          <cell r="B828" t="str">
            <v>Introdução à Programação de Jogos</v>
          </cell>
        </row>
        <row r="829">
          <cell r="A829" t="str">
            <v>MCZA033-14</v>
          </cell>
          <cell r="B829" t="str">
            <v>Programação Avançada para Dispositivos Móveis</v>
          </cell>
        </row>
        <row r="830">
          <cell r="A830" t="str">
            <v>MCZA034-14</v>
          </cell>
          <cell r="B830" t="str">
            <v>Programação Segura</v>
          </cell>
        </row>
        <row r="831">
          <cell r="A831" t="str">
            <v>MCZA035-14</v>
          </cell>
          <cell r="B831" t="str">
            <v>Algoritmos Probabilísticos</v>
          </cell>
        </row>
        <row r="832">
          <cell r="A832" t="str">
            <v>MCZA036-17</v>
          </cell>
          <cell r="B832" t="str">
            <v>Análise de Algoritmos II</v>
          </cell>
        </row>
        <row r="833">
          <cell r="A833" t="str">
            <v>MCZA037-14</v>
          </cell>
          <cell r="B833" t="str">
            <v>Combinatória Extremal</v>
          </cell>
        </row>
        <row r="834">
          <cell r="A834" t="str">
            <v>MCZA038-17</v>
          </cell>
          <cell r="B834" t="str">
            <v>Prática Avançada de Programação A</v>
          </cell>
        </row>
        <row r="835">
          <cell r="A835" t="str">
            <v>MCZA039-17</v>
          </cell>
          <cell r="B835" t="str">
            <v>Prática Avançada de Programação B</v>
          </cell>
        </row>
        <row r="836">
          <cell r="A836" t="str">
            <v>MCZA040-17</v>
          </cell>
          <cell r="B836" t="str">
            <v>Prática Avançada de Programação C</v>
          </cell>
        </row>
        <row r="837">
          <cell r="A837" t="str">
            <v>MCZA041-14</v>
          </cell>
          <cell r="B837" t="str">
            <v>Processamento de Imagens Utilizando GPU</v>
          </cell>
        </row>
        <row r="838">
          <cell r="A838" t="str">
            <v>MCZA042-14</v>
          </cell>
          <cell r="B838" t="str">
            <v>Processo e Desenvolvimento de Softwares Educacionais</v>
          </cell>
        </row>
        <row r="839">
          <cell r="A839" t="str">
            <v>MCZA044-14</v>
          </cell>
          <cell r="B839" t="str">
            <v>Robótica e Sistemas Inteligentes</v>
          </cell>
        </row>
        <row r="840">
          <cell r="A840" t="str">
            <v>MCZA045-14</v>
          </cell>
          <cell r="B840" t="str">
            <v>Robótica Educacional</v>
          </cell>
        </row>
        <row r="841">
          <cell r="A841" t="str">
            <v>MCZA046-14</v>
          </cell>
          <cell r="B841" t="str">
            <v>Semântica de Linguagem de Programação</v>
          </cell>
        </row>
        <row r="842">
          <cell r="A842" t="str">
            <v>MCZA047-14</v>
          </cell>
          <cell r="B842" t="str">
            <v>Sistemas Multi-Robôs Sociais</v>
          </cell>
        </row>
        <row r="843">
          <cell r="A843" t="str">
            <v>MCZA048-17</v>
          </cell>
          <cell r="B843" t="str">
            <v>Teoria Espectral de Grafos</v>
          </cell>
        </row>
        <row r="844">
          <cell r="A844" t="str">
            <v>MCZA049-14</v>
          </cell>
          <cell r="B844" t="str">
            <v>Tópicos Emergentes em Banco de Dados</v>
          </cell>
        </row>
        <row r="845">
          <cell r="A845" t="str">
            <v>MCZA050-15</v>
          </cell>
          <cell r="B845" t="str">
            <v>Técnicas Avançadas de Programação</v>
          </cell>
        </row>
        <row r="846">
          <cell r="A846" t="str">
            <v>MCZA051-17</v>
          </cell>
          <cell r="B846" t="str">
            <v>Estágio Supervisionado em Computação</v>
          </cell>
        </row>
        <row r="847">
          <cell r="A847" t="str">
            <v>MCZB001-13</v>
          </cell>
          <cell r="B847" t="str">
            <v>Análise Complexa</v>
          </cell>
        </row>
        <row r="848">
          <cell r="A848" t="str">
            <v>MCZB002-13</v>
          </cell>
          <cell r="B848" t="str">
            <v>Análise de Regressão</v>
          </cell>
        </row>
        <row r="849">
          <cell r="A849" t="str">
            <v>MCZB003-17</v>
          </cell>
          <cell r="B849" t="str">
            <v>Análise Multivariada</v>
          </cell>
        </row>
        <row r="850">
          <cell r="A850" t="str">
            <v>MCZB004-17</v>
          </cell>
          <cell r="B850" t="str">
            <v>Análise no Rn II</v>
          </cell>
        </row>
        <row r="851">
          <cell r="A851" t="str">
            <v>MCZB005-17</v>
          </cell>
          <cell r="B851" t="str">
            <v>Análise Numérica</v>
          </cell>
        </row>
        <row r="852">
          <cell r="A852" t="str">
            <v>MCZB006-17</v>
          </cell>
          <cell r="B852" t="str">
            <v>Conexões e Fibrados</v>
          </cell>
        </row>
        <row r="853">
          <cell r="A853" t="str">
            <v>MCZB007-13</v>
          </cell>
          <cell r="B853" t="str">
            <v>Elementos Finitos</v>
          </cell>
        </row>
        <row r="854">
          <cell r="A854" t="str">
            <v>MCZB008-13</v>
          </cell>
          <cell r="B854" t="str">
            <v>Formas Diferenciais</v>
          </cell>
        </row>
        <row r="855">
          <cell r="A855" t="str">
            <v>MCZB009-13</v>
          </cell>
          <cell r="B855" t="str">
            <v>Geometria Não Euclidiana</v>
          </cell>
        </row>
        <row r="856">
          <cell r="A856" t="str">
            <v>MCZB010-13</v>
          </cell>
          <cell r="B856" t="str">
            <v>Grupo Fundamental e Espaço de Recobrimento</v>
          </cell>
        </row>
        <row r="857">
          <cell r="A857" t="str">
            <v>MCZB012-13</v>
          </cell>
          <cell r="B857" t="str">
            <v>Inferência Estatística</v>
          </cell>
        </row>
        <row r="858">
          <cell r="A858" t="str">
            <v>MCZB013-13</v>
          </cell>
          <cell r="B858" t="str">
            <v>Introdução à Análise Estocástica em Finanças</v>
          </cell>
        </row>
        <row r="859">
          <cell r="A859" t="str">
            <v>MCZB014-17</v>
          </cell>
          <cell r="B859" t="str">
            <v>Introdução à Análise Funcional</v>
          </cell>
        </row>
        <row r="860">
          <cell r="A860" t="str">
            <v>MCZB015-13</v>
          </cell>
          <cell r="B860" t="str">
            <v>Introdução à Criptografia</v>
          </cell>
        </row>
        <row r="861">
          <cell r="A861" t="str">
            <v>MCZB016-13</v>
          </cell>
          <cell r="B861" t="str">
            <v>Introdução à Estatística Bayesiana</v>
          </cell>
        </row>
        <row r="862">
          <cell r="A862" t="str">
            <v>MCZB017-17</v>
          </cell>
          <cell r="B862" t="str">
            <v>Métodos Numéricos em EDP’s</v>
          </cell>
        </row>
        <row r="863">
          <cell r="A863" t="str">
            <v>MCZB018-13</v>
          </cell>
          <cell r="B863" t="str">
            <v>Introdução à Modelagem e Processos Estocásticos</v>
          </cell>
        </row>
        <row r="864">
          <cell r="A864" t="str">
            <v>MCZB019-13</v>
          </cell>
          <cell r="B864" t="str">
            <v>Introdução aos Processos Pontuais</v>
          </cell>
        </row>
        <row r="865">
          <cell r="A865" t="str">
            <v>MCZB020-13</v>
          </cell>
          <cell r="B865" t="str">
            <v>Introdução aos Sistemas Dinâmicos</v>
          </cell>
        </row>
        <row r="866">
          <cell r="A866" t="str">
            <v>MCZB021-13</v>
          </cell>
          <cell r="B866" t="str">
            <v>Introdução às Curvas Algébricas</v>
          </cell>
        </row>
        <row r="867">
          <cell r="A867" t="str">
            <v>MCZB022-17</v>
          </cell>
          <cell r="B867" t="str">
            <v>Metateoremas da Lógica Clássica</v>
          </cell>
        </row>
        <row r="868">
          <cell r="A868" t="str">
            <v>MCZB023-17</v>
          </cell>
          <cell r="B868" t="str">
            <v>Métodos Numéricos em EDO’s</v>
          </cell>
        </row>
        <row r="869">
          <cell r="A869" t="str">
            <v>MCZB024-13</v>
          </cell>
          <cell r="B869" t="str">
            <v>Métodos Variacionais</v>
          </cell>
        </row>
        <row r="870">
          <cell r="A870" t="str">
            <v>MCZB025-13</v>
          </cell>
          <cell r="B870" t="str">
            <v>Módulos</v>
          </cell>
        </row>
        <row r="871">
          <cell r="A871" t="str">
            <v>MCZB026-13</v>
          </cell>
          <cell r="B871" t="str">
            <v>Percolação</v>
          </cell>
        </row>
        <row r="872">
          <cell r="A872" t="str">
            <v>MCZB028-13</v>
          </cell>
          <cell r="B872" t="str">
            <v>Processos Estocásticos</v>
          </cell>
        </row>
        <row r="873">
          <cell r="A873" t="str">
            <v>MCZB029-17</v>
          </cell>
          <cell r="B873" t="str">
            <v>Teoria Aritmética dos Números II</v>
          </cell>
        </row>
        <row r="874">
          <cell r="A874" t="str">
            <v>MCZB030-17</v>
          </cell>
          <cell r="B874" t="str">
            <v>Teoria Axiomática de Conjuntos</v>
          </cell>
        </row>
        <row r="875">
          <cell r="A875" t="str">
            <v>MCZB031-17</v>
          </cell>
          <cell r="B875" t="str">
            <v>Teoria dos Jogos</v>
          </cell>
        </row>
        <row r="876">
          <cell r="A876" t="str">
            <v>MCZB032-13</v>
          </cell>
          <cell r="B876" t="str">
            <v>Teoria das Filas</v>
          </cell>
        </row>
        <row r="877">
          <cell r="A877" t="str">
            <v>MCZB033-17</v>
          </cell>
          <cell r="B877" t="str">
            <v>Teoria da Recursão e Computabilidade</v>
          </cell>
        </row>
        <row r="878">
          <cell r="A878" t="str">
            <v>MCZB034-17</v>
          </cell>
          <cell r="B878" t="str">
            <v>Teoria das Distribuições</v>
          </cell>
        </row>
        <row r="879">
          <cell r="A879" t="str">
            <v>MCZB035-17</v>
          </cell>
          <cell r="B879" t="str">
            <v>Evolução dos Conceitos Matemáticos</v>
          </cell>
        </row>
        <row r="880">
          <cell r="A880" t="str">
            <v>MCZB036-17</v>
          </cell>
          <cell r="B880" t="str">
            <v>Filosofia da Matemática</v>
          </cell>
        </row>
        <row r="881">
          <cell r="A881" t="str">
            <v>MCZB037-17</v>
          </cell>
          <cell r="B881" t="str">
            <v>Funções Especiais e Teoria de Representações de Grupos</v>
          </cell>
        </row>
        <row r="882">
          <cell r="A882" t="str">
            <v>MCZB038-17</v>
          </cell>
          <cell r="B882" t="str">
            <v>Teoria Básica de Categorias</v>
          </cell>
        </row>
        <row r="883">
          <cell r="A883" t="str">
            <v>MCZB039-17</v>
          </cell>
          <cell r="B883" t="str">
            <v>Teoria Básica de Modelos</v>
          </cell>
        </row>
        <row r="884">
          <cell r="A884" t="str">
            <v>MCZB040-17</v>
          </cell>
          <cell r="B884" t="str">
            <v>Tópicos de Análise de Fourier</v>
          </cell>
        </row>
        <row r="885">
          <cell r="A885" t="str">
            <v>MCZB041-17</v>
          </cell>
          <cell r="B885" t="str">
            <v>Teoria de Conjuntos</v>
          </cell>
        </row>
        <row r="886">
          <cell r="A886" t="str">
            <v>MCZC001-15</v>
          </cell>
          <cell r="B886" t="str">
            <v>Patologias do Sistema Nervoso Central</v>
          </cell>
        </row>
        <row r="887">
          <cell r="A887" t="str">
            <v>MCZC002-15</v>
          </cell>
          <cell r="B887" t="str">
            <v>Bases Neurais da Motricidade</v>
          </cell>
        </row>
        <row r="888">
          <cell r="A888" t="str">
            <v>MCZC003-15</v>
          </cell>
          <cell r="B888" t="str">
            <v>Introdução à Psicolinguística e Neurociência da Linguagem</v>
          </cell>
        </row>
        <row r="889">
          <cell r="A889" t="str">
            <v>MCZC004-15</v>
          </cell>
          <cell r="B889" t="str">
            <v>Desenvolvimento e Degeneração do Sistema Nervoso</v>
          </cell>
        </row>
        <row r="890">
          <cell r="A890" t="str">
            <v>MCZC007-15</v>
          </cell>
          <cell r="B890" t="str">
            <v>Ergonomia Cognitiva</v>
          </cell>
        </row>
        <row r="891">
          <cell r="A891" t="str">
            <v>MCZC008-13</v>
          </cell>
          <cell r="B891" t="str">
            <v>Neuroarte</v>
          </cell>
        </row>
        <row r="892">
          <cell r="A892" t="str">
            <v>MCZC010-15</v>
          </cell>
          <cell r="B892" t="str">
            <v>Atenção e Estados de Consciência</v>
          </cell>
        </row>
        <row r="893">
          <cell r="A893" t="str">
            <v>MCZC011-15</v>
          </cell>
          <cell r="B893" t="str">
            <v>Tomada de Decisões e Neuroeconomia</v>
          </cell>
        </row>
        <row r="894">
          <cell r="A894" t="str">
            <v>MCZC012-15</v>
          </cell>
          <cell r="B894" t="str">
            <v>Sensação e Percepção</v>
          </cell>
        </row>
        <row r="895">
          <cell r="A895" t="str">
            <v>MCZC013-15</v>
          </cell>
          <cell r="B895" t="str">
            <v>Memória e Aprendizagem</v>
          </cell>
        </row>
        <row r="896">
          <cell r="A896" t="str">
            <v>MCZC014-15</v>
          </cell>
          <cell r="B896" t="str">
            <v>Introdução à Bioestatística</v>
          </cell>
        </row>
        <row r="897">
          <cell r="A897" t="str">
            <v>MCZC015-15</v>
          </cell>
          <cell r="B897" t="str">
            <v>Neuroarte Prática e Estética Experimental</v>
          </cell>
        </row>
        <row r="898">
          <cell r="A898" t="str">
            <v>MCZC016-15</v>
          </cell>
          <cell r="B898" t="str">
            <v>Neurociência da Cognição Musical</v>
          </cell>
        </row>
        <row r="899">
          <cell r="A899" t="str">
            <v>NHH2007-13</v>
          </cell>
          <cell r="B899" t="str">
            <v>Estética</v>
          </cell>
        </row>
        <row r="900">
          <cell r="A900" t="str">
            <v>NHH2008-13</v>
          </cell>
          <cell r="B900" t="str">
            <v>Estética: Perspectivas Contemporâneas</v>
          </cell>
        </row>
        <row r="901">
          <cell r="A901" t="str">
            <v>NHH2009-13</v>
          </cell>
          <cell r="B901" t="str">
            <v>Ética</v>
          </cell>
        </row>
        <row r="902">
          <cell r="A902" t="str">
            <v>NHH2010-13</v>
          </cell>
          <cell r="B902" t="str">
            <v>Ética: Perspectivas Contemporâneas</v>
          </cell>
        </row>
        <row r="903">
          <cell r="A903" t="str">
            <v>NHH2012-13</v>
          </cell>
          <cell r="B903" t="str">
            <v>Fenomenologia e Filosofia Hermenêutica</v>
          </cell>
        </row>
        <row r="904">
          <cell r="A904" t="str">
            <v>NHH2015-13</v>
          </cell>
          <cell r="B904" t="str">
            <v>Filosofia da Ciência: em torno à concepção ortodoxa</v>
          </cell>
        </row>
        <row r="905">
          <cell r="A905" t="str">
            <v>NHH2016-13</v>
          </cell>
          <cell r="B905" t="str">
            <v>Filosofia da Ciência: o debate Popper-Kuhn e seus desdobramentos</v>
          </cell>
        </row>
        <row r="906">
          <cell r="A906" t="str">
            <v>NHH2017-16</v>
          </cell>
          <cell r="B906" t="str">
            <v>Filosofia da Educação</v>
          </cell>
        </row>
        <row r="907">
          <cell r="A907" t="str">
            <v>NHH2019-13</v>
          </cell>
          <cell r="B907" t="str">
            <v>Filosofia da Linguagem</v>
          </cell>
        </row>
        <row r="908">
          <cell r="A908" t="str">
            <v>NHH2020-13</v>
          </cell>
          <cell r="B908" t="str">
            <v>Filosofia da Lógica</v>
          </cell>
        </row>
        <row r="909">
          <cell r="A909" t="str">
            <v>NHH2023-16</v>
          </cell>
          <cell r="B909" t="str">
            <v>Filosofia do Ensino de Filosofia</v>
          </cell>
        </row>
        <row r="910">
          <cell r="A910" t="str">
            <v>NHH2026-13</v>
          </cell>
          <cell r="B910" t="str">
            <v>Filosofia no Brasil e na América Latina</v>
          </cell>
        </row>
        <row r="911">
          <cell r="A911" t="str">
            <v>NHH2028-13</v>
          </cell>
          <cell r="B911" t="str">
            <v>Filosofia Política</v>
          </cell>
        </row>
        <row r="912">
          <cell r="A912" t="str">
            <v>NHH2029-13</v>
          </cell>
          <cell r="B912" t="str">
            <v>Filosofia Política: Perspectivas Contemporâneas</v>
          </cell>
        </row>
        <row r="913">
          <cell r="A913" t="str">
            <v>NHH2032-13</v>
          </cell>
          <cell r="B913" t="str">
            <v>História da Filosofia Antiga: Aristóteles e o Aristotelismo</v>
          </cell>
        </row>
        <row r="914">
          <cell r="A914" t="str">
            <v>NHH2033-13</v>
          </cell>
          <cell r="B914" t="str">
            <v>História da Filosofia Antiga: Platão e o Platonismo</v>
          </cell>
        </row>
        <row r="915">
          <cell r="A915" t="str">
            <v>NHH2034-13</v>
          </cell>
          <cell r="B915" t="str">
            <v>História da Filosofia Contemporânea: o século XIX</v>
          </cell>
        </row>
        <row r="916">
          <cell r="A916" t="str">
            <v>NHH2035-13</v>
          </cell>
          <cell r="B916" t="str">
            <v>História da Filosofia Contemporânea: o Século XX</v>
          </cell>
        </row>
        <row r="917">
          <cell r="A917" t="str">
            <v>NHH2038-13</v>
          </cell>
          <cell r="B917" t="str">
            <v>História da Filosofia Medieval: Patrística e Escolástica</v>
          </cell>
        </row>
        <row r="918">
          <cell r="A918" t="str">
            <v>NHH2040-13</v>
          </cell>
          <cell r="B918" t="str">
            <v>História da Filosofia Moderna: o Iluminismo e seus desdobramentos</v>
          </cell>
        </row>
        <row r="919">
          <cell r="A919" t="str">
            <v>NHH2041-13</v>
          </cell>
          <cell r="B919" t="str">
            <v>História da Filosofia Moderna: perspectivas racionalistas</v>
          </cell>
        </row>
        <row r="920">
          <cell r="A920" t="str">
            <v>NHH2047-13</v>
          </cell>
          <cell r="B920" t="str">
            <v>Historiografia e História das Ciências</v>
          </cell>
        </row>
        <row r="921">
          <cell r="A921" t="str">
            <v>NHH2064-13</v>
          </cell>
          <cell r="B921" t="str">
            <v>Problemas Metafísicos: Perspectivas Contemporâneas</v>
          </cell>
        </row>
        <row r="922">
          <cell r="A922" t="str">
            <v>NHH2065-13</v>
          </cell>
          <cell r="B922" t="str">
            <v>Problemas Metafísicos: Perspectivas Modernas</v>
          </cell>
        </row>
        <row r="923">
          <cell r="A923" t="str">
            <v>NHH2072-13</v>
          </cell>
          <cell r="B923" t="str">
            <v>Teoria do conhecimento: a epistemologia contemporânea</v>
          </cell>
        </row>
        <row r="924">
          <cell r="A924" t="str">
            <v>NHH2073-13</v>
          </cell>
          <cell r="B924" t="str">
            <v>Teoria do Conhecimento: Empirismo versus Racionalismo</v>
          </cell>
        </row>
        <row r="925">
          <cell r="A925" t="str">
            <v>NHH2085-16</v>
          </cell>
          <cell r="B925" t="str">
            <v>Filosofia da Arte</v>
          </cell>
        </row>
        <row r="926">
          <cell r="A926" t="str">
            <v>NHH2086-16</v>
          </cell>
          <cell r="B926" t="str">
            <v>História da Filosofia Medieval: do Século IV ao X</v>
          </cell>
        </row>
        <row r="927">
          <cell r="A927" t="str">
            <v>NHH2087-16</v>
          </cell>
          <cell r="B927" t="str">
            <v>História da Filosofia Medieval: do Século XI ao XIV</v>
          </cell>
        </row>
        <row r="928">
          <cell r="A928" t="str">
            <v>NHH2088-16</v>
          </cell>
          <cell r="B928" t="str">
            <v>Prática de Ensino de Filosofia: Currículos</v>
          </cell>
        </row>
        <row r="929">
          <cell r="A929" t="str">
            <v>NHH2089-16</v>
          </cell>
          <cell r="B929" t="str">
            <v>Prática de Ensino de Filosofia: Metodologias</v>
          </cell>
        </row>
        <row r="930">
          <cell r="A930" t="str">
            <v>NHH2090-16</v>
          </cell>
          <cell r="B930" t="str">
            <v>Prática de Ensino de Filosofia: Programas de Ensino</v>
          </cell>
        </row>
        <row r="931">
          <cell r="A931" t="str">
            <v>NHI2049-13</v>
          </cell>
          <cell r="B931" t="str">
            <v>Lógica Básica</v>
          </cell>
        </row>
        <row r="932">
          <cell r="A932" t="str">
            <v>NHI5001-15</v>
          </cell>
          <cell r="B932" t="str">
            <v>Desenvolvimento e Aprendizagem</v>
          </cell>
        </row>
        <row r="933">
          <cell r="A933" t="str">
            <v>NHI5002-15</v>
          </cell>
          <cell r="B933" t="str">
            <v>Didática</v>
          </cell>
        </row>
        <row r="934">
          <cell r="A934" t="str">
            <v>NHI5011-13</v>
          </cell>
          <cell r="B934" t="str">
            <v>Políticas Educacionais</v>
          </cell>
        </row>
        <row r="935">
          <cell r="A935" t="str">
            <v>NHI5015-15</v>
          </cell>
          <cell r="B935" t="str">
            <v>LIBRAS</v>
          </cell>
        </row>
        <row r="936">
          <cell r="A936" t="str">
            <v>NHT1002-15</v>
          </cell>
          <cell r="B936" t="str">
            <v>Bioética</v>
          </cell>
        </row>
        <row r="937">
          <cell r="A937" t="str">
            <v>NHT1013-15</v>
          </cell>
          <cell r="B937" t="str">
            <v>Bioquímica Funcional</v>
          </cell>
        </row>
        <row r="938">
          <cell r="A938" t="str">
            <v>NHT1030-15</v>
          </cell>
          <cell r="B938" t="str">
            <v>Geologia e Paleontologia</v>
          </cell>
        </row>
        <row r="939">
          <cell r="A939" t="str">
            <v>NHT1048-15</v>
          </cell>
          <cell r="B939" t="str">
            <v>Sistemática e Biogeografia</v>
          </cell>
        </row>
        <row r="940">
          <cell r="A940" t="str">
            <v>NHT1049-15</v>
          </cell>
          <cell r="B940" t="str">
            <v>Trabalho de Conclusão de Curso em Biologia</v>
          </cell>
        </row>
        <row r="941">
          <cell r="A941" t="str">
            <v>NHT1053-15</v>
          </cell>
          <cell r="B941" t="str">
            <v>Biologia Celular</v>
          </cell>
        </row>
        <row r="942">
          <cell r="A942" t="str">
            <v>NHT1054-15</v>
          </cell>
          <cell r="B942" t="str">
            <v>Histologia e Embriologia</v>
          </cell>
        </row>
        <row r="943">
          <cell r="A943" t="str">
            <v>NHT1055-15</v>
          </cell>
          <cell r="B943" t="str">
            <v>Fundamentos de Imunologia</v>
          </cell>
        </row>
        <row r="944">
          <cell r="A944" t="str">
            <v>NHT1056-15</v>
          </cell>
          <cell r="B944" t="str">
            <v>Microbiologia</v>
          </cell>
        </row>
        <row r="945">
          <cell r="A945" t="str">
            <v>NHT1057-15</v>
          </cell>
          <cell r="B945" t="str">
            <v>Genética II</v>
          </cell>
        </row>
        <row r="946">
          <cell r="A946" t="str">
            <v>NHT1058-15</v>
          </cell>
          <cell r="B946" t="str">
            <v>Morfofisiologia Humana I</v>
          </cell>
        </row>
        <row r="947">
          <cell r="A947" t="str">
            <v>NHT1059-15</v>
          </cell>
          <cell r="B947" t="str">
            <v>Morfofisiologia Humana II</v>
          </cell>
        </row>
        <row r="948">
          <cell r="A948" t="str">
            <v>NHT1060-15</v>
          </cell>
          <cell r="B948" t="str">
            <v>Morfofisiologia Humana III</v>
          </cell>
        </row>
        <row r="949">
          <cell r="A949" t="str">
            <v>NHT1061-15</v>
          </cell>
          <cell r="B949" t="str">
            <v>Genética I</v>
          </cell>
        </row>
        <row r="950">
          <cell r="A950" t="str">
            <v>NHT1062-15</v>
          </cell>
          <cell r="B950" t="str">
            <v>Evolução</v>
          </cell>
        </row>
        <row r="951">
          <cell r="A951" t="str">
            <v>NHT1063-15</v>
          </cell>
          <cell r="B951" t="str">
            <v>Zoologia de Invertebrados I</v>
          </cell>
        </row>
        <row r="952">
          <cell r="A952" t="str">
            <v>NHT1064-15</v>
          </cell>
          <cell r="B952" t="str">
            <v>Zoologia de Invertebrados II</v>
          </cell>
        </row>
        <row r="953">
          <cell r="A953" t="str">
            <v>NHT1065-15</v>
          </cell>
          <cell r="B953" t="str">
            <v>Zoologia de Vertebrados</v>
          </cell>
        </row>
        <row r="954">
          <cell r="A954" t="str">
            <v>NHT1066-15</v>
          </cell>
          <cell r="B954" t="str">
            <v>Morfofisiologia Animal Comparada</v>
          </cell>
        </row>
        <row r="955">
          <cell r="A955" t="str">
            <v>NHT1067-15</v>
          </cell>
          <cell r="B955" t="str">
            <v>Evolução e Diversidade de Plantas I</v>
          </cell>
        </row>
        <row r="956">
          <cell r="A956" t="str">
            <v>NHT1068-15</v>
          </cell>
          <cell r="B956" t="str">
            <v>Evolução e Diversidade de Plantas II</v>
          </cell>
        </row>
        <row r="957">
          <cell r="A957" t="str">
            <v>NHT1069-15</v>
          </cell>
          <cell r="B957" t="str">
            <v>Fisiologia Vegetal I</v>
          </cell>
        </row>
        <row r="958">
          <cell r="A958" t="str">
            <v>NHT1070-15</v>
          </cell>
          <cell r="B958" t="str">
            <v>Fisiologia Vegetal II</v>
          </cell>
        </row>
        <row r="959">
          <cell r="A959" t="str">
            <v>NHT1071-15</v>
          </cell>
          <cell r="B959" t="str">
            <v>Práticas de Ecologia</v>
          </cell>
        </row>
        <row r="960">
          <cell r="A960" t="str">
            <v>NHT1072-15</v>
          </cell>
          <cell r="B960" t="str">
            <v>Ecologia Comportamental</v>
          </cell>
        </row>
        <row r="961">
          <cell r="A961" t="str">
            <v>NHT1073-15</v>
          </cell>
          <cell r="B961" t="str">
            <v>Ecologia Vegetal</v>
          </cell>
        </row>
        <row r="962">
          <cell r="A962" t="str">
            <v>NHT1083-16</v>
          </cell>
          <cell r="B962" t="str">
            <v>Práticas de Ensino de Biologia I</v>
          </cell>
        </row>
        <row r="963">
          <cell r="A963" t="str">
            <v>NHT1084-16</v>
          </cell>
          <cell r="B963" t="str">
            <v>Práticas de Ensino de Biologia II</v>
          </cell>
        </row>
        <row r="964">
          <cell r="A964" t="str">
            <v>NHT1085-16</v>
          </cell>
          <cell r="B964" t="str">
            <v>Práticas de Ensino de Biologia III</v>
          </cell>
        </row>
        <row r="965">
          <cell r="A965" t="str">
            <v>NHT1086-16</v>
          </cell>
          <cell r="B965" t="str">
            <v>Instrumentação para o Ensino de Ciências e Biologia</v>
          </cell>
        </row>
        <row r="966">
          <cell r="A966" t="str">
            <v>NHT1087-15</v>
          </cell>
          <cell r="B966" t="str">
            <v>Biologia Vegetal</v>
          </cell>
        </row>
        <row r="967">
          <cell r="A967" t="str">
            <v>NHT1088-15</v>
          </cell>
          <cell r="B967" t="str">
            <v>Ensino de Morfofisiologia Humana</v>
          </cell>
        </row>
        <row r="968">
          <cell r="A968" t="str">
            <v>NHT1089-15</v>
          </cell>
          <cell r="B968" t="str">
            <v>Zoologia Geral dos Invertebrados</v>
          </cell>
        </row>
        <row r="969">
          <cell r="A969" t="str">
            <v>NHT1091-16</v>
          </cell>
          <cell r="B969" t="str">
            <v>Fundamentos de Morfofisiologia Humana</v>
          </cell>
        </row>
        <row r="970">
          <cell r="A970" t="str">
            <v>NHT1092-16</v>
          </cell>
          <cell r="B970" t="str">
            <v>Fundamentos de Sistemática Vegetal</v>
          </cell>
        </row>
        <row r="971">
          <cell r="A971" t="str">
            <v>NHT1093-16</v>
          </cell>
          <cell r="B971" t="str">
            <v>Fundamentos de Zoologia dos Invertebrados</v>
          </cell>
        </row>
        <row r="972">
          <cell r="A972" t="str">
            <v>NHT3012-15</v>
          </cell>
          <cell r="B972" t="str">
            <v>Física do Contínuo</v>
          </cell>
        </row>
        <row r="973">
          <cell r="A973" t="str">
            <v>NHT3013-13</v>
          </cell>
          <cell r="B973" t="str">
            <v>Física Térmica</v>
          </cell>
        </row>
        <row r="974">
          <cell r="A974" t="str">
            <v>NHT3027-15</v>
          </cell>
          <cell r="B974" t="str">
            <v>Laboratório de Física I</v>
          </cell>
        </row>
        <row r="975">
          <cell r="A975" t="str">
            <v>NHT3028-15</v>
          </cell>
          <cell r="B975" t="str">
            <v>Laboratório de Física II</v>
          </cell>
        </row>
        <row r="976">
          <cell r="A976" t="str">
            <v>NHT3036-15</v>
          </cell>
          <cell r="B976" t="str">
            <v>Mecânica Estatística</v>
          </cell>
        </row>
        <row r="977">
          <cell r="A977" t="str">
            <v>NHT3037-13</v>
          </cell>
          <cell r="B977" t="str">
            <v>Mecânica Geral</v>
          </cell>
        </row>
        <row r="978">
          <cell r="A978" t="str">
            <v>NHT3044-15</v>
          </cell>
          <cell r="B978" t="str">
            <v>Óptica</v>
          </cell>
        </row>
        <row r="979">
          <cell r="A979" t="str">
            <v>NHT3048-15</v>
          </cell>
          <cell r="B979" t="str">
            <v>Princípios de Mecânica Quântica</v>
          </cell>
        </row>
        <row r="980">
          <cell r="A980" t="str">
            <v>NHT3049-15</v>
          </cell>
          <cell r="B980" t="str">
            <v>Princípios de Termodinâmica</v>
          </cell>
        </row>
        <row r="981">
          <cell r="A981" t="str">
            <v>NHT3054-15</v>
          </cell>
          <cell r="B981" t="str">
            <v>Teoria da Relatividade</v>
          </cell>
        </row>
        <row r="982">
          <cell r="A982" t="str">
            <v>NHT3055-13</v>
          </cell>
          <cell r="B982" t="str">
            <v>Teoria Eletromagnética</v>
          </cell>
        </row>
        <row r="983">
          <cell r="A983" t="str">
            <v>NHT3064-15</v>
          </cell>
          <cell r="B983" t="str">
            <v>Física Ondulatória</v>
          </cell>
        </row>
        <row r="984">
          <cell r="A984" t="str">
            <v>NHT3065-15</v>
          </cell>
          <cell r="B984" t="str">
            <v>Laboratório de Física III</v>
          </cell>
        </row>
        <row r="985">
          <cell r="A985" t="str">
            <v>NHT3066-15</v>
          </cell>
          <cell r="B985" t="str">
            <v>Variáveis Complexas e Aplicações</v>
          </cell>
        </row>
        <row r="986">
          <cell r="A986" t="str">
            <v>NHT3067-15</v>
          </cell>
          <cell r="B986" t="str">
            <v>Análise de Fourier e Aplicações</v>
          </cell>
        </row>
        <row r="987">
          <cell r="A987" t="str">
            <v>NHT3068-15</v>
          </cell>
          <cell r="B987" t="str">
            <v>Mecânica Clássica I</v>
          </cell>
        </row>
        <row r="988">
          <cell r="A988" t="str">
            <v>NHT3069-15</v>
          </cell>
          <cell r="B988" t="str">
            <v>Mecânica Clássica II</v>
          </cell>
        </row>
        <row r="989">
          <cell r="A989" t="str">
            <v>NHT3070-15</v>
          </cell>
          <cell r="B989" t="str">
            <v>Eletromagnetismo I</v>
          </cell>
        </row>
        <row r="990">
          <cell r="A990" t="str">
            <v>NHT3071-15</v>
          </cell>
          <cell r="B990" t="str">
            <v>Eletromagnetismo II</v>
          </cell>
        </row>
        <row r="991">
          <cell r="A991" t="str">
            <v>NHT3072-15</v>
          </cell>
          <cell r="B991" t="str">
            <v>Mecânica Quântica I</v>
          </cell>
        </row>
        <row r="992">
          <cell r="A992" t="str">
            <v>NHT3073-15</v>
          </cell>
          <cell r="B992" t="str">
            <v>Mecânica Quântica II</v>
          </cell>
        </row>
        <row r="993">
          <cell r="A993" t="str">
            <v>NHT3089-15</v>
          </cell>
          <cell r="B993" t="str">
            <v>Trabalho de Conclusão de Curso em Física</v>
          </cell>
        </row>
        <row r="994">
          <cell r="A994" t="str">
            <v>NHT3090-15</v>
          </cell>
          <cell r="B994" t="str">
            <v>Práticas de Ensino de Física II</v>
          </cell>
        </row>
        <row r="995">
          <cell r="A995" t="str">
            <v>NHT3091-15</v>
          </cell>
          <cell r="B995" t="str">
            <v>Práticas de Ensino de Física III</v>
          </cell>
        </row>
        <row r="996">
          <cell r="A996" t="str">
            <v>NHT3095-15</v>
          </cell>
          <cell r="B996" t="str">
            <v>Práticas de Ensino de Física I</v>
          </cell>
        </row>
        <row r="997">
          <cell r="A997" t="str">
            <v>NHT4001-15</v>
          </cell>
          <cell r="B997" t="str">
            <v>Análise Química Instrumental</v>
          </cell>
        </row>
        <row r="998">
          <cell r="A998" t="str">
            <v>NHT4002-13</v>
          </cell>
          <cell r="B998" t="str">
            <v>Bioquímica Experimental</v>
          </cell>
        </row>
        <row r="999">
          <cell r="A999" t="str">
            <v>NHT4005-15</v>
          </cell>
          <cell r="B999" t="str">
            <v>Eletroanalítica e Técnicas de Separação</v>
          </cell>
        </row>
        <row r="1000">
          <cell r="A1000" t="str">
            <v>NHT4006-15</v>
          </cell>
          <cell r="B1000" t="str">
            <v>Eletroquímica e Cinética Química</v>
          </cell>
        </row>
        <row r="1001">
          <cell r="A1001" t="str">
            <v>NHT4007-15</v>
          </cell>
          <cell r="B1001" t="str">
            <v>Espectroscopia</v>
          </cell>
        </row>
        <row r="1002">
          <cell r="A1002" t="str">
            <v>NHT4015-15</v>
          </cell>
          <cell r="B1002" t="str">
            <v>Experimentação e Ensino de Química</v>
          </cell>
        </row>
        <row r="1003">
          <cell r="A1003" t="str">
            <v>NHT4017-15</v>
          </cell>
          <cell r="B1003" t="str">
            <v>Funções e Reações Orgânicas</v>
          </cell>
        </row>
        <row r="1004">
          <cell r="A1004" t="str">
            <v>NHT4023-15</v>
          </cell>
          <cell r="B1004" t="str">
            <v>Ligações Químicas</v>
          </cell>
        </row>
        <row r="1005">
          <cell r="A1005" t="str">
            <v>NHT4024-15</v>
          </cell>
          <cell r="B1005" t="str">
            <v>Mecanismos de Reações Orgânicas</v>
          </cell>
        </row>
        <row r="1006">
          <cell r="A1006" t="str">
            <v>NHT4025-15</v>
          </cell>
          <cell r="B1006" t="str">
            <v>Métodos de Análise em Química Orgânica</v>
          </cell>
        </row>
        <row r="1007">
          <cell r="A1007" t="str">
            <v>NHT4030-15</v>
          </cell>
          <cell r="B1007" t="str">
            <v>Práticas de Ensino de Química I</v>
          </cell>
        </row>
        <row r="1008">
          <cell r="A1008" t="str">
            <v>NHT4032-15</v>
          </cell>
          <cell r="B1008" t="str">
            <v>Práticas de Ensino de Química III</v>
          </cell>
        </row>
        <row r="1009">
          <cell r="A1009" t="str">
            <v>NHT4033-15</v>
          </cell>
          <cell r="B1009" t="str">
            <v>Práticas em Química Verde</v>
          </cell>
        </row>
        <row r="1010">
          <cell r="A1010" t="str">
            <v>NHT4040-15</v>
          </cell>
          <cell r="B1010" t="str">
            <v>Química Orgânica Aplicada</v>
          </cell>
        </row>
        <row r="1011">
          <cell r="A1011" t="str">
            <v>NHT4041-15</v>
          </cell>
          <cell r="B1011" t="str">
            <v>Química Orgânica Experimental</v>
          </cell>
        </row>
        <row r="1012">
          <cell r="A1012" t="str">
            <v>NHT4046-15</v>
          </cell>
          <cell r="B1012" t="str">
            <v>Trabalho de Conclusão de Curso em Química</v>
          </cell>
        </row>
        <row r="1013">
          <cell r="A1013" t="str">
            <v>NHT4049-15</v>
          </cell>
          <cell r="B1013" t="str">
            <v>Estrutura da Matéria Avançada</v>
          </cell>
        </row>
        <row r="1014">
          <cell r="A1014" t="str">
            <v>NHT4050-15</v>
          </cell>
          <cell r="B1014" t="str">
            <v>Química Analítica Clássica II</v>
          </cell>
        </row>
        <row r="1015">
          <cell r="A1015" t="str">
            <v>NHT4051-15</v>
          </cell>
          <cell r="B1015" t="str">
            <v>Química Analítica Clássica I</v>
          </cell>
        </row>
        <row r="1016">
          <cell r="A1016" t="str">
            <v>NHT4052-15</v>
          </cell>
          <cell r="B1016" t="str">
            <v>Química de Coordenação</v>
          </cell>
        </row>
        <row r="1017">
          <cell r="A1017" t="str">
            <v>NHT4053-15</v>
          </cell>
          <cell r="B1017" t="str">
            <v>Química dos Elementos</v>
          </cell>
        </row>
        <row r="1018">
          <cell r="A1018" t="str">
            <v>NHT4055-15</v>
          </cell>
          <cell r="B1018" t="str">
            <v>Tópicos Avançados em Química Orgânica</v>
          </cell>
        </row>
        <row r="1019">
          <cell r="A1019" t="str">
            <v>NHT4056-15</v>
          </cell>
          <cell r="B1019" t="str">
            <v>Química Inorgânica Experimental</v>
          </cell>
        </row>
        <row r="1020">
          <cell r="A1020" t="str">
            <v>NHT4057-15</v>
          </cell>
          <cell r="B1020" t="str">
            <v>Termodinâmica Química</v>
          </cell>
        </row>
        <row r="1021">
          <cell r="A1021" t="str">
            <v>NHT4058-15</v>
          </cell>
          <cell r="B1021" t="str">
            <v>Química Analítica e Bioanalítica Avançada</v>
          </cell>
        </row>
        <row r="1022">
          <cell r="A1022" t="str">
            <v>NHT4071-15</v>
          </cell>
          <cell r="B1022" t="str">
            <v>Práticas de Ensino de Química II</v>
          </cell>
        </row>
        <row r="1023">
          <cell r="A1023" t="str">
            <v>NHT4072-15</v>
          </cell>
          <cell r="B1023" t="str">
            <v>Avaliação no Ensino de Química</v>
          </cell>
        </row>
        <row r="1024">
          <cell r="A1024" t="str">
            <v>NHT4073-15</v>
          </cell>
          <cell r="B1024" t="str">
            <v>Livros Didáticos no Ensino de Química</v>
          </cell>
        </row>
        <row r="1025">
          <cell r="A1025" t="str">
            <v>NHT4075-15</v>
          </cell>
          <cell r="B1025" t="str">
            <v>Físico-Química Experimental</v>
          </cell>
        </row>
        <row r="1026">
          <cell r="A1026" t="str">
            <v>NHT5004-15</v>
          </cell>
          <cell r="B1026" t="str">
            <v>Educação Científica, Sociedade e Cultura</v>
          </cell>
        </row>
        <row r="1027">
          <cell r="A1027" t="str">
            <v>NHT5012-15</v>
          </cell>
          <cell r="B1027" t="str">
            <v>Práticas de Ciências no Ensino Fundamental</v>
          </cell>
        </row>
        <row r="1028">
          <cell r="A1028" t="str">
            <v>NHT5013-15</v>
          </cell>
          <cell r="B1028" t="str">
            <v>Práticas de Ensino de Ciências e Matemática no Ensino Fundamental</v>
          </cell>
        </row>
        <row r="1029">
          <cell r="A1029" t="str">
            <v>NHZ1003-15</v>
          </cell>
          <cell r="B1029" t="str">
            <v>Biofísica</v>
          </cell>
        </row>
        <row r="1030">
          <cell r="A1030" t="str">
            <v>NHZ1008-15</v>
          </cell>
          <cell r="B1030" t="str">
            <v>Biologia do Desenvolvimento em Vertebrados</v>
          </cell>
        </row>
        <row r="1031">
          <cell r="A1031" t="str">
            <v>NHZ1009-15</v>
          </cell>
          <cell r="B1031" t="str">
            <v>Biologia Molecular e Biotecnologia</v>
          </cell>
        </row>
        <row r="1032">
          <cell r="A1032" t="str">
            <v>NHZ1014-15</v>
          </cell>
          <cell r="B1032" t="str">
            <v>Botânica Econômica</v>
          </cell>
        </row>
        <row r="1033">
          <cell r="A1033" t="str">
            <v>NHZ1015-15</v>
          </cell>
          <cell r="B1033" t="str">
            <v>Citogenética Básica</v>
          </cell>
        </row>
        <row r="1034">
          <cell r="A1034" t="str">
            <v>NHZ1016-15</v>
          </cell>
          <cell r="B1034" t="str">
            <v>Conservação da Biodiversidade</v>
          </cell>
        </row>
        <row r="1035">
          <cell r="A1035" t="str">
            <v>NHZ1024-15</v>
          </cell>
          <cell r="B1035" t="str">
            <v>Etnofarmacologia</v>
          </cell>
        </row>
        <row r="1036">
          <cell r="A1036" t="str">
            <v>NHZ1026-15</v>
          </cell>
          <cell r="B1036" t="str">
            <v>Evolução Molecular</v>
          </cell>
        </row>
        <row r="1037">
          <cell r="A1037" t="str">
            <v>NHZ1027-15</v>
          </cell>
          <cell r="B1037" t="str">
            <v>Farmacologia</v>
          </cell>
        </row>
        <row r="1038">
          <cell r="A1038" t="str">
            <v>NHZ1031-15</v>
          </cell>
          <cell r="B1038" t="str">
            <v>História das Ideias Biológicas</v>
          </cell>
        </row>
        <row r="1039">
          <cell r="A1039" t="str">
            <v>NHZ1037-15</v>
          </cell>
          <cell r="B1039" t="str">
            <v>Parasitologia</v>
          </cell>
        </row>
        <row r="1040">
          <cell r="A1040" t="str">
            <v>NHZ1042-15</v>
          </cell>
          <cell r="B1040" t="str">
            <v>Seminários em Biologia I</v>
          </cell>
        </row>
        <row r="1041">
          <cell r="A1041" t="str">
            <v>NHZ1043-15</v>
          </cell>
          <cell r="B1041" t="str">
            <v>Seminários em Biologia II</v>
          </cell>
        </row>
        <row r="1042">
          <cell r="A1042" t="str">
            <v>NHZ1050-15</v>
          </cell>
          <cell r="B1042" t="str">
            <v>Toxicologia</v>
          </cell>
        </row>
        <row r="1043">
          <cell r="A1043" t="str">
            <v>NHZ1051-13</v>
          </cell>
          <cell r="B1043" t="str">
            <v>Virologia</v>
          </cell>
        </row>
        <row r="1044">
          <cell r="A1044" t="str">
            <v>NHZ1074-15</v>
          </cell>
          <cell r="B1044" t="str">
            <v>Astrobiologia</v>
          </cell>
        </row>
        <row r="1045">
          <cell r="A1045" t="str">
            <v>NHZ1076-15</v>
          </cell>
          <cell r="B1045" t="str">
            <v>Biologia Reprodutiva de Plantas</v>
          </cell>
        </row>
        <row r="1046">
          <cell r="A1046" t="str">
            <v>NHZ1077-15</v>
          </cell>
          <cell r="B1046" t="str">
            <v>Bioquímica Clínica</v>
          </cell>
        </row>
        <row r="1047">
          <cell r="A1047" t="str">
            <v>NHZ1078-15</v>
          </cell>
          <cell r="B1047" t="str">
            <v>Biotecnologia de Plantas</v>
          </cell>
        </row>
        <row r="1048">
          <cell r="A1048" t="str">
            <v>NHZ1079-15</v>
          </cell>
          <cell r="B1048" t="str">
            <v>Modelagem Molecular de Sistemas Biológicos</v>
          </cell>
        </row>
        <row r="1049">
          <cell r="A1049" t="str">
            <v>NHZ1080-15</v>
          </cell>
          <cell r="B1049" t="str">
            <v>Reprodução Assistida em Mamíferos</v>
          </cell>
        </row>
        <row r="1050">
          <cell r="A1050" t="str">
            <v>NHZ1081-13</v>
          </cell>
          <cell r="B1050" t="str">
            <v>Técnicas Aplicadas a Processos Biotecnológicos</v>
          </cell>
        </row>
        <row r="1051">
          <cell r="A1051" t="str">
            <v>NHZ1082-15</v>
          </cell>
          <cell r="B1051" t="str">
            <v>Trabalhos de Campo, Coleta e Preservação de Organismos</v>
          </cell>
        </row>
        <row r="1052">
          <cell r="A1052" t="str">
            <v>NHZ1090-15</v>
          </cell>
          <cell r="B1052" t="str">
            <v>Imunologia Aplicada</v>
          </cell>
        </row>
        <row r="1053">
          <cell r="A1053" t="str">
            <v>NHZ2001-11</v>
          </cell>
          <cell r="B1053" t="str">
            <v>Antropologia Filosófica</v>
          </cell>
        </row>
        <row r="1054">
          <cell r="A1054" t="str">
            <v>NHZ2002-11</v>
          </cell>
          <cell r="B1054" t="str">
            <v>Ceticismo</v>
          </cell>
        </row>
        <row r="1055">
          <cell r="A1055" t="str">
            <v>NHZ2011-11</v>
          </cell>
          <cell r="B1055" t="str">
            <v>Existencialismo</v>
          </cell>
        </row>
        <row r="1056">
          <cell r="A1056" t="str">
            <v>NHZ2013-11</v>
          </cell>
          <cell r="B1056" t="str">
            <v>Filosofia Brasileira: História e Problemas</v>
          </cell>
        </row>
        <row r="1057">
          <cell r="A1057" t="str">
            <v>NHZ2014-11</v>
          </cell>
          <cell r="B1057" t="str">
            <v>Filosofia da Ciência Pós-kuhniana</v>
          </cell>
        </row>
        <row r="1058">
          <cell r="A1058" t="str">
            <v>NHZ2018-11</v>
          </cell>
          <cell r="B1058" t="str">
            <v>Filosofia da Educação: perspectivas contemporâneas</v>
          </cell>
        </row>
        <row r="1059">
          <cell r="A1059" t="str">
            <v>NHZ2021-11</v>
          </cell>
          <cell r="B1059" t="str">
            <v>Filosofia da Mente</v>
          </cell>
        </row>
        <row r="1060">
          <cell r="A1060" t="str">
            <v>NHZ2022-11</v>
          </cell>
          <cell r="B1060" t="str">
            <v>Filosofia da Natureza, Mecanicismo e Cosmologia</v>
          </cell>
        </row>
        <row r="1061">
          <cell r="A1061" t="str">
            <v>NHZ2024-11</v>
          </cell>
          <cell r="B1061" t="str">
            <v>Filosofia Experimental e Mecanicismo</v>
          </cell>
        </row>
        <row r="1062">
          <cell r="A1062" t="str">
            <v>NHZ2025-11</v>
          </cell>
          <cell r="B1062" t="str">
            <v>Filosofia Latino-Americana: História e Problemas</v>
          </cell>
        </row>
        <row r="1063">
          <cell r="A1063" t="str">
            <v>NHZ2027-16</v>
          </cell>
          <cell r="B1063" t="str">
            <v>Filosofia no Ensino Fundamental</v>
          </cell>
        </row>
        <row r="1064">
          <cell r="A1064" t="str">
            <v>NHZ2030-11</v>
          </cell>
          <cell r="B1064" t="str">
            <v>Fundamentos da Lógica Modal</v>
          </cell>
        </row>
        <row r="1065">
          <cell r="A1065" t="str">
            <v>NHZ2031-11</v>
          </cell>
          <cell r="B1065" t="str">
            <v>História da Astronomia</v>
          </cell>
        </row>
        <row r="1066">
          <cell r="A1066" t="str">
            <v>NHZ2036-11</v>
          </cell>
          <cell r="B1066" t="str">
            <v>História da Filosofia da Antiguidade Tardia</v>
          </cell>
        </row>
        <row r="1067">
          <cell r="A1067" t="str">
            <v>NHZ2037-11</v>
          </cell>
          <cell r="B1067" t="str">
            <v>História da Filosofia Medieval: Escolas Franciscanas e Nominalismo</v>
          </cell>
        </row>
        <row r="1068">
          <cell r="A1068" t="str">
            <v>NHZ2039-11</v>
          </cell>
          <cell r="B1068" t="str">
            <v>História da Filosofia Moderna: o Idealismo alemão</v>
          </cell>
        </row>
        <row r="1069">
          <cell r="A1069" t="str">
            <v>NHZ2042-11</v>
          </cell>
          <cell r="B1069" t="str">
            <v xml:space="preserve">História da Linguagem </v>
          </cell>
        </row>
        <row r="1070">
          <cell r="A1070" t="str">
            <v>NHZ2043-11</v>
          </cell>
          <cell r="B1070" t="str">
            <v xml:space="preserve">História da Sociedade Contemporânea </v>
          </cell>
        </row>
        <row r="1071">
          <cell r="A1071" t="str">
            <v>NHZ2044-11</v>
          </cell>
          <cell r="B1071" t="str">
            <v>História das Ciências no Brasil</v>
          </cell>
        </row>
        <row r="1072">
          <cell r="A1072" t="str">
            <v>NHZ2045-11</v>
          </cell>
          <cell r="B1072" t="str">
            <v>História e Filosofia da Ciência</v>
          </cell>
        </row>
        <row r="1073">
          <cell r="A1073" t="str">
            <v>NHZ2046-11</v>
          </cell>
          <cell r="B1073" t="str">
            <v>História Social da Tecnologia na América Latina</v>
          </cell>
        </row>
        <row r="1074">
          <cell r="A1074" t="str">
            <v>NHZ2048-11</v>
          </cell>
          <cell r="B1074" t="str">
            <v>Interposições da Linguagem à Filosofia Contemporânea</v>
          </cell>
        </row>
        <row r="1075">
          <cell r="A1075" t="str">
            <v>NHZ2050-11</v>
          </cell>
          <cell r="B1075" t="str">
            <v>Lógica e os Fundamentos da Matemática</v>
          </cell>
        </row>
        <row r="1076">
          <cell r="A1076" t="str">
            <v>NHZ2051-11</v>
          </cell>
          <cell r="B1076" t="str">
            <v>Pensamento Hegeliano e seus Desdobramentos Contemporâneos</v>
          </cell>
        </row>
        <row r="1077">
          <cell r="A1077" t="str">
            <v>NHZ2052-11</v>
          </cell>
          <cell r="B1077" t="str">
            <v>Pensamento Kantiano e seus Desdobramentos Contemporâneos</v>
          </cell>
        </row>
        <row r="1078">
          <cell r="A1078" t="str">
            <v>NHZ2053-11</v>
          </cell>
          <cell r="B1078" t="str">
            <v>Pensamento Marxista e seus Desdobramentos Contemporâneos</v>
          </cell>
        </row>
        <row r="1079">
          <cell r="A1079" t="str">
            <v>NHZ2054-11</v>
          </cell>
          <cell r="B1079" t="str">
            <v>Pensamento Nietzcheano e seus Desdobramentos Contemporâneos</v>
          </cell>
        </row>
        <row r="1080">
          <cell r="A1080" t="str">
            <v>NHZ2055-11</v>
          </cell>
          <cell r="B1080" t="str">
            <v>Perspectivas Críticas da Filosofia Contemporânea</v>
          </cell>
        </row>
        <row r="1081">
          <cell r="A1081" t="str">
            <v>NHZ2056-11</v>
          </cell>
          <cell r="B1081" t="str">
            <v>Pesquisa em Filosofia</v>
          </cell>
        </row>
        <row r="1082">
          <cell r="A1082" t="str">
            <v>NHZ2057-11</v>
          </cell>
          <cell r="B1082" t="str">
            <v>Poder e Cultura na Sociedade da Informação</v>
          </cell>
        </row>
        <row r="1083">
          <cell r="A1083" t="str">
            <v>NHZ2058-11</v>
          </cell>
          <cell r="B1083" t="str">
            <v>Pragmatismo</v>
          </cell>
        </row>
        <row r="1084">
          <cell r="A1084" t="str">
            <v>NHZ2066-11</v>
          </cell>
          <cell r="B1084" t="str">
            <v>Temas da Filosofia Antiga</v>
          </cell>
        </row>
        <row r="1085">
          <cell r="A1085" t="str">
            <v>NHZ2067-11</v>
          </cell>
          <cell r="B1085" t="str">
            <v>Temas da Filosofia Contemporânea</v>
          </cell>
        </row>
        <row r="1086">
          <cell r="A1086" t="str">
            <v>NHZ2068-11</v>
          </cell>
          <cell r="B1086" t="str">
            <v>Temas da Filosofia Medieval</v>
          </cell>
        </row>
        <row r="1087">
          <cell r="A1087" t="str">
            <v>NHZ2069-11</v>
          </cell>
          <cell r="B1087" t="str">
            <v>Temas da Filosofia Moderna</v>
          </cell>
        </row>
        <row r="1088">
          <cell r="A1088" t="str">
            <v>NHZ2070-11</v>
          </cell>
          <cell r="B1088" t="str">
            <v>Temas de Lógica</v>
          </cell>
        </row>
        <row r="1089">
          <cell r="A1089" t="str">
            <v>NHZ2071-11</v>
          </cell>
          <cell r="B1089" t="str">
            <v>Teoria Crítica e Escola de Frankfurt</v>
          </cell>
        </row>
        <row r="1090">
          <cell r="A1090" t="str">
            <v>NHZ2074-11</v>
          </cell>
          <cell r="B1090" t="str">
            <v>Tópicos Avançados em Modalidades: Lógica Deôntica e Lógica Epistêmica</v>
          </cell>
        </row>
        <row r="1091">
          <cell r="A1091" t="str">
            <v>NHZ2075-11</v>
          </cell>
          <cell r="B1091" t="str">
            <v>Tópicos de História da Ciência</v>
          </cell>
        </row>
        <row r="1092">
          <cell r="A1092" t="str">
            <v>NHZ2076-11</v>
          </cell>
          <cell r="B1092" t="str">
            <v>Tópicos de Lógicas Não-Clássicas</v>
          </cell>
        </row>
        <row r="1093">
          <cell r="A1093" t="str">
            <v>NHZ2077-11</v>
          </cell>
          <cell r="B1093" t="str">
            <v>Tópicos em Teoria do Conhecimento</v>
          </cell>
        </row>
        <row r="1094">
          <cell r="A1094" t="str">
            <v>NHZ2078-08</v>
          </cell>
          <cell r="B1094" t="str">
            <v>Tópicos de Metodologia da Ciência</v>
          </cell>
        </row>
        <row r="1095">
          <cell r="A1095" t="str">
            <v>NHZ2079-08</v>
          </cell>
          <cell r="B1095" t="str">
            <v>Introdução à Lógica</v>
          </cell>
        </row>
        <row r="1096">
          <cell r="A1096" t="str">
            <v>NHZ2091-16</v>
          </cell>
          <cell r="B1096" t="str">
            <v>Argumentação e Ensino</v>
          </cell>
        </row>
        <row r="1097">
          <cell r="A1097" t="str">
            <v>NHZ2092-16</v>
          </cell>
          <cell r="B1097" t="str">
            <v>Arte e Ensino</v>
          </cell>
        </row>
        <row r="1098">
          <cell r="A1098" t="str">
            <v>NHZ2093-16</v>
          </cell>
          <cell r="B1098" t="str">
            <v>Corpo, Sexualidade e Questões de Gênero</v>
          </cell>
        </row>
        <row r="1099">
          <cell r="A1099" t="str">
            <v>NHZ2094-16</v>
          </cell>
          <cell r="B1099" t="str">
            <v>Filosofia Africana</v>
          </cell>
        </row>
        <row r="1100">
          <cell r="A1100" t="str">
            <v>NHZ2095-16</v>
          </cell>
          <cell r="B1100" t="str">
            <v>Filosofia da Escola: Modelos Institucionais e Questões Filosóficas</v>
          </cell>
        </row>
        <row r="1101">
          <cell r="A1101" t="str">
            <v>NHZ2096-16</v>
          </cell>
          <cell r="B1101" t="str">
            <v>Filosofia, Ensino e Universidade</v>
          </cell>
        </row>
        <row r="1102">
          <cell r="A1102" t="str">
            <v>NHZ2097-16</v>
          </cell>
          <cell r="B1102" t="str">
            <v>Métodos para Produção de Filosofia</v>
          </cell>
        </row>
        <row r="1103">
          <cell r="A1103" t="str">
            <v>NHZ2098-16</v>
          </cell>
          <cell r="B1103" t="str">
            <v>Pensamento e Cinema</v>
          </cell>
        </row>
        <row r="1104">
          <cell r="A1104" t="str">
            <v>NHZ2099-16</v>
          </cell>
          <cell r="B1104" t="str">
            <v>Tópicos Contemporâneos em Educação e Filosofia</v>
          </cell>
        </row>
        <row r="1105">
          <cell r="A1105" t="str">
            <v>NHZ2100-16</v>
          </cell>
          <cell r="B1105" t="str">
            <v>Tópicos de Filosofia e Práticas de Ensino</v>
          </cell>
        </row>
        <row r="1106">
          <cell r="A1106" t="str">
            <v>NHZ3001-15</v>
          </cell>
          <cell r="B1106" t="str">
            <v>Conhecimento e Técnica: Perspectivas da Antiguidade e Período Medieval</v>
          </cell>
        </row>
        <row r="1107">
          <cell r="A1107" t="str">
            <v>NHZ3002-15</v>
          </cell>
          <cell r="B1107" t="str">
            <v>Dinâmica Não Linear e Caos</v>
          </cell>
        </row>
        <row r="1108">
          <cell r="A1108" t="str">
            <v>NHZ3003-15</v>
          </cell>
          <cell r="B1108" t="str">
            <v>Efeitos Biológicos das Radiações</v>
          </cell>
        </row>
        <row r="1109">
          <cell r="A1109" t="str">
            <v>NHZ3007-15</v>
          </cell>
          <cell r="B1109" t="str">
            <v>Estrutura Atômica e Molecular</v>
          </cell>
        </row>
        <row r="1110">
          <cell r="A1110" t="str">
            <v>NHZ3008-15</v>
          </cell>
          <cell r="B1110" t="str">
            <v>Evolução da Física</v>
          </cell>
        </row>
        <row r="1111">
          <cell r="A1111" t="str">
            <v>NHZ3010-15</v>
          </cell>
          <cell r="B1111" t="str">
            <v>Física Computacional</v>
          </cell>
        </row>
        <row r="1112">
          <cell r="A1112" t="str">
            <v>NHZ3011-15</v>
          </cell>
          <cell r="B1112" t="str">
            <v>Física de Semicondutores</v>
          </cell>
        </row>
        <row r="1113">
          <cell r="A1113" t="str">
            <v>NHZ3014-15</v>
          </cell>
          <cell r="B1113" t="str">
            <v>Fluidos Quânticos</v>
          </cell>
        </row>
        <row r="1114">
          <cell r="A1114" t="str">
            <v>NHZ3019-15</v>
          </cell>
          <cell r="B1114" t="str">
            <v>Fundamentos da Mecânica dos Fluidos</v>
          </cell>
        </row>
        <row r="1115">
          <cell r="A1115" t="str">
            <v>NHZ3020-15</v>
          </cell>
          <cell r="B1115" t="str">
            <v>Fundamentos da Relatividade Geral</v>
          </cell>
        </row>
        <row r="1116">
          <cell r="A1116" t="str">
            <v>NHZ3021-15</v>
          </cell>
          <cell r="B1116" t="str">
            <v>Interações da Radiação com a Matéria</v>
          </cell>
        </row>
        <row r="1117">
          <cell r="A1117" t="str">
            <v>NHZ3023-15</v>
          </cell>
          <cell r="B1117" t="str">
            <v>Introdução à Cosmologia</v>
          </cell>
        </row>
        <row r="1118">
          <cell r="A1118" t="str">
            <v>NHZ3024-15</v>
          </cell>
          <cell r="B1118" t="str">
            <v>Introdução à Física de Partículas Elementares</v>
          </cell>
        </row>
        <row r="1119">
          <cell r="A1119" t="str">
            <v>NHZ3026-15</v>
          </cell>
          <cell r="B1119" t="str">
            <v>Introdução à Física Nuclear</v>
          </cell>
        </row>
        <row r="1120">
          <cell r="A1120" t="str">
            <v>NHZ3031-15</v>
          </cell>
          <cell r="B1120" t="str">
            <v>Laboratório de Propriedades Físicas de Materiais</v>
          </cell>
        </row>
        <row r="1121">
          <cell r="A1121" t="str">
            <v>NHZ3041-15</v>
          </cell>
          <cell r="B1121" t="str">
            <v>Métodos de Formação de Imagem e de Inspeção Nuclear</v>
          </cell>
        </row>
        <row r="1122">
          <cell r="A1122" t="str">
            <v>NHZ3042-15</v>
          </cell>
          <cell r="B1122" t="str">
            <v>Microscopia Eletrônica</v>
          </cell>
        </row>
        <row r="1123">
          <cell r="A1123" t="str">
            <v>NHZ3043-15</v>
          </cell>
          <cell r="B1123" t="str">
            <v>Noções de Astronomia e Cosmologia</v>
          </cell>
        </row>
        <row r="1124">
          <cell r="A1124" t="str">
            <v>NHZ3052-15</v>
          </cell>
          <cell r="B1124" t="str">
            <v>Tecnologia do Vácuo e Criogenia</v>
          </cell>
        </row>
        <row r="1125">
          <cell r="A1125" t="str">
            <v>NHZ3053-15</v>
          </cell>
          <cell r="B1125" t="str">
            <v>Teoria Clássica dos Campos</v>
          </cell>
        </row>
        <row r="1126">
          <cell r="A1126" t="str">
            <v>NHZ3056-15</v>
          </cell>
          <cell r="B1126" t="str">
            <v>Teoria de Grupos em Física</v>
          </cell>
        </row>
        <row r="1127">
          <cell r="A1127" t="str">
            <v>NHZ3057-15</v>
          </cell>
          <cell r="B1127" t="str">
            <v>Tópicos em Física Teórica</v>
          </cell>
        </row>
        <row r="1128">
          <cell r="A1128" t="str">
            <v>NHZ3058-15</v>
          </cell>
          <cell r="B1128" t="str">
            <v>Tópicos em Física Experimental</v>
          </cell>
        </row>
        <row r="1129">
          <cell r="A1129" t="str">
            <v>NHZ3060-09</v>
          </cell>
          <cell r="B1129" t="str">
            <v>Nascimento e Desenvolvimento da Ciência Moderna</v>
          </cell>
        </row>
        <row r="1130">
          <cell r="A1130" t="str">
            <v>NHZ3075-15</v>
          </cell>
          <cell r="B1130" t="str">
            <v>Mecânica Clássica III</v>
          </cell>
        </row>
        <row r="1131">
          <cell r="A1131" t="str">
            <v>NHZ3076-15</v>
          </cell>
          <cell r="B1131" t="str">
            <v>Eletromagnetismo III</v>
          </cell>
        </row>
        <row r="1132">
          <cell r="A1132" t="str">
            <v>NHZ3077-15</v>
          </cell>
          <cell r="B1132" t="str">
            <v>Mecânica Quântica III</v>
          </cell>
        </row>
        <row r="1133">
          <cell r="A1133" t="str">
            <v>NHZ3078-15</v>
          </cell>
          <cell r="B1133" t="str">
            <v>Equações Diferenciais Parciais Aplicadas</v>
          </cell>
        </row>
        <row r="1134">
          <cell r="A1134" t="str">
            <v>NHZ3080-15</v>
          </cell>
          <cell r="B1134" t="str">
            <v>Laboratório de Física Médica</v>
          </cell>
        </row>
        <row r="1135">
          <cell r="A1135" t="str">
            <v>NHZ3081-15</v>
          </cell>
          <cell r="B1135" t="str">
            <v>Lasers e Óptica Moderna</v>
          </cell>
        </row>
        <row r="1136">
          <cell r="A1136" t="str">
            <v>NHZ3082-15</v>
          </cell>
          <cell r="B1136" t="str">
            <v>Cristalografia e Difração De Raios X</v>
          </cell>
        </row>
        <row r="1137">
          <cell r="A1137" t="str">
            <v>NHZ3083-15</v>
          </cell>
          <cell r="B1137" t="str">
            <v>Introdução à Física Estelar</v>
          </cell>
        </row>
        <row r="1138">
          <cell r="A1138" t="str">
            <v>NHZ3084-15</v>
          </cell>
          <cell r="B1138" t="str">
            <v>Física do Meio Ambiente</v>
          </cell>
        </row>
        <row r="1139">
          <cell r="A1139" t="str">
            <v>NHZ3085-15</v>
          </cell>
          <cell r="B1139" t="str">
            <v>Propriedades Magnéticas e Eletrônicas</v>
          </cell>
        </row>
        <row r="1140">
          <cell r="A1140" t="str">
            <v>NHZ4004-15</v>
          </cell>
          <cell r="B1140" t="str">
            <v>Desenho e Projeto em Química</v>
          </cell>
        </row>
        <row r="1141">
          <cell r="A1141" t="str">
            <v>NHZ4028-15</v>
          </cell>
          <cell r="B1141" t="str">
            <v>Operações Unitárias I</v>
          </cell>
        </row>
        <row r="1142">
          <cell r="A1142" t="str">
            <v>NHZ4029-15</v>
          </cell>
          <cell r="B1142" t="str">
            <v>Operações Unitárias II</v>
          </cell>
        </row>
        <row r="1143">
          <cell r="A1143" t="str">
            <v>NHZ4035-15</v>
          </cell>
          <cell r="B1143" t="str">
            <v>Processos Industriais Orgânicos e Inorgânicos</v>
          </cell>
        </row>
        <row r="1144">
          <cell r="A1144" t="str">
            <v>NHZ4038-15</v>
          </cell>
          <cell r="B1144" t="str">
            <v>Química dos Materiais</v>
          </cell>
        </row>
        <row r="1145">
          <cell r="A1145" t="str">
            <v>NHZ4042-09</v>
          </cell>
          <cell r="B1145" t="str">
            <v>Seminários em Química I</v>
          </cell>
        </row>
        <row r="1146">
          <cell r="A1146" t="str">
            <v>NHZ4043-15</v>
          </cell>
          <cell r="B1146" t="str">
            <v>Seminários em Química II</v>
          </cell>
        </row>
        <row r="1147">
          <cell r="A1147" t="str">
            <v>NHZ4059-15</v>
          </cell>
          <cell r="B1147" t="str">
            <v>Indústria de Polímeros</v>
          </cell>
        </row>
        <row r="1148">
          <cell r="A1148" t="str">
            <v>NHZ4060-15</v>
          </cell>
          <cell r="B1148" t="str">
            <v>Biocombustíveis e Biorrefinarias</v>
          </cell>
        </row>
        <row r="1149">
          <cell r="A1149" t="str">
            <v>NHZ4061-15</v>
          </cell>
          <cell r="B1149" t="str">
            <v>Introdução a Troca de Calor, Massa e Movimentação de Fluidos</v>
          </cell>
        </row>
        <row r="1150">
          <cell r="A1150" t="str">
            <v>NHZ4062-15</v>
          </cell>
          <cell r="B1150" t="str">
            <v>Meio Ambiente e Indústria</v>
          </cell>
        </row>
        <row r="1151">
          <cell r="A1151" t="str">
            <v>NHZ4063-15</v>
          </cell>
          <cell r="B1151" t="str">
            <v>Polímeros: Síntese, Caracterização e Processos</v>
          </cell>
        </row>
        <row r="1152">
          <cell r="A1152" t="str">
            <v>NHZ4064-15</v>
          </cell>
          <cell r="B1152" t="str">
            <v>Processos Industriais Cerâmicos</v>
          </cell>
        </row>
        <row r="1153">
          <cell r="A1153" t="str">
            <v>NHZ4065-15</v>
          </cell>
          <cell r="B1153" t="str">
            <v>Tecnologia de Alimentos</v>
          </cell>
        </row>
        <row r="1154">
          <cell r="A1154" t="str">
            <v>NHZ4066-15</v>
          </cell>
          <cell r="B1154" t="str">
            <v>Química Inorgânica Avançada</v>
          </cell>
        </row>
        <row r="1155">
          <cell r="A1155" t="str">
            <v>NHZ4067-15</v>
          </cell>
          <cell r="B1155" t="str">
            <v>Teoria de Grupos: Moléculas e Sólidos</v>
          </cell>
        </row>
        <row r="1156">
          <cell r="A1156" t="str">
            <v>NHZ4068-15</v>
          </cell>
          <cell r="B1156" t="str">
            <v>Fermentação Industrial</v>
          </cell>
        </row>
        <row r="1157">
          <cell r="A1157" t="str">
            <v>NHZ4069-15</v>
          </cell>
          <cell r="B1157" t="str">
            <v>Química de Alimentos</v>
          </cell>
        </row>
        <row r="1158">
          <cell r="A1158" t="str">
            <v>NHZ4070-15</v>
          </cell>
          <cell r="B1158" t="str">
            <v>Tecnologia de Biomateriais</v>
          </cell>
        </row>
        <row r="1159">
          <cell r="A1159" t="str">
            <v>NHZ4074-15</v>
          </cell>
          <cell r="B1159" t="str">
            <v>Recursos Didáticos para o Ensino de Química</v>
          </cell>
        </row>
        <row r="1160">
          <cell r="A1160" t="str">
            <v>NHZ5005-09</v>
          </cell>
          <cell r="B1160" t="str">
            <v>Energia e Meio Ambiente</v>
          </cell>
        </row>
        <row r="1161">
          <cell r="A1161" t="str">
            <v>NHZ5014-15</v>
          </cell>
          <cell r="B1161" t="str">
            <v>Questões Atuais no Ensino de Ciências</v>
          </cell>
        </row>
        <row r="1162">
          <cell r="A1162" t="str">
            <v>NHZ5015-09</v>
          </cell>
          <cell r="B1162" t="str">
            <v>Teoria do Conhecimento Científico</v>
          </cell>
        </row>
        <row r="1163">
          <cell r="A1163" t="str">
            <v>NHZ5016-15</v>
          </cell>
          <cell r="B1163" t="str">
            <v>História da Educação</v>
          </cell>
        </row>
        <row r="1164">
          <cell r="A1164" t="str">
            <v>NHZ5017-15</v>
          </cell>
          <cell r="B1164" t="str">
            <v>História e Filosofia das Ciências e o Ensino de Ciências</v>
          </cell>
        </row>
        <row r="1165">
          <cell r="A1165" t="str">
            <v>NHZ5019-15</v>
          </cell>
          <cell r="B1165" t="str">
            <v>Tecnologias da Informação e Comunicação na Educação</v>
          </cell>
        </row>
        <row r="1166">
          <cell r="A1166" t="str">
            <v>NHZ5020-15</v>
          </cell>
          <cell r="B1166" t="str">
            <v>Educação Inclusiva</v>
          </cell>
        </row>
        <row r="1167">
          <cell r="A1167" t="str">
            <v>NHZ5021-16</v>
          </cell>
          <cell r="B1167" t="str">
            <v>Educação em Saúde e Sexualidade</v>
          </cell>
        </row>
      </sheetData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id="3" name="Tabela3" displayName="Tabela3" ref="A1:AK150" totalsRowShown="0" headerRowDxfId="167" dataDxfId="166">
  <autoFilter ref="A1:AK150"/>
  <tableColumns count="37">
    <tableColumn id="1" name="Disciplina" dataDxfId="165"/>
    <tableColumn id="2" name="Sigla" dataCellStyle="60% - Ênfase3">
      <calculatedColumnFormula>IFERROR(VLOOKUP($A2,Disciplinas[],5,FALSE),"-")</calculatedColumnFormula>
    </tableColumn>
    <tableColumn id="3" name="T" dataCellStyle="60% - Ênfase3">
      <calculatedColumnFormula>IFERROR(VLOOKUP($A2,Disciplinas[],2,FALSE),"-")</calculatedColumnFormula>
    </tableColumn>
    <tableColumn id="4" name="P" dataCellStyle="60% - Ênfase3">
      <calculatedColumnFormula>IFERROR(VLOOKUP($A2,Disciplinas[],3,FALSE),"-")</calculatedColumnFormula>
    </tableColumn>
    <tableColumn id="36" name="I" dataDxfId="164" dataCellStyle="60% - Ênfase3">
      <calculatedColumnFormula>IFERROR(VLOOKUP($A2,Disciplinas[],4,FALSE),"-")</calculatedColumnFormula>
    </tableColumn>
    <tableColumn id="5" name="Categoria" dataCellStyle="60% - Ênfase3">
      <calculatedColumnFormula>IFERROR(VLOOKUP($A2,Disciplinas[],6,FALSE),"-")</calculatedColumnFormula>
    </tableColumn>
    <tableColumn id="6" name="Curso" dataCellStyle="60% - Ênfase3">
      <calculatedColumnFormula>IFERROR(VLOOKUP($A2,Disciplinas[],7,FALSE),"-")</calculatedColumnFormula>
    </tableColumn>
    <tableColumn id="7" name="Campus" dataDxfId="163"/>
    <tableColumn id="8" name="Turno" dataDxfId="162"/>
    <tableColumn id="9" name="Turma" dataDxfId="161"/>
    <tableColumn id="18" name="Vagas" dataDxfId="160"/>
    <tableColumn id="10" name="Teoria 1 - Dia" dataDxfId="159"/>
    <tableColumn id="11" name="Teoria 1 - Horário In" dataDxfId="158"/>
    <tableColumn id="19" name="Teoria 1 - Horário Fnl" dataDxfId="157"/>
    <tableColumn id="20" name="Teoria 1- Sem./Quinz." dataDxfId="156"/>
    <tableColumn id="21" name="Teoria 2 - Dia" dataDxfId="155"/>
    <tableColumn id="28" name="Teoria - Horário In" dataDxfId="154"/>
    <tableColumn id="27" name="Teoria 2 - Horário Fnl" dataDxfId="153"/>
    <tableColumn id="26" name="Teoria 2- Sem./Quinz." dataDxfId="152"/>
    <tableColumn id="25" name="Teoria 3 - Dia" dataDxfId="151"/>
    <tableColumn id="24" name="Teoria 3 - Horário In" dataDxfId="150"/>
    <tableColumn id="23" name="Teoria 3 - Horário Fnl" dataDxfId="149"/>
    <tableColumn id="22" name="Teoria 3- Sem./Quinz." dataDxfId="148"/>
    <tableColumn id="12" name="Teoria - Crédito Docente" dataDxfId="147"/>
    <tableColumn id="13" name="Teoria - Docente" dataDxfId="146"/>
    <tableColumn id="14" name="Prática 1 - Dia" dataDxfId="145"/>
    <tableColumn id="32" name="Prática 1 - Horário In" dataDxfId="144"/>
    <tableColumn id="31" name="Prática 1 - Horário Fnl" dataDxfId="143"/>
    <tableColumn id="30" name="Prática 1- Sem./Quinz." dataDxfId="142"/>
    <tableColumn id="35" name="Prática 2 - Dia" dataDxfId="141"/>
    <tableColumn id="34" name="Prática 2 - Horário In" dataDxfId="140"/>
    <tableColumn id="33" name="Prtática 2 - Horário Fnl" dataDxfId="139"/>
    <tableColumn id="29" name="Prática 2- Sem./Quinz." dataDxfId="138"/>
    <tableColumn id="15" name="Prática - Lab" dataDxfId="137"/>
    <tableColumn id="16" name="Prática - Crédito Docente" dataDxfId="136"/>
    <tableColumn id="17" name="Prática - Docente" dataDxfId="135"/>
    <tableColumn id="37" name="Observação" dataDxfId="134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1" name="Tabela11" displayName="Tabela11" ref="A2:AI21" headerRowDxfId="48">
  <autoFilter ref="A2:AI21"/>
  <tableColumns count="35">
    <tableColumn id="1" name="Docente" totalsRowLabel="Total" dataDxfId="47" dataCellStyle="40% - Ênfase2">
      <calculatedColumnFormula>Docentes!A2</calculatedColumnFormula>
    </tableColumn>
    <tableColumn id="2" name="BI 1Q" dataDxfId="46" dataCellStyle="40% - Ênfase2">
      <calculatedColumnFormula>SUMIFS('Alocação 1q'!X:X,'Alocação 1q'!Y:Y,Tabela11[[#This Row],[Docente]],'Alocação 1q'!F:F,"BI")+SUMIFS('Alocação 1q'!AI:AI,'Alocação 1q'!AJ:AJ,Tabela11[[#This Row],[Docente]],'Alocação 1q'!F:F,"BI")</calculatedColumnFormula>
    </tableColumn>
    <tableColumn id="3" name="OBR ESP 1Q" dataDxfId="45" dataCellStyle="40% - Ênfase2">
      <calculatedColumnFormula>SUMIFS('Alocação 1q'!X:X,'Alocação 1q'!Y:Y,Tabela11[[#This Row],[Docente]],'Alocação 1q'!F:F,"OBR")+SUMIFS('Alocação 1q'!AI:AI,'Alocação 1q'!AJ:AJ,Tabela11[[#This Row],[Docente]],'Alocação 1q'!F:F,"OBR")</calculatedColumnFormula>
    </tableColumn>
    <tableColumn id="4" name="OL ESP 1Q" dataDxfId="44" dataCellStyle="40% - Ênfase2">
      <calculatedColumnFormula>SUMIFS('Alocação 1q'!X:X,'Alocação 1q'!Y:Y,Tabela11[[#This Row],[Docente]],'Alocação 1q'!F:F,"OL")+SUMIFS('Alocação 1q'!AI:AI,'Alocação 1q'!AJ:AJ,Tabela11[[#This Row],[Docente]],'Alocação 1q'!F:F,"OL")</calculatedColumnFormula>
    </tableColumn>
    <tableColumn id="25" name="Livre 1Q" dataDxfId="43" dataCellStyle="40% - Ênfase2">
      <calculatedColumnFormula>SUMIFS('Alocação 1q'!X:X,'Alocação 1q'!Y:Y,Tabela11[[#This Row],[Docente]],'Alocação 1q'!F:F,"livre")+SUMIFS('Alocação 1q'!AI:AI,'Alocação 1q'!AJ:AJ,Tabela11[[#This Row],[Docente]],'Alocação 1q'!F:F,"livre")</calculatedColumnFormula>
    </tableColumn>
    <tableColumn id="5" name="Pós 1Q" dataDxfId="42">
      <calculatedColumnFormula>SUMIFS('Alocação 1q'!X:X,'Alocação 1q'!Y:Y,Tabela11[[#This Row],[Docente]],'Alocação 1q'!F:F,"pg")+SUMIFS('Alocação 1q'!AI:AI,'Alocação 1q'!AJ:AJ,Tabela11[[#This Row],[Docente]],'Alocação 1q'!F:F,"pg")</calculatedColumnFormula>
    </tableColumn>
    <tableColumn id="6" name="Ext. 1Q" dataDxfId="41"/>
    <tableColumn id="7" name="Total 1Q" dataDxfId="40" dataCellStyle="60% - Ênfase2">
      <calculatedColumnFormula>SUM(Tabela11[[#This Row],[BI 1Q]:[Ext. 1Q]])</calculatedColumnFormula>
    </tableColumn>
    <tableColumn id="9" name="BI 2Q" dataDxfId="39" dataCellStyle="40% - Ênfase2">
      <calculatedColumnFormula>SUMIFS('Alocação 2q'!X:X,'Alocação 2q'!Y:Y,Tabela11[[#This Row],[Docente]],'Alocação 2q'!F:F,"BI")+SUMIFS('Alocação 2q'!AI:AI,'Alocação 2q'!AJ:AJ,Tabela11[[#This Row],[Docente]],'Alocação 2q'!F:F,"BI")</calculatedColumnFormula>
    </tableColumn>
    <tableColumn id="10" name="OBR ESP 2Q" dataDxfId="38" dataCellStyle="40% - Ênfase2">
      <calculatedColumnFormula>SUMIFS('Alocação 2q'!X:X,'Alocação 2q'!Y:Y,Tabela11[[#This Row],[Docente]],'Alocação 2q'!F:F,"OBR")+SUMIFS('Alocação 2q'!AI:AI,'Alocação 2q'!AJ:AJ,Tabela11[[#This Row],[Docente]],'Alocação 2q'!F:F,"OBR")</calculatedColumnFormula>
    </tableColumn>
    <tableColumn id="11" name="OL ESP 2Q" dataDxfId="37" dataCellStyle="40% - Ênfase2">
      <calculatedColumnFormula>SUMIFS('Alocação 2q'!X:X,'Alocação 2q'!Y:Y,Tabela11[[#This Row],[Docente]],'Alocação 2q'!F:F,"OL")+SUMIFS('Alocação 2q'!AI:AI,'Alocação 2q'!AJ:AJ,Tabela11[[#This Row],[Docente]],'Alocação 2q'!F:F,"OL")</calculatedColumnFormula>
    </tableColumn>
    <tableColumn id="26" name="Livre 2Q" dataDxfId="36" dataCellStyle="40% - Ênfase2">
      <calculatedColumnFormula>SUMIFS('Alocação 2q'!X:X,'Alocação 2q'!Y:Y,Tabela11[[#This Row],[Docente]],'Alocação 2q'!F:F,"livre")+SUMIFS('Alocação 2q'!AI:AI,'Alocação 2q'!AJ:AJ,Tabela11[[#This Row],[Docente]],'Alocação 2q'!F:F,"livre")</calculatedColumnFormula>
    </tableColumn>
    <tableColumn id="12" name="Pós 2Q" dataDxfId="35" dataCellStyle="40% - Ênfase2">
      <calculatedColumnFormula>SUMIFS('Alocação 2q'!X:X,'Alocação 2q'!Y:Y,Tabela11[[#This Row],[Docente]],'Alocação 2q'!F:F,"pg")+SUMIFS('Alocação 2q'!AI:AI,'Alocação 2q'!AJ:AJ,Tabela11[[#This Row],[Docente]],'Alocação 2q'!F:F,"pg")</calculatedColumnFormula>
    </tableColumn>
    <tableColumn id="13" name="Ext. 2Q" dataDxfId="34"/>
    <tableColumn id="14" name="Total 2Q" dataDxfId="33" dataCellStyle="60% - Ênfase2">
      <calculatedColumnFormula>SUM(Tabela11[[#This Row],[BI 2Q]:[Ext. 2Q]])</calculatedColumnFormula>
    </tableColumn>
    <tableColumn id="16" name="BI 3Q" dataDxfId="32" dataCellStyle="40% - Ênfase2">
      <calculatedColumnFormula>SUMIFS('Alocação 3q'!X:X,'Alocação 3q'!Y:Y,Tabela11[[#This Row],[Docente]],'Alocação 3q'!F:F,"BI")+SUMIFS('Alocação 3q'!AI:AI,'Alocação 3q'!AJ:AJ,Tabela11[[#This Row],[Docente]],'Alocação 3q'!F:F,"BI")</calculatedColumnFormula>
    </tableColumn>
    <tableColumn id="17" name="OBR ESP 3Q" dataDxfId="31" dataCellStyle="40% - Ênfase2">
      <calculatedColumnFormula>SUMIFS('Alocação 3q'!X:X,'Alocação 3q'!Y:Y,Tabela11[[#This Row],[Docente]],'Alocação 3q'!F:F,"OBR")+SUMIFS('Alocação 3q'!AI:AI,'Alocação 3q'!AJ:AJ,Tabela11[[#This Row],[Docente]],'Alocação 3q'!F:F,"OBR")</calculatedColumnFormula>
    </tableColumn>
    <tableColumn id="18" name="OL ESP 3Q" dataDxfId="30" dataCellStyle="40% - Ênfase2">
      <calculatedColumnFormula>SUMIFS('Alocação 3q'!X:X,'Alocação 3q'!Y:Y,Tabela11[[#This Row],[Docente]],'Alocação 3q'!F:F,"OL")+SUMIFS('Alocação 3q'!AI:AI,'Alocação 3q'!AJ:AJ,Tabela11[[#This Row],[Docente]],'Alocação 3q'!F:F,"OL")</calculatedColumnFormula>
    </tableColumn>
    <tableColumn id="27" name="Livre 3Q" dataDxfId="29" dataCellStyle="40% - Ênfase2">
      <calculatedColumnFormula>SUMIFS('Alocação 3q'!X:X,'Alocação 3q'!Y:Y,Tabela11[[#This Row],[Docente]],'Alocação 3q'!F:F,"livre")+SUMIFS('Alocação 3q'!AI:AI,'Alocação 3q'!AJ:AJ,Tabela11[[#This Row],[Docente]],'Alocação 3q'!F:F,"livre")</calculatedColumnFormula>
    </tableColumn>
    <tableColumn id="19" name="Pós 3Q" dataDxfId="28" dataCellStyle="40% - Ênfase2">
      <calculatedColumnFormula>SUMIFS('Alocação 3q'!X:X,'Alocação 3q'!Y:Y,Tabela11[[#This Row],[Docente]],'Alocação 3q'!F:F,"pg")+SUMIFS('Alocação 3q'!AI:AI,'Alocação 3q'!AJ:AJ,Tabela11[[#This Row],[Docente]],'Alocação 3q'!F:F,"pg")</calculatedColumnFormula>
    </tableColumn>
    <tableColumn id="20" name="Ext. 3Q" dataDxfId="27"/>
    <tableColumn id="21" name="Total 3Q" dataDxfId="26" dataCellStyle="60% - Ênfase2">
      <calculatedColumnFormula>SUM(Tabela11[[#This Row],[BI 3Q]:[Ext. 3Q]])</calculatedColumnFormula>
    </tableColumn>
    <tableColumn id="22" name="Total BI" totalsRowFunction="count" dataDxfId="25" dataCellStyle="40% - Ênfase2">
      <calculatedColumnFormula>SUM(Tabela11[[#This Row],[BI 1Q]],Tabela11[[#This Row],[BI 2Q]],Tabela11[[#This Row],[BI 3Q]])</calculatedColumnFormula>
    </tableColumn>
    <tableColumn id="8" name="Total OBR ESP" dataDxfId="24">
      <calculatedColumnFormula>SUM(Tabela11[[#This Row],[OBR ESP 1Q]],Tabela11[[#This Row],[OBR ESP 2Q]],Tabela11[[#This Row],[OBR ESP 3Q]])</calculatedColumnFormula>
    </tableColumn>
    <tableColumn id="15" name="TOTAL OL ESP">
      <calculatedColumnFormula>SUM(Tabela11[[#This Row],[OL ESP 1Q]],Tabela11[[#This Row],[OL ESP 2Q]],Tabela11[[#This Row],[OL ESP 3Q]])</calculatedColumnFormula>
    </tableColumn>
    <tableColumn id="28" name="Total Livre" dataDxfId="23" dataCellStyle="40% - Ênfase2">
      <calculatedColumnFormula>Tabela11[[#This Row],[Livre 1Q]]+Tabela11[[#This Row],[Livre 2Q]]+Tabela11[[#This Row],[Livre 3Q]]</calculatedColumnFormula>
    </tableColumn>
    <tableColumn id="23" name="TOTAL ANUAL Graduação" dataDxfId="22" dataCellStyle="60% - Ênfase2">
      <calculatedColumnFormula>SUM(Tabela11[[#This Row],[Total BI]:[Total Livre]])</calculatedColumnFormula>
    </tableColumn>
    <tableColumn id="29" name="Total  PG" dataDxfId="21" dataCellStyle="60% - Ênfase2">
      <calculatedColumnFormula>Tabela11[[#This Row],[Pós 1Q]]+Tabela11[[#This Row],[Pós 2Q]]+Tabela11[[#This Row],[Pós 3Q]]</calculatedColumnFormula>
    </tableColumn>
    <tableColumn id="30" name="Total  Ext" dataDxfId="20" dataCellStyle="60% - Ênfase2">
      <calculatedColumnFormula>SUM(Tabela11[[#This Row],[Ext. 1Q]],Tabela11[[#This Row],[Ext. 2Q]],Tabela11[[#This Row],[Ext. 3Q]])</calculatedColumnFormula>
    </tableColumn>
    <tableColumn id="31" name="Créditos totais" dataDxfId="19" dataCellStyle="60% - Ênfase2">
      <calculatedColumnFormula>Tabela11[[#This Row],[TOTAL ANUAL Graduação]]+Tabela11[[#This Row],[Total  PG]]+Tabela11[[#This Row],[Total  Ext]]</calculatedColumnFormula>
    </tableColumn>
    <tableColumn id="32" name="Cred Coord Disc Ano Anterio" dataDxfId="18" dataCellStyle="Normal"/>
    <tableColumn id="33" name="Total c/ coord disc" dataDxfId="17" dataCellStyle="60% - Ênfase2">
      <calculatedColumnFormula>Tabela11[[#This Row],[Créditos totais]]+Tabela11[[#This Row],[Cred Coord Disc Ano Anterio]]</calculatedColumnFormula>
    </tableColumn>
    <tableColumn id="24" name="Dispensa/Conversão créditos" dataDxfId="16"/>
    <tableColumn id="34" name="Total com conversão" dataDxfId="15" dataCellStyle="60% - Ênfase2">
      <calculatedColumnFormula>Tabela11[[#This Row],[Total c/ coord disc]]+Tabela11[[#This Row],[Dispensa/Conversão créditos]]</calculatedColumnFormula>
    </tableColumn>
    <tableColumn id="35" name="Observação" dataDxfId="14" dataCellStyle="60% - Ênfase2"/>
  </tableColumns>
  <tableStyleInfo name="TableStyleMedium3" showFirstColumn="1" showLastColumn="0" showRowStripes="1" showColumnStripes="0"/>
</table>
</file>

<file path=xl/tables/table11.xml><?xml version="1.0" encoding="utf-8"?>
<table xmlns="http://schemas.openxmlformats.org/spreadsheetml/2006/main" id="1" name="Tabela1" displayName="Tabela1" ref="A1:A19" totalsRowShown="0" headerRowDxfId="13" dataDxfId="12">
  <autoFilter ref="A1:A19"/>
  <sortState ref="A2:A15">
    <sortCondition ref="A1:A15"/>
  </sortState>
  <tableColumns count="1">
    <tableColumn id="1" name="Lista dos Docentes do Curso de Licenciatura em Ciências Biológicas" dataDxfId="11"/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id="2" name="Disciplinas" displayName="Disciplinas" ref="A1:G126" totalsRowShown="0" dataDxfId="10">
  <autoFilter ref="A1:G126"/>
  <sortState ref="A2:G126">
    <sortCondition ref="G92"/>
  </sortState>
  <tableColumns count="7">
    <tableColumn id="1" name="Disciplina" dataDxfId="9"/>
    <tableColumn id="2" name="T" dataDxfId="8"/>
    <tableColumn id="3" name="P" dataDxfId="7"/>
    <tableColumn id="4" name="I" dataDxfId="6"/>
    <tableColumn id="5" name="Sigla" dataDxfId="5"/>
    <tableColumn id="6" name="Categoria " dataDxfId="4"/>
    <tableColumn id="7" name="Curso" dataDxfId="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M1:AN6" totalsRowShown="0" headerRowDxfId="133">
  <autoFilter ref="AM1:AN6"/>
  <tableColumns count="2">
    <tableColumn id="1" name="categoria"/>
    <tableColumn id="2" name="n° turmas2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1:AK150" totalsRowShown="0" headerRowDxfId="132" dataDxfId="131">
  <autoFilter ref="A1:AK150"/>
  <tableColumns count="37">
    <tableColumn id="1" name="Disciplina" dataDxfId="130"/>
    <tableColumn id="2" name="Sigla" dataCellStyle="60% - Ênfase1">
      <calculatedColumnFormula>IFERROR(VLOOKUP($A2,Disciplinas[],5,FALSE),"-")</calculatedColumnFormula>
    </tableColumn>
    <tableColumn id="3" name="T" dataCellStyle="60% - Ênfase1">
      <calculatedColumnFormula>IFERROR(VLOOKUP($A2,Disciplinas[],2,FALSE),"-")</calculatedColumnFormula>
    </tableColumn>
    <tableColumn id="4" name="P" dataCellStyle="60% - Ênfase1">
      <calculatedColumnFormula>IFERROR(VLOOKUP($A2,Disciplinas[],3,FALSE),"-")</calculatedColumnFormula>
    </tableColumn>
    <tableColumn id="36" name="I" dataDxfId="129" dataCellStyle="60% - Ênfase1">
      <calculatedColumnFormula>IFERROR(VLOOKUP($A2,Disciplinas[],4,FALSE),"-")</calculatedColumnFormula>
    </tableColumn>
    <tableColumn id="5" name="Categoria" dataCellStyle="60% - Ênfase1">
      <calculatedColumnFormula>IFERROR(VLOOKUP($A2,Disciplinas[],6,FALSE),"-")</calculatedColumnFormula>
    </tableColumn>
    <tableColumn id="6" name="Curso" dataCellStyle="60% - Ênfase1">
      <calculatedColumnFormula>IFERROR(VLOOKUP($A2,Disciplinas[],7,FALSE),"-")</calculatedColumnFormula>
    </tableColumn>
    <tableColumn id="7" name="Campus" dataDxfId="128"/>
    <tableColumn id="8" name="Turno" dataDxfId="127"/>
    <tableColumn id="9" name="Turma" dataDxfId="126"/>
    <tableColumn id="18" name="Vagas" dataDxfId="125"/>
    <tableColumn id="10" name="Teoria 1 - Dia" dataDxfId="124"/>
    <tableColumn id="11" name="Teoria 1 - Horário In" dataDxfId="123"/>
    <tableColumn id="19" name="Teoria 1 - Horário Fnl" dataDxfId="122"/>
    <tableColumn id="21" name="Teoria 1- Sem./Quinz." dataDxfId="121"/>
    <tableColumn id="23" name="Teoria 2 - Dia" dataDxfId="120"/>
    <tableColumn id="22" name="Teoria - Horário In" dataDxfId="119"/>
    <tableColumn id="20" name="Teoria 2 - Horário Fnl" dataDxfId="118"/>
    <tableColumn id="25" name="Teoria 2- Sem./Quinz." dataDxfId="117"/>
    <tableColumn id="26" name="Teoria 3 - Dia" dataDxfId="116"/>
    <tableColumn id="24" name="Teoria 3 - Horário In" dataDxfId="115"/>
    <tableColumn id="28" name="Teoria 3 - Horário Fnl" dataDxfId="114"/>
    <tableColumn id="27" name="Teoria 3- Sem./Quinz." dataDxfId="113"/>
    <tableColumn id="12" name="Teoria - Crédito Docente" dataDxfId="112"/>
    <tableColumn id="13" name="Teoria - Docente" dataDxfId="111"/>
    <tableColumn id="14" name="Prática 1 - Dia" dataDxfId="110"/>
    <tableColumn id="32" name="Prática 1 - Horário In" dataDxfId="109"/>
    <tableColumn id="31" name="Prática 1 - Horário Fnl" dataDxfId="108"/>
    <tableColumn id="30" name="Prática 1- Sem./Quinz." dataDxfId="107"/>
    <tableColumn id="34" name="Prática 2 - Dia" dataDxfId="106"/>
    <tableColumn id="33" name="Prática 2 - Horário In" dataDxfId="105"/>
    <tableColumn id="29" name="Prtática 2 - Horário Fnl" dataDxfId="104"/>
    <tableColumn id="35" name="Prática 2- Sem./Quinz." dataDxfId="103"/>
    <tableColumn id="15" name="Prática - Lab" dataDxfId="102"/>
    <tableColumn id="16" name="Prática - Crédito Docente" dataDxfId="101"/>
    <tableColumn id="17" name="Prática - Docente" dataDxfId="100"/>
    <tableColumn id="37" name="Observação" dataDxfId="9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ela911" displayName="Tabela911" ref="AM4:AN9" totalsRowShown="0" headerRowDxfId="98">
  <autoFilter ref="AM4:AN9"/>
  <tableColumns count="2">
    <tableColumn id="1" name="categoria"/>
    <tableColumn id="2" name="n° turmas2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5" name="Tabela36" displayName="Tabela36" ref="A1:AK150" totalsRowShown="0" headerRowDxfId="97" dataDxfId="96">
  <autoFilter ref="A1:AK150"/>
  <tableColumns count="37">
    <tableColumn id="1" name="Disciplina" dataDxfId="95"/>
    <tableColumn id="2" name="Sigla" dataCellStyle="60% - Ênfase5">
      <calculatedColumnFormula>IFERROR(VLOOKUP($A2,Disciplinas[],5,FALSE),"-")</calculatedColumnFormula>
    </tableColumn>
    <tableColumn id="3" name="T" dataCellStyle="60% - Ênfase5">
      <calculatedColumnFormula>IFERROR(VLOOKUP($A2,Disciplinas[],2,FALSE),"-")</calculatedColumnFormula>
    </tableColumn>
    <tableColumn id="4" name="P" dataCellStyle="60% - Ênfase5">
      <calculatedColumnFormula>IFERROR(VLOOKUP($A2,Disciplinas[],3,FALSE),"-")</calculatedColumnFormula>
    </tableColumn>
    <tableColumn id="36" name="I" dataDxfId="94" dataCellStyle="60% - Ênfase5">
      <calculatedColumnFormula>IFERROR(VLOOKUP($A2,Disciplinas[],4,FALSE),"-")</calculatedColumnFormula>
    </tableColumn>
    <tableColumn id="5" name="Categoria" dataCellStyle="60% - Ênfase5">
      <calculatedColumnFormula>IFERROR(VLOOKUP($A2,Disciplinas[],6,FALSE),"-")</calculatedColumnFormula>
    </tableColumn>
    <tableColumn id="6" name="Curso" dataCellStyle="60% - Ênfase5">
      <calculatedColumnFormula>IFERROR(VLOOKUP($A2,Disciplinas[],7,FALSE),"-")</calculatedColumnFormula>
    </tableColumn>
    <tableColumn id="7" name="Campus" dataDxfId="93"/>
    <tableColumn id="8" name="Turno" dataDxfId="92"/>
    <tableColumn id="9" name="Turma" dataDxfId="91"/>
    <tableColumn id="18" name="Vagas" dataDxfId="90"/>
    <tableColumn id="10" name="Teoria 1 - Dia" dataDxfId="89"/>
    <tableColumn id="11" name="Teoria 1 - Horário In" dataDxfId="88"/>
    <tableColumn id="19" name="Teoria 1 - Horário Fnl" dataDxfId="87"/>
    <tableColumn id="22" name="Teoria 1- Sem./Quinz." dataDxfId="86"/>
    <tableColumn id="21" name="Teoria 2 - Dia" dataDxfId="85"/>
    <tableColumn id="20" name="Teoria - Horário In" dataDxfId="84"/>
    <tableColumn id="23" name="Teoria 2 - Horário Fnl" dataDxfId="83"/>
    <tableColumn id="24" name="Teoria 2- Sem./Quinz." dataDxfId="82"/>
    <tableColumn id="25" name="Teoria 3 - Dia" dataDxfId="81"/>
    <tableColumn id="26" name="Teoria 3 - Horário In" dataDxfId="80"/>
    <tableColumn id="27" name="Teoria 3 - Horário Fnl" dataDxfId="79"/>
    <tableColumn id="28" name="Teoria 3- Sem./Quinz." dataDxfId="78"/>
    <tableColumn id="12" name="Teoria - Crédito Docente" dataDxfId="77"/>
    <tableColumn id="13" name="Teoria - Docente" dataDxfId="76"/>
    <tableColumn id="14" name="Prática 1 - Dia" dataDxfId="75"/>
    <tableColumn id="31" name="Prática 1 - Horário In" dataDxfId="74"/>
    <tableColumn id="30" name="Prática 1 - Horário Fnl" dataDxfId="73"/>
    <tableColumn id="29" name="Prática 1- Sem./Quinz." dataDxfId="72"/>
    <tableColumn id="32" name="Prática 2 - Dia" dataDxfId="71"/>
    <tableColumn id="34" name="Prática 2 - Horário In" dataDxfId="70"/>
    <tableColumn id="33" name="Prtática 2 - Horário Fnl" dataDxfId="69"/>
    <tableColumn id="35" name="Prática 2- Sem./Quinz." dataDxfId="68"/>
    <tableColumn id="15" name="Prática - Lab" dataDxfId="67"/>
    <tableColumn id="16" name="Prática - Crédito Docente" dataDxfId="66"/>
    <tableColumn id="17" name="Prática - Docente" dataDxfId="65"/>
    <tableColumn id="37" name="Observação" dataDxfId="64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2" name="Tabela91113" displayName="Tabela91113" ref="AM1:AN6" totalsRowShown="0" headerRowDxfId="63">
  <autoFilter ref="AM1:AN6"/>
  <tableColumns count="2">
    <tableColumn id="1" name="categoria"/>
    <tableColumn id="2" name="n° turmas2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A3:E22" totalsRowShown="0" headerRowDxfId="62">
  <autoFilter ref="A3:E22"/>
  <tableColumns count="5">
    <tableColumn id="1" name="Disciplina" dataDxfId="61"/>
    <tableColumn id="2" name="Sigla" dataCellStyle="60% - Ênfase3">
      <calculatedColumnFormula>IFERROR(VLOOKUP($A4,Disciplinas[],5,FALSE),"-")</calculatedColumnFormula>
    </tableColumn>
    <tableColumn id="3" name="nº de turmas 1q" dataDxfId="60" dataCellStyle="60% - Ênfase3">
      <calculatedColumnFormula>COUNTIF(Tabela1q,A4)</calculatedColumnFormula>
    </tableColumn>
    <tableColumn id="4" name="Prof Coordenador" dataDxfId="59"/>
    <tableColumn id="5" name="Creditos Coordenador" dataCellStyle="60% - Ênfase3">
      <calculatedColumnFormula>IF([nº de turmas 1q]&gt;=15,3,IF([nº de turmas 1q]&gt;=10,2,IF([nº de turmas 1q]&gt;=5,1,0)))</calculatedColumnFormula>
    </tableColumn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7" name="Tabela68" displayName="Tabela68" ref="G3:K22" totalsRowShown="0" headerRowDxfId="58">
  <autoFilter ref="G3:K22"/>
  <tableColumns count="5">
    <tableColumn id="1" name="Disciplina" dataDxfId="57"/>
    <tableColumn id="2" name="Sigla" dataDxfId="56" dataCellStyle="60% - Ênfase1">
      <calculatedColumnFormula>IFERROR(VLOOKUP(Tabela68[[#This Row],[Disciplina]],Disciplinas[],5,FALSE),"-")</calculatedColumnFormula>
    </tableColumn>
    <tableColumn id="3" name="nº de turmas 2q" dataDxfId="55" dataCellStyle="60% - Ênfase1">
      <calculatedColumnFormula>COUNTIF(Tabela2q,G4)</calculatedColumnFormula>
    </tableColumn>
    <tableColumn id="4" name="Prof Coordenador" dataDxfId="54"/>
    <tableColumn id="5" name="Creditos Coordenador" dataCellStyle="60% - Ênfase1">
      <calculatedColumnFormula>IF([nº de turmas 2q]&gt;=15,3,IF([nº de turmas 2q]&gt;=10,2,IF([nº de turmas 2q]&gt;=5,1,0)))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ela689" displayName="Tabela689" ref="M3:Q22" totalsRowShown="0" headerRowDxfId="53">
  <autoFilter ref="M3:Q22"/>
  <tableColumns count="5">
    <tableColumn id="1" name="Disciplina" dataDxfId="52"/>
    <tableColumn id="2" name="Sigla" dataDxfId="51" dataCellStyle="60% - Ênfase5">
      <calculatedColumnFormula>IFERROR(VLOOKUP(Tabela689[[#This Row],[Disciplina]],Disciplinas[],5,FALSE),"-")</calculatedColumnFormula>
    </tableColumn>
    <tableColumn id="3" name="nº de turmas 3q" dataDxfId="50" dataCellStyle="60% - Ênfase5">
      <calculatedColumnFormula>COUNTIF(Tabela3q,M4)</calculatedColumnFormula>
    </tableColumn>
    <tableColumn id="4" name="Prof Coordenador" dataDxfId="49"/>
    <tableColumn id="5" name="Creditos Coordenador" dataCellStyle="60% - Ênfase5">
      <calculatedColumnFormula>IF([nº de turmas 3q]&gt;=15,3,IF([nº de turmas 3q]&gt;=10,2,IF([nº de turmas 3q]&gt;=5,1,0)))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7"/>
  <sheetViews>
    <sheetView workbookViewId="0">
      <selection activeCell="A7" sqref="A7"/>
    </sheetView>
  </sheetViews>
  <sheetFormatPr defaultRowHeight="15"/>
  <cols>
    <col min="1" max="1" width="91.7109375" style="43" customWidth="1"/>
    <col min="2" max="16384" width="9.140625" style="25"/>
  </cols>
  <sheetData>
    <row r="1" spans="1:1">
      <c r="A1" s="41" t="s">
        <v>299</v>
      </c>
    </row>
    <row r="2" spans="1:1" ht="45">
      <c r="A2" s="42" t="s">
        <v>300</v>
      </c>
    </row>
    <row r="3" spans="1:1">
      <c r="A3" s="42" t="s">
        <v>301</v>
      </c>
    </row>
    <row r="4" spans="1:1" ht="30">
      <c r="A4" s="42" t="s">
        <v>315</v>
      </c>
    </row>
    <row r="5" spans="1:1" ht="45">
      <c r="A5" s="42" t="s">
        <v>302</v>
      </c>
    </row>
    <row r="6" spans="1:1" ht="30">
      <c r="A6" s="42" t="s">
        <v>303</v>
      </c>
    </row>
    <row r="7" spans="1:1" ht="45">
      <c r="A7" s="9" t="s">
        <v>304</v>
      </c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4"/>
  <sheetViews>
    <sheetView workbookViewId="0">
      <selection activeCell="A3" sqref="A3"/>
    </sheetView>
  </sheetViews>
  <sheetFormatPr defaultRowHeight="15"/>
  <cols>
    <col min="1" max="1" width="41" style="37" bestFit="1" customWidth="1"/>
    <col min="2" max="3" width="21.7109375" style="37" bestFit="1" customWidth="1"/>
    <col min="4" max="7" width="8" style="67" customWidth="1"/>
    <col min="8" max="8" width="10.7109375" style="37" bestFit="1" customWidth="1"/>
    <col min="9" max="9" width="9.5703125" style="37" bestFit="1" customWidth="1"/>
    <col min="10" max="10" width="11.140625" style="37" customWidth="1"/>
    <col min="11" max="11" width="8.85546875" style="37" bestFit="1" customWidth="1"/>
    <col min="12" max="12" width="13.140625" style="37" bestFit="1" customWidth="1"/>
    <col min="13" max="14" width="5.7109375" style="68" bestFit="1" customWidth="1"/>
    <col min="15" max="15" width="24.28515625" style="37" bestFit="1" customWidth="1"/>
    <col min="16" max="16" width="8.5703125" style="37" bestFit="1" customWidth="1"/>
    <col min="17" max="17" width="13.140625" style="37" customWidth="1"/>
    <col min="18" max="19" width="9.140625" style="68"/>
    <col min="20" max="20" width="24.28515625" style="37" bestFit="1" customWidth="1"/>
    <col min="21" max="21" width="6.85546875" style="37" customWidth="1"/>
    <col min="22" max="22" width="13.140625" style="37" customWidth="1"/>
    <col min="23" max="24" width="9.140625" style="68"/>
    <col min="25" max="25" width="24.28515625" style="37" bestFit="1" customWidth="1"/>
    <col min="26" max="26" width="6.85546875" style="37" customWidth="1"/>
    <col min="27" max="27" width="67.140625" style="37" customWidth="1"/>
    <col min="28" max="28" width="14.28515625" style="37" bestFit="1" customWidth="1"/>
    <col min="29" max="30" width="9.140625" style="68"/>
    <col min="31" max="31" width="24.28515625" style="37" bestFit="1" customWidth="1"/>
    <col min="32" max="32" width="12" style="37" customWidth="1"/>
    <col min="33" max="33" width="22.85546875" style="37" bestFit="1" customWidth="1"/>
    <col min="34" max="34" width="14.28515625" style="37" bestFit="1" customWidth="1"/>
    <col min="35" max="36" width="9.140625" style="68"/>
    <col min="37" max="37" width="24.28515625" style="37" bestFit="1" customWidth="1"/>
    <col min="38" max="38" width="10.140625" style="37" customWidth="1"/>
    <col min="39" max="39" width="23.42578125" style="37" customWidth="1"/>
    <col min="40" max="40" width="25.140625" style="37" customWidth="1"/>
    <col min="41" max="41" width="27.7109375" style="37" bestFit="1" customWidth="1"/>
    <col min="42" max="42" width="9.85546875" style="37" bestFit="1" customWidth="1"/>
    <col min="43" max="43" width="11.28515625" style="37" customWidth="1"/>
    <col min="44" max="44" width="9.140625" style="37"/>
    <col min="45" max="45" width="9.140625" style="37" customWidth="1"/>
    <col min="46" max="46" width="14.28515625" style="37" bestFit="1" customWidth="1"/>
    <col min="47" max="16384" width="9.140625" style="37"/>
  </cols>
  <sheetData>
    <row r="1" spans="1:46" s="49" customFormat="1" ht="52.5" customHeight="1" thickBot="1">
      <c r="A1" s="48"/>
      <c r="D1" s="50"/>
      <c r="E1" s="50"/>
      <c r="F1" s="50"/>
      <c r="G1" s="50"/>
      <c r="L1" s="74" t="s">
        <v>319</v>
      </c>
      <c r="M1" s="74"/>
      <c r="N1" s="74"/>
      <c r="O1" s="74"/>
      <c r="P1" s="74"/>
      <c r="Q1" s="74" t="s">
        <v>320</v>
      </c>
      <c r="R1" s="74"/>
      <c r="S1" s="74"/>
      <c r="T1" s="74"/>
      <c r="U1" s="74"/>
      <c r="V1" s="74" t="s">
        <v>321</v>
      </c>
      <c r="W1" s="74"/>
      <c r="X1" s="74"/>
      <c r="Y1" s="74"/>
      <c r="Z1" s="74"/>
      <c r="AB1" s="75" t="s">
        <v>322</v>
      </c>
      <c r="AC1" s="76"/>
      <c r="AD1" s="76"/>
      <c r="AE1" s="76"/>
      <c r="AF1" s="76"/>
      <c r="AG1" s="77"/>
      <c r="AH1" s="71" t="s">
        <v>323</v>
      </c>
      <c r="AI1" s="72"/>
      <c r="AJ1" s="72"/>
      <c r="AK1" s="72"/>
      <c r="AL1" s="72"/>
      <c r="AM1" s="73"/>
      <c r="AO1" s="71" t="s">
        <v>324</v>
      </c>
      <c r="AP1" s="72"/>
      <c r="AQ1" s="72"/>
      <c r="AR1" s="72"/>
      <c r="AS1" s="73"/>
    </row>
    <row r="2" spans="1:46" ht="15.75" thickBot="1">
      <c r="A2" s="51" t="s">
        <v>6</v>
      </c>
      <c r="B2" s="52" t="s">
        <v>325</v>
      </c>
      <c r="C2" s="53" t="s">
        <v>326</v>
      </c>
      <c r="D2" s="53" t="s">
        <v>327</v>
      </c>
      <c r="E2" s="53" t="s">
        <v>2</v>
      </c>
      <c r="F2" s="53" t="s">
        <v>3</v>
      </c>
      <c r="G2" s="53" t="s">
        <v>328</v>
      </c>
      <c r="H2" s="52" t="s">
        <v>15</v>
      </c>
      <c r="I2" s="52" t="s">
        <v>9</v>
      </c>
      <c r="J2" s="52" t="s">
        <v>8</v>
      </c>
      <c r="K2" s="52" t="s">
        <v>52</v>
      </c>
      <c r="L2" s="52" t="s">
        <v>329</v>
      </c>
      <c r="M2" s="80" t="s">
        <v>330</v>
      </c>
      <c r="N2" s="80"/>
      <c r="O2" s="52" t="s">
        <v>331</v>
      </c>
      <c r="P2" s="53" t="s">
        <v>332</v>
      </c>
      <c r="Q2" s="52" t="s">
        <v>329</v>
      </c>
      <c r="R2" s="80" t="s">
        <v>330</v>
      </c>
      <c r="S2" s="80"/>
      <c r="T2" s="52" t="s">
        <v>331</v>
      </c>
      <c r="U2" s="53" t="s">
        <v>332</v>
      </c>
      <c r="V2" s="52" t="s">
        <v>329</v>
      </c>
      <c r="W2" s="80" t="s">
        <v>330</v>
      </c>
      <c r="X2" s="80"/>
      <c r="Y2" s="52" t="s">
        <v>331</v>
      </c>
      <c r="Z2" s="53" t="s">
        <v>332</v>
      </c>
      <c r="AA2" s="52" t="s">
        <v>333</v>
      </c>
      <c r="AB2" s="52" t="s">
        <v>334</v>
      </c>
      <c r="AC2" s="80" t="s">
        <v>335</v>
      </c>
      <c r="AD2" s="80"/>
      <c r="AE2" s="52" t="s">
        <v>331</v>
      </c>
      <c r="AF2" s="78" t="s">
        <v>336</v>
      </c>
      <c r="AG2" s="79"/>
      <c r="AH2" s="52" t="s">
        <v>334</v>
      </c>
      <c r="AI2" s="80" t="s">
        <v>335</v>
      </c>
      <c r="AJ2" s="80"/>
      <c r="AK2" s="52" t="s">
        <v>331</v>
      </c>
      <c r="AL2" s="78" t="s">
        <v>336</v>
      </c>
      <c r="AM2" s="79"/>
      <c r="AN2" s="54" t="s">
        <v>337</v>
      </c>
      <c r="AO2" s="55" t="s">
        <v>338</v>
      </c>
      <c r="AP2" s="56" t="s">
        <v>328</v>
      </c>
      <c r="AQ2" s="57" t="s">
        <v>339</v>
      </c>
      <c r="AR2" s="57" t="s">
        <v>340</v>
      </c>
      <c r="AS2" s="58" t="s">
        <v>341</v>
      </c>
    </row>
    <row r="3" spans="1:46" ht="15.75" thickBot="1">
      <c r="A3" s="59" t="s">
        <v>342</v>
      </c>
      <c r="B3" s="60" t="str">
        <f>'Alocação 1q'!B2</f>
        <v>NHZ5021-15</v>
      </c>
      <c r="C3" s="60" t="str">
        <f>'Alocação 1q'!A2</f>
        <v>Educação em saúde e sexualidade</v>
      </c>
      <c r="D3" s="60">
        <f>'Alocação 1q'!C2</f>
        <v>3</v>
      </c>
      <c r="E3" s="60">
        <f>'Alocação 1q'!D2</f>
        <v>0</v>
      </c>
      <c r="F3" s="60">
        <f>'Alocação 1q'!E2</f>
        <v>3</v>
      </c>
      <c r="G3" s="60">
        <f>D3+E3</f>
        <v>3</v>
      </c>
      <c r="H3" s="60" t="str">
        <f>'Alocação 1q'!H2</f>
        <v>SA</v>
      </c>
      <c r="I3" s="60" t="str">
        <f>'Alocação 1q'!J2</f>
        <v>A</v>
      </c>
      <c r="J3" s="60" t="str">
        <f>'Alocação 1q'!I2</f>
        <v>Matutino</v>
      </c>
      <c r="K3" s="60">
        <f>'Alocação 1q'!K2</f>
        <v>30</v>
      </c>
      <c r="L3" s="60" t="str">
        <f>'Alocação 1q'!L2</f>
        <v>Quintas</v>
      </c>
      <c r="M3" s="61">
        <f>'Alocação 1q'!M2</f>
        <v>0.58333333333333304</v>
      </c>
      <c r="N3" s="61">
        <f>'Alocação 1q'!N2</f>
        <v>0.70833333333333404</v>
      </c>
      <c r="O3" s="60">
        <f>'Alocação 1q'!O2</f>
        <v>0</v>
      </c>
      <c r="P3" s="60"/>
      <c r="Q3" s="60">
        <f>'Alocação 1q'!P2</f>
        <v>0</v>
      </c>
      <c r="R3" s="61">
        <f>'Alocação 1q'!Q2</f>
        <v>0</v>
      </c>
      <c r="S3" s="61">
        <f>'Alocação 1q'!R2</f>
        <v>0</v>
      </c>
      <c r="T3" s="60">
        <f>'Alocação 1q'!S2</f>
        <v>0</v>
      </c>
      <c r="U3" s="60"/>
      <c r="V3" s="60">
        <f>'Alocação 1q'!T2</f>
        <v>0</v>
      </c>
      <c r="W3" s="61">
        <f>'Alocação 1q'!U2</f>
        <v>0</v>
      </c>
      <c r="X3" s="61">
        <f>'Alocação 1q'!V2</f>
        <v>0</v>
      </c>
      <c r="Y3" s="60">
        <f>'Alocação 1q'!W2</f>
        <v>0</v>
      </c>
      <c r="Z3" s="60"/>
      <c r="AA3" s="60" t="str">
        <f>'Alocação 1q'!Y2</f>
        <v>Meiri Aparecida Gurgel de Campos Miranda</v>
      </c>
      <c r="AB3" s="60">
        <f>'Alocação 1q'!Z2</f>
        <v>0</v>
      </c>
      <c r="AC3" s="61">
        <f>'Alocação 1q'!AA2</f>
        <v>0</v>
      </c>
      <c r="AD3" s="61">
        <f>'Alocação 1q'!AB2</f>
        <v>0</v>
      </c>
      <c r="AE3" s="60">
        <f>'Alocação 1q'!AC2</f>
        <v>0</v>
      </c>
      <c r="AF3" s="60"/>
      <c r="AG3" s="60"/>
      <c r="AH3" s="60">
        <f>'Alocação 1q'!Z2</f>
        <v>0</v>
      </c>
      <c r="AI3" s="61">
        <f>'Alocação 1q'!AA2</f>
        <v>0</v>
      </c>
      <c r="AJ3" s="61">
        <f>'Alocação 1q'!AB2</f>
        <v>0</v>
      </c>
      <c r="AK3" s="60">
        <f>'Alocação 1q'!AC2</f>
        <v>0</v>
      </c>
      <c r="AL3" s="60"/>
      <c r="AM3" s="60"/>
      <c r="AN3" s="60">
        <f>'Alocação 1q'!AJ2</f>
        <v>0</v>
      </c>
      <c r="AO3" s="62" t="str">
        <f t="shared" ref="AO3:AO4" si="0">IF(AP3="0","",IF(AP3=AS3,"CORRETO",IF(AP3&gt;AS3,"HORAS A MENOS ALOCADAS","HORAS A MAIS ALOCADAS")))</f>
        <v>HORAS A MENOS ALOCADAS</v>
      </c>
      <c r="AP3" s="62">
        <f>IF(G3="","0",G3/24)</f>
        <v>0.125</v>
      </c>
      <c r="AQ3" s="62">
        <f>(IF(M3="",0,IF(O3="SEMANAL",N3-M3,(N3-M3)/2)))+(IF(R3="",0,IF(T3="SEMANAL",S3-R3,(S3-R3)/2)))+(IF(W3="",0,IF(Y3="SEMANAL",X3-W3,(X3-W3)/2)))</f>
        <v>6.25000000000005E-2</v>
      </c>
      <c r="AR3" s="62">
        <f>(IF(AD3="",0,IF(AE3="SEMANAL",AD3-AC3,(AD3-AC3)/2)))+(IF(AJ3="",0,IF(AK3="SEMANAL",AJ3-AI3,(AJ3-AI3)/2)))</f>
        <v>0</v>
      </c>
      <c r="AS3" s="63">
        <f>AQ3+AR3</f>
        <v>6.25000000000005E-2</v>
      </c>
      <c r="AT3" s="64"/>
    </row>
    <row r="4" spans="1:46" ht="15.75" thickBot="1">
      <c r="A4" s="59" t="s">
        <v>342</v>
      </c>
      <c r="B4" s="60" t="str">
        <f>'Alocação 1q'!B3</f>
        <v>NHT1091-16</v>
      </c>
      <c r="C4" s="60" t="str">
        <f>'Alocação 1q'!A3</f>
        <v>Fundamentos de Morfofisiologia Humana</v>
      </c>
      <c r="D4" s="60">
        <f>'Alocação 1q'!C3</f>
        <v>4</v>
      </c>
      <c r="E4" s="60">
        <f>'Alocação 1q'!D3</f>
        <v>2</v>
      </c>
      <c r="F4" s="60">
        <f>'Alocação 1q'!E3</f>
        <v>6</v>
      </c>
      <c r="G4" s="60">
        <f t="shared" ref="G4:G24" si="1">D4+E4</f>
        <v>6</v>
      </c>
      <c r="H4" s="60" t="str">
        <f>'Alocação 1q'!H3</f>
        <v>SA</v>
      </c>
      <c r="I4" s="60" t="str">
        <f>'Alocação 1q'!J3</f>
        <v>A</v>
      </c>
      <c r="J4" s="60" t="str">
        <f>'Alocação 1q'!I3</f>
        <v>Matutino</v>
      </c>
      <c r="K4" s="60">
        <f>'Alocação 1q'!K3</f>
        <v>30</v>
      </c>
      <c r="L4" s="60" t="str">
        <f>'Alocação 1q'!L3</f>
        <v>Terças</v>
      </c>
      <c r="M4" s="61">
        <f>'Alocação 1q'!M3</f>
        <v>0.625</v>
      </c>
      <c r="N4" s="61">
        <f>'Alocação 1q'!N3</f>
        <v>0.75</v>
      </c>
      <c r="O4" s="60">
        <f>'Alocação 1q'!O3</f>
        <v>0</v>
      </c>
      <c r="P4" s="60"/>
      <c r="Q4" s="60" t="str">
        <f>'Alocação 1q'!P3</f>
        <v>Quintas</v>
      </c>
      <c r="R4" s="61">
        <f>'Alocação 1q'!Q3</f>
        <v>0.625</v>
      </c>
      <c r="S4" s="61">
        <f>'Alocação 1q'!R3</f>
        <v>0.66666666666666696</v>
      </c>
      <c r="T4" s="60">
        <f>'Alocação 1q'!S3</f>
        <v>0</v>
      </c>
      <c r="U4" s="60"/>
      <c r="V4" s="60">
        <f>'Alocação 1q'!T3</f>
        <v>0</v>
      </c>
      <c r="W4" s="61">
        <f>'Alocação 1q'!U3</f>
        <v>0</v>
      </c>
      <c r="X4" s="61">
        <f>'Alocação 1q'!V3</f>
        <v>0</v>
      </c>
      <c r="Y4" s="60">
        <f>'Alocação 1q'!W3</f>
        <v>0</v>
      </c>
      <c r="Z4" s="60"/>
      <c r="AA4" s="60" t="str">
        <f>'Alocação 1q'!Y3</f>
        <v>Marcelo Augusto Christoffolete</v>
      </c>
      <c r="AB4" s="60" t="str">
        <f>'Alocação 1q'!Z3</f>
        <v>Quintas</v>
      </c>
      <c r="AC4" s="61">
        <f>'Alocação 1q'!AA3</f>
        <v>0.66666666666666696</v>
      </c>
      <c r="AD4" s="61">
        <f>'Alocação 1q'!AB3</f>
        <v>0.75</v>
      </c>
      <c r="AE4" s="60">
        <f>'Alocação 1q'!AC3</f>
        <v>0</v>
      </c>
      <c r="AF4" s="60"/>
      <c r="AG4" s="60"/>
      <c r="AH4" s="60" t="str">
        <f>'Alocação 1q'!Z3</f>
        <v>Quintas</v>
      </c>
      <c r="AI4" s="61">
        <f>'Alocação 1q'!AA3</f>
        <v>0.66666666666666696</v>
      </c>
      <c r="AJ4" s="61">
        <f>'Alocação 1q'!AB3</f>
        <v>0.75</v>
      </c>
      <c r="AK4" s="60">
        <f>'Alocação 1q'!AC3</f>
        <v>0</v>
      </c>
      <c r="AL4" s="60"/>
      <c r="AM4" s="60"/>
      <c r="AN4" s="60" t="str">
        <f>'Alocação 1q'!AJ3</f>
        <v>Marcelo Augusto Christoffolete</v>
      </c>
      <c r="AO4" s="65" t="str">
        <f t="shared" si="0"/>
        <v>HORAS A MENOS ALOCADAS</v>
      </c>
      <c r="AP4" s="65">
        <f t="shared" ref="AP4:AP24" si="2">IF(G4="","0",G4/24)</f>
        <v>0.25</v>
      </c>
      <c r="AQ4" s="65">
        <f t="shared" ref="AQ4:AQ24" si="3">(IF(M4="",0,IF(O4="SEMANAL",N4-M4,(N4-M4)/2)))+(IF(R4="",0,IF(T4="SEMANAL",S4-R4,(S4-R4)/2)))+(IF(W4="",0,IF(Y4="SEMANAL",X4-W4,(X4-W4)/2)))</f>
        <v>8.3333333333333481E-2</v>
      </c>
      <c r="AR4" s="65">
        <f t="shared" ref="AR4:AR24" si="4">(IF(AD4="",0,IF(AE4="SEMANAL",AD4-AC4,(AD4-AC4)/2)))+(IF(AJ4="",0,IF(AK4="SEMANAL",AJ4-AI4,(AJ4-AI4)/2)))</f>
        <v>8.3333333333333037E-2</v>
      </c>
      <c r="AS4" s="66">
        <f t="shared" ref="AS4:AS24" si="5">AQ4+AR4</f>
        <v>0.16666666666666652</v>
      </c>
    </row>
    <row r="5" spans="1:46" ht="15.75" thickBot="1">
      <c r="A5" s="59" t="s">
        <v>342</v>
      </c>
      <c r="B5" s="60" t="str">
        <f>'Alocação 1q'!B4</f>
        <v>NHZ5017-15</v>
      </c>
      <c r="C5" s="60" t="str">
        <f>'Alocação 1q'!A4</f>
        <v>História e filosofia das ciências e o ensino de ciências</v>
      </c>
      <c r="D5" s="60">
        <f>'Alocação 1q'!C4</f>
        <v>4</v>
      </c>
      <c r="E5" s="60">
        <f>'Alocação 1q'!D4</f>
        <v>0</v>
      </c>
      <c r="F5" s="60">
        <f>'Alocação 1q'!E4</f>
        <v>2</v>
      </c>
      <c r="G5" s="60">
        <f t="shared" si="1"/>
        <v>4</v>
      </c>
      <c r="H5" s="60" t="str">
        <f>'Alocação 1q'!H4</f>
        <v>SA</v>
      </c>
      <c r="I5" s="60" t="str">
        <f>'Alocação 1q'!J4</f>
        <v>A</v>
      </c>
      <c r="J5" s="60" t="str">
        <f>'Alocação 1q'!I4</f>
        <v>Noturno</v>
      </c>
      <c r="K5" s="60">
        <f>'Alocação 1q'!K4</f>
        <v>0</v>
      </c>
      <c r="L5" s="60" t="str">
        <f>'Alocação 1q'!L4</f>
        <v>Segundas</v>
      </c>
      <c r="M5" s="61">
        <f>'Alocação 1q'!M4</f>
        <v>0.79166666666666696</v>
      </c>
      <c r="N5" s="61">
        <f>'Alocação 1q'!N4</f>
        <v>0.875000000000001</v>
      </c>
      <c r="O5" s="60">
        <f>'Alocação 1q'!O4</f>
        <v>0</v>
      </c>
      <c r="P5" s="60"/>
      <c r="Q5" s="60" t="str">
        <f>'Alocação 1q'!P4</f>
        <v>Terças</v>
      </c>
      <c r="R5" s="61">
        <f>'Alocação 1q'!Q4</f>
        <v>0.79166666666666696</v>
      </c>
      <c r="S5" s="61">
        <f>'Alocação 1q'!R4</f>
        <v>0.875000000000001</v>
      </c>
      <c r="T5" s="60">
        <f>'Alocação 1q'!S4</f>
        <v>0</v>
      </c>
      <c r="U5" s="60"/>
      <c r="V5" s="60">
        <f>'Alocação 1q'!T4</f>
        <v>0</v>
      </c>
      <c r="W5" s="61">
        <f>'Alocação 1q'!U4</f>
        <v>0</v>
      </c>
      <c r="X5" s="61">
        <f>'Alocação 1q'!V4</f>
        <v>0</v>
      </c>
      <c r="Y5" s="60">
        <f>'Alocação 1q'!W4</f>
        <v>0</v>
      </c>
      <c r="Z5" s="60"/>
      <c r="AA5" s="60" t="str">
        <f>'Alocação 1q'!Y4</f>
        <v>Graciela de Souza Oliver</v>
      </c>
      <c r="AB5" s="60">
        <f>'Alocação 1q'!Z4</f>
        <v>0</v>
      </c>
      <c r="AC5" s="61">
        <f>'Alocação 1q'!AA4</f>
        <v>0</v>
      </c>
      <c r="AD5" s="61">
        <f>'Alocação 1q'!AB4</f>
        <v>0</v>
      </c>
      <c r="AE5" s="60">
        <f>'Alocação 1q'!AC4</f>
        <v>0</v>
      </c>
      <c r="AF5" s="60"/>
      <c r="AG5" s="60"/>
      <c r="AH5" s="60">
        <f>'Alocação 1q'!Z4</f>
        <v>0</v>
      </c>
      <c r="AI5" s="61">
        <f>'Alocação 1q'!AA4</f>
        <v>0</v>
      </c>
      <c r="AJ5" s="61">
        <f>'Alocação 1q'!AB4</f>
        <v>0</v>
      </c>
      <c r="AK5" s="60">
        <f>'Alocação 1q'!AC4</f>
        <v>0</v>
      </c>
      <c r="AL5" s="60"/>
      <c r="AM5" s="60"/>
      <c r="AN5" s="60">
        <f>'Alocação 1q'!AJ4</f>
        <v>0</v>
      </c>
      <c r="AO5" s="65" t="str">
        <f>IF(AP5="0","",IF(AP5=AS5,"CORRETO",IF(AP5&gt;AS5,"HORAS A MENOS ALOCADAS","HORAS A MAIS ALOCADAS")))</f>
        <v>HORAS A MENOS ALOCADAS</v>
      </c>
      <c r="AP5" s="65">
        <f t="shared" si="2"/>
        <v>0.16666666666666666</v>
      </c>
      <c r="AQ5" s="65">
        <f t="shared" si="3"/>
        <v>8.3333333333334036E-2</v>
      </c>
      <c r="AR5" s="65">
        <f t="shared" si="4"/>
        <v>0</v>
      </c>
      <c r="AS5" s="66">
        <f t="shared" si="5"/>
        <v>8.3333333333334036E-2</v>
      </c>
    </row>
    <row r="6" spans="1:46" ht="15.75" thickBot="1">
      <c r="A6" s="59" t="s">
        <v>342</v>
      </c>
      <c r="B6" s="60" t="str">
        <f>'Alocação 1q'!B5</f>
        <v>NHT1086-15</v>
      </c>
      <c r="C6" s="60" t="str">
        <f>'Alocação 1q'!A5</f>
        <v>Instrumentação para o ensino de Ciências e Biologia</v>
      </c>
      <c r="D6" s="60">
        <f>'Alocação 1q'!C5</f>
        <v>0</v>
      </c>
      <c r="E6" s="60">
        <f>'Alocação 1q'!D5</f>
        <v>4</v>
      </c>
      <c r="F6" s="60">
        <f>'Alocação 1q'!E5</f>
        <v>4</v>
      </c>
      <c r="G6" s="60">
        <f t="shared" si="1"/>
        <v>4</v>
      </c>
      <c r="H6" s="60" t="str">
        <f>'Alocação 1q'!H5</f>
        <v>SA</v>
      </c>
      <c r="I6" s="60" t="str">
        <f>'Alocação 1q'!J5</f>
        <v>A</v>
      </c>
      <c r="J6" s="60" t="str">
        <f>'Alocação 1q'!I5</f>
        <v>Matutino</v>
      </c>
      <c r="K6" s="60">
        <f>'Alocação 1q'!K5</f>
        <v>30</v>
      </c>
      <c r="L6" s="60">
        <f>'Alocação 1q'!L5</f>
        <v>0</v>
      </c>
      <c r="M6" s="61">
        <f>'Alocação 1q'!M5</f>
        <v>0</v>
      </c>
      <c r="N6" s="61">
        <f>'Alocação 1q'!N5</f>
        <v>0</v>
      </c>
      <c r="O6" s="60">
        <f>'Alocação 1q'!O5</f>
        <v>0</v>
      </c>
      <c r="P6" s="60"/>
      <c r="Q6" s="60">
        <f>'Alocação 1q'!P5</f>
        <v>0</v>
      </c>
      <c r="R6" s="61">
        <f>'Alocação 1q'!Q5</f>
        <v>0</v>
      </c>
      <c r="S6" s="61">
        <f>'Alocação 1q'!R5</f>
        <v>0</v>
      </c>
      <c r="T6" s="60">
        <f>'Alocação 1q'!S5</f>
        <v>0</v>
      </c>
      <c r="U6" s="60"/>
      <c r="V6" s="60">
        <f>'Alocação 1q'!T5</f>
        <v>0</v>
      </c>
      <c r="W6" s="61">
        <f>'Alocação 1q'!U5</f>
        <v>0</v>
      </c>
      <c r="X6" s="61">
        <f>'Alocação 1q'!V5</f>
        <v>0</v>
      </c>
      <c r="Y6" s="60">
        <f>'Alocação 1q'!W5</f>
        <v>0</v>
      </c>
      <c r="Z6" s="60"/>
      <c r="AA6" s="60">
        <f>'Alocação 1q'!Y5</f>
        <v>0</v>
      </c>
      <c r="AB6" s="60" t="str">
        <f>'Alocação 1q'!Z5</f>
        <v>Segundas</v>
      </c>
      <c r="AC6" s="61">
        <f>'Alocação 1q'!AA5</f>
        <v>0.33333333333333331</v>
      </c>
      <c r="AD6" s="61">
        <f>'Alocação 1q'!AB5</f>
        <v>0.5</v>
      </c>
      <c r="AE6" s="60">
        <f>'Alocação 1q'!AC5</f>
        <v>0</v>
      </c>
      <c r="AF6" s="60"/>
      <c r="AG6" s="60"/>
      <c r="AH6" s="60" t="str">
        <f>'Alocação 1q'!Z5</f>
        <v>Segundas</v>
      </c>
      <c r="AI6" s="61">
        <f>'Alocação 1q'!AA5</f>
        <v>0.33333333333333331</v>
      </c>
      <c r="AJ6" s="61">
        <f>'Alocação 1q'!AB5</f>
        <v>0.5</v>
      </c>
      <c r="AK6" s="60">
        <f>'Alocação 1q'!AC5</f>
        <v>0</v>
      </c>
      <c r="AL6" s="60"/>
      <c r="AM6" s="60"/>
      <c r="AN6" s="60" t="str">
        <f>'Alocação 1q'!AJ5</f>
        <v xml:space="preserve">Mirian Pacheco Silva Albrecht </v>
      </c>
      <c r="AO6" s="65" t="str">
        <f t="shared" ref="AO6:AO24" si="6">IF(AP6="0","",IF(AP6=AS6,"CORRETO",IF(AP6&gt;AS6,"HORAS A MENOS ALOCADAS","HORAS A MAIS ALOCADAS")))</f>
        <v>CORRETO</v>
      </c>
      <c r="AP6" s="65">
        <f t="shared" si="2"/>
        <v>0.16666666666666666</v>
      </c>
      <c r="AQ6" s="65">
        <f t="shared" si="3"/>
        <v>0</v>
      </c>
      <c r="AR6" s="65">
        <f t="shared" si="4"/>
        <v>0.16666666666666669</v>
      </c>
      <c r="AS6" s="66">
        <f t="shared" si="5"/>
        <v>0.16666666666666669</v>
      </c>
    </row>
    <row r="7" spans="1:46" ht="15.75" thickBot="1">
      <c r="A7" s="59" t="s">
        <v>342</v>
      </c>
      <c r="B7" s="60" t="str">
        <f>'Alocação 1q'!B6</f>
        <v>NHT1086-15</v>
      </c>
      <c r="C7" s="60" t="str">
        <f>'Alocação 1q'!A6</f>
        <v>Instrumentação para o ensino de Ciências e Biologia</v>
      </c>
      <c r="D7" s="60">
        <f>'Alocação 1q'!C6</f>
        <v>0</v>
      </c>
      <c r="E7" s="60">
        <f>'Alocação 1q'!D6</f>
        <v>4</v>
      </c>
      <c r="F7" s="60">
        <f>'Alocação 1q'!E6</f>
        <v>4</v>
      </c>
      <c r="G7" s="60">
        <f t="shared" si="1"/>
        <v>4</v>
      </c>
      <c r="H7" s="60" t="str">
        <f>'Alocação 1q'!H6</f>
        <v>SA</v>
      </c>
      <c r="I7" s="60" t="str">
        <f>'Alocação 1q'!J6</f>
        <v>A</v>
      </c>
      <c r="J7" s="60" t="str">
        <f>'Alocação 1q'!I6</f>
        <v>Noturno</v>
      </c>
      <c r="K7" s="60">
        <f>'Alocação 1q'!K6</f>
        <v>30</v>
      </c>
      <c r="L7" s="60">
        <f>'Alocação 1q'!L6</f>
        <v>0</v>
      </c>
      <c r="M7" s="61">
        <f>'Alocação 1q'!M6</f>
        <v>0</v>
      </c>
      <c r="N7" s="61">
        <f>'Alocação 1q'!N6</f>
        <v>0</v>
      </c>
      <c r="O7" s="60">
        <f>'Alocação 1q'!O6</f>
        <v>0</v>
      </c>
      <c r="P7" s="60"/>
      <c r="Q7" s="60">
        <f>'Alocação 1q'!P6</f>
        <v>0</v>
      </c>
      <c r="R7" s="61">
        <f>'Alocação 1q'!Q6</f>
        <v>0</v>
      </c>
      <c r="S7" s="61">
        <f>'Alocação 1q'!R6</f>
        <v>0</v>
      </c>
      <c r="T7" s="60">
        <f>'Alocação 1q'!S6</f>
        <v>0</v>
      </c>
      <c r="U7" s="60"/>
      <c r="V7" s="60">
        <f>'Alocação 1q'!T6</f>
        <v>0</v>
      </c>
      <c r="W7" s="61">
        <f>'Alocação 1q'!U6</f>
        <v>0</v>
      </c>
      <c r="X7" s="61">
        <f>'Alocação 1q'!V6</f>
        <v>0</v>
      </c>
      <c r="Y7" s="60">
        <f>'Alocação 1q'!W6</f>
        <v>0</v>
      </c>
      <c r="Z7" s="60"/>
      <c r="AA7" s="60">
        <f>'Alocação 1q'!Y6</f>
        <v>0</v>
      </c>
      <c r="AB7" s="60" t="str">
        <f>'Alocação 1q'!Z6</f>
        <v>Segundas</v>
      </c>
      <c r="AC7" s="61">
        <f>'Alocação 1q'!AA6</f>
        <v>0.79166666666666696</v>
      </c>
      <c r="AD7" s="61">
        <f>'Alocação 1q'!AB6</f>
        <v>0.95833333333333404</v>
      </c>
      <c r="AE7" s="60">
        <f>'Alocação 1q'!AC6</f>
        <v>0</v>
      </c>
      <c r="AF7" s="60"/>
      <c r="AG7" s="60"/>
      <c r="AH7" s="60" t="str">
        <f>'Alocação 1q'!Z6</f>
        <v>Segundas</v>
      </c>
      <c r="AI7" s="61">
        <f>'Alocação 1q'!AA6</f>
        <v>0.79166666666666696</v>
      </c>
      <c r="AJ7" s="61">
        <f>'Alocação 1q'!AB6</f>
        <v>0.95833333333333404</v>
      </c>
      <c r="AK7" s="60">
        <f>'Alocação 1q'!AC6</f>
        <v>0</v>
      </c>
      <c r="AL7" s="60"/>
      <c r="AM7" s="60"/>
      <c r="AN7" s="60" t="str">
        <f>'Alocação 1q'!AJ6</f>
        <v xml:space="preserve">Mirian Pacheco Silva Albrecht </v>
      </c>
      <c r="AO7" s="65" t="str">
        <f t="shared" si="6"/>
        <v>CORRETO</v>
      </c>
      <c r="AP7" s="65">
        <f t="shared" si="2"/>
        <v>0.16666666666666666</v>
      </c>
      <c r="AQ7" s="65">
        <f t="shared" si="3"/>
        <v>0</v>
      </c>
      <c r="AR7" s="65">
        <f t="shared" si="4"/>
        <v>0.16666666666666707</v>
      </c>
      <c r="AS7" s="66">
        <f t="shared" si="5"/>
        <v>0.16666666666666707</v>
      </c>
    </row>
    <row r="8" spans="1:46" ht="15.75" thickBot="1">
      <c r="A8" s="59" t="s">
        <v>342</v>
      </c>
      <c r="B8" s="60" t="str">
        <f>'Alocação 1q'!B7</f>
        <v>MCTC002-15</v>
      </c>
      <c r="C8" s="60" t="str">
        <f>'Alocação 1q'!A7</f>
        <v>Introdução à Neurociência</v>
      </c>
      <c r="D8" s="60">
        <f>'Alocação 1q'!C7</f>
        <v>4</v>
      </c>
      <c r="E8" s="60">
        <f>'Alocação 1q'!D7</f>
        <v>0</v>
      </c>
      <c r="F8" s="60">
        <f>'Alocação 1q'!E7</f>
        <v>5</v>
      </c>
      <c r="G8" s="60">
        <f t="shared" si="1"/>
        <v>4</v>
      </c>
      <c r="H8" s="60" t="str">
        <f>'Alocação 1q'!H7</f>
        <v>SA</v>
      </c>
      <c r="I8" s="60" t="str">
        <f>'Alocação 1q'!J7</f>
        <v>A</v>
      </c>
      <c r="J8" s="60" t="str">
        <f>'Alocação 1q'!I7</f>
        <v>Matutino</v>
      </c>
      <c r="K8" s="60">
        <f>'Alocação 1q'!K7</f>
        <v>40</v>
      </c>
      <c r="L8" s="60" t="str">
        <f>'Alocação 1q'!L7</f>
        <v>Terças</v>
      </c>
      <c r="M8" s="61">
        <f>'Alocação 1q'!M7</f>
        <v>0.41666666666666702</v>
      </c>
      <c r="N8" s="61">
        <f>'Alocação 1q'!N7</f>
        <v>0.5</v>
      </c>
      <c r="O8" s="60">
        <f>'Alocação 1q'!O7</f>
        <v>0</v>
      </c>
      <c r="P8" s="60"/>
      <c r="Q8" s="60" t="str">
        <f>'Alocação 1q'!P7</f>
        <v>Quintas</v>
      </c>
      <c r="R8" s="61">
        <f>'Alocação 1q'!Q7</f>
        <v>0.33333333333333331</v>
      </c>
      <c r="S8" s="61">
        <f>'Alocação 1q'!R7</f>
        <v>0.41666666666666702</v>
      </c>
      <c r="T8" s="60">
        <f>'Alocação 1q'!S7</f>
        <v>0</v>
      </c>
      <c r="U8" s="60"/>
      <c r="V8" s="60">
        <f>'Alocação 1q'!T7</f>
        <v>0</v>
      </c>
      <c r="W8" s="61">
        <f>'Alocação 1q'!U7</f>
        <v>0</v>
      </c>
      <c r="X8" s="61">
        <f>'Alocação 1q'!V7</f>
        <v>0</v>
      </c>
      <c r="Y8" s="60">
        <f>'Alocação 1q'!W7</f>
        <v>0</v>
      </c>
      <c r="Z8" s="60"/>
      <c r="AA8" s="60" t="str">
        <f>'Alocação 1q'!Y7</f>
        <v>Elizabeth Teodorov</v>
      </c>
      <c r="AB8" s="60">
        <f>'Alocação 1q'!Z7</f>
        <v>0</v>
      </c>
      <c r="AC8" s="61">
        <f>'Alocação 1q'!AA7</f>
        <v>0</v>
      </c>
      <c r="AD8" s="61">
        <f>'Alocação 1q'!AB7</f>
        <v>0</v>
      </c>
      <c r="AE8" s="60">
        <f>'Alocação 1q'!AC7</f>
        <v>0</v>
      </c>
      <c r="AF8" s="60"/>
      <c r="AG8" s="60"/>
      <c r="AH8" s="60">
        <f>'Alocação 1q'!Z7</f>
        <v>0</v>
      </c>
      <c r="AI8" s="61">
        <f>'Alocação 1q'!AA7</f>
        <v>0</v>
      </c>
      <c r="AJ8" s="61">
        <f>'Alocação 1q'!AB7</f>
        <v>0</v>
      </c>
      <c r="AK8" s="60">
        <f>'Alocação 1q'!AC7</f>
        <v>0</v>
      </c>
      <c r="AL8" s="60"/>
      <c r="AM8" s="60"/>
      <c r="AN8" s="60">
        <f>'Alocação 1q'!AJ7</f>
        <v>0</v>
      </c>
      <c r="AO8" s="65" t="str">
        <f t="shared" si="6"/>
        <v>HORAS A MENOS ALOCADAS</v>
      </c>
      <c r="AP8" s="65">
        <f t="shared" si="2"/>
        <v>0.16666666666666666</v>
      </c>
      <c r="AQ8" s="65">
        <f t="shared" si="3"/>
        <v>8.3333333333333343E-2</v>
      </c>
      <c r="AR8" s="65">
        <f t="shared" si="4"/>
        <v>0</v>
      </c>
      <c r="AS8" s="66">
        <f t="shared" si="5"/>
        <v>8.3333333333333343E-2</v>
      </c>
    </row>
    <row r="9" spans="1:46" ht="15.75" thickBot="1">
      <c r="A9" s="59" t="s">
        <v>342</v>
      </c>
      <c r="B9" s="60" t="str">
        <f>'Alocação 1q'!B8</f>
        <v>MCTC002-15</v>
      </c>
      <c r="C9" s="60" t="str">
        <f>'Alocação 1q'!A8</f>
        <v>Introdução à Neurociência</v>
      </c>
      <c r="D9" s="60">
        <f>'Alocação 1q'!C8</f>
        <v>4</v>
      </c>
      <c r="E9" s="60">
        <f>'Alocação 1q'!D8</f>
        <v>0</v>
      </c>
      <c r="F9" s="60">
        <f>'Alocação 1q'!E8</f>
        <v>5</v>
      </c>
      <c r="G9" s="60">
        <f t="shared" si="1"/>
        <v>4</v>
      </c>
      <c r="H9" s="60" t="str">
        <f>'Alocação 1q'!H8</f>
        <v>SA</v>
      </c>
      <c r="I9" s="60" t="str">
        <f>'Alocação 1q'!J8</f>
        <v>A</v>
      </c>
      <c r="J9" s="60" t="str">
        <f>'Alocação 1q'!I8</f>
        <v>Noturno</v>
      </c>
      <c r="K9" s="60">
        <f>'Alocação 1q'!K8</f>
        <v>45</v>
      </c>
      <c r="L9" s="60" t="str">
        <f>'Alocação 1q'!L8</f>
        <v>Terças</v>
      </c>
      <c r="M9" s="61">
        <f>'Alocação 1q'!M8</f>
        <v>0.875000000000001</v>
      </c>
      <c r="N9" s="61">
        <f>'Alocação 1q'!N8</f>
        <v>0.95833333333333404</v>
      </c>
      <c r="O9" s="60">
        <f>'Alocação 1q'!O8</f>
        <v>0</v>
      </c>
      <c r="P9" s="60"/>
      <c r="Q9" s="60" t="str">
        <f>'Alocação 1q'!P8</f>
        <v>Quintas</v>
      </c>
      <c r="R9" s="61">
        <f>'Alocação 1q'!Q8</f>
        <v>0.79166666666666696</v>
      </c>
      <c r="S9" s="61">
        <f>'Alocação 1q'!R8</f>
        <v>0.875000000000001</v>
      </c>
      <c r="T9" s="60">
        <f>'Alocação 1q'!S8</f>
        <v>0</v>
      </c>
      <c r="U9" s="60"/>
      <c r="V9" s="60">
        <f>'Alocação 1q'!T8</f>
        <v>0</v>
      </c>
      <c r="W9" s="61">
        <f>'Alocação 1q'!U8</f>
        <v>0</v>
      </c>
      <c r="X9" s="61">
        <f>'Alocação 1q'!V8</f>
        <v>0</v>
      </c>
      <c r="Y9" s="60">
        <f>'Alocação 1q'!W8</f>
        <v>0</v>
      </c>
      <c r="Z9" s="60"/>
      <c r="AA9" s="60" t="str">
        <f>'Alocação 1q'!Y8</f>
        <v>Fúlvio Rieli Mendes</v>
      </c>
      <c r="AB9" s="60">
        <f>'Alocação 1q'!Z8</f>
        <v>0</v>
      </c>
      <c r="AC9" s="61">
        <f>'Alocação 1q'!AA8</f>
        <v>0</v>
      </c>
      <c r="AD9" s="61">
        <f>'Alocação 1q'!AB8</f>
        <v>0</v>
      </c>
      <c r="AE9" s="60">
        <f>'Alocação 1q'!AC8</f>
        <v>0</v>
      </c>
      <c r="AF9" s="60"/>
      <c r="AG9" s="60"/>
      <c r="AH9" s="60">
        <f>'Alocação 1q'!Z8</f>
        <v>0</v>
      </c>
      <c r="AI9" s="61">
        <f>'Alocação 1q'!AA8</f>
        <v>0</v>
      </c>
      <c r="AJ9" s="61">
        <f>'Alocação 1q'!AB8</f>
        <v>0</v>
      </c>
      <c r="AK9" s="60">
        <f>'Alocação 1q'!AC8</f>
        <v>0</v>
      </c>
      <c r="AL9" s="60"/>
      <c r="AM9" s="60"/>
      <c r="AN9" s="60">
        <f>'Alocação 1q'!AJ8</f>
        <v>0</v>
      </c>
      <c r="AO9" s="65" t="str">
        <f t="shared" si="6"/>
        <v>HORAS A MENOS ALOCADAS</v>
      </c>
      <c r="AP9" s="65">
        <f t="shared" si="2"/>
        <v>0.16666666666666666</v>
      </c>
      <c r="AQ9" s="65">
        <f t="shared" si="3"/>
        <v>8.3333333333333537E-2</v>
      </c>
      <c r="AR9" s="65">
        <f t="shared" si="4"/>
        <v>0</v>
      </c>
      <c r="AS9" s="66">
        <f t="shared" si="5"/>
        <v>8.3333333333333537E-2</v>
      </c>
    </row>
    <row r="10" spans="1:46" ht="15.75" thickBot="1">
      <c r="A10" s="59" t="s">
        <v>342</v>
      </c>
      <c r="B10" s="60" t="str">
        <f>'Alocação 1q'!B9</f>
        <v>NHT5012-15</v>
      </c>
      <c r="C10" s="60" t="str">
        <f>'Alocação 1q'!A9</f>
        <v>Práticas de Ciências no Ensino Fundamental</v>
      </c>
      <c r="D10" s="60">
        <f>'Alocação 1q'!C9</f>
        <v>4</v>
      </c>
      <c r="E10" s="60">
        <f>'Alocação 1q'!D9</f>
        <v>0</v>
      </c>
      <c r="F10" s="60">
        <f>'Alocação 1q'!E9</f>
        <v>4</v>
      </c>
      <c r="G10" s="60">
        <f t="shared" si="1"/>
        <v>4</v>
      </c>
      <c r="H10" s="60" t="str">
        <f>'Alocação 1q'!H9</f>
        <v>SA</v>
      </c>
      <c r="I10" s="60" t="str">
        <f>'Alocação 1q'!J9</f>
        <v>A</v>
      </c>
      <c r="J10" s="60" t="str">
        <f>'Alocação 1q'!I9</f>
        <v>Matutino</v>
      </c>
      <c r="K10" s="60">
        <f>'Alocação 1q'!K9</f>
        <v>30</v>
      </c>
      <c r="L10" s="60" t="str">
        <f>'Alocação 1q'!L9</f>
        <v>Terças</v>
      </c>
      <c r="M10" s="61">
        <f>'Alocação 1q'!M9</f>
        <v>0.41666666666666702</v>
      </c>
      <c r="N10" s="61">
        <f>'Alocação 1q'!N9</f>
        <v>0.5</v>
      </c>
      <c r="O10" s="60">
        <f>'Alocação 1q'!O9</f>
        <v>0</v>
      </c>
      <c r="P10" s="60"/>
      <c r="Q10" s="60" t="str">
        <f>'Alocação 1q'!P9</f>
        <v>Quartas</v>
      </c>
      <c r="R10" s="61">
        <f>'Alocação 1q'!Q9</f>
        <v>0.33333333333333331</v>
      </c>
      <c r="S10" s="61">
        <f>'Alocação 1q'!R9</f>
        <v>0.41666666666666702</v>
      </c>
      <c r="T10" s="60">
        <f>'Alocação 1q'!S9</f>
        <v>0</v>
      </c>
      <c r="U10" s="60"/>
      <c r="V10" s="60">
        <f>'Alocação 1q'!T9</f>
        <v>0</v>
      </c>
      <c r="W10" s="61">
        <f>'Alocação 1q'!U9</f>
        <v>0</v>
      </c>
      <c r="X10" s="61">
        <f>'Alocação 1q'!V9</f>
        <v>0</v>
      </c>
      <c r="Y10" s="60">
        <f>'Alocação 1q'!W9</f>
        <v>0</v>
      </c>
      <c r="Z10" s="60"/>
      <c r="AA10" s="60" t="str">
        <f>'Alocação 1q'!Y9</f>
        <v>Meiri Aparecida Gurgel de Campos Miranda</v>
      </c>
      <c r="AB10" s="60">
        <f>'Alocação 1q'!Z9</f>
        <v>0</v>
      </c>
      <c r="AC10" s="61">
        <f>'Alocação 1q'!AA9</f>
        <v>0</v>
      </c>
      <c r="AD10" s="61">
        <f>'Alocação 1q'!AB9</f>
        <v>0</v>
      </c>
      <c r="AE10" s="60">
        <f>'Alocação 1q'!AC9</f>
        <v>0</v>
      </c>
      <c r="AF10" s="60"/>
      <c r="AG10" s="60"/>
      <c r="AH10" s="60">
        <f>'Alocação 1q'!Z9</f>
        <v>0</v>
      </c>
      <c r="AI10" s="61">
        <f>'Alocação 1q'!AA9</f>
        <v>0</v>
      </c>
      <c r="AJ10" s="61">
        <f>'Alocação 1q'!AB9</f>
        <v>0</v>
      </c>
      <c r="AK10" s="60">
        <f>'Alocação 1q'!AC9</f>
        <v>0</v>
      </c>
      <c r="AL10" s="60"/>
      <c r="AM10" s="60"/>
      <c r="AN10" s="60">
        <f>'Alocação 1q'!AJ9</f>
        <v>0</v>
      </c>
      <c r="AO10" s="65" t="str">
        <f t="shared" si="6"/>
        <v>HORAS A MENOS ALOCADAS</v>
      </c>
      <c r="AP10" s="65">
        <f t="shared" si="2"/>
        <v>0.16666666666666666</v>
      </c>
      <c r="AQ10" s="65">
        <f t="shared" si="3"/>
        <v>8.3333333333333343E-2</v>
      </c>
      <c r="AR10" s="65">
        <f t="shared" si="4"/>
        <v>0</v>
      </c>
      <c r="AS10" s="66">
        <f t="shared" si="5"/>
        <v>8.3333333333333343E-2</v>
      </c>
    </row>
    <row r="11" spans="1:46" ht="15.75" thickBot="1">
      <c r="A11" s="59" t="s">
        <v>342</v>
      </c>
      <c r="B11" s="60" t="str">
        <f>'Alocação 1q'!B10</f>
        <v>NHT5012-15</v>
      </c>
      <c r="C11" s="60" t="str">
        <f>'Alocação 1q'!A10</f>
        <v>Práticas de Ciências no Ensino Fundamental</v>
      </c>
      <c r="D11" s="60">
        <f>'Alocação 1q'!C10</f>
        <v>4</v>
      </c>
      <c r="E11" s="60">
        <f>'Alocação 1q'!D10</f>
        <v>0</v>
      </c>
      <c r="F11" s="60">
        <f>'Alocação 1q'!E10</f>
        <v>4</v>
      </c>
      <c r="G11" s="60">
        <f t="shared" si="1"/>
        <v>4</v>
      </c>
      <c r="H11" s="60" t="str">
        <f>'Alocação 1q'!H10</f>
        <v>SA</v>
      </c>
      <c r="I11" s="60" t="str">
        <f>'Alocação 1q'!J10</f>
        <v>B</v>
      </c>
      <c r="J11" s="60" t="str">
        <f>'Alocação 1q'!I10</f>
        <v>Noturno</v>
      </c>
      <c r="K11" s="60">
        <f>'Alocação 1q'!K10</f>
        <v>30</v>
      </c>
      <c r="L11" s="60" t="str">
        <f>'Alocação 1q'!L10</f>
        <v>Segundas</v>
      </c>
      <c r="M11" s="61">
        <f>'Alocação 1q'!M10</f>
        <v>0.875000000000001</v>
      </c>
      <c r="N11" s="61">
        <f>'Alocação 1q'!N10</f>
        <v>0.95833333333333404</v>
      </c>
      <c r="O11" s="60">
        <f>'Alocação 1q'!O10</f>
        <v>0</v>
      </c>
      <c r="P11" s="60"/>
      <c r="Q11" s="60" t="str">
        <f>'Alocação 1q'!P10</f>
        <v>Quartas</v>
      </c>
      <c r="R11" s="61">
        <f>'Alocação 1q'!Q10</f>
        <v>0.79166666666666696</v>
      </c>
      <c r="S11" s="61">
        <f>'Alocação 1q'!R10</f>
        <v>0.875000000000001</v>
      </c>
      <c r="T11" s="60">
        <f>'Alocação 1q'!S10</f>
        <v>0</v>
      </c>
      <c r="U11" s="60"/>
      <c r="V11" s="60">
        <f>'Alocação 1q'!T10</f>
        <v>0</v>
      </c>
      <c r="W11" s="61">
        <f>'Alocação 1q'!U10</f>
        <v>0</v>
      </c>
      <c r="X11" s="61">
        <f>'Alocação 1q'!V10</f>
        <v>0</v>
      </c>
      <c r="Y11" s="60">
        <f>'Alocação 1q'!W10</f>
        <v>0</v>
      </c>
      <c r="Z11" s="60"/>
      <c r="AA11" s="60" t="str">
        <f>'Alocação 1q'!Y10</f>
        <v>Roberta de Assis Maia</v>
      </c>
      <c r="AB11" s="60">
        <f>'Alocação 1q'!Z10</f>
        <v>0</v>
      </c>
      <c r="AC11" s="61">
        <f>'Alocação 1q'!AA10</f>
        <v>0</v>
      </c>
      <c r="AD11" s="61">
        <f>'Alocação 1q'!AB10</f>
        <v>0</v>
      </c>
      <c r="AE11" s="60">
        <f>'Alocação 1q'!AC10</f>
        <v>0</v>
      </c>
      <c r="AF11" s="60"/>
      <c r="AG11" s="60"/>
      <c r="AH11" s="60">
        <f>'Alocação 1q'!Z10</f>
        <v>0</v>
      </c>
      <c r="AI11" s="61">
        <f>'Alocação 1q'!AA10</f>
        <v>0</v>
      </c>
      <c r="AJ11" s="61">
        <f>'Alocação 1q'!AB10</f>
        <v>0</v>
      </c>
      <c r="AK11" s="60">
        <f>'Alocação 1q'!AC10</f>
        <v>0</v>
      </c>
      <c r="AL11" s="60"/>
      <c r="AM11" s="60"/>
      <c r="AN11" s="60">
        <f>'Alocação 1q'!AJ10</f>
        <v>0</v>
      </c>
      <c r="AO11" s="65" t="str">
        <f t="shared" si="6"/>
        <v>HORAS A MENOS ALOCADAS</v>
      </c>
      <c r="AP11" s="65">
        <f t="shared" si="2"/>
        <v>0.16666666666666666</v>
      </c>
      <c r="AQ11" s="65">
        <f t="shared" si="3"/>
        <v>8.3333333333333537E-2</v>
      </c>
      <c r="AR11" s="65">
        <f t="shared" si="4"/>
        <v>0</v>
      </c>
      <c r="AS11" s="66">
        <f t="shared" si="5"/>
        <v>8.3333333333333537E-2</v>
      </c>
    </row>
    <row r="12" spans="1:46" ht="15.75" thickBot="1">
      <c r="A12" s="59" t="s">
        <v>342</v>
      </c>
      <c r="B12" s="60" t="str">
        <f>'Alocação 1q'!B11</f>
        <v>NHT1085-15</v>
      </c>
      <c r="C12" s="60" t="str">
        <f>'Alocação 1q'!A11</f>
        <v>Práticas de Ensino de Biologia III</v>
      </c>
      <c r="D12" s="60">
        <f>'Alocação 1q'!C11</f>
        <v>2</v>
      </c>
      <c r="E12" s="60">
        <f>'Alocação 1q'!D11</f>
        <v>1</v>
      </c>
      <c r="F12" s="60">
        <f>'Alocação 1q'!E11</f>
        <v>4</v>
      </c>
      <c r="G12" s="60">
        <f t="shared" si="1"/>
        <v>3</v>
      </c>
      <c r="H12" s="60" t="str">
        <f>'Alocação 1q'!H11</f>
        <v>SA</v>
      </c>
      <c r="I12" s="60" t="str">
        <f>'Alocação 1q'!J11</f>
        <v>A</v>
      </c>
      <c r="J12" s="60" t="str">
        <f>'Alocação 1q'!I11</f>
        <v>Noturno</v>
      </c>
      <c r="K12" s="60">
        <f>'Alocação 1q'!K11</f>
        <v>30</v>
      </c>
      <c r="L12" s="60" t="str">
        <f>'Alocação 1q'!L11</f>
        <v>Sextas</v>
      </c>
      <c r="M12" s="61">
        <f>'Alocação 1q'!M11</f>
        <v>0.875000000000001</v>
      </c>
      <c r="N12" s="61">
        <f>'Alocação 1q'!N11</f>
        <v>0.95833333333333404</v>
      </c>
      <c r="O12" s="60">
        <f>'Alocação 1q'!O11</f>
        <v>0</v>
      </c>
      <c r="P12" s="60"/>
      <c r="Q12" s="60">
        <f>'Alocação 1q'!P11</f>
        <v>0</v>
      </c>
      <c r="R12" s="61">
        <f>'Alocação 1q'!Q11</f>
        <v>0</v>
      </c>
      <c r="S12" s="61">
        <f>'Alocação 1q'!R11</f>
        <v>0</v>
      </c>
      <c r="T12" s="60">
        <f>'Alocação 1q'!S11</f>
        <v>0</v>
      </c>
      <c r="U12" s="60"/>
      <c r="V12" s="60">
        <f>'Alocação 1q'!T11</f>
        <v>0</v>
      </c>
      <c r="W12" s="61">
        <f>'Alocação 1q'!U11</f>
        <v>0</v>
      </c>
      <c r="X12" s="61">
        <f>'Alocação 1q'!V11</f>
        <v>0</v>
      </c>
      <c r="Y12" s="60">
        <f>'Alocação 1q'!W11</f>
        <v>0</v>
      </c>
      <c r="Z12" s="60"/>
      <c r="AA12" s="60" t="str">
        <f>'Alocação 1q'!Y11</f>
        <v>João Rodrigo Santos da Silva</v>
      </c>
      <c r="AB12" s="60" t="str">
        <f>'Alocação 1q'!Z11</f>
        <v>Sextas</v>
      </c>
      <c r="AC12" s="61">
        <f>'Alocação 1q'!AA11</f>
        <v>0.83333333333333404</v>
      </c>
      <c r="AD12" s="61">
        <f>'Alocação 1q'!AB11</f>
        <v>0.875000000000001</v>
      </c>
      <c r="AE12" s="60">
        <f>'Alocação 1q'!AC11</f>
        <v>0</v>
      </c>
      <c r="AF12" s="60"/>
      <c r="AG12" s="60"/>
      <c r="AH12" s="60" t="str">
        <f>'Alocação 1q'!Z11</f>
        <v>Sextas</v>
      </c>
      <c r="AI12" s="61">
        <f>'Alocação 1q'!AA11</f>
        <v>0.83333333333333404</v>
      </c>
      <c r="AJ12" s="61">
        <f>'Alocação 1q'!AB11</f>
        <v>0.875000000000001</v>
      </c>
      <c r="AK12" s="60">
        <f>'Alocação 1q'!AC11</f>
        <v>0</v>
      </c>
      <c r="AL12" s="60"/>
      <c r="AM12" s="60"/>
      <c r="AN12" s="60" t="str">
        <f>'Alocação 1q'!AJ11</f>
        <v>João Rodrigo Santos da Silva</v>
      </c>
      <c r="AO12" s="65" t="str">
        <f t="shared" si="6"/>
        <v>HORAS A MENOS ALOCADAS</v>
      </c>
      <c r="AP12" s="65">
        <f t="shared" si="2"/>
        <v>0.125</v>
      </c>
      <c r="AQ12" s="65">
        <f t="shared" si="3"/>
        <v>4.1666666666666519E-2</v>
      </c>
      <c r="AR12" s="65">
        <f t="shared" si="4"/>
        <v>4.1666666666666963E-2</v>
      </c>
      <c r="AS12" s="66">
        <f t="shared" si="5"/>
        <v>8.3333333333333481E-2</v>
      </c>
    </row>
    <row r="13" spans="1:46" ht="15.75" thickBot="1">
      <c r="A13" s="59" t="s">
        <v>342</v>
      </c>
      <c r="B13" s="60" t="str">
        <f>'Alocação 1q'!B12</f>
        <v>NHZ5014-15</v>
      </c>
      <c r="C13" s="60" t="str">
        <f>'Alocação 1q'!A12</f>
        <v>Questões Atuais no Ensino de Ciências</v>
      </c>
      <c r="D13" s="60">
        <f>'Alocação 1q'!C12</f>
        <v>2</v>
      </c>
      <c r="E13" s="60">
        <f>'Alocação 1q'!D12</f>
        <v>0</v>
      </c>
      <c r="F13" s="60">
        <f>'Alocação 1q'!E12</f>
        <v>2</v>
      </c>
      <c r="G13" s="60">
        <f t="shared" si="1"/>
        <v>2</v>
      </c>
      <c r="H13" s="60" t="str">
        <f>'Alocação 1q'!H12</f>
        <v>SA</v>
      </c>
      <c r="I13" s="60" t="str">
        <f>'Alocação 1q'!J12</f>
        <v>A</v>
      </c>
      <c r="J13" s="60" t="str">
        <f>'Alocação 1q'!I12</f>
        <v>Noturno</v>
      </c>
      <c r="K13" s="60">
        <f>'Alocação 1q'!K12</f>
        <v>46</v>
      </c>
      <c r="L13" s="60" t="str">
        <f>'Alocação 1q'!L12</f>
        <v>Quintas</v>
      </c>
      <c r="M13" s="61">
        <f>'Alocação 1q'!M12</f>
        <v>0.875000000000001</v>
      </c>
      <c r="N13" s="61">
        <f>'Alocação 1q'!N12</f>
        <v>0.95833333333333404</v>
      </c>
      <c r="O13" s="60">
        <f>'Alocação 1q'!O12</f>
        <v>0</v>
      </c>
      <c r="P13" s="60"/>
      <c r="Q13" s="60">
        <f>'Alocação 1q'!P12</f>
        <v>0</v>
      </c>
      <c r="R13" s="61">
        <f>'Alocação 1q'!Q12</f>
        <v>0</v>
      </c>
      <c r="S13" s="61">
        <f>'Alocação 1q'!R12</f>
        <v>0</v>
      </c>
      <c r="T13" s="60">
        <f>'Alocação 1q'!S12</f>
        <v>0</v>
      </c>
      <c r="U13" s="60"/>
      <c r="V13" s="60">
        <f>'Alocação 1q'!T12</f>
        <v>0</v>
      </c>
      <c r="W13" s="61">
        <f>'Alocação 1q'!U12</f>
        <v>0</v>
      </c>
      <c r="X13" s="61">
        <f>'Alocação 1q'!V12</f>
        <v>0</v>
      </c>
      <c r="Y13" s="60">
        <f>'Alocação 1q'!W12</f>
        <v>0</v>
      </c>
      <c r="Z13" s="60"/>
      <c r="AA13" s="60" t="str">
        <f>'Alocação 1q'!Y12</f>
        <v>João Rodrigo Santos da Silva</v>
      </c>
      <c r="AB13" s="60">
        <f>'Alocação 1q'!Z12</f>
        <v>0</v>
      </c>
      <c r="AC13" s="61">
        <f>'Alocação 1q'!AA12</f>
        <v>0</v>
      </c>
      <c r="AD13" s="61">
        <f>'Alocação 1q'!AB12</f>
        <v>0</v>
      </c>
      <c r="AE13" s="60">
        <f>'Alocação 1q'!AC12</f>
        <v>0</v>
      </c>
      <c r="AF13" s="60"/>
      <c r="AG13" s="60"/>
      <c r="AH13" s="60">
        <f>'Alocação 1q'!Z12</f>
        <v>0</v>
      </c>
      <c r="AI13" s="61">
        <f>'Alocação 1q'!AA12</f>
        <v>0</v>
      </c>
      <c r="AJ13" s="61">
        <f>'Alocação 1q'!AB12</f>
        <v>0</v>
      </c>
      <c r="AK13" s="60">
        <f>'Alocação 1q'!AC12</f>
        <v>0</v>
      </c>
      <c r="AL13" s="60"/>
      <c r="AM13" s="60"/>
      <c r="AN13" s="60">
        <f>'Alocação 1q'!AJ12</f>
        <v>0</v>
      </c>
      <c r="AO13" s="65" t="str">
        <f t="shared" si="6"/>
        <v>HORAS A MENOS ALOCADAS</v>
      </c>
      <c r="AP13" s="65">
        <f t="shared" si="2"/>
        <v>8.3333333333333329E-2</v>
      </c>
      <c r="AQ13" s="65">
        <f t="shared" si="3"/>
        <v>4.1666666666666519E-2</v>
      </c>
      <c r="AR13" s="65">
        <f t="shared" si="4"/>
        <v>0</v>
      </c>
      <c r="AS13" s="66">
        <f t="shared" si="5"/>
        <v>4.1666666666666519E-2</v>
      </c>
    </row>
    <row r="14" spans="1:46" ht="15.75" thickBot="1">
      <c r="A14" s="59" t="s">
        <v>342</v>
      </c>
      <c r="B14" s="60" t="str">
        <f>'Alocação 1q'!B13</f>
        <v>BCS0002-15</v>
      </c>
      <c r="C14" s="60" t="str">
        <f>'Alocação 1q'!A13</f>
        <v>Projeto Dirigido</v>
      </c>
      <c r="D14" s="60">
        <f>'Alocação 1q'!C13</f>
        <v>0</v>
      </c>
      <c r="E14" s="60">
        <f>'Alocação 1q'!D13</f>
        <v>2</v>
      </c>
      <c r="F14" s="60">
        <f>'Alocação 1q'!E13</f>
        <v>10</v>
      </c>
      <c r="G14" s="60">
        <f t="shared" si="1"/>
        <v>2</v>
      </c>
      <c r="H14" s="60" t="str">
        <f>'Alocação 1q'!H13</f>
        <v>SA</v>
      </c>
      <c r="I14" s="60">
        <f>'Alocação 1q'!J13</f>
        <v>0</v>
      </c>
      <c r="J14" s="60" t="str">
        <f>'Alocação 1q'!I13</f>
        <v>Matutino</v>
      </c>
      <c r="K14" s="60">
        <f>'Alocação 1q'!K13</f>
        <v>0</v>
      </c>
      <c r="L14" s="60">
        <f>'Alocação 1q'!L13</f>
        <v>0</v>
      </c>
      <c r="M14" s="61">
        <f>'Alocação 1q'!M13</f>
        <v>0</v>
      </c>
      <c r="N14" s="61">
        <f>'Alocação 1q'!N13</f>
        <v>0</v>
      </c>
      <c r="O14" s="60">
        <f>'Alocação 1q'!O13</f>
        <v>0</v>
      </c>
      <c r="P14" s="60"/>
      <c r="Q14" s="60">
        <f>'Alocação 1q'!P13</f>
        <v>0</v>
      </c>
      <c r="R14" s="61">
        <f>'Alocação 1q'!Q13</f>
        <v>0</v>
      </c>
      <c r="S14" s="61">
        <f>'Alocação 1q'!R13</f>
        <v>0</v>
      </c>
      <c r="T14" s="60">
        <f>'Alocação 1q'!S13</f>
        <v>0</v>
      </c>
      <c r="U14" s="60"/>
      <c r="V14" s="60">
        <f>'Alocação 1q'!T13</f>
        <v>0</v>
      </c>
      <c r="W14" s="61">
        <f>'Alocação 1q'!U13</f>
        <v>0</v>
      </c>
      <c r="X14" s="61">
        <f>'Alocação 1q'!V13</f>
        <v>0</v>
      </c>
      <c r="Y14" s="60">
        <f>'Alocação 1q'!W13</f>
        <v>0</v>
      </c>
      <c r="Z14" s="60"/>
      <c r="AA14" s="60">
        <f>'Alocação 1q'!Y13</f>
        <v>0</v>
      </c>
      <c r="AB14" s="60" t="str">
        <f>'Alocação 1q'!Z13</f>
        <v>Terças</v>
      </c>
      <c r="AC14" s="61">
        <f>'Alocação 1q'!AA13</f>
        <v>0.41666666666666702</v>
      </c>
      <c r="AD14" s="61">
        <f>'Alocação 1q'!AB13</f>
        <v>0.5</v>
      </c>
      <c r="AE14" s="60">
        <f>'Alocação 1q'!AC13</f>
        <v>0</v>
      </c>
      <c r="AF14" s="60"/>
      <c r="AG14" s="60"/>
      <c r="AH14" s="60" t="str">
        <f>'Alocação 1q'!Z13</f>
        <v>Terças</v>
      </c>
      <c r="AI14" s="61">
        <f>'Alocação 1q'!AA13</f>
        <v>0.41666666666666702</v>
      </c>
      <c r="AJ14" s="61">
        <f>'Alocação 1q'!AB13</f>
        <v>0.5</v>
      </c>
      <c r="AK14" s="60">
        <f>'Alocação 1q'!AC13</f>
        <v>0</v>
      </c>
      <c r="AL14" s="60"/>
      <c r="AM14" s="60"/>
      <c r="AN14" s="60" t="str">
        <f>'Alocação 1q'!AJ13</f>
        <v>Patricia da Silva Sessa</v>
      </c>
      <c r="AO14" s="65" t="str">
        <f t="shared" si="6"/>
        <v>HORAS A MENOS ALOCADAS</v>
      </c>
      <c r="AP14" s="65">
        <f t="shared" si="2"/>
        <v>8.3333333333333329E-2</v>
      </c>
      <c r="AQ14" s="65">
        <f t="shared" si="3"/>
        <v>0</v>
      </c>
      <c r="AR14" s="65">
        <f t="shared" si="4"/>
        <v>8.3333333333332982E-2</v>
      </c>
      <c r="AS14" s="66">
        <f t="shared" si="5"/>
        <v>8.3333333333332982E-2</v>
      </c>
    </row>
    <row r="15" spans="1:46" ht="15.75" thickBot="1">
      <c r="A15" s="59" t="s">
        <v>342</v>
      </c>
      <c r="B15" s="60" t="str">
        <f>'Alocação 1q'!B14</f>
        <v>BCS0002-15</v>
      </c>
      <c r="C15" s="60" t="str">
        <f>'Alocação 1q'!A14</f>
        <v>Projeto Dirigido</v>
      </c>
      <c r="D15" s="60">
        <f>'Alocação 1q'!C14</f>
        <v>0</v>
      </c>
      <c r="E15" s="60">
        <f>'Alocação 1q'!D14</f>
        <v>2</v>
      </c>
      <c r="F15" s="60">
        <f>'Alocação 1q'!E14</f>
        <v>10</v>
      </c>
      <c r="G15" s="60">
        <f t="shared" si="1"/>
        <v>2</v>
      </c>
      <c r="H15" s="60" t="str">
        <f>'Alocação 1q'!H14</f>
        <v>SA</v>
      </c>
      <c r="I15" s="60">
        <f>'Alocação 1q'!J14</f>
        <v>0</v>
      </c>
      <c r="J15" s="60" t="str">
        <f>'Alocação 1q'!I14</f>
        <v>Matutino</v>
      </c>
      <c r="K15" s="60">
        <f>'Alocação 1q'!K14</f>
        <v>0</v>
      </c>
      <c r="L15" s="60">
        <f>'Alocação 1q'!L14</f>
        <v>0</v>
      </c>
      <c r="M15" s="61">
        <f>'Alocação 1q'!M14</f>
        <v>0</v>
      </c>
      <c r="N15" s="61">
        <f>'Alocação 1q'!N14</f>
        <v>0</v>
      </c>
      <c r="O15" s="60">
        <f>'Alocação 1q'!O14</f>
        <v>0</v>
      </c>
      <c r="P15" s="60"/>
      <c r="Q15" s="60">
        <f>'Alocação 1q'!P14</f>
        <v>0</v>
      </c>
      <c r="R15" s="61">
        <f>'Alocação 1q'!Q14</f>
        <v>0</v>
      </c>
      <c r="S15" s="61">
        <f>'Alocação 1q'!R14</f>
        <v>0</v>
      </c>
      <c r="T15" s="60">
        <f>'Alocação 1q'!S14</f>
        <v>0</v>
      </c>
      <c r="U15" s="60"/>
      <c r="V15" s="60">
        <f>'Alocação 1q'!T14</f>
        <v>0</v>
      </c>
      <c r="W15" s="61">
        <f>'Alocação 1q'!U14</f>
        <v>0</v>
      </c>
      <c r="X15" s="61">
        <f>'Alocação 1q'!V14</f>
        <v>0</v>
      </c>
      <c r="Y15" s="60">
        <f>'Alocação 1q'!W14</f>
        <v>0</v>
      </c>
      <c r="Z15" s="60"/>
      <c r="AA15" s="60">
        <f>'Alocação 1q'!Y14</f>
        <v>0</v>
      </c>
      <c r="AB15" s="60" t="str">
        <f>'Alocação 1q'!Z14</f>
        <v>Terças</v>
      </c>
      <c r="AC15" s="61">
        <f>'Alocação 1q'!AA14</f>
        <v>0.33333333333333331</v>
      </c>
      <c r="AD15" s="61">
        <f>'Alocação 1q'!AB14</f>
        <v>0.41666666666666702</v>
      </c>
      <c r="AE15" s="60">
        <f>'Alocação 1q'!AC14</f>
        <v>0</v>
      </c>
      <c r="AF15" s="60"/>
      <c r="AG15" s="60"/>
      <c r="AH15" s="60" t="str">
        <f>'Alocação 1q'!Z14</f>
        <v>Terças</v>
      </c>
      <c r="AI15" s="61">
        <f>'Alocação 1q'!AA14</f>
        <v>0.33333333333333331</v>
      </c>
      <c r="AJ15" s="61">
        <f>'Alocação 1q'!AB14</f>
        <v>0.41666666666666702</v>
      </c>
      <c r="AK15" s="60">
        <f>'Alocação 1q'!AC14</f>
        <v>0</v>
      </c>
      <c r="AL15" s="60"/>
      <c r="AM15" s="60"/>
      <c r="AN15" s="60" t="str">
        <f>'Alocação 1q'!AJ14</f>
        <v>Danusa Munford</v>
      </c>
      <c r="AO15" s="65" t="str">
        <f t="shared" si="6"/>
        <v>HORAS A MAIS ALOCADAS</v>
      </c>
      <c r="AP15" s="65">
        <f t="shared" si="2"/>
        <v>8.3333333333333329E-2</v>
      </c>
      <c r="AQ15" s="65">
        <f t="shared" si="3"/>
        <v>0</v>
      </c>
      <c r="AR15" s="65">
        <f t="shared" si="4"/>
        <v>8.3333333333333703E-2</v>
      </c>
      <c r="AS15" s="66">
        <f t="shared" si="5"/>
        <v>8.3333333333333703E-2</v>
      </c>
    </row>
    <row r="16" spans="1:46" ht="15.75" thickBot="1">
      <c r="A16" s="59" t="s">
        <v>342</v>
      </c>
      <c r="B16" s="60" t="str">
        <f>'Alocação 1q'!B15</f>
        <v>-</v>
      </c>
      <c r="C16" s="60">
        <f>'Alocação 1q'!A15</f>
        <v>0</v>
      </c>
      <c r="D16" s="60" t="str">
        <f>'Alocação 1q'!C15</f>
        <v>-</v>
      </c>
      <c r="E16" s="60" t="str">
        <f>'Alocação 1q'!D15</f>
        <v>-</v>
      </c>
      <c r="F16" s="60" t="str">
        <f>'Alocação 1q'!E15</f>
        <v>-</v>
      </c>
      <c r="G16" s="60" t="e">
        <f t="shared" si="1"/>
        <v>#VALUE!</v>
      </c>
      <c r="H16" s="60">
        <f>'Alocação 1q'!H15</f>
        <v>0</v>
      </c>
      <c r="I16" s="60">
        <f>'Alocação 1q'!J15</f>
        <v>0</v>
      </c>
      <c r="J16" s="60">
        <f>'Alocação 1q'!I15</f>
        <v>0</v>
      </c>
      <c r="K16" s="60">
        <f>'Alocação 1q'!K15</f>
        <v>0</v>
      </c>
      <c r="L16" s="60">
        <f>'Alocação 1q'!L15</f>
        <v>0</v>
      </c>
      <c r="M16" s="61">
        <f>'Alocação 1q'!M15</f>
        <v>0</v>
      </c>
      <c r="N16" s="61">
        <f>'Alocação 1q'!N15</f>
        <v>0</v>
      </c>
      <c r="O16" s="60">
        <f>'Alocação 1q'!O15</f>
        <v>0</v>
      </c>
      <c r="P16" s="60"/>
      <c r="Q16" s="60">
        <f>'Alocação 1q'!P15</f>
        <v>0</v>
      </c>
      <c r="R16" s="61">
        <f>'Alocação 1q'!Q15</f>
        <v>0</v>
      </c>
      <c r="S16" s="61">
        <f>'Alocação 1q'!R15</f>
        <v>0</v>
      </c>
      <c r="T16" s="60">
        <f>'Alocação 1q'!S15</f>
        <v>0</v>
      </c>
      <c r="U16" s="60"/>
      <c r="V16" s="60">
        <f>'Alocação 1q'!T15</f>
        <v>0</v>
      </c>
      <c r="W16" s="61">
        <f>'Alocação 1q'!U15</f>
        <v>0</v>
      </c>
      <c r="X16" s="61">
        <f>'Alocação 1q'!V15</f>
        <v>0</v>
      </c>
      <c r="Y16" s="60">
        <f>'Alocação 1q'!W15</f>
        <v>0</v>
      </c>
      <c r="Z16" s="60"/>
      <c r="AA16" s="60">
        <f>'Alocação 1q'!Y15</f>
        <v>0</v>
      </c>
      <c r="AB16" s="60">
        <f>'Alocação 1q'!Z15</f>
        <v>0</v>
      </c>
      <c r="AC16" s="61">
        <f>'Alocação 1q'!AA15</f>
        <v>0</v>
      </c>
      <c r="AD16" s="61">
        <f>'Alocação 1q'!AB15</f>
        <v>0</v>
      </c>
      <c r="AE16" s="60">
        <f>'Alocação 1q'!AC15</f>
        <v>0</v>
      </c>
      <c r="AF16" s="60"/>
      <c r="AG16" s="60"/>
      <c r="AH16" s="60">
        <f>'Alocação 1q'!Z15</f>
        <v>0</v>
      </c>
      <c r="AI16" s="61">
        <f>'Alocação 1q'!AA15</f>
        <v>0</v>
      </c>
      <c r="AJ16" s="61">
        <f>'Alocação 1q'!AB15</f>
        <v>0</v>
      </c>
      <c r="AK16" s="60">
        <f>'Alocação 1q'!AC15</f>
        <v>0</v>
      </c>
      <c r="AL16" s="60"/>
      <c r="AM16" s="60"/>
      <c r="AN16" s="60">
        <f>'Alocação 1q'!AJ15</f>
        <v>0</v>
      </c>
      <c r="AO16" s="65" t="e">
        <f t="shared" si="6"/>
        <v>#VALUE!</v>
      </c>
      <c r="AP16" s="65" t="e">
        <f t="shared" si="2"/>
        <v>#VALUE!</v>
      </c>
      <c r="AQ16" s="65">
        <f t="shared" si="3"/>
        <v>0</v>
      </c>
      <c r="AR16" s="65">
        <f t="shared" si="4"/>
        <v>0</v>
      </c>
      <c r="AS16" s="66">
        <f t="shared" si="5"/>
        <v>0</v>
      </c>
    </row>
    <row r="17" spans="1:45" ht="15.75" thickBot="1">
      <c r="A17" s="59" t="s">
        <v>342</v>
      </c>
      <c r="B17" s="60" t="str">
        <f>'Alocação 1q'!B16</f>
        <v>BCS0002-15</v>
      </c>
      <c r="C17" s="60" t="str">
        <f>'Alocação 1q'!A16</f>
        <v>Projeto Dirigido</v>
      </c>
      <c r="D17" s="60">
        <f>'Alocação 1q'!C16</f>
        <v>0</v>
      </c>
      <c r="E17" s="60">
        <f>'Alocação 1q'!D16</f>
        <v>2</v>
      </c>
      <c r="F17" s="60">
        <f>'Alocação 1q'!E16</f>
        <v>10</v>
      </c>
      <c r="G17" s="60">
        <f t="shared" si="1"/>
        <v>2</v>
      </c>
      <c r="H17" s="60" t="str">
        <f>'Alocação 1q'!H16</f>
        <v>SA</v>
      </c>
      <c r="I17" s="60">
        <f>'Alocação 1q'!J16</f>
        <v>0</v>
      </c>
      <c r="J17" s="60" t="str">
        <f>'Alocação 1q'!I16</f>
        <v>Noturno</v>
      </c>
      <c r="K17" s="60">
        <f>'Alocação 1q'!K16</f>
        <v>0</v>
      </c>
      <c r="L17" s="60">
        <f>'Alocação 1q'!L16</f>
        <v>0</v>
      </c>
      <c r="M17" s="61">
        <f>'Alocação 1q'!M16</f>
        <v>0</v>
      </c>
      <c r="N17" s="61">
        <f>'Alocação 1q'!N16</f>
        <v>0</v>
      </c>
      <c r="O17" s="60">
        <f>'Alocação 1q'!O16</f>
        <v>0</v>
      </c>
      <c r="P17" s="60"/>
      <c r="Q17" s="60">
        <f>'Alocação 1q'!P16</f>
        <v>0</v>
      </c>
      <c r="R17" s="61">
        <f>'Alocação 1q'!Q16</f>
        <v>0</v>
      </c>
      <c r="S17" s="61">
        <f>'Alocação 1q'!R16</f>
        <v>0</v>
      </c>
      <c r="T17" s="60">
        <f>'Alocação 1q'!S16</f>
        <v>0</v>
      </c>
      <c r="U17" s="60"/>
      <c r="V17" s="60">
        <f>'Alocação 1q'!T16</f>
        <v>0</v>
      </c>
      <c r="W17" s="61">
        <f>'Alocação 1q'!U16</f>
        <v>0</v>
      </c>
      <c r="X17" s="61">
        <f>'Alocação 1q'!V16</f>
        <v>0</v>
      </c>
      <c r="Y17" s="60">
        <f>'Alocação 1q'!W16</f>
        <v>0</v>
      </c>
      <c r="Z17" s="60"/>
      <c r="AA17" s="60">
        <f>'Alocação 1q'!Y16</f>
        <v>0</v>
      </c>
      <c r="AB17" s="60" t="str">
        <f>'Alocação 1q'!Z16</f>
        <v>Terças</v>
      </c>
      <c r="AC17" s="61">
        <f>'Alocação 1q'!AA16</f>
        <v>0.79166666666666696</v>
      </c>
      <c r="AD17" s="61">
        <f>'Alocação 1q'!AB16</f>
        <v>0.875000000000001</v>
      </c>
      <c r="AE17" s="60">
        <f>'Alocação 1q'!AC16</f>
        <v>0</v>
      </c>
      <c r="AF17" s="60"/>
      <c r="AG17" s="60"/>
      <c r="AH17" s="60" t="str">
        <f>'Alocação 1q'!Z16</f>
        <v>Terças</v>
      </c>
      <c r="AI17" s="61">
        <f>'Alocação 1q'!AA16</f>
        <v>0.79166666666666696</v>
      </c>
      <c r="AJ17" s="61">
        <f>'Alocação 1q'!AB16</f>
        <v>0.875000000000001</v>
      </c>
      <c r="AK17" s="60">
        <f>'Alocação 1q'!AC16</f>
        <v>0</v>
      </c>
      <c r="AL17" s="60"/>
      <c r="AM17" s="60"/>
      <c r="AN17" s="60" t="str">
        <f>'Alocação 1q'!AJ16</f>
        <v>Fernanda Franzolin</v>
      </c>
      <c r="AO17" s="65" t="str">
        <f t="shared" si="6"/>
        <v>HORAS A MAIS ALOCADAS</v>
      </c>
      <c r="AP17" s="65">
        <f t="shared" si="2"/>
        <v>8.3333333333333329E-2</v>
      </c>
      <c r="AQ17" s="65">
        <f t="shared" si="3"/>
        <v>0</v>
      </c>
      <c r="AR17" s="65">
        <f t="shared" si="4"/>
        <v>8.3333333333334036E-2</v>
      </c>
      <c r="AS17" s="66">
        <f t="shared" si="5"/>
        <v>8.3333333333334036E-2</v>
      </c>
    </row>
    <row r="18" spans="1:45" ht="15.75" thickBot="1">
      <c r="A18" s="59" t="s">
        <v>342</v>
      </c>
      <c r="B18" s="60" t="str">
        <f>'Alocação 1q'!B17</f>
        <v>BCS0002-15</v>
      </c>
      <c r="C18" s="60" t="str">
        <f>'Alocação 1q'!A17</f>
        <v>Projeto Dirigido</v>
      </c>
      <c r="D18" s="60">
        <f>'Alocação 1q'!C17</f>
        <v>0</v>
      </c>
      <c r="E18" s="60">
        <f>'Alocação 1q'!D17</f>
        <v>2</v>
      </c>
      <c r="F18" s="60">
        <f>'Alocação 1q'!E17</f>
        <v>10</v>
      </c>
      <c r="G18" s="60">
        <f t="shared" si="1"/>
        <v>2</v>
      </c>
      <c r="H18" s="60" t="str">
        <f>'Alocação 1q'!H17</f>
        <v>SA</v>
      </c>
      <c r="I18" s="60">
        <f>'Alocação 1q'!J17</f>
        <v>0</v>
      </c>
      <c r="J18" s="60" t="str">
        <f>'Alocação 1q'!I17</f>
        <v>Noturno</v>
      </c>
      <c r="K18" s="60">
        <f>'Alocação 1q'!K17</f>
        <v>0</v>
      </c>
      <c r="L18" s="60">
        <f>'Alocação 1q'!L17</f>
        <v>0</v>
      </c>
      <c r="M18" s="61">
        <f>'Alocação 1q'!M17</f>
        <v>0</v>
      </c>
      <c r="N18" s="61">
        <f>'Alocação 1q'!N17</f>
        <v>0</v>
      </c>
      <c r="O18" s="60">
        <f>'Alocação 1q'!O17</f>
        <v>0</v>
      </c>
      <c r="P18" s="60"/>
      <c r="Q18" s="60">
        <f>'Alocação 1q'!P17</f>
        <v>0</v>
      </c>
      <c r="R18" s="61">
        <f>'Alocação 1q'!Q17</f>
        <v>0</v>
      </c>
      <c r="S18" s="61">
        <f>'Alocação 1q'!R17</f>
        <v>0</v>
      </c>
      <c r="T18" s="60">
        <f>'Alocação 1q'!S17</f>
        <v>0</v>
      </c>
      <c r="U18" s="60"/>
      <c r="V18" s="60">
        <f>'Alocação 1q'!T17</f>
        <v>0</v>
      </c>
      <c r="W18" s="61">
        <f>'Alocação 1q'!U17</f>
        <v>0</v>
      </c>
      <c r="X18" s="61">
        <f>'Alocação 1q'!V17</f>
        <v>0</v>
      </c>
      <c r="Y18" s="60">
        <f>'Alocação 1q'!W17</f>
        <v>0</v>
      </c>
      <c r="Z18" s="60"/>
      <c r="AA18" s="60">
        <f>'Alocação 1q'!Y17</f>
        <v>0</v>
      </c>
      <c r="AB18" s="60" t="str">
        <f>'Alocação 1q'!Z17</f>
        <v>Terças</v>
      </c>
      <c r="AC18" s="61">
        <f>'Alocação 1q'!AA17</f>
        <v>0.875000000000001</v>
      </c>
      <c r="AD18" s="61">
        <f>'Alocação 1q'!AB17</f>
        <v>0.95833333333333404</v>
      </c>
      <c r="AE18" s="60">
        <f>'Alocação 1q'!AC17</f>
        <v>0</v>
      </c>
      <c r="AF18" s="60"/>
      <c r="AG18" s="60"/>
      <c r="AH18" s="60" t="str">
        <f>'Alocação 1q'!Z17</f>
        <v>Terças</v>
      </c>
      <c r="AI18" s="61">
        <f>'Alocação 1q'!AA17</f>
        <v>0.875000000000001</v>
      </c>
      <c r="AJ18" s="61">
        <f>'Alocação 1q'!AB17</f>
        <v>0.95833333333333404</v>
      </c>
      <c r="AK18" s="60">
        <f>'Alocação 1q'!AC17</f>
        <v>0</v>
      </c>
      <c r="AL18" s="60"/>
      <c r="AM18" s="60"/>
      <c r="AN18" s="60" t="str">
        <f>'Alocação 1q'!AJ17</f>
        <v>Fernanda Franzolin</v>
      </c>
      <c r="AO18" s="65" t="str">
        <f t="shared" si="6"/>
        <v>HORAS A MENOS ALOCADAS</v>
      </c>
      <c r="AP18" s="65">
        <f t="shared" si="2"/>
        <v>8.3333333333333329E-2</v>
      </c>
      <c r="AQ18" s="65">
        <f t="shared" si="3"/>
        <v>0</v>
      </c>
      <c r="AR18" s="65">
        <f t="shared" si="4"/>
        <v>8.3333333333333037E-2</v>
      </c>
      <c r="AS18" s="66">
        <f t="shared" si="5"/>
        <v>8.3333333333333037E-2</v>
      </c>
    </row>
    <row r="19" spans="1:45" ht="15.75" thickBot="1">
      <c r="A19" s="59" t="s">
        <v>342</v>
      </c>
      <c r="B19" s="60" t="str">
        <f>'Alocação 1q'!B18</f>
        <v xml:space="preserve">ENS 100 </v>
      </c>
      <c r="C19" s="60" t="str">
        <f>'Alocação 1q'!A18</f>
        <v>Seminários I</v>
      </c>
      <c r="D19" s="60">
        <f>'Alocação 1q'!C18</f>
        <v>2</v>
      </c>
      <c r="E19" s="60">
        <f>'Alocação 1q'!D18</f>
        <v>0</v>
      </c>
      <c r="F19" s="60">
        <f>'Alocação 1q'!E18</f>
        <v>4</v>
      </c>
      <c r="G19" s="60">
        <f t="shared" si="1"/>
        <v>2</v>
      </c>
      <c r="H19" s="60" t="str">
        <f>'Alocação 1q'!H18</f>
        <v>SA</v>
      </c>
      <c r="I19" s="60">
        <f>'Alocação 1q'!J18</f>
        <v>0</v>
      </c>
      <c r="J19" s="60" t="str">
        <f>'Alocação 1q'!I18</f>
        <v>Matutino</v>
      </c>
      <c r="K19" s="60">
        <f>'Alocação 1q'!K18</f>
        <v>0</v>
      </c>
      <c r="L19" s="60" t="str">
        <f>'Alocação 1q'!L18</f>
        <v>Segundas</v>
      </c>
      <c r="M19" s="61">
        <f>'Alocação 1q'!M18</f>
        <v>0.58333333333333304</v>
      </c>
      <c r="N19" s="61">
        <f>'Alocação 1q'!N18</f>
        <v>0.66666666666666696</v>
      </c>
      <c r="O19" s="60">
        <f>'Alocação 1q'!O18</f>
        <v>0</v>
      </c>
      <c r="P19" s="60"/>
      <c r="Q19" s="60">
        <f>'Alocação 1q'!P18</f>
        <v>0</v>
      </c>
      <c r="R19" s="61">
        <f>'Alocação 1q'!Q18</f>
        <v>0</v>
      </c>
      <c r="S19" s="61">
        <f>'Alocação 1q'!R18</f>
        <v>0</v>
      </c>
      <c r="T19" s="60">
        <f>'Alocação 1q'!S18</f>
        <v>0</v>
      </c>
      <c r="U19" s="60"/>
      <c r="V19" s="60">
        <f>'Alocação 1q'!T18</f>
        <v>0</v>
      </c>
      <c r="W19" s="61">
        <f>'Alocação 1q'!U18</f>
        <v>0</v>
      </c>
      <c r="X19" s="61">
        <f>'Alocação 1q'!V18</f>
        <v>0</v>
      </c>
      <c r="Y19" s="60">
        <f>'Alocação 1q'!W18</f>
        <v>0</v>
      </c>
      <c r="Z19" s="60"/>
      <c r="AA19" s="60" t="str">
        <f>'Alocação 1q'!Y18</f>
        <v>Adriana Pugliese Netto Lamas</v>
      </c>
      <c r="AB19" s="60">
        <f>'Alocação 1q'!Z18</f>
        <v>0</v>
      </c>
      <c r="AC19" s="61">
        <f>'Alocação 1q'!AA18</f>
        <v>0</v>
      </c>
      <c r="AD19" s="61">
        <f>'Alocação 1q'!AB18</f>
        <v>0</v>
      </c>
      <c r="AE19" s="60">
        <f>'Alocação 1q'!AC18</f>
        <v>0</v>
      </c>
      <c r="AF19" s="60"/>
      <c r="AG19" s="60"/>
      <c r="AH19" s="60">
        <f>'Alocação 1q'!Z18</f>
        <v>0</v>
      </c>
      <c r="AI19" s="61">
        <f>'Alocação 1q'!AA18</f>
        <v>0</v>
      </c>
      <c r="AJ19" s="61">
        <f>'Alocação 1q'!AB18</f>
        <v>0</v>
      </c>
      <c r="AK19" s="60">
        <f>'Alocação 1q'!AC18</f>
        <v>0</v>
      </c>
      <c r="AL19" s="60"/>
      <c r="AM19" s="60"/>
      <c r="AN19" s="60">
        <f>'Alocação 1q'!AJ18</f>
        <v>0</v>
      </c>
      <c r="AO19" s="65" t="str">
        <f t="shared" si="6"/>
        <v>HORAS A MENOS ALOCADAS</v>
      </c>
      <c r="AP19" s="65">
        <f t="shared" si="2"/>
        <v>8.3333333333333329E-2</v>
      </c>
      <c r="AQ19" s="65">
        <f t="shared" si="3"/>
        <v>4.1666666666666963E-2</v>
      </c>
      <c r="AR19" s="65">
        <f t="shared" si="4"/>
        <v>0</v>
      </c>
      <c r="AS19" s="66">
        <f t="shared" si="5"/>
        <v>4.1666666666666963E-2</v>
      </c>
    </row>
    <row r="20" spans="1:45" ht="15.75" thickBot="1">
      <c r="A20" s="59" t="s">
        <v>342</v>
      </c>
      <c r="B20" s="60" t="str">
        <f>'Alocação 1q'!B19</f>
        <v>ENS 103</v>
      </c>
      <c r="C20" s="60" t="str">
        <f>'Alocação 1q'!A19</f>
        <v>Metodologias de Pesquisa em Ensino de Ciências e Matemática</v>
      </c>
      <c r="D20" s="60">
        <f>'Alocação 1q'!C19</f>
        <v>4</v>
      </c>
      <c r="E20" s="60">
        <f>'Alocação 1q'!D19</f>
        <v>0</v>
      </c>
      <c r="F20" s="60">
        <f>'Alocação 1q'!E19</f>
        <v>8</v>
      </c>
      <c r="G20" s="60">
        <f t="shared" si="1"/>
        <v>4</v>
      </c>
      <c r="H20" s="60" t="str">
        <f>'Alocação 1q'!H19</f>
        <v>SA</v>
      </c>
      <c r="I20" s="60">
        <f>'Alocação 1q'!J19</f>
        <v>0</v>
      </c>
      <c r="J20" s="60" t="str">
        <f>'Alocação 1q'!I19</f>
        <v>Matutino</v>
      </c>
      <c r="K20" s="60">
        <f>'Alocação 1q'!K19</f>
        <v>0</v>
      </c>
      <c r="L20" s="60" t="str">
        <f>'Alocação 1q'!L19</f>
        <v>Terças</v>
      </c>
      <c r="M20" s="61">
        <f>'Alocação 1q'!M19</f>
        <v>0.58333333333333304</v>
      </c>
      <c r="N20" s="61">
        <f>'Alocação 1q'!N19</f>
        <v>0.75</v>
      </c>
      <c r="O20" s="60">
        <f>'Alocação 1q'!O19</f>
        <v>0</v>
      </c>
      <c r="P20" s="60"/>
      <c r="Q20" s="60">
        <f>'Alocação 1q'!P19</f>
        <v>0</v>
      </c>
      <c r="R20" s="61">
        <f>'Alocação 1q'!Q19</f>
        <v>0</v>
      </c>
      <c r="S20" s="61">
        <f>'Alocação 1q'!R19</f>
        <v>0</v>
      </c>
      <c r="T20" s="60">
        <f>'Alocação 1q'!S19</f>
        <v>0</v>
      </c>
      <c r="U20" s="60"/>
      <c r="V20" s="60">
        <f>'Alocação 1q'!T19</f>
        <v>0</v>
      </c>
      <c r="W20" s="61">
        <f>'Alocação 1q'!U19</f>
        <v>0</v>
      </c>
      <c r="X20" s="61">
        <f>'Alocação 1q'!V19</f>
        <v>0</v>
      </c>
      <c r="Y20" s="60">
        <f>'Alocação 1q'!W19</f>
        <v>0</v>
      </c>
      <c r="Z20" s="60"/>
      <c r="AA20" s="60" t="str">
        <f>'Alocação 1q'!Y19</f>
        <v xml:space="preserve">Mirian Pacheco Silva Albrecht </v>
      </c>
      <c r="AB20" s="60">
        <f>'Alocação 1q'!Z19</f>
        <v>0</v>
      </c>
      <c r="AC20" s="61">
        <f>'Alocação 1q'!AA19</f>
        <v>0</v>
      </c>
      <c r="AD20" s="61">
        <f>'Alocação 1q'!AB19</f>
        <v>0</v>
      </c>
      <c r="AE20" s="60">
        <f>'Alocação 1q'!AC19</f>
        <v>0</v>
      </c>
      <c r="AF20" s="60"/>
      <c r="AG20" s="60"/>
      <c r="AH20" s="60">
        <f>'Alocação 1q'!Z19</f>
        <v>0</v>
      </c>
      <c r="AI20" s="61">
        <f>'Alocação 1q'!AA19</f>
        <v>0</v>
      </c>
      <c r="AJ20" s="61">
        <f>'Alocação 1q'!AB19</f>
        <v>0</v>
      </c>
      <c r="AK20" s="60">
        <f>'Alocação 1q'!AC19</f>
        <v>0</v>
      </c>
      <c r="AL20" s="60"/>
      <c r="AM20" s="60"/>
      <c r="AN20" s="60">
        <f>'Alocação 1q'!AJ19</f>
        <v>0</v>
      </c>
      <c r="AO20" s="65" t="str">
        <f t="shared" si="6"/>
        <v>HORAS A MENOS ALOCADAS</v>
      </c>
      <c r="AP20" s="65">
        <f t="shared" si="2"/>
        <v>0.16666666666666666</v>
      </c>
      <c r="AQ20" s="65">
        <f t="shared" si="3"/>
        <v>8.3333333333333481E-2</v>
      </c>
      <c r="AR20" s="65">
        <f t="shared" si="4"/>
        <v>0</v>
      </c>
      <c r="AS20" s="66">
        <f t="shared" si="5"/>
        <v>8.3333333333333481E-2</v>
      </c>
    </row>
    <row r="21" spans="1:45" ht="15.75" thickBot="1">
      <c r="A21" s="59" t="s">
        <v>342</v>
      </c>
      <c r="B21" s="60" t="str">
        <f>'Alocação 1q'!B20</f>
        <v>NHT1022-13</v>
      </c>
      <c r="C21" s="60" t="str">
        <f>'Alocação 1q'!A20</f>
        <v>Estágio Supervisionado em Biologia III (Nível Médio)</v>
      </c>
      <c r="D21" s="60" t="str">
        <f>'Alocação 1q'!C20</f>
        <v>-</v>
      </c>
      <c r="E21" s="60" t="str">
        <f>'Alocação 1q'!D20</f>
        <v>-</v>
      </c>
      <c r="F21" s="60" t="str">
        <f>'Alocação 1q'!E20</f>
        <v>-</v>
      </c>
      <c r="G21" s="60" t="e">
        <f t="shared" si="1"/>
        <v>#VALUE!</v>
      </c>
      <c r="H21" s="60" t="str">
        <f>'Alocação 1q'!H20</f>
        <v>SA</v>
      </c>
      <c r="I21" s="60">
        <f>'Alocação 1q'!J20</f>
        <v>0</v>
      </c>
      <c r="J21" s="60" t="str">
        <f>'Alocação 1q'!I20</f>
        <v>Matutino</v>
      </c>
      <c r="K21" s="60">
        <f>'Alocação 1q'!K20</f>
        <v>10</v>
      </c>
      <c r="L21" s="60">
        <f>'Alocação 1q'!L20</f>
        <v>0</v>
      </c>
      <c r="M21" s="61">
        <f>'Alocação 1q'!M20</f>
        <v>0</v>
      </c>
      <c r="N21" s="61">
        <f>'Alocação 1q'!N20</f>
        <v>0</v>
      </c>
      <c r="O21" s="60">
        <f>'Alocação 1q'!O20</f>
        <v>0</v>
      </c>
      <c r="P21" s="60"/>
      <c r="Q21" s="60">
        <f>'Alocação 1q'!P20</f>
        <v>0</v>
      </c>
      <c r="R21" s="61">
        <f>'Alocação 1q'!Q20</f>
        <v>0</v>
      </c>
      <c r="S21" s="61">
        <f>'Alocação 1q'!R20</f>
        <v>0</v>
      </c>
      <c r="T21" s="60">
        <f>'Alocação 1q'!S20</f>
        <v>0</v>
      </c>
      <c r="U21" s="60"/>
      <c r="V21" s="60">
        <f>'Alocação 1q'!T20</f>
        <v>0</v>
      </c>
      <c r="W21" s="61">
        <f>'Alocação 1q'!U20</f>
        <v>0</v>
      </c>
      <c r="X21" s="61">
        <f>'Alocação 1q'!V20</f>
        <v>0</v>
      </c>
      <c r="Y21" s="60">
        <f>'Alocação 1q'!W20</f>
        <v>0</v>
      </c>
      <c r="Z21" s="60"/>
      <c r="AA21" s="60">
        <f>'Alocação 1q'!Y20</f>
        <v>0</v>
      </c>
      <c r="AB21" s="60" t="str">
        <f>'Alocação 1q'!Z20</f>
        <v>Terças</v>
      </c>
      <c r="AC21" s="61">
        <f>'Alocação 1q'!AA20</f>
        <v>0.33333333333333331</v>
      </c>
      <c r="AD21" s="61">
        <f>'Alocação 1q'!AB20</f>
        <v>0.41666666666666702</v>
      </c>
      <c r="AE21" s="60">
        <f>'Alocação 1q'!AC20</f>
        <v>0</v>
      </c>
      <c r="AF21" s="60"/>
      <c r="AG21" s="60"/>
      <c r="AH21" s="60" t="str">
        <f>'Alocação 1q'!Z20</f>
        <v>Terças</v>
      </c>
      <c r="AI21" s="61">
        <f>'Alocação 1q'!AA20</f>
        <v>0.33333333333333331</v>
      </c>
      <c r="AJ21" s="61">
        <f>'Alocação 1q'!AB20</f>
        <v>0.41666666666666702</v>
      </c>
      <c r="AK21" s="60">
        <f>'Alocação 1q'!AC20</f>
        <v>0</v>
      </c>
      <c r="AL21" s="60"/>
      <c r="AM21" s="60"/>
      <c r="AN21" s="60" t="str">
        <f>'Alocação 1q'!AJ20</f>
        <v>Patricia da Silva Sessa</v>
      </c>
      <c r="AO21" s="65" t="e">
        <f t="shared" si="6"/>
        <v>#VALUE!</v>
      </c>
      <c r="AP21" s="65" t="e">
        <f t="shared" si="2"/>
        <v>#VALUE!</v>
      </c>
      <c r="AQ21" s="65">
        <f t="shared" si="3"/>
        <v>0</v>
      </c>
      <c r="AR21" s="65">
        <f t="shared" si="4"/>
        <v>8.3333333333333703E-2</v>
      </c>
      <c r="AS21" s="66">
        <f t="shared" si="5"/>
        <v>8.3333333333333703E-2</v>
      </c>
    </row>
    <row r="22" spans="1:45" ht="15.75" thickBot="1">
      <c r="A22" s="59" t="s">
        <v>342</v>
      </c>
      <c r="B22" s="60" t="str">
        <f>'Alocação 1q'!B21</f>
        <v>NHT1022-13</v>
      </c>
      <c r="C22" s="60" t="str">
        <f>'Alocação 1q'!A21</f>
        <v>Estágio Supervisionado em Biologia III (Nível Médio)</v>
      </c>
      <c r="D22" s="60" t="str">
        <f>'Alocação 1q'!C21</f>
        <v>-</v>
      </c>
      <c r="E22" s="60" t="str">
        <f>'Alocação 1q'!D21</f>
        <v>-</v>
      </c>
      <c r="F22" s="60" t="str">
        <f>'Alocação 1q'!E21</f>
        <v>-</v>
      </c>
      <c r="G22" s="60" t="e">
        <f t="shared" si="1"/>
        <v>#VALUE!</v>
      </c>
      <c r="H22" s="60" t="str">
        <f>'Alocação 1q'!H21</f>
        <v>SA</v>
      </c>
      <c r="I22" s="60">
        <f>'Alocação 1q'!J21</f>
        <v>0</v>
      </c>
      <c r="J22" s="60" t="str">
        <f>'Alocação 1q'!I21</f>
        <v>Noturno</v>
      </c>
      <c r="K22" s="60">
        <f>'Alocação 1q'!K21</f>
        <v>10</v>
      </c>
      <c r="L22" s="60">
        <f>'Alocação 1q'!L21</f>
        <v>0</v>
      </c>
      <c r="M22" s="61">
        <f>'Alocação 1q'!M21</f>
        <v>0</v>
      </c>
      <c r="N22" s="61">
        <f>'Alocação 1q'!N21</f>
        <v>0</v>
      </c>
      <c r="O22" s="60">
        <f>'Alocação 1q'!O21</f>
        <v>0</v>
      </c>
      <c r="P22" s="60"/>
      <c r="Q22" s="60">
        <f>'Alocação 1q'!P21</f>
        <v>0</v>
      </c>
      <c r="R22" s="61">
        <f>'Alocação 1q'!Q21</f>
        <v>0</v>
      </c>
      <c r="S22" s="61">
        <f>'Alocação 1q'!R21</f>
        <v>0</v>
      </c>
      <c r="T22" s="60">
        <f>'Alocação 1q'!S21</f>
        <v>0</v>
      </c>
      <c r="U22" s="60"/>
      <c r="V22" s="60">
        <f>'Alocação 1q'!T21</f>
        <v>0</v>
      </c>
      <c r="W22" s="61">
        <f>'Alocação 1q'!U21</f>
        <v>0</v>
      </c>
      <c r="X22" s="61">
        <f>'Alocação 1q'!V21</f>
        <v>0</v>
      </c>
      <c r="Y22" s="60">
        <f>'Alocação 1q'!W21</f>
        <v>0</v>
      </c>
      <c r="Z22" s="60"/>
      <c r="AA22" s="60">
        <f>'Alocação 1q'!Y21</f>
        <v>0</v>
      </c>
      <c r="AB22" s="60" t="str">
        <f>'Alocação 1q'!Z21</f>
        <v>Terças</v>
      </c>
      <c r="AC22" s="61">
        <f>'Alocação 1q'!AA21</f>
        <v>0.79166666666666696</v>
      </c>
      <c r="AD22" s="61">
        <f>'Alocação 1q'!AB21</f>
        <v>0.875000000000001</v>
      </c>
      <c r="AE22" s="60">
        <f>'Alocação 1q'!AC21</f>
        <v>0</v>
      </c>
      <c r="AF22" s="60"/>
      <c r="AG22" s="60"/>
      <c r="AH22" s="60" t="str">
        <f>'Alocação 1q'!Z21</f>
        <v>Terças</v>
      </c>
      <c r="AI22" s="61">
        <f>'Alocação 1q'!AA21</f>
        <v>0.79166666666666696</v>
      </c>
      <c r="AJ22" s="61">
        <f>'Alocação 1q'!AB21</f>
        <v>0.875000000000001</v>
      </c>
      <c r="AK22" s="60">
        <f>'Alocação 1q'!AC21</f>
        <v>0</v>
      </c>
      <c r="AL22" s="60"/>
      <c r="AM22" s="60"/>
      <c r="AN22" s="60" t="str">
        <f>'Alocação 1q'!AJ21</f>
        <v>Patricia da Silva Sessa</v>
      </c>
      <c r="AO22" s="65" t="e">
        <f t="shared" si="6"/>
        <v>#VALUE!</v>
      </c>
      <c r="AP22" s="65" t="e">
        <f t="shared" si="2"/>
        <v>#VALUE!</v>
      </c>
      <c r="AQ22" s="65">
        <f t="shared" si="3"/>
        <v>0</v>
      </c>
      <c r="AR22" s="65">
        <f t="shared" si="4"/>
        <v>8.3333333333334036E-2</v>
      </c>
      <c r="AS22" s="66">
        <f t="shared" si="5"/>
        <v>8.3333333333334036E-2</v>
      </c>
    </row>
    <row r="23" spans="1:45" ht="15.75" thickBot="1">
      <c r="A23" s="59" t="s">
        <v>342</v>
      </c>
      <c r="B23" s="60" t="str">
        <f>'Alocação 1q'!B22</f>
        <v>NHT5007-13</v>
      </c>
      <c r="C23" s="60" t="str">
        <f>'Alocação 1q'!A22</f>
        <v>Estágio Supervisionado II (Nível Fundamental)</v>
      </c>
      <c r="D23" s="60" t="str">
        <f>'Alocação 1q'!C22</f>
        <v>-</v>
      </c>
      <c r="E23" s="60" t="str">
        <f>'Alocação 1q'!D22</f>
        <v>-</v>
      </c>
      <c r="F23" s="60" t="str">
        <f>'Alocação 1q'!E22</f>
        <v>-</v>
      </c>
      <c r="G23" s="60" t="e">
        <f t="shared" si="1"/>
        <v>#VALUE!</v>
      </c>
      <c r="H23" s="60" t="str">
        <f>'Alocação 1q'!H22</f>
        <v>SA</v>
      </c>
      <c r="I23" s="60">
        <f>'Alocação 1q'!J22</f>
        <v>0</v>
      </c>
      <c r="J23" s="60" t="str">
        <f>'Alocação 1q'!I22</f>
        <v>Matutino</v>
      </c>
      <c r="K23" s="60">
        <f>'Alocação 1q'!K22</f>
        <v>10</v>
      </c>
      <c r="L23" s="60">
        <f>'Alocação 1q'!L22</f>
        <v>0</v>
      </c>
      <c r="M23" s="61">
        <f>'Alocação 1q'!M22</f>
        <v>0</v>
      </c>
      <c r="N23" s="61">
        <f>'Alocação 1q'!N22</f>
        <v>0</v>
      </c>
      <c r="O23" s="60">
        <f>'Alocação 1q'!O22</f>
        <v>0</v>
      </c>
      <c r="P23" s="60"/>
      <c r="Q23" s="60">
        <f>'Alocação 1q'!P22</f>
        <v>0</v>
      </c>
      <c r="R23" s="61">
        <f>'Alocação 1q'!Q22</f>
        <v>0</v>
      </c>
      <c r="S23" s="61">
        <f>'Alocação 1q'!R22</f>
        <v>0</v>
      </c>
      <c r="T23" s="60">
        <f>'Alocação 1q'!S22</f>
        <v>0</v>
      </c>
      <c r="U23" s="60"/>
      <c r="V23" s="60">
        <f>'Alocação 1q'!T22</f>
        <v>0</v>
      </c>
      <c r="W23" s="61">
        <f>'Alocação 1q'!U22</f>
        <v>0</v>
      </c>
      <c r="X23" s="61">
        <f>'Alocação 1q'!V22</f>
        <v>0</v>
      </c>
      <c r="Y23" s="60">
        <f>'Alocação 1q'!W22</f>
        <v>0</v>
      </c>
      <c r="Z23" s="60"/>
      <c r="AA23" s="60">
        <f>'Alocação 1q'!Y22</f>
        <v>0</v>
      </c>
      <c r="AB23" s="60" t="str">
        <f>'Alocação 1q'!Z22</f>
        <v>Sextas</v>
      </c>
      <c r="AC23" s="61">
        <f>'Alocação 1q'!AA22</f>
        <v>0.41666666666666702</v>
      </c>
      <c r="AD23" s="61">
        <f>'Alocação 1q'!AB22</f>
        <v>0.5</v>
      </c>
      <c r="AE23" s="60">
        <f>'Alocação 1q'!AC22</f>
        <v>0</v>
      </c>
      <c r="AF23" s="60"/>
      <c r="AG23" s="60"/>
      <c r="AH23" s="60" t="str">
        <f>'Alocação 1q'!Z22</f>
        <v>Sextas</v>
      </c>
      <c r="AI23" s="61">
        <f>'Alocação 1q'!AA22</f>
        <v>0.41666666666666702</v>
      </c>
      <c r="AJ23" s="61">
        <f>'Alocação 1q'!AB22</f>
        <v>0.5</v>
      </c>
      <c r="AK23" s="60">
        <f>'Alocação 1q'!AC22</f>
        <v>0</v>
      </c>
      <c r="AL23" s="60"/>
      <c r="AM23" s="60"/>
      <c r="AN23" s="60" t="str">
        <f>'Alocação 1q'!AJ22</f>
        <v>Adriana Pugliese Netto Lamas</v>
      </c>
      <c r="AO23" s="65" t="e">
        <f t="shared" si="6"/>
        <v>#VALUE!</v>
      </c>
      <c r="AP23" s="65" t="e">
        <f t="shared" si="2"/>
        <v>#VALUE!</v>
      </c>
      <c r="AQ23" s="65">
        <f t="shared" si="3"/>
        <v>0</v>
      </c>
      <c r="AR23" s="65">
        <f t="shared" si="4"/>
        <v>8.3333333333332982E-2</v>
      </c>
      <c r="AS23" s="66">
        <f t="shared" si="5"/>
        <v>8.3333333333332982E-2</v>
      </c>
    </row>
    <row r="24" spans="1:45">
      <c r="A24" s="59" t="s">
        <v>342</v>
      </c>
      <c r="B24" s="60" t="str">
        <f>'Alocação 1q'!B23</f>
        <v>NHT5007-13</v>
      </c>
      <c r="C24" s="60" t="str">
        <f>'Alocação 1q'!A23</f>
        <v>Estágio Supervisionado II (Nível Fundamental)</v>
      </c>
      <c r="D24" s="60" t="str">
        <f>'Alocação 1q'!C23</f>
        <v>-</v>
      </c>
      <c r="E24" s="60" t="str">
        <f>'Alocação 1q'!D23</f>
        <v>-</v>
      </c>
      <c r="F24" s="60" t="str">
        <f>'Alocação 1q'!E23</f>
        <v>-</v>
      </c>
      <c r="G24" s="60" t="e">
        <f t="shared" si="1"/>
        <v>#VALUE!</v>
      </c>
      <c r="H24" s="60" t="str">
        <f>'Alocação 1q'!H23</f>
        <v>SA</v>
      </c>
      <c r="I24" s="60">
        <f>'Alocação 1q'!J23</f>
        <v>0</v>
      </c>
      <c r="J24" s="60" t="str">
        <f>'Alocação 1q'!I23</f>
        <v>Noturno</v>
      </c>
      <c r="K24" s="60">
        <f>'Alocação 1q'!K23</f>
        <v>10</v>
      </c>
      <c r="L24" s="60">
        <f>'Alocação 1q'!L23</f>
        <v>0</v>
      </c>
      <c r="M24" s="61">
        <f>'Alocação 1q'!M23</f>
        <v>0</v>
      </c>
      <c r="N24" s="61">
        <f>'Alocação 1q'!N23</f>
        <v>0</v>
      </c>
      <c r="O24" s="60">
        <f>'Alocação 1q'!O23</f>
        <v>0</v>
      </c>
      <c r="P24" s="60"/>
      <c r="Q24" s="60">
        <f>'Alocação 1q'!P23</f>
        <v>0</v>
      </c>
      <c r="R24" s="61">
        <f>'Alocação 1q'!Q23</f>
        <v>0</v>
      </c>
      <c r="S24" s="61">
        <f>'Alocação 1q'!R23</f>
        <v>0</v>
      </c>
      <c r="T24" s="60">
        <f>'Alocação 1q'!S23</f>
        <v>0</v>
      </c>
      <c r="U24" s="60"/>
      <c r="V24" s="60">
        <f>'Alocação 1q'!T23</f>
        <v>0</v>
      </c>
      <c r="W24" s="61">
        <f>'Alocação 1q'!U23</f>
        <v>0</v>
      </c>
      <c r="X24" s="61">
        <f>'Alocação 1q'!V23</f>
        <v>0</v>
      </c>
      <c r="Y24" s="60">
        <f>'Alocação 1q'!W23</f>
        <v>0</v>
      </c>
      <c r="Z24" s="60"/>
      <c r="AA24" s="60">
        <f>'Alocação 1q'!Y23</f>
        <v>0</v>
      </c>
      <c r="AB24" s="60" t="str">
        <f>'Alocação 1q'!Z23</f>
        <v>Sextas</v>
      </c>
      <c r="AC24" s="61">
        <f>'Alocação 1q'!AA23</f>
        <v>0.875000000000001</v>
      </c>
      <c r="AD24" s="61">
        <f>'Alocação 1q'!AB23</f>
        <v>0.95833333333333404</v>
      </c>
      <c r="AE24" s="60">
        <f>'Alocação 1q'!AC23</f>
        <v>0</v>
      </c>
      <c r="AF24" s="60"/>
      <c r="AG24" s="60"/>
      <c r="AH24" s="60" t="str">
        <f>'Alocação 1q'!Z23</f>
        <v>Sextas</v>
      </c>
      <c r="AI24" s="61">
        <f>'Alocação 1q'!AA23</f>
        <v>0.875000000000001</v>
      </c>
      <c r="AJ24" s="61">
        <f>'Alocação 1q'!AB23</f>
        <v>0.95833333333333404</v>
      </c>
      <c r="AK24" s="60">
        <f>'Alocação 1q'!AC23</f>
        <v>0</v>
      </c>
      <c r="AL24" s="60"/>
      <c r="AM24" s="60"/>
      <c r="AN24" s="60" t="str">
        <f>'Alocação 1q'!AJ23</f>
        <v>Adriana Pugliese Netto Lamas</v>
      </c>
      <c r="AO24" s="65" t="e">
        <f t="shared" si="6"/>
        <v>#VALUE!</v>
      </c>
      <c r="AP24" s="65" t="e">
        <f t="shared" si="2"/>
        <v>#VALUE!</v>
      </c>
      <c r="AQ24" s="65">
        <f t="shared" si="3"/>
        <v>0</v>
      </c>
      <c r="AR24" s="65">
        <f t="shared" si="4"/>
        <v>8.3333333333333037E-2</v>
      </c>
      <c r="AS24" s="66">
        <f t="shared" si="5"/>
        <v>8.3333333333333037E-2</v>
      </c>
    </row>
  </sheetData>
  <mergeCells count="13">
    <mergeCell ref="AL2:AM2"/>
    <mergeCell ref="M2:N2"/>
    <mergeCell ref="R2:S2"/>
    <mergeCell ref="W2:X2"/>
    <mergeCell ref="AC2:AD2"/>
    <mergeCell ref="AF2:AG2"/>
    <mergeCell ref="AI2:AJ2"/>
    <mergeCell ref="AO1:AS1"/>
    <mergeCell ref="L1:P1"/>
    <mergeCell ref="Q1:U1"/>
    <mergeCell ref="V1:Z1"/>
    <mergeCell ref="AB1:AG1"/>
    <mergeCell ref="AH1:AM1"/>
  </mergeCells>
  <conditionalFormatting sqref="AO2:AO24">
    <cfRule type="containsText" dxfId="2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3"/>
  <sheetViews>
    <sheetView workbookViewId="0">
      <selection activeCell="A3" sqref="A3:A13"/>
    </sheetView>
  </sheetViews>
  <sheetFormatPr defaultRowHeight="15"/>
  <cols>
    <col min="1" max="1" width="41" style="37" bestFit="1" customWidth="1"/>
    <col min="2" max="3" width="21.7109375" style="37" bestFit="1" customWidth="1"/>
    <col min="4" max="7" width="8" style="67" customWidth="1"/>
    <col min="8" max="8" width="10.7109375" style="37" bestFit="1" customWidth="1"/>
    <col min="9" max="9" width="9.5703125" style="37" bestFit="1" customWidth="1"/>
    <col min="10" max="10" width="11.140625" style="37" customWidth="1"/>
    <col min="11" max="11" width="8.85546875" style="37" bestFit="1" customWidth="1"/>
    <col min="12" max="12" width="13.140625" style="37" bestFit="1" customWidth="1"/>
    <col min="13" max="14" width="5.7109375" style="68" bestFit="1" customWidth="1"/>
    <col min="15" max="15" width="24.28515625" style="37" bestFit="1" customWidth="1"/>
    <col min="16" max="16" width="8.5703125" style="37" bestFit="1" customWidth="1"/>
    <col min="17" max="17" width="13.140625" style="37" customWidth="1"/>
    <col min="18" max="19" width="9.140625" style="68"/>
    <col min="20" max="20" width="24.28515625" style="37" bestFit="1" customWidth="1"/>
    <col min="21" max="21" width="6.85546875" style="37" customWidth="1"/>
    <col min="22" max="22" width="13.140625" style="37" customWidth="1"/>
    <col min="23" max="24" width="9.140625" style="68"/>
    <col min="25" max="25" width="24.28515625" style="37" bestFit="1" customWidth="1"/>
    <col min="26" max="26" width="6.85546875" style="37" customWidth="1"/>
    <col min="27" max="27" width="67.140625" style="37" customWidth="1"/>
    <col min="28" max="28" width="14.28515625" style="37" bestFit="1" customWidth="1"/>
    <col min="29" max="30" width="9.140625" style="68"/>
    <col min="31" max="31" width="24.28515625" style="37" bestFit="1" customWidth="1"/>
    <col min="32" max="32" width="12" style="37" customWidth="1"/>
    <col min="33" max="33" width="22.85546875" style="37" bestFit="1" customWidth="1"/>
    <col min="34" max="34" width="14.28515625" style="37" bestFit="1" customWidth="1"/>
    <col min="35" max="36" width="9.140625" style="68"/>
    <col min="37" max="37" width="24.28515625" style="37" bestFit="1" customWidth="1"/>
    <col min="38" max="38" width="10.140625" style="37" customWidth="1"/>
    <col min="39" max="39" width="23.42578125" style="37" customWidth="1"/>
    <col min="40" max="40" width="25.140625" style="37" customWidth="1"/>
    <col min="41" max="41" width="27.7109375" style="37" bestFit="1" customWidth="1"/>
    <col min="42" max="42" width="9.85546875" style="37" bestFit="1" customWidth="1"/>
    <col min="43" max="43" width="11.28515625" style="37" customWidth="1"/>
    <col min="44" max="44" width="9.140625" style="37"/>
    <col min="45" max="45" width="9.140625" style="37" customWidth="1"/>
    <col min="46" max="46" width="14.28515625" style="37" bestFit="1" customWidth="1"/>
    <col min="47" max="16384" width="9.140625" style="37"/>
  </cols>
  <sheetData>
    <row r="1" spans="1:46" s="49" customFormat="1" ht="52.5" customHeight="1" thickBot="1">
      <c r="A1" s="48"/>
      <c r="D1" s="50"/>
      <c r="E1" s="50"/>
      <c r="F1" s="50"/>
      <c r="G1" s="50"/>
      <c r="L1" s="74" t="s">
        <v>319</v>
      </c>
      <c r="M1" s="74"/>
      <c r="N1" s="74"/>
      <c r="O1" s="74"/>
      <c r="P1" s="74"/>
      <c r="Q1" s="74" t="s">
        <v>320</v>
      </c>
      <c r="R1" s="74"/>
      <c r="S1" s="74"/>
      <c r="T1" s="74"/>
      <c r="U1" s="74"/>
      <c r="V1" s="74" t="s">
        <v>321</v>
      </c>
      <c r="W1" s="74"/>
      <c r="X1" s="74"/>
      <c r="Y1" s="74"/>
      <c r="Z1" s="74"/>
      <c r="AB1" s="75" t="s">
        <v>322</v>
      </c>
      <c r="AC1" s="76"/>
      <c r="AD1" s="76"/>
      <c r="AE1" s="76"/>
      <c r="AF1" s="76"/>
      <c r="AG1" s="77"/>
      <c r="AH1" s="71" t="s">
        <v>323</v>
      </c>
      <c r="AI1" s="72"/>
      <c r="AJ1" s="72"/>
      <c r="AK1" s="72"/>
      <c r="AL1" s="72"/>
      <c r="AM1" s="73"/>
      <c r="AO1" s="71" t="s">
        <v>324</v>
      </c>
      <c r="AP1" s="72"/>
      <c r="AQ1" s="72"/>
      <c r="AR1" s="72"/>
      <c r="AS1" s="73"/>
    </row>
    <row r="2" spans="1:46" ht="15.75" thickBot="1">
      <c r="A2" s="51" t="s">
        <v>6</v>
      </c>
      <c r="B2" s="52" t="s">
        <v>325</v>
      </c>
      <c r="C2" s="53" t="s">
        <v>326</v>
      </c>
      <c r="D2" s="53" t="s">
        <v>327</v>
      </c>
      <c r="E2" s="53" t="s">
        <v>2</v>
      </c>
      <c r="F2" s="53" t="s">
        <v>3</v>
      </c>
      <c r="G2" s="53" t="s">
        <v>328</v>
      </c>
      <c r="H2" s="52" t="s">
        <v>15</v>
      </c>
      <c r="I2" s="52" t="s">
        <v>9</v>
      </c>
      <c r="J2" s="52" t="s">
        <v>8</v>
      </c>
      <c r="K2" s="52" t="s">
        <v>52</v>
      </c>
      <c r="L2" s="52" t="s">
        <v>329</v>
      </c>
      <c r="M2" s="80" t="s">
        <v>330</v>
      </c>
      <c r="N2" s="80"/>
      <c r="O2" s="52" t="s">
        <v>331</v>
      </c>
      <c r="P2" s="53" t="s">
        <v>332</v>
      </c>
      <c r="Q2" s="52" t="s">
        <v>329</v>
      </c>
      <c r="R2" s="80" t="s">
        <v>330</v>
      </c>
      <c r="S2" s="80"/>
      <c r="T2" s="52" t="s">
        <v>331</v>
      </c>
      <c r="U2" s="53" t="s">
        <v>332</v>
      </c>
      <c r="V2" s="52" t="s">
        <v>329</v>
      </c>
      <c r="W2" s="80" t="s">
        <v>330</v>
      </c>
      <c r="X2" s="80"/>
      <c r="Y2" s="52" t="s">
        <v>331</v>
      </c>
      <c r="Z2" s="53" t="s">
        <v>332</v>
      </c>
      <c r="AA2" s="52" t="s">
        <v>333</v>
      </c>
      <c r="AB2" s="52" t="s">
        <v>334</v>
      </c>
      <c r="AC2" s="80" t="s">
        <v>335</v>
      </c>
      <c r="AD2" s="80"/>
      <c r="AE2" s="52" t="s">
        <v>331</v>
      </c>
      <c r="AF2" s="78" t="s">
        <v>336</v>
      </c>
      <c r="AG2" s="79"/>
      <c r="AH2" s="52" t="s">
        <v>334</v>
      </c>
      <c r="AI2" s="80" t="s">
        <v>335</v>
      </c>
      <c r="AJ2" s="80"/>
      <c r="AK2" s="52" t="s">
        <v>331</v>
      </c>
      <c r="AL2" s="78" t="s">
        <v>336</v>
      </c>
      <c r="AM2" s="79"/>
      <c r="AN2" s="54" t="s">
        <v>337</v>
      </c>
      <c r="AO2" s="55" t="s">
        <v>338</v>
      </c>
      <c r="AP2" s="56" t="s">
        <v>328</v>
      </c>
      <c r="AQ2" s="57" t="s">
        <v>339</v>
      </c>
      <c r="AR2" s="57" t="s">
        <v>340</v>
      </c>
      <c r="AS2" s="58" t="s">
        <v>341</v>
      </c>
    </row>
    <row r="3" spans="1:46" ht="15.75" thickBot="1">
      <c r="A3" s="59" t="s">
        <v>342</v>
      </c>
      <c r="B3" s="60" t="str">
        <f>'Alocação 2q'!B2</f>
        <v>NHT1083-15</v>
      </c>
      <c r="C3" s="60" t="str">
        <f>'Alocação 2q'!A2</f>
        <v>Práticas de Ensino de Biologia I</v>
      </c>
      <c r="D3" s="60">
        <f>'Alocação 2q'!C2</f>
        <v>2</v>
      </c>
      <c r="E3" s="60">
        <f>'Alocação 2q'!D2</f>
        <v>1</v>
      </c>
      <c r="F3" s="60">
        <f>'Alocação 2q'!E2</f>
        <v>4</v>
      </c>
      <c r="G3" s="60">
        <f>D3+E3</f>
        <v>3</v>
      </c>
      <c r="H3" s="60" t="str">
        <f>'Alocação 2q'!H2</f>
        <v>SA</v>
      </c>
      <c r="I3" s="60" t="str">
        <f>'Alocação 2q'!J2</f>
        <v>A</v>
      </c>
      <c r="J3" s="60" t="str">
        <f>'Alocação 2q'!I2</f>
        <v>Matutino</v>
      </c>
      <c r="K3" s="60">
        <f>'Alocação 2q'!K2</f>
        <v>30</v>
      </c>
      <c r="L3" s="60" t="str">
        <f>'Alocação 2q'!L2</f>
        <v>Segundas</v>
      </c>
      <c r="M3" s="61">
        <f>'Alocação 2q'!M2</f>
        <v>0.41666666666666702</v>
      </c>
      <c r="N3" s="61">
        <f>'Alocação 2q'!N2</f>
        <v>0.5</v>
      </c>
      <c r="O3" s="60">
        <f>'Alocação 2q'!O2</f>
        <v>0</v>
      </c>
      <c r="P3" s="60"/>
      <c r="Q3" s="60">
        <f>'Alocação 2q'!P2</f>
        <v>0</v>
      </c>
      <c r="R3" s="61">
        <f>'Alocação 2q'!Q2</f>
        <v>0</v>
      </c>
      <c r="S3" s="61">
        <f>'Alocação 2q'!R2</f>
        <v>0</v>
      </c>
      <c r="T3" s="60">
        <f>'Alocação 2q'!S2</f>
        <v>0</v>
      </c>
      <c r="U3" s="60"/>
      <c r="V3" s="60">
        <f>'Alocação 2q'!T2</f>
        <v>0</v>
      </c>
      <c r="W3" s="61">
        <f>'Alocação 2q'!U2</f>
        <v>0</v>
      </c>
      <c r="X3" s="61">
        <f>'Alocação 2q'!V2</f>
        <v>0</v>
      </c>
      <c r="Y3" s="60">
        <f>'Alocação 2q'!W2</f>
        <v>0</v>
      </c>
      <c r="Z3" s="60"/>
      <c r="AA3" s="60" t="str">
        <f>'Alocação 2q'!Y2</f>
        <v>Danusa Munford</v>
      </c>
      <c r="AB3" s="60" t="str">
        <f>'Alocação 2q'!Z2</f>
        <v>Segundas</v>
      </c>
      <c r="AC3" s="61">
        <f>'Alocação 2q'!AA2</f>
        <v>0.375</v>
      </c>
      <c r="AD3" s="61">
        <f>'Alocação 2q'!AB2</f>
        <v>0.41666666666666702</v>
      </c>
      <c r="AE3" s="60">
        <f>'Alocação 2q'!AC2</f>
        <v>0</v>
      </c>
      <c r="AF3" s="60"/>
      <c r="AG3" s="60"/>
      <c r="AH3" s="60" t="str">
        <f>'Alocação 2q'!Z2</f>
        <v>Segundas</v>
      </c>
      <c r="AI3" s="61">
        <f>'Alocação 2q'!AA2</f>
        <v>0.375</v>
      </c>
      <c r="AJ3" s="61">
        <f>'Alocação 2q'!AB2</f>
        <v>0.41666666666666702</v>
      </c>
      <c r="AK3" s="60">
        <f>'Alocação 2q'!AC2</f>
        <v>0</v>
      </c>
      <c r="AL3" s="60"/>
      <c r="AM3" s="60"/>
      <c r="AN3" s="60" t="str">
        <f>'Alocação 2q'!AJ2</f>
        <v>Danusa Munford</v>
      </c>
      <c r="AO3" s="62" t="str">
        <f t="shared" ref="AO3:AO4" si="0">IF(AP3="0","",IF(AP3=AS3,"CORRETO",IF(AP3&gt;AS3,"HORAS A MENOS ALOCADAS","HORAS A MAIS ALOCADAS")))</f>
        <v>HORAS A MENOS ALOCADAS</v>
      </c>
      <c r="AP3" s="62">
        <f>IF(G3="","0",G3/24)</f>
        <v>0.125</v>
      </c>
      <c r="AQ3" s="62">
        <f>(IF(M3="",0,IF(O3="SEMANAL",N3-M3,(N3-M3)/2)))+(IF(R3="",0,IF(T3="SEMANAL",S3-R3,(S3-R3)/2)))+(IF(W3="",0,IF(Y3="SEMANAL",X3-W3,(X3-W3)/2)))</f>
        <v>4.1666666666666491E-2</v>
      </c>
      <c r="AR3" s="62">
        <f>(IF(AD3="",0,IF(AE3="SEMANAL",AD3-AC3,(AD3-AC3)/2)))+(IF(AJ3="",0,IF(AK3="SEMANAL",AJ3-AI3,(AJ3-AI3)/2)))</f>
        <v>4.1666666666667018E-2</v>
      </c>
      <c r="AS3" s="63">
        <f>AQ3+AR3</f>
        <v>8.3333333333333509E-2</v>
      </c>
      <c r="AT3" s="64"/>
    </row>
    <row r="4" spans="1:46" ht="15.75" thickBot="1">
      <c r="A4" s="59" t="s">
        <v>342</v>
      </c>
      <c r="B4" s="60" t="str">
        <f>'Alocação 2q'!B3</f>
        <v>NHT1083-15</v>
      </c>
      <c r="C4" s="60" t="str">
        <f>'Alocação 2q'!A3</f>
        <v>Práticas de Ensino de Biologia I</v>
      </c>
      <c r="D4" s="60">
        <f>'Alocação 2q'!C3</f>
        <v>2</v>
      </c>
      <c r="E4" s="60">
        <f>'Alocação 2q'!D3</f>
        <v>1</v>
      </c>
      <c r="F4" s="60">
        <f>'Alocação 2q'!E3</f>
        <v>4</v>
      </c>
      <c r="G4" s="60">
        <f t="shared" ref="G4:G13" si="1">D4+E4</f>
        <v>3</v>
      </c>
      <c r="H4" s="60" t="str">
        <f>'Alocação 2q'!H3</f>
        <v>SA</v>
      </c>
      <c r="I4" s="60" t="str">
        <f>'Alocação 2q'!J3</f>
        <v>A</v>
      </c>
      <c r="J4" s="60" t="str">
        <f>'Alocação 2q'!I3</f>
        <v>Noturno</v>
      </c>
      <c r="K4" s="60">
        <f>'Alocação 2q'!K3</f>
        <v>30</v>
      </c>
      <c r="L4" s="60" t="str">
        <f>'Alocação 2q'!L3</f>
        <v>Segundas</v>
      </c>
      <c r="M4" s="61">
        <f>'Alocação 2q'!M3</f>
        <v>0.83333333333333404</v>
      </c>
      <c r="N4" s="61">
        <f>'Alocação 2q'!N3</f>
        <v>0.91666666666666696</v>
      </c>
      <c r="O4" s="60">
        <f>'Alocação 2q'!O3</f>
        <v>0</v>
      </c>
      <c r="P4" s="60"/>
      <c r="Q4" s="60">
        <f>'Alocação 2q'!P3</f>
        <v>0</v>
      </c>
      <c r="R4" s="61">
        <f>'Alocação 2q'!Q3</f>
        <v>0</v>
      </c>
      <c r="S4" s="61">
        <f>'Alocação 2q'!R3</f>
        <v>0</v>
      </c>
      <c r="T4" s="60">
        <f>'Alocação 2q'!S3</f>
        <v>0</v>
      </c>
      <c r="U4" s="60"/>
      <c r="V4" s="60">
        <f>'Alocação 2q'!T3</f>
        <v>0</v>
      </c>
      <c r="W4" s="61">
        <f>'Alocação 2q'!U3</f>
        <v>0</v>
      </c>
      <c r="X4" s="61">
        <f>'Alocação 2q'!V3</f>
        <v>0</v>
      </c>
      <c r="Y4" s="60">
        <f>'Alocação 2q'!W3</f>
        <v>0</v>
      </c>
      <c r="Z4" s="60"/>
      <c r="AA4" s="60" t="str">
        <f>'Alocação 2q'!Y3</f>
        <v>Danusa Munford</v>
      </c>
      <c r="AB4" s="60" t="str">
        <f>'Alocação 2q'!Z3</f>
        <v>Segundas</v>
      </c>
      <c r="AC4" s="61">
        <f>'Alocação 2q'!AA3</f>
        <v>0.79166666666666696</v>
      </c>
      <c r="AD4" s="61">
        <f>'Alocação 2q'!AB3</f>
        <v>0.875000000000001</v>
      </c>
      <c r="AE4" s="60">
        <f>'Alocação 2q'!AC3</f>
        <v>0</v>
      </c>
      <c r="AF4" s="60"/>
      <c r="AG4" s="60"/>
      <c r="AH4" s="60" t="str">
        <f>'Alocação 2q'!Z3</f>
        <v>Segundas</v>
      </c>
      <c r="AI4" s="61">
        <f>'Alocação 2q'!AA3</f>
        <v>0.79166666666666696</v>
      </c>
      <c r="AJ4" s="61">
        <f>'Alocação 2q'!AB3</f>
        <v>0.875000000000001</v>
      </c>
      <c r="AK4" s="60">
        <f>'Alocação 2q'!AC3</f>
        <v>0</v>
      </c>
      <c r="AL4" s="60"/>
      <c r="AM4" s="60"/>
      <c r="AN4" s="60" t="str">
        <f>'Alocação 2q'!AJ3</f>
        <v>Danusa Munford</v>
      </c>
      <c r="AO4" s="65" t="str">
        <f t="shared" si="0"/>
        <v>CORRETO</v>
      </c>
      <c r="AP4" s="65">
        <f t="shared" ref="AP4:AP13" si="2">IF(G4="","0",G4/24)</f>
        <v>0.125</v>
      </c>
      <c r="AQ4" s="65">
        <f t="shared" ref="AQ4:AQ13" si="3">(IF(M4="",0,IF(O4="SEMANAL",N4-M4,(N4-M4)/2)))+(IF(R4="",0,IF(T4="SEMANAL",S4-R4,(S4-R4)/2)))+(IF(W4="",0,IF(Y4="SEMANAL",X4-W4,(X4-W4)/2)))</f>
        <v>4.1666666666666463E-2</v>
      </c>
      <c r="AR4" s="65">
        <f t="shared" ref="AR4:AR13" si="4">(IF(AD4="",0,IF(AE4="SEMANAL",AD4-AC4,(AD4-AC4)/2)))+(IF(AJ4="",0,IF(AK4="SEMANAL",AJ4-AI4,(AJ4-AI4)/2)))</f>
        <v>8.3333333333334036E-2</v>
      </c>
      <c r="AS4" s="66">
        <f t="shared" ref="AS4:AS13" si="5">AQ4+AR4</f>
        <v>0.1250000000000005</v>
      </c>
    </row>
    <row r="5" spans="1:46" ht="15.75" thickBot="1">
      <c r="A5" s="59" t="s">
        <v>342</v>
      </c>
      <c r="B5" s="60" t="str">
        <f>'Alocação 2q'!B4</f>
        <v>-</v>
      </c>
      <c r="C5" s="60">
        <f>'Alocação 2q'!A4</f>
        <v>0</v>
      </c>
      <c r="D5" s="60" t="str">
        <f>'Alocação 2q'!C4</f>
        <v>-</v>
      </c>
      <c r="E5" s="60" t="str">
        <f>'Alocação 2q'!D4</f>
        <v>-</v>
      </c>
      <c r="F5" s="60" t="str">
        <f>'Alocação 2q'!E4</f>
        <v>-</v>
      </c>
      <c r="G5" s="60" t="e">
        <f t="shared" si="1"/>
        <v>#VALUE!</v>
      </c>
      <c r="H5" s="60" t="str">
        <f>'Alocação 2q'!H4</f>
        <v>SA</v>
      </c>
      <c r="I5" s="60" t="str">
        <f>'Alocação 2q'!J4</f>
        <v>A</v>
      </c>
      <c r="J5" s="60" t="str">
        <f>'Alocação 2q'!I4</f>
        <v>Noturno</v>
      </c>
      <c r="K5" s="60">
        <f>'Alocação 2q'!K4</f>
        <v>60</v>
      </c>
      <c r="L5" s="60" t="str">
        <f>'Alocação 2q'!L4</f>
        <v>Quartas</v>
      </c>
      <c r="M5" s="61">
        <f>'Alocação 2q'!M4</f>
        <v>0.79166666666666696</v>
      </c>
      <c r="N5" s="61">
        <f>'Alocação 2q'!N4</f>
        <v>0.95833333333333404</v>
      </c>
      <c r="O5" s="60">
        <f>'Alocação 2q'!O4</f>
        <v>0</v>
      </c>
      <c r="P5" s="60"/>
      <c r="Q5" s="60">
        <f>'Alocação 2q'!P4</f>
        <v>0</v>
      </c>
      <c r="R5" s="61">
        <f>'Alocação 2q'!Q4</f>
        <v>0</v>
      </c>
      <c r="S5" s="61">
        <f>'Alocação 2q'!R4</f>
        <v>0</v>
      </c>
      <c r="T5" s="60">
        <f>'Alocação 2q'!S4</f>
        <v>0</v>
      </c>
      <c r="U5" s="60"/>
      <c r="V5" s="60">
        <f>'Alocação 2q'!T4</f>
        <v>0</v>
      </c>
      <c r="W5" s="61">
        <f>'Alocação 2q'!U4</f>
        <v>0</v>
      </c>
      <c r="X5" s="61">
        <f>'Alocação 2q'!V4</f>
        <v>0</v>
      </c>
      <c r="Y5" s="60">
        <f>'Alocação 2q'!W4</f>
        <v>0</v>
      </c>
      <c r="Z5" s="60"/>
      <c r="AA5" s="60" t="str">
        <f>'Alocação 2q'!Y4</f>
        <v>Graciela de Souza Oliver</v>
      </c>
      <c r="AB5" s="60">
        <f>'Alocação 2q'!Z4</f>
        <v>0</v>
      </c>
      <c r="AC5" s="61">
        <f>'Alocação 2q'!AA4</f>
        <v>0</v>
      </c>
      <c r="AD5" s="61">
        <f>'Alocação 2q'!AB4</f>
        <v>0</v>
      </c>
      <c r="AE5" s="60">
        <f>'Alocação 2q'!AC4</f>
        <v>0</v>
      </c>
      <c r="AF5" s="60"/>
      <c r="AG5" s="60"/>
      <c r="AH5" s="60">
        <f>'Alocação 2q'!Z4</f>
        <v>0</v>
      </c>
      <c r="AI5" s="61">
        <f>'Alocação 2q'!AA4</f>
        <v>0</v>
      </c>
      <c r="AJ5" s="61">
        <f>'Alocação 2q'!AB4</f>
        <v>0</v>
      </c>
      <c r="AK5" s="60">
        <f>'Alocação 2q'!AC4</f>
        <v>0</v>
      </c>
      <c r="AL5" s="60"/>
      <c r="AM5" s="60"/>
      <c r="AN5" s="60">
        <f>'Alocação 2q'!AJ4</f>
        <v>0</v>
      </c>
      <c r="AO5" s="65" t="e">
        <f>IF(AP5="0","",IF(AP5=AS5,"CORRETO",IF(AP5&gt;AS5,"HORAS A MENOS ALOCADAS","HORAS A MAIS ALOCADAS")))</f>
        <v>#VALUE!</v>
      </c>
      <c r="AP5" s="65" t="e">
        <f t="shared" si="2"/>
        <v>#VALUE!</v>
      </c>
      <c r="AQ5" s="65">
        <f t="shared" si="3"/>
        <v>8.3333333333333537E-2</v>
      </c>
      <c r="AR5" s="65">
        <f t="shared" si="4"/>
        <v>0</v>
      </c>
      <c r="AS5" s="66">
        <f t="shared" si="5"/>
        <v>8.3333333333333537E-2</v>
      </c>
    </row>
    <row r="6" spans="1:46" ht="15.75" thickBot="1">
      <c r="A6" s="59" t="s">
        <v>342</v>
      </c>
      <c r="B6" s="60" t="str">
        <f>'Alocação 2q'!B5</f>
        <v>NHT1092-16</v>
      </c>
      <c r="C6" s="60" t="str">
        <f>'Alocação 2q'!A5</f>
        <v>Fundamentos de Sistemática Vegetal</v>
      </c>
      <c r="D6" s="60">
        <f>'Alocação 2q'!C5</f>
        <v>3</v>
      </c>
      <c r="E6" s="60">
        <f>'Alocação 2q'!D5</f>
        <v>3</v>
      </c>
      <c r="F6" s="60">
        <f>'Alocação 2q'!E5</f>
        <v>6</v>
      </c>
      <c r="G6" s="60">
        <f t="shared" si="1"/>
        <v>6</v>
      </c>
      <c r="H6" s="60" t="str">
        <f>'Alocação 2q'!H5</f>
        <v>SA</v>
      </c>
      <c r="I6" s="60" t="str">
        <f>'Alocação 2q'!J5</f>
        <v>A</v>
      </c>
      <c r="J6" s="60" t="str">
        <f>'Alocação 2q'!I5</f>
        <v>Matutino</v>
      </c>
      <c r="K6" s="60">
        <f>'Alocação 2q'!K5</f>
        <v>30</v>
      </c>
      <c r="L6" s="60" t="str">
        <f>'Alocação 2q'!L5</f>
        <v>Sextas</v>
      </c>
      <c r="M6" s="61">
        <f>'Alocação 2q'!M5</f>
        <v>0.41666666666666702</v>
      </c>
      <c r="N6" s="61">
        <f>'Alocação 2q'!N5</f>
        <v>0.5</v>
      </c>
      <c r="O6" s="60">
        <f>'Alocação 2q'!O5</f>
        <v>0</v>
      </c>
      <c r="P6" s="60"/>
      <c r="Q6" s="60">
        <f>'Alocação 2q'!P5</f>
        <v>0</v>
      </c>
      <c r="R6" s="61">
        <f>'Alocação 2q'!Q5</f>
        <v>0</v>
      </c>
      <c r="S6" s="61">
        <f>'Alocação 2q'!R5</f>
        <v>0</v>
      </c>
      <c r="T6" s="60">
        <f>'Alocação 2q'!S5</f>
        <v>0</v>
      </c>
      <c r="U6" s="60"/>
      <c r="V6" s="60">
        <f>'Alocação 2q'!T5</f>
        <v>0</v>
      </c>
      <c r="W6" s="61">
        <f>'Alocação 2q'!U5</f>
        <v>0</v>
      </c>
      <c r="X6" s="61">
        <f>'Alocação 2q'!V5</f>
        <v>0</v>
      </c>
      <c r="Y6" s="60">
        <f>'Alocação 2q'!W5</f>
        <v>0</v>
      </c>
      <c r="Z6" s="60"/>
      <c r="AA6" s="60" t="str">
        <f>'Alocação 2q'!Y5</f>
        <v>Visitante</v>
      </c>
      <c r="AB6" s="60" t="str">
        <f>'Alocação 2q'!Z5</f>
        <v>Segundas</v>
      </c>
      <c r="AC6" s="61">
        <f>'Alocação 2q'!AA5</f>
        <v>0.41666666666666702</v>
      </c>
      <c r="AD6" s="61">
        <f>'Alocação 2q'!AB5</f>
        <v>0.5</v>
      </c>
      <c r="AE6" s="60">
        <f>'Alocação 2q'!AC5</f>
        <v>0</v>
      </c>
      <c r="AF6" s="60"/>
      <c r="AG6" s="60"/>
      <c r="AH6" s="60" t="str">
        <f>'Alocação 2q'!Z5</f>
        <v>Segundas</v>
      </c>
      <c r="AI6" s="61">
        <f>'Alocação 2q'!AA5</f>
        <v>0.41666666666666702</v>
      </c>
      <c r="AJ6" s="61">
        <f>'Alocação 2q'!AB5</f>
        <v>0.5</v>
      </c>
      <c r="AK6" s="60">
        <f>'Alocação 2q'!AC5</f>
        <v>0</v>
      </c>
      <c r="AL6" s="60"/>
      <c r="AM6" s="60"/>
      <c r="AN6" s="60" t="str">
        <f>'Alocação 2q'!AJ5</f>
        <v>Visitante</v>
      </c>
      <c r="AO6" s="65" t="str">
        <f t="shared" ref="AO6:AO13" si="6">IF(AP6="0","",IF(AP6=AS6,"CORRETO",IF(AP6&gt;AS6,"HORAS A MENOS ALOCADAS","HORAS A MAIS ALOCADAS")))</f>
        <v>HORAS A MENOS ALOCADAS</v>
      </c>
      <c r="AP6" s="65">
        <f t="shared" si="2"/>
        <v>0.25</v>
      </c>
      <c r="AQ6" s="65">
        <f t="shared" si="3"/>
        <v>4.1666666666666491E-2</v>
      </c>
      <c r="AR6" s="65">
        <f t="shared" si="4"/>
        <v>8.3333333333332982E-2</v>
      </c>
      <c r="AS6" s="66">
        <f t="shared" si="5"/>
        <v>0.12499999999999947</v>
      </c>
    </row>
    <row r="7" spans="1:46" ht="15.75" thickBot="1">
      <c r="A7" s="59" t="s">
        <v>342</v>
      </c>
      <c r="B7" s="60" t="str">
        <f>'Alocação 2q'!B6</f>
        <v>NHT1092-16</v>
      </c>
      <c r="C7" s="60" t="str">
        <f>'Alocação 2q'!A6</f>
        <v>Fundamentos de Sistemática Vegetal</v>
      </c>
      <c r="D7" s="60">
        <f>'Alocação 2q'!C6</f>
        <v>3</v>
      </c>
      <c r="E7" s="60">
        <f>'Alocação 2q'!D6</f>
        <v>3</v>
      </c>
      <c r="F7" s="60">
        <f>'Alocação 2q'!E6</f>
        <v>6</v>
      </c>
      <c r="G7" s="60">
        <f t="shared" si="1"/>
        <v>6</v>
      </c>
      <c r="H7" s="60" t="str">
        <f>'Alocação 2q'!H6</f>
        <v>SA</v>
      </c>
      <c r="I7" s="60" t="str">
        <f>'Alocação 2q'!J6</f>
        <v>A</v>
      </c>
      <c r="J7" s="60" t="str">
        <f>'Alocação 2q'!I6</f>
        <v>Noturno</v>
      </c>
      <c r="K7" s="60">
        <f>'Alocação 2q'!K6</f>
        <v>30</v>
      </c>
      <c r="L7" s="60" t="str">
        <f>'Alocação 2q'!L6</f>
        <v>Sextas</v>
      </c>
      <c r="M7" s="61">
        <f>'Alocação 2q'!M6</f>
        <v>0.875000000000001</v>
      </c>
      <c r="N7" s="61">
        <f>'Alocação 2q'!N6</f>
        <v>0.95833333333333404</v>
      </c>
      <c r="O7" s="60">
        <f>'Alocação 2q'!O6</f>
        <v>0</v>
      </c>
      <c r="P7" s="60"/>
      <c r="Q7" s="60">
        <f>'Alocação 2q'!P6</f>
        <v>0</v>
      </c>
      <c r="R7" s="61">
        <f>'Alocação 2q'!Q6</f>
        <v>0</v>
      </c>
      <c r="S7" s="61">
        <f>'Alocação 2q'!R6</f>
        <v>0</v>
      </c>
      <c r="T7" s="60">
        <f>'Alocação 2q'!S6</f>
        <v>0</v>
      </c>
      <c r="U7" s="60"/>
      <c r="V7" s="60">
        <f>'Alocação 2q'!T6</f>
        <v>0</v>
      </c>
      <c r="W7" s="61">
        <f>'Alocação 2q'!U6</f>
        <v>0</v>
      </c>
      <c r="X7" s="61">
        <f>'Alocação 2q'!V6</f>
        <v>0</v>
      </c>
      <c r="Y7" s="60">
        <f>'Alocação 2q'!W6</f>
        <v>0</v>
      </c>
      <c r="Z7" s="60"/>
      <c r="AA7" s="60" t="str">
        <f>'Alocação 2q'!Y6</f>
        <v>Visitante</v>
      </c>
      <c r="AB7" s="60" t="str">
        <f>'Alocação 2q'!Z6</f>
        <v>Segundas</v>
      </c>
      <c r="AC7" s="61">
        <f>'Alocação 2q'!AA6</f>
        <v>0.875000000000001</v>
      </c>
      <c r="AD7" s="61">
        <f>'Alocação 2q'!AB6</f>
        <v>0.95833333333333404</v>
      </c>
      <c r="AE7" s="60">
        <f>'Alocação 2q'!AC6</f>
        <v>0</v>
      </c>
      <c r="AF7" s="60"/>
      <c r="AG7" s="60"/>
      <c r="AH7" s="60" t="str">
        <f>'Alocação 2q'!Z6</f>
        <v>Segundas</v>
      </c>
      <c r="AI7" s="61">
        <f>'Alocação 2q'!AA6</f>
        <v>0.875000000000001</v>
      </c>
      <c r="AJ7" s="61">
        <f>'Alocação 2q'!AB6</f>
        <v>0.95833333333333404</v>
      </c>
      <c r="AK7" s="60">
        <f>'Alocação 2q'!AC6</f>
        <v>0</v>
      </c>
      <c r="AL7" s="60"/>
      <c r="AM7" s="60"/>
      <c r="AN7" s="60" t="str">
        <f>'Alocação 2q'!AJ6</f>
        <v>Visitante</v>
      </c>
      <c r="AO7" s="65" t="str">
        <f t="shared" si="6"/>
        <v>HORAS A MENOS ALOCADAS</v>
      </c>
      <c r="AP7" s="65">
        <f t="shared" si="2"/>
        <v>0.25</v>
      </c>
      <c r="AQ7" s="65">
        <f t="shared" si="3"/>
        <v>4.1666666666666519E-2</v>
      </c>
      <c r="AR7" s="65">
        <f t="shared" si="4"/>
        <v>8.3333333333333037E-2</v>
      </c>
      <c r="AS7" s="66">
        <f t="shared" si="5"/>
        <v>0.12499999999999956</v>
      </c>
    </row>
    <row r="8" spans="1:46" ht="15.75" thickBot="1">
      <c r="A8" s="59" t="s">
        <v>342</v>
      </c>
      <c r="B8" s="60" t="str">
        <f>'Alocação 2q'!B7</f>
        <v>BCS0001-15</v>
      </c>
      <c r="C8" s="60" t="str">
        <f>'Alocação 2q'!A7</f>
        <v>Base Experimental das Ciências Naturais</v>
      </c>
      <c r="D8" s="60">
        <f>'Alocação 2q'!C7</f>
        <v>0</v>
      </c>
      <c r="E8" s="60">
        <f>'Alocação 2q'!D7</f>
        <v>3</v>
      </c>
      <c r="F8" s="60">
        <f>'Alocação 2q'!E7</f>
        <v>5</v>
      </c>
      <c r="G8" s="60">
        <f t="shared" si="1"/>
        <v>3</v>
      </c>
      <c r="H8" s="60" t="str">
        <f>'Alocação 2q'!H7</f>
        <v>SA</v>
      </c>
      <c r="I8" s="60">
        <f>'Alocação 2q'!J7</f>
        <v>0</v>
      </c>
      <c r="J8" s="60" t="str">
        <f>'Alocação 2q'!I7</f>
        <v>Noturno</v>
      </c>
      <c r="K8" s="60">
        <f>'Alocação 2q'!K7</f>
        <v>0</v>
      </c>
      <c r="L8" s="60">
        <f>'Alocação 2q'!L7</f>
        <v>0</v>
      </c>
      <c r="M8" s="61">
        <f>'Alocação 2q'!M7</f>
        <v>0</v>
      </c>
      <c r="N8" s="61">
        <f>'Alocação 2q'!N7</f>
        <v>0</v>
      </c>
      <c r="O8" s="60">
        <f>'Alocação 2q'!O7</f>
        <v>0</v>
      </c>
      <c r="P8" s="60"/>
      <c r="Q8" s="60">
        <f>'Alocação 2q'!P7</f>
        <v>0</v>
      </c>
      <c r="R8" s="61">
        <f>'Alocação 2q'!Q7</f>
        <v>0</v>
      </c>
      <c r="S8" s="61">
        <f>'Alocação 2q'!R7</f>
        <v>0</v>
      </c>
      <c r="T8" s="60">
        <f>'Alocação 2q'!S7</f>
        <v>0</v>
      </c>
      <c r="U8" s="60"/>
      <c r="V8" s="60">
        <f>'Alocação 2q'!T7</f>
        <v>0</v>
      </c>
      <c r="W8" s="61">
        <f>'Alocação 2q'!U7</f>
        <v>0</v>
      </c>
      <c r="X8" s="61">
        <f>'Alocação 2q'!V7</f>
        <v>0</v>
      </c>
      <c r="Y8" s="60">
        <f>'Alocação 2q'!W7</f>
        <v>0</v>
      </c>
      <c r="Z8" s="60"/>
      <c r="AA8" s="60">
        <f>'Alocação 2q'!Y7</f>
        <v>0</v>
      </c>
      <c r="AB8" s="60" t="str">
        <f>'Alocação 2q'!Z7</f>
        <v>Terças</v>
      </c>
      <c r="AC8" s="61">
        <f>'Alocação 2q'!AA7</f>
        <v>0.79166666666666696</v>
      </c>
      <c r="AD8" s="61">
        <f>'Alocação 2q'!AB7</f>
        <v>0.91666666666666696</v>
      </c>
      <c r="AE8" s="60">
        <f>'Alocação 2q'!AC7</f>
        <v>0</v>
      </c>
      <c r="AF8" s="60"/>
      <c r="AG8" s="60"/>
      <c r="AH8" s="60" t="str">
        <f>'Alocação 2q'!Z7</f>
        <v>Terças</v>
      </c>
      <c r="AI8" s="61">
        <f>'Alocação 2q'!AA7</f>
        <v>0.79166666666666696</v>
      </c>
      <c r="AJ8" s="61">
        <f>'Alocação 2q'!AB7</f>
        <v>0.91666666666666696</v>
      </c>
      <c r="AK8" s="60">
        <f>'Alocação 2q'!AC7</f>
        <v>0</v>
      </c>
      <c r="AL8" s="60"/>
      <c r="AM8" s="60"/>
      <c r="AN8" s="60" t="str">
        <f>'Alocação 2q'!AJ7</f>
        <v>João Rodrigo Santos da Silva</v>
      </c>
      <c r="AO8" s="65" t="str">
        <f t="shared" si="6"/>
        <v>CORRETO</v>
      </c>
      <c r="AP8" s="65">
        <f t="shared" si="2"/>
        <v>0.125</v>
      </c>
      <c r="AQ8" s="65">
        <f t="shared" si="3"/>
        <v>0</v>
      </c>
      <c r="AR8" s="65">
        <f t="shared" si="4"/>
        <v>0.125</v>
      </c>
      <c r="AS8" s="66">
        <f t="shared" si="5"/>
        <v>0.125</v>
      </c>
    </row>
    <row r="9" spans="1:46" ht="15.75" thickBot="1">
      <c r="A9" s="59" t="s">
        <v>342</v>
      </c>
      <c r="B9" s="60" t="str">
        <f>'Alocação 2q'!B8</f>
        <v>BCS0001-15</v>
      </c>
      <c r="C9" s="60" t="str">
        <f>'Alocação 2q'!A8</f>
        <v>Base Experimental das Ciências Naturais</v>
      </c>
      <c r="D9" s="60">
        <f>'Alocação 2q'!C8</f>
        <v>0</v>
      </c>
      <c r="E9" s="60">
        <f>'Alocação 2q'!D8</f>
        <v>3</v>
      </c>
      <c r="F9" s="60">
        <f>'Alocação 2q'!E8</f>
        <v>5</v>
      </c>
      <c r="G9" s="60">
        <f t="shared" si="1"/>
        <v>3</v>
      </c>
      <c r="H9" s="60" t="str">
        <f>'Alocação 2q'!H8</f>
        <v>SA</v>
      </c>
      <c r="I9" s="60">
        <f>'Alocação 2q'!J8</f>
        <v>0</v>
      </c>
      <c r="J9" s="60" t="str">
        <f>'Alocação 2q'!I8</f>
        <v>Noturno</v>
      </c>
      <c r="K9" s="60">
        <f>'Alocação 2q'!K8</f>
        <v>0</v>
      </c>
      <c r="L9" s="60">
        <f>'Alocação 2q'!L8</f>
        <v>0</v>
      </c>
      <c r="M9" s="61">
        <f>'Alocação 2q'!M8</f>
        <v>0</v>
      </c>
      <c r="N9" s="61">
        <f>'Alocação 2q'!N8</f>
        <v>0</v>
      </c>
      <c r="O9" s="60">
        <f>'Alocação 2q'!O8</f>
        <v>0</v>
      </c>
      <c r="P9" s="60"/>
      <c r="Q9" s="60">
        <f>'Alocação 2q'!P8</f>
        <v>0</v>
      </c>
      <c r="R9" s="61">
        <f>'Alocação 2q'!Q8</f>
        <v>0</v>
      </c>
      <c r="S9" s="61">
        <f>'Alocação 2q'!R8</f>
        <v>0</v>
      </c>
      <c r="T9" s="60">
        <f>'Alocação 2q'!S8</f>
        <v>0</v>
      </c>
      <c r="U9" s="60"/>
      <c r="V9" s="60">
        <f>'Alocação 2q'!T8</f>
        <v>0</v>
      </c>
      <c r="W9" s="61">
        <f>'Alocação 2q'!U8</f>
        <v>0</v>
      </c>
      <c r="X9" s="61">
        <f>'Alocação 2q'!V8</f>
        <v>0</v>
      </c>
      <c r="Y9" s="60">
        <f>'Alocação 2q'!W8</f>
        <v>0</v>
      </c>
      <c r="Z9" s="60"/>
      <c r="AA9" s="60">
        <f>'Alocação 2q'!Y8</f>
        <v>0</v>
      </c>
      <c r="AB9" s="60" t="str">
        <f>'Alocação 2q'!Z8</f>
        <v>Quartas</v>
      </c>
      <c r="AC9" s="61">
        <f>'Alocação 2q'!AA8</f>
        <v>0.79166666666666696</v>
      </c>
      <c r="AD9" s="61">
        <f>'Alocação 2q'!AB8</f>
        <v>0.91666666666666696</v>
      </c>
      <c r="AE9" s="60">
        <f>'Alocação 2q'!AC8</f>
        <v>0</v>
      </c>
      <c r="AF9" s="60"/>
      <c r="AG9" s="60"/>
      <c r="AH9" s="60" t="str">
        <f>'Alocação 2q'!Z8</f>
        <v>Quartas</v>
      </c>
      <c r="AI9" s="61">
        <f>'Alocação 2q'!AA8</f>
        <v>0.79166666666666696</v>
      </c>
      <c r="AJ9" s="61">
        <f>'Alocação 2q'!AB8</f>
        <v>0.91666666666666696</v>
      </c>
      <c r="AK9" s="60">
        <f>'Alocação 2q'!AC8</f>
        <v>0</v>
      </c>
      <c r="AL9" s="60"/>
      <c r="AM9" s="60"/>
      <c r="AN9" s="60" t="str">
        <f>'Alocação 2q'!AJ8</f>
        <v>João Rodrigo Santos da Silva</v>
      </c>
      <c r="AO9" s="65" t="str">
        <f t="shared" si="6"/>
        <v>CORRETO</v>
      </c>
      <c r="AP9" s="65">
        <f t="shared" si="2"/>
        <v>0.125</v>
      </c>
      <c r="AQ9" s="65">
        <f t="shared" si="3"/>
        <v>0</v>
      </c>
      <c r="AR9" s="65">
        <f t="shared" si="4"/>
        <v>0.125</v>
      </c>
      <c r="AS9" s="66">
        <f t="shared" si="5"/>
        <v>0.125</v>
      </c>
    </row>
    <row r="10" spans="1:46" ht="15.75" thickBot="1">
      <c r="A10" s="59" t="s">
        <v>342</v>
      </c>
      <c r="B10" s="60" t="str">
        <f>'Alocação 2q'!B9</f>
        <v>BIL0304-15</v>
      </c>
      <c r="C10" s="60" t="str">
        <f>'Alocação 2q'!A9</f>
        <v>Evolução e Diversificação da Vida na Terra</v>
      </c>
      <c r="D10" s="60">
        <f>'Alocação 2q'!C9</f>
        <v>3</v>
      </c>
      <c r="E10" s="60">
        <f>'Alocação 2q'!D9</f>
        <v>0</v>
      </c>
      <c r="F10" s="60">
        <f>'Alocação 2q'!E9</f>
        <v>4</v>
      </c>
      <c r="G10" s="60">
        <f t="shared" si="1"/>
        <v>3</v>
      </c>
      <c r="H10" s="60" t="str">
        <f>'Alocação 2q'!H9</f>
        <v>SA</v>
      </c>
      <c r="I10" s="60">
        <f>'Alocação 2q'!J9</f>
        <v>0</v>
      </c>
      <c r="J10" s="60" t="str">
        <f>'Alocação 2q'!I9</f>
        <v>Matutino</v>
      </c>
      <c r="K10" s="60">
        <f>'Alocação 2q'!K9</f>
        <v>0</v>
      </c>
      <c r="L10" s="60" t="str">
        <f>'Alocação 2q'!L9</f>
        <v>Segundas</v>
      </c>
      <c r="M10" s="61">
        <f>'Alocação 2q'!M9</f>
        <v>0.33333333333333331</v>
      </c>
      <c r="N10" s="61">
        <f>'Alocação 2q'!N9</f>
        <v>0.41666666666666702</v>
      </c>
      <c r="O10" s="60" t="str">
        <f>'Alocação 2q'!O9</f>
        <v>Quinzenal I</v>
      </c>
      <c r="P10" s="60"/>
      <c r="Q10" s="60" t="str">
        <f>'Alocação 2q'!P9</f>
        <v>Quintas</v>
      </c>
      <c r="R10" s="61">
        <f>'Alocação 2q'!Q9</f>
        <v>0.41666666666666702</v>
      </c>
      <c r="S10" s="61">
        <f>'Alocação 2q'!R9</f>
        <v>0.5</v>
      </c>
      <c r="T10" s="60">
        <f>'Alocação 2q'!S9</f>
        <v>0</v>
      </c>
      <c r="U10" s="60"/>
      <c r="V10" s="60">
        <f>'Alocação 2q'!T9</f>
        <v>0</v>
      </c>
      <c r="W10" s="61">
        <f>'Alocação 2q'!U9</f>
        <v>0</v>
      </c>
      <c r="X10" s="61">
        <f>'Alocação 2q'!V9</f>
        <v>0</v>
      </c>
      <c r="Y10" s="60">
        <f>'Alocação 2q'!W9</f>
        <v>0</v>
      </c>
      <c r="Z10" s="60"/>
      <c r="AA10" s="60" t="str">
        <f>'Alocação 2q'!Y9</f>
        <v>Meiri Aparecida Gurgel de Campos Miranda</v>
      </c>
      <c r="AB10" s="60">
        <f>'Alocação 2q'!Z9</f>
        <v>0</v>
      </c>
      <c r="AC10" s="61">
        <f>'Alocação 2q'!AA9</f>
        <v>0</v>
      </c>
      <c r="AD10" s="61">
        <f>'Alocação 2q'!AB9</f>
        <v>0</v>
      </c>
      <c r="AE10" s="60">
        <f>'Alocação 2q'!AC9</f>
        <v>0</v>
      </c>
      <c r="AF10" s="60"/>
      <c r="AG10" s="60"/>
      <c r="AH10" s="60">
        <f>'Alocação 2q'!Z9</f>
        <v>0</v>
      </c>
      <c r="AI10" s="61">
        <f>'Alocação 2q'!AA9</f>
        <v>0</v>
      </c>
      <c r="AJ10" s="61">
        <f>'Alocação 2q'!AB9</f>
        <v>0</v>
      </c>
      <c r="AK10" s="60">
        <f>'Alocação 2q'!AC9</f>
        <v>0</v>
      </c>
      <c r="AL10" s="60"/>
      <c r="AM10" s="60"/>
      <c r="AN10" s="60">
        <f>'Alocação 2q'!AJ9</f>
        <v>0</v>
      </c>
      <c r="AO10" s="65" t="str">
        <f t="shared" si="6"/>
        <v>HORAS A MENOS ALOCADAS</v>
      </c>
      <c r="AP10" s="65">
        <f t="shared" si="2"/>
        <v>0.125</v>
      </c>
      <c r="AQ10" s="65">
        <f t="shared" si="3"/>
        <v>8.3333333333333343E-2</v>
      </c>
      <c r="AR10" s="65">
        <f t="shared" si="4"/>
        <v>0</v>
      </c>
      <c r="AS10" s="66">
        <f t="shared" si="5"/>
        <v>8.3333333333333343E-2</v>
      </c>
    </row>
    <row r="11" spans="1:46" ht="15.75" thickBot="1">
      <c r="A11" s="59" t="s">
        <v>342</v>
      </c>
      <c r="B11" s="60" t="str">
        <f>'Alocação 2q'!B10</f>
        <v>ENS 185</v>
      </c>
      <c r="C11" s="60" t="str">
        <f>'Alocação 2q'!A10</f>
        <v>Currículo e Educação</v>
      </c>
      <c r="D11" s="60">
        <f>'Alocação 2q'!C10</f>
        <v>4</v>
      </c>
      <c r="E11" s="60">
        <f>'Alocação 2q'!D10</f>
        <v>0</v>
      </c>
      <c r="F11" s="60">
        <f>'Alocação 2q'!E10</f>
        <v>8</v>
      </c>
      <c r="G11" s="60">
        <f t="shared" si="1"/>
        <v>4</v>
      </c>
      <c r="H11" s="60" t="str">
        <f>'Alocação 2q'!H10</f>
        <v>SA</v>
      </c>
      <c r="I11" s="60">
        <f>'Alocação 2q'!J10</f>
        <v>0</v>
      </c>
      <c r="J11" s="60" t="str">
        <f>'Alocação 2q'!I10</f>
        <v>Matutino</v>
      </c>
      <c r="K11" s="60">
        <f>'Alocação 2q'!K10</f>
        <v>0</v>
      </c>
      <c r="L11" s="60" t="str">
        <f>'Alocação 2q'!L10</f>
        <v>Quintas</v>
      </c>
      <c r="M11" s="61">
        <f>'Alocação 2q'!M10</f>
        <v>0.58333333333333304</v>
      </c>
      <c r="N11" s="61">
        <f>'Alocação 2q'!N10</f>
        <v>0.75</v>
      </c>
      <c r="O11" s="60">
        <f>'Alocação 2q'!O10</f>
        <v>0</v>
      </c>
      <c r="P11" s="60"/>
      <c r="Q11" s="60">
        <f>'Alocação 2q'!P10</f>
        <v>0</v>
      </c>
      <c r="R11" s="61">
        <f>'Alocação 2q'!Q10</f>
        <v>0</v>
      </c>
      <c r="S11" s="61">
        <f>'Alocação 2q'!R10</f>
        <v>0</v>
      </c>
      <c r="T11" s="60">
        <f>'Alocação 2q'!S10</f>
        <v>0</v>
      </c>
      <c r="U11" s="60"/>
      <c r="V11" s="60">
        <f>'Alocação 2q'!T10</f>
        <v>0</v>
      </c>
      <c r="W11" s="61">
        <f>'Alocação 2q'!U10</f>
        <v>0</v>
      </c>
      <c r="X11" s="61">
        <f>'Alocação 2q'!V10</f>
        <v>0</v>
      </c>
      <c r="Y11" s="60">
        <f>'Alocação 2q'!W10</f>
        <v>0</v>
      </c>
      <c r="Z11" s="60"/>
      <c r="AA11" s="60" t="str">
        <f>'Alocação 2q'!Y10</f>
        <v>Fernanda Franzolin</v>
      </c>
      <c r="AB11" s="60">
        <f>'Alocação 2q'!Z10</f>
        <v>0</v>
      </c>
      <c r="AC11" s="61">
        <f>'Alocação 2q'!AA10</f>
        <v>0</v>
      </c>
      <c r="AD11" s="61">
        <f>'Alocação 2q'!AB10</f>
        <v>0</v>
      </c>
      <c r="AE11" s="60">
        <f>'Alocação 2q'!AC10</f>
        <v>0</v>
      </c>
      <c r="AF11" s="60"/>
      <c r="AG11" s="60"/>
      <c r="AH11" s="60">
        <f>'Alocação 2q'!Z10</f>
        <v>0</v>
      </c>
      <c r="AI11" s="61">
        <f>'Alocação 2q'!AA10</f>
        <v>0</v>
      </c>
      <c r="AJ11" s="61">
        <f>'Alocação 2q'!AB10</f>
        <v>0</v>
      </c>
      <c r="AK11" s="60">
        <f>'Alocação 2q'!AC10</f>
        <v>0</v>
      </c>
      <c r="AL11" s="60"/>
      <c r="AM11" s="60"/>
      <c r="AN11" s="60">
        <f>'Alocação 2q'!AJ10</f>
        <v>0</v>
      </c>
      <c r="AO11" s="65" t="str">
        <f t="shared" si="6"/>
        <v>HORAS A MENOS ALOCADAS</v>
      </c>
      <c r="AP11" s="65">
        <f t="shared" si="2"/>
        <v>0.16666666666666666</v>
      </c>
      <c r="AQ11" s="65">
        <f t="shared" si="3"/>
        <v>8.3333333333333481E-2</v>
      </c>
      <c r="AR11" s="65">
        <f t="shared" si="4"/>
        <v>0</v>
      </c>
      <c r="AS11" s="66">
        <f t="shared" si="5"/>
        <v>8.3333333333333481E-2</v>
      </c>
    </row>
    <row r="12" spans="1:46" ht="15.75" thickBot="1">
      <c r="A12" s="59" t="s">
        <v>342</v>
      </c>
      <c r="B12" s="60" t="str">
        <f>'Alocação 2q'!B11</f>
        <v>NHT1020-13</v>
      </c>
      <c r="C12" s="60" t="str">
        <f>'Alocação 2q'!A11</f>
        <v>Estágio Supervisionado em Biologia I (Nível Médio)</v>
      </c>
      <c r="D12" s="60" t="str">
        <f>'Alocação 2q'!C11</f>
        <v>-</v>
      </c>
      <c r="E12" s="60" t="str">
        <f>'Alocação 2q'!D11</f>
        <v>-</v>
      </c>
      <c r="F12" s="60" t="str">
        <f>'Alocação 2q'!E11</f>
        <v>-</v>
      </c>
      <c r="G12" s="60" t="e">
        <f t="shared" si="1"/>
        <v>#VALUE!</v>
      </c>
      <c r="H12" s="60" t="str">
        <f>'Alocação 2q'!H11</f>
        <v>SA</v>
      </c>
      <c r="I12" s="60">
        <f>'Alocação 2q'!J11</f>
        <v>0</v>
      </c>
      <c r="J12" s="60" t="str">
        <f>'Alocação 2q'!I11</f>
        <v>Matutino</v>
      </c>
      <c r="K12" s="60">
        <f>'Alocação 2q'!K11</f>
        <v>10</v>
      </c>
      <c r="L12" s="60">
        <f>'Alocação 2q'!L11</f>
        <v>0</v>
      </c>
      <c r="M12" s="61">
        <f>'Alocação 2q'!M11</f>
        <v>0</v>
      </c>
      <c r="N12" s="61">
        <f>'Alocação 2q'!N11</f>
        <v>0</v>
      </c>
      <c r="O12" s="60">
        <f>'Alocação 2q'!O11</f>
        <v>0</v>
      </c>
      <c r="P12" s="60"/>
      <c r="Q12" s="60">
        <f>'Alocação 2q'!P11</f>
        <v>0</v>
      </c>
      <c r="R12" s="61">
        <f>'Alocação 2q'!Q11</f>
        <v>0</v>
      </c>
      <c r="S12" s="61">
        <f>'Alocação 2q'!R11</f>
        <v>0</v>
      </c>
      <c r="T12" s="60">
        <f>'Alocação 2q'!S11</f>
        <v>0</v>
      </c>
      <c r="U12" s="60"/>
      <c r="V12" s="60">
        <f>'Alocação 2q'!T11</f>
        <v>0</v>
      </c>
      <c r="W12" s="61">
        <f>'Alocação 2q'!U11</f>
        <v>0</v>
      </c>
      <c r="X12" s="61">
        <f>'Alocação 2q'!V11</f>
        <v>0</v>
      </c>
      <c r="Y12" s="60">
        <f>'Alocação 2q'!W11</f>
        <v>0</v>
      </c>
      <c r="Z12" s="60"/>
      <c r="AA12" s="60">
        <f>'Alocação 2q'!Y11</f>
        <v>0</v>
      </c>
      <c r="AB12" s="60" t="str">
        <f>'Alocação 2q'!Z11</f>
        <v>Quartas</v>
      </c>
      <c r="AC12" s="61">
        <f>'Alocação 2q'!AA11</f>
        <v>0.33333333333333331</v>
      </c>
      <c r="AD12" s="61">
        <f>'Alocação 2q'!AB11</f>
        <v>0.41666666666666702</v>
      </c>
      <c r="AE12" s="60">
        <f>'Alocação 2q'!AC11</f>
        <v>0</v>
      </c>
      <c r="AF12" s="60"/>
      <c r="AG12" s="60"/>
      <c r="AH12" s="60" t="str">
        <f>'Alocação 2q'!Z11</f>
        <v>Quartas</v>
      </c>
      <c r="AI12" s="61">
        <f>'Alocação 2q'!AA11</f>
        <v>0.33333333333333331</v>
      </c>
      <c r="AJ12" s="61">
        <f>'Alocação 2q'!AB11</f>
        <v>0.41666666666666702</v>
      </c>
      <c r="AK12" s="60">
        <f>'Alocação 2q'!AC11</f>
        <v>0</v>
      </c>
      <c r="AL12" s="60"/>
      <c r="AM12" s="60"/>
      <c r="AN12" s="60" t="str">
        <f>'Alocação 2q'!AJ11</f>
        <v>Meiri Aparecida Gurgel de Campos Miranda</v>
      </c>
      <c r="AO12" s="65" t="e">
        <f t="shared" si="6"/>
        <v>#VALUE!</v>
      </c>
      <c r="AP12" s="65" t="e">
        <f t="shared" si="2"/>
        <v>#VALUE!</v>
      </c>
      <c r="AQ12" s="65">
        <f t="shared" si="3"/>
        <v>0</v>
      </c>
      <c r="AR12" s="65">
        <f t="shared" si="4"/>
        <v>8.3333333333333703E-2</v>
      </c>
      <c r="AS12" s="66">
        <f t="shared" si="5"/>
        <v>8.3333333333333703E-2</v>
      </c>
    </row>
    <row r="13" spans="1:46">
      <c r="A13" s="59" t="s">
        <v>342</v>
      </c>
      <c r="B13" s="60" t="str">
        <f>'Alocação 2q'!B12</f>
        <v>NHT1020-13</v>
      </c>
      <c r="C13" s="60" t="str">
        <f>'Alocação 2q'!A12</f>
        <v>Estágio Supervisionado em Biologia I (Nível Médio)</v>
      </c>
      <c r="D13" s="60" t="str">
        <f>'Alocação 2q'!C12</f>
        <v>-</v>
      </c>
      <c r="E13" s="60" t="str">
        <f>'Alocação 2q'!D12</f>
        <v>-</v>
      </c>
      <c r="F13" s="60" t="str">
        <f>'Alocação 2q'!E12</f>
        <v>-</v>
      </c>
      <c r="G13" s="60" t="e">
        <f t="shared" si="1"/>
        <v>#VALUE!</v>
      </c>
      <c r="H13" s="60" t="str">
        <f>'Alocação 2q'!H12</f>
        <v>SA</v>
      </c>
      <c r="I13" s="60">
        <f>'Alocação 2q'!J12</f>
        <v>0</v>
      </c>
      <c r="J13" s="60" t="str">
        <f>'Alocação 2q'!I12</f>
        <v>Noturno</v>
      </c>
      <c r="K13" s="60">
        <f>'Alocação 2q'!K12</f>
        <v>10</v>
      </c>
      <c r="L13" s="60">
        <f>'Alocação 2q'!L12</f>
        <v>0</v>
      </c>
      <c r="M13" s="61">
        <f>'Alocação 2q'!M12</f>
        <v>0</v>
      </c>
      <c r="N13" s="61">
        <f>'Alocação 2q'!N12</f>
        <v>0</v>
      </c>
      <c r="O13" s="60">
        <f>'Alocação 2q'!O12</f>
        <v>0</v>
      </c>
      <c r="P13" s="60"/>
      <c r="Q13" s="60">
        <f>'Alocação 2q'!P12</f>
        <v>0</v>
      </c>
      <c r="R13" s="61">
        <f>'Alocação 2q'!Q12</f>
        <v>0</v>
      </c>
      <c r="S13" s="61">
        <f>'Alocação 2q'!R12</f>
        <v>0</v>
      </c>
      <c r="T13" s="60">
        <f>'Alocação 2q'!S12</f>
        <v>0</v>
      </c>
      <c r="U13" s="60"/>
      <c r="V13" s="60">
        <f>'Alocação 2q'!T12</f>
        <v>0</v>
      </c>
      <c r="W13" s="61">
        <f>'Alocação 2q'!U12</f>
        <v>0</v>
      </c>
      <c r="X13" s="61">
        <f>'Alocação 2q'!V12</f>
        <v>0</v>
      </c>
      <c r="Y13" s="60">
        <f>'Alocação 2q'!W12</f>
        <v>0</v>
      </c>
      <c r="Z13" s="60"/>
      <c r="AA13" s="60">
        <f>'Alocação 2q'!Y12</f>
        <v>0</v>
      </c>
      <c r="AB13" s="60" t="str">
        <f>'Alocação 2q'!Z12</f>
        <v>Quartas</v>
      </c>
      <c r="AC13" s="61">
        <f>'Alocação 2q'!AA12</f>
        <v>0.79166666666666696</v>
      </c>
      <c r="AD13" s="61">
        <f>'Alocação 2q'!AB12</f>
        <v>0.5</v>
      </c>
      <c r="AE13" s="60">
        <f>'Alocação 2q'!AC12</f>
        <v>0</v>
      </c>
      <c r="AF13" s="60"/>
      <c r="AG13" s="60"/>
      <c r="AH13" s="60" t="str">
        <f>'Alocação 2q'!Z12</f>
        <v>Quartas</v>
      </c>
      <c r="AI13" s="61">
        <f>'Alocação 2q'!AA12</f>
        <v>0.79166666666666696</v>
      </c>
      <c r="AJ13" s="61">
        <f>'Alocação 2q'!AB12</f>
        <v>0.5</v>
      </c>
      <c r="AK13" s="60">
        <f>'Alocação 2q'!AC12</f>
        <v>0</v>
      </c>
      <c r="AL13" s="60"/>
      <c r="AM13" s="60"/>
      <c r="AN13" s="60" t="str">
        <f>'Alocação 2q'!AJ12</f>
        <v>Fernanda Franzolin</v>
      </c>
      <c r="AO13" s="65" t="e">
        <f t="shared" si="6"/>
        <v>#VALUE!</v>
      </c>
      <c r="AP13" s="65" t="e">
        <f t="shared" si="2"/>
        <v>#VALUE!</v>
      </c>
      <c r="AQ13" s="65">
        <f t="shared" si="3"/>
        <v>0</v>
      </c>
      <c r="AR13" s="65">
        <f t="shared" si="4"/>
        <v>-0.29166666666666696</v>
      </c>
      <c r="AS13" s="66">
        <f t="shared" si="5"/>
        <v>-0.29166666666666696</v>
      </c>
    </row>
  </sheetData>
  <mergeCells count="13">
    <mergeCell ref="AL2:AM2"/>
    <mergeCell ref="M2:N2"/>
    <mergeCell ref="R2:S2"/>
    <mergeCell ref="W2:X2"/>
    <mergeCell ref="AC2:AD2"/>
    <mergeCell ref="AF2:AG2"/>
    <mergeCell ref="AI2:AJ2"/>
    <mergeCell ref="AO1:AS1"/>
    <mergeCell ref="L1:P1"/>
    <mergeCell ref="Q1:U1"/>
    <mergeCell ref="V1:Z1"/>
    <mergeCell ref="AB1:AG1"/>
    <mergeCell ref="AH1:AM1"/>
  </mergeCells>
  <conditionalFormatting sqref="AO2:AO13">
    <cfRule type="containsText" dxfId="1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8"/>
  <sheetViews>
    <sheetView workbookViewId="0">
      <selection activeCell="C24" sqref="C24"/>
    </sheetView>
  </sheetViews>
  <sheetFormatPr defaultRowHeight="15"/>
  <cols>
    <col min="1" max="1" width="41" style="37" bestFit="1" customWidth="1"/>
    <col min="2" max="3" width="21.7109375" style="37" bestFit="1" customWidth="1"/>
    <col min="4" max="7" width="8" style="67" customWidth="1"/>
    <col min="8" max="8" width="10.7109375" style="37" bestFit="1" customWidth="1"/>
    <col min="9" max="9" width="9.5703125" style="37" bestFit="1" customWidth="1"/>
    <col min="10" max="10" width="11.140625" style="37" customWidth="1"/>
    <col min="11" max="11" width="8.85546875" style="37" bestFit="1" customWidth="1"/>
    <col min="12" max="12" width="13.140625" style="37" bestFit="1" customWidth="1"/>
    <col min="13" max="14" width="5.7109375" style="68" bestFit="1" customWidth="1"/>
    <col min="15" max="15" width="24.28515625" style="37" bestFit="1" customWidth="1"/>
    <col min="16" max="16" width="8.5703125" style="37" bestFit="1" customWidth="1"/>
    <col min="17" max="17" width="13.140625" style="37" customWidth="1"/>
    <col min="18" max="19" width="9.140625" style="68"/>
    <col min="20" max="20" width="24.28515625" style="37" bestFit="1" customWidth="1"/>
    <col min="21" max="21" width="6.85546875" style="37" customWidth="1"/>
    <col min="22" max="22" width="13.140625" style="37" customWidth="1"/>
    <col min="23" max="24" width="9.140625" style="68"/>
    <col min="25" max="25" width="24.28515625" style="37" bestFit="1" customWidth="1"/>
    <col min="26" max="26" width="6.85546875" style="37" customWidth="1"/>
    <col min="27" max="27" width="67.140625" style="37" customWidth="1"/>
    <col min="28" max="28" width="14.28515625" style="37" bestFit="1" customWidth="1"/>
    <col min="29" max="30" width="9.140625" style="68"/>
    <col min="31" max="31" width="24.28515625" style="37" bestFit="1" customWidth="1"/>
    <col min="32" max="32" width="12" style="37" customWidth="1"/>
    <col min="33" max="33" width="22.85546875" style="37" bestFit="1" customWidth="1"/>
    <col min="34" max="34" width="14.28515625" style="37" bestFit="1" customWidth="1"/>
    <col min="35" max="36" width="9.140625" style="68"/>
    <col min="37" max="37" width="24.28515625" style="37" bestFit="1" customWidth="1"/>
    <col min="38" max="38" width="10.140625" style="37" customWidth="1"/>
    <col min="39" max="39" width="23.42578125" style="37" customWidth="1"/>
    <col min="40" max="40" width="25.140625" style="37" customWidth="1"/>
    <col min="41" max="41" width="27.7109375" style="37" bestFit="1" customWidth="1"/>
    <col min="42" max="42" width="9.85546875" style="37" bestFit="1" customWidth="1"/>
    <col min="43" max="43" width="11.28515625" style="37" customWidth="1"/>
    <col min="44" max="44" width="9.140625" style="37"/>
    <col min="45" max="45" width="9.140625" style="37" customWidth="1"/>
    <col min="46" max="46" width="14.28515625" style="37" bestFit="1" customWidth="1"/>
    <col min="47" max="16384" width="9.140625" style="37"/>
  </cols>
  <sheetData>
    <row r="1" spans="1:46" s="49" customFormat="1" ht="52.5" customHeight="1" thickBot="1">
      <c r="A1" s="48"/>
      <c r="D1" s="50"/>
      <c r="E1" s="50"/>
      <c r="F1" s="50"/>
      <c r="G1" s="50"/>
      <c r="L1" s="74" t="s">
        <v>319</v>
      </c>
      <c r="M1" s="74"/>
      <c r="N1" s="74"/>
      <c r="O1" s="74"/>
      <c r="P1" s="74"/>
      <c r="Q1" s="74" t="s">
        <v>320</v>
      </c>
      <c r="R1" s="74"/>
      <c r="S1" s="74"/>
      <c r="T1" s="74"/>
      <c r="U1" s="74"/>
      <c r="V1" s="74" t="s">
        <v>321</v>
      </c>
      <c r="W1" s="74"/>
      <c r="X1" s="74"/>
      <c r="Y1" s="74"/>
      <c r="Z1" s="74"/>
      <c r="AB1" s="75" t="s">
        <v>322</v>
      </c>
      <c r="AC1" s="76"/>
      <c r="AD1" s="76"/>
      <c r="AE1" s="76"/>
      <c r="AF1" s="76"/>
      <c r="AG1" s="77"/>
      <c r="AH1" s="71" t="s">
        <v>323</v>
      </c>
      <c r="AI1" s="72"/>
      <c r="AJ1" s="72"/>
      <c r="AK1" s="72"/>
      <c r="AL1" s="72"/>
      <c r="AM1" s="73"/>
      <c r="AO1" s="71" t="s">
        <v>324</v>
      </c>
      <c r="AP1" s="72"/>
      <c r="AQ1" s="72"/>
      <c r="AR1" s="72"/>
      <c r="AS1" s="73"/>
    </row>
    <row r="2" spans="1:46" ht="15.75" thickBot="1">
      <c r="A2" s="51" t="s">
        <v>6</v>
      </c>
      <c r="B2" s="52" t="s">
        <v>325</v>
      </c>
      <c r="C2" s="53" t="s">
        <v>326</v>
      </c>
      <c r="D2" s="53" t="s">
        <v>327</v>
      </c>
      <c r="E2" s="53" t="s">
        <v>2</v>
      </c>
      <c r="F2" s="53" t="s">
        <v>3</v>
      </c>
      <c r="G2" s="53" t="s">
        <v>328</v>
      </c>
      <c r="H2" s="52" t="s">
        <v>15</v>
      </c>
      <c r="I2" s="52" t="s">
        <v>9</v>
      </c>
      <c r="J2" s="52" t="s">
        <v>8</v>
      </c>
      <c r="K2" s="52" t="s">
        <v>52</v>
      </c>
      <c r="L2" s="52" t="s">
        <v>329</v>
      </c>
      <c r="M2" s="80" t="s">
        <v>330</v>
      </c>
      <c r="N2" s="80"/>
      <c r="O2" s="52" t="s">
        <v>331</v>
      </c>
      <c r="P2" s="53" t="s">
        <v>332</v>
      </c>
      <c r="Q2" s="52" t="s">
        <v>329</v>
      </c>
      <c r="R2" s="80" t="s">
        <v>330</v>
      </c>
      <c r="S2" s="80"/>
      <c r="T2" s="52" t="s">
        <v>331</v>
      </c>
      <c r="U2" s="53" t="s">
        <v>332</v>
      </c>
      <c r="V2" s="52" t="s">
        <v>329</v>
      </c>
      <c r="W2" s="80" t="s">
        <v>330</v>
      </c>
      <c r="X2" s="80"/>
      <c r="Y2" s="52" t="s">
        <v>331</v>
      </c>
      <c r="Z2" s="53" t="s">
        <v>332</v>
      </c>
      <c r="AA2" s="52" t="s">
        <v>333</v>
      </c>
      <c r="AB2" s="52" t="s">
        <v>334</v>
      </c>
      <c r="AC2" s="80" t="s">
        <v>335</v>
      </c>
      <c r="AD2" s="80"/>
      <c r="AE2" s="52" t="s">
        <v>331</v>
      </c>
      <c r="AF2" s="78" t="s">
        <v>336</v>
      </c>
      <c r="AG2" s="79"/>
      <c r="AH2" s="52" t="s">
        <v>334</v>
      </c>
      <c r="AI2" s="80" t="s">
        <v>335</v>
      </c>
      <c r="AJ2" s="80"/>
      <c r="AK2" s="52" t="s">
        <v>331</v>
      </c>
      <c r="AL2" s="78" t="s">
        <v>336</v>
      </c>
      <c r="AM2" s="79"/>
      <c r="AN2" s="54" t="s">
        <v>337</v>
      </c>
      <c r="AO2" s="55" t="s">
        <v>338</v>
      </c>
      <c r="AP2" s="56" t="s">
        <v>328</v>
      </c>
      <c r="AQ2" s="57" t="s">
        <v>339</v>
      </c>
      <c r="AR2" s="57" t="s">
        <v>340</v>
      </c>
      <c r="AS2" s="58" t="s">
        <v>341</v>
      </c>
    </row>
    <row r="3" spans="1:46" ht="15.75" thickBot="1">
      <c r="A3" s="59" t="s">
        <v>342</v>
      </c>
      <c r="B3" s="60" t="str">
        <f>'Alocação 3q'!B2</f>
        <v>NHT1084-15</v>
      </c>
      <c r="C3" s="60" t="str">
        <f>'Alocação 3q'!A2</f>
        <v>Práticas de Ensino de Biologia II</v>
      </c>
      <c r="D3" s="60">
        <f>'Alocação 3q'!C2</f>
        <v>2</v>
      </c>
      <c r="E3" s="60">
        <f>'Alocação 3q'!D2</f>
        <v>1</v>
      </c>
      <c r="F3" s="60">
        <f>'Alocação 3q'!E2</f>
        <v>4</v>
      </c>
      <c r="G3" s="60">
        <f>D3+E3</f>
        <v>3</v>
      </c>
      <c r="H3" s="60" t="str">
        <f>'Alocação 3q'!H2</f>
        <v>SA</v>
      </c>
      <c r="I3" s="60">
        <f>'Alocação 3q'!J2</f>
        <v>1</v>
      </c>
      <c r="J3" s="60" t="str">
        <f>'Alocação 3q'!I2</f>
        <v>Matutino</v>
      </c>
      <c r="K3" s="60">
        <f>'Alocação 3q'!K2</f>
        <v>30</v>
      </c>
      <c r="L3" s="60" t="str">
        <f>'Alocação 3q'!L2</f>
        <v>Quartas</v>
      </c>
      <c r="M3" s="61">
        <f>'Alocação 3q'!M2</f>
        <v>0.41666666666666702</v>
      </c>
      <c r="N3" s="61">
        <f>'Alocação 3q'!N2</f>
        <v>0.5</v>
      </c>
      <c r="O3" s="60" t="str">
        <f>'Alocação 3q'!O2</f>
        <v>Semanal</v>
      </c>
      <c r="P3" s="60"/>
      <c r="Q3" s="60">
        <f>'Alocação 3q'!P2</f>
        <v>0</v>
      </c>
      <c r="R3" s="61">
        <f>'Alocação 3q'!Q2</f>
        <v>0</v>
      </c>
      <c r="S3" s="61">
        <f>'Alocação 3q'!R2</f>
        <v>0</v>
      </c>
      <c r="T3" s="60">
        <f>'Alocação 3q'!S2</f>
        <v>0</v>
      </c>
      <c r="U3" s="60"/>
      <c r="V3" s="60">
        <f>'Alocação 3q'!T2</f>
        <v>0</v>
      </c>
      <c r="W3" s="61">
        <f>'Alocação 3q'!U2</f>
        <v>0</v>
      </c>
      <c r="X3" s="61">
        <f>'Alocação 3q'!V2</f>
        <v>0</v>
      </c>
      <c r="Y3" s="60">
        <f>'Alocação 3q'!W2</f>
        <v>0</v>
      </c>
      <c r="Z3" s="60"/>
      <c r="AA3" s="60" t="str">
        <f>'Alocação 3q'!Y2</f>
        <v>Adriana Pugliese Netto Lamas</v>
      </c>
      <c r="AB3" s="60" t="str">
        <f>'Alocação 3q'!Z2</f>
        <v>Quartas</v>
      </c>
      <c r="AC3" s="61">
        <f>'Alocação 3q'!AA2</f>
        <v>0.375</v>
      </c>
      <c r="AD3" s="61">
        <f>'Alocação 3q'!AB2</f>
        <v>0.41666666666666702</v>
      </c>
      <c r="AE3" s="60" t="str">
        <f>'Alocação 3q'!AC2</f>
        <v>Semanal</v>
      </c>
      <c r="AF3" s="60"/>
      <c r="AG3" s="60"/>
      <c r="AH3" s="60" t="str">
        <f>'Alocação 3q'!Z2</f>
        <v>Quartas</v>
      </c>
      <c r="AI3" s="61">
        <f>'Alocação 3q'!AA2</f>
        <v>0.375</v>
      </c>
      <c r="AJ3" s="61">
        <f>'Alocação 3q'!AB2</f>
        <v>0.41666666666666702</v>
      </c>
      <c r="AK3" s="60" t="str">
        <f>'Alocação 3q'!AC2</f>
        <v>Semanal</v>
      </c>
      <c r="AL3" s="60"/>
      <c r="AM3" s="60"/>
      <c r="AN3" s="60" t="str">
        <f>'Alocação 3q'!AJ2</f>
        <v>Adriana Pugliese Netto Lamas</v>
      </c>
      <c r="AO3" s="62" t="str">
        <f t="shared" ref="AO3:AO4" si="0">IF(AP3="0","",IF(AP3=AS3,"CORRETO",IF(AP3&gt;AS3,"HORAS A MENOS ALOCADAS","HORAS A MAIS ALOCADAS")))</f>
        <v>HORAS A MAIS ALOCADAS</v>
      </c>
      <c r="AP3" s="62">
        <f>IF(G3="","0",G3/24)</f>
        <v>0.125</v>
      </c>
      <c r="AQ3" s="62">
        <f>(IF(M3="",0,IF(O3="SEMANAL",N3-M3,(N3-M3)/2)))+(IF(R3="",0,IF(T3="SEMANAL",S3-R3,(S3-R3)/2)))+(IF(W3="",0,IF(Y3="SEMANAL",X3-W3,(X3-W3)/2)))</f>
        <v>8.3333333333332982E-2</v>
      </c>
      <c r="AR3" s="62">
        <f>(IF(AD3="",0,IF(AE3="SEMANAL",AD3-AC3,(AD3-AC3)/2)))+(IF(AJ3="",0,IF(AK3="SEMANAL",AJ3-AI3,(AJ3-AI3)/2)))</f>
        <v>8.3333333333334036E-2</v>
      </c>
      <c r="AS3" s="63">
        <f>AQ3+AR3</f>
        <v>0.16666666666666702</v>
      </c>
      <c r="AT3" s="64"/>
    </row>
    <row r="4" spans="1:46" ht="15.75" thickBot="1">
      <c r="A4" s="59" t="s">
        <v>342</v>
      </c>
      <c r="B4" s="60" t="str">
        <f>'Alocação 3q'!B3</f>
        <v>NHT1084-15</v>
      </c>
      <c r="C4" s="60" t="str">
        <f>'Alocação 3q'!A3</f>
        <v>Práticas de Ensino de Biologia II</v>
      </c>
      <c r="D4" s="60">
        <f>'Alocação 3q'!C3</f>
        <v>2</v>
      </c>
      <c r="E4" s="60">
        <f>'Alocação 3q'!D3</f>
        <v>1</v>
      </c>
      <c r="F4" s="60">
        <f>'Alocação 3q'!E3</f>
        <v>4</v>
      </c>
      <c r="G4" s="60">
        <f t="shared" ref="G4:G18" si="1">D4+E4</f>
        <v>3</v>
      </c>
      <c r="H4" s="60" t="str">
        <f>'Alocação 3q'!H3</f>
        <v>SA</v>
      </c>
      <c r="I4" s="60">
        <f>'Alocação 3q'!J3</f>
        <v>1</v>
      </c>
      <c r="J4" s="60" t="str">
        <f>'Alocação 3q'!I3</f>
        <v>Noturno</v>
      </c>
      <c r="K4" s="60">
        <f>'Alocação 3q'!K3</f>
        <v>30</v>
      </c>
      <c r="L4" s="60" t="str">
        <f>'Alocação 3q'!L3</f>
        <v>Quartas</v>
      </c>
      <c r="M4" s="61">
        <f>'Alocação 3q'!M3</f>
        <v>0.83333333333333404</v>
      </c>
      <c r="N4" s="61">
        <f>'Alocação 3q'!N3</f>
        <v>0.91666666666666696</v>
      </c>
      <c r="O4" s="60" t="str">
        <f>'Alocação 3q'!O3</f>
        <v>Semanal</v>
      </c>
      <c r="P4" s="60"/>
      <c r="Q4" s="60">
        <f>'Alocação 3q'!P3</f>
        <v>0</v>
      </c>
      <c r="R4" s="61">
        <f>'Alocação 3q'!Q3</f>
        <v>0</v>
      </c>
      <c r="S4" s="61">
        <f>'Alocação 3q'!R3</f>
        <v>0</v>
      </c>
      <c r="T4" s="60">
        <f>'Alocação 3q'!S3</f>
        <v>0</v>
      </c>
      <c r="U4" s="60"/>
      <c r="V4" s="60">
        <f>'Alocação 3q'!T3</f>
        <v>0</v>
      </c>
      <c r="W4" s="61">
        <f>'Alocação 3q'!U3</f>
        <v>0</v>
      </c>
      <c r="X4" s="61">
        <f>'Alocação 3q'!V3</f>
        <v>0</v>
      </c>
      <c r="Y4" s="60">
        <f>'Alocação 3q'!W3</f>
        <v>0</v>
      </c>
      <c r="Z4" s="60"/>
      <c r="AA4" s="60" t="str">
        <f>'Alocação 3q'!Y3</f>
        <v>Adriana Pugliese Netto Lamas</v>
      </c>
      <c r="AB4" s="60" t="str">
        <f>'Alocação 3q'!Z3</f>
        <v>Quartas</v>
      </c>
      <c r="AC4" s="61">
        <f>'Alocação 3q'!AA3</f>
        <v>0.79166666666666696</v>
      </c>
      <c r="AD4" s="61">
        <f>'Alocação 3q'!AB3</f>
        <v>0.83333333333333404</v>
      </c>
      <c r="AE4" s="60" t="str">
        <f>'Alocação 3q'!AC3</f>
        <v>Semanal</v>
      </c>
      <c r="AF4" s="60"/>
      <c r="AG4" s="60"/>
      <c r="AH4" s="60" t="str">
        <f>'Alocação 3q'!Z3</f>
        <v>Quartas</v>
      </c>
      <c r="AI4" s="61">
        <f>'Alocação 3q'!AA3</f>
        <v>0.79166666666666696</v>
      </c>
      <c r="AJ4" s="61">
        <f>'Alocação 3q'!AB3</f>
        <v>0.83333333333333404</v>
      </c>
      <c r="AK4" s="60" t="str">
        <f>'Alocação 3q'!AC3</f>
        <v>Semanal</v>
      </c>
      <c r="AL4" s="60"/>
      <c r="AM4" s="60"/>
      <c r="AN4" s="60" t="str">
        <f>'Alocação 3q'!AJ3</f>
        <v>Adriana Pugliese Netto Lamas</v>
      </c>
      <c r="AO4" s="65" t="str">
        <f t="shared" si="0"/>
        <v>HORAS A MAIS ALOCADAS</v>
      </c>
      <c r="AP4" s="65">
        <f t="shared" ref="AP4:AP18" si="2">IF(G4="","0",G4/24)</f>
        <v>0.125</v>
      </c>
      <c r="AQ4" s="65">
        <f t="shared" ref="AQ4:AQ18" si="3">(IF(M4="",0,IF(O4="SEMANAL",N4-M4,(N4-M4)/2)))+(IF(R4="",0,IF(T4="SEMANAL",S4-R4,(S4-R4)/2)))+(IF(W4="",0,IF(Y4="SEMANAL",X4-W4,(X4-W4)/2)))</f>
        <v>8.3333333333332926E-2</v>
      </c>
      <c r="AR4" s="65">
        <f t="shared" ref="AR4:AR18" si="4">(IF(AD4="",0,IF(AE4="SEMANAL",AD4-AC4,(AD4-AC4)/2)))+(IF(AJ4="",0,IF(AK4="SEMANAL",AJ4-AI4,(AJ4-AI4)/2)))</f>
        <v>8.3333333333334147E-2</v>
      </c>
      <c r="AS4" s="66">
        <f t="shared" ref="AS4:AS18" si="5">AQ4+AR4</f>
        <v>0.16666666666666707</v>
      </c>
    </row>
    <row r="5" spans="1:46" ht="15.75" thickBot="1">
      <c r="A5" s="59" t="s">
        <v>342</v>
      </c>
      <c r="B5" s="60" t="str">
        <f>'Alocação 3q'!B4</f>
        <v>NHT5013-15</v>
      </c>
      <c r="C5" s="60" t="str">
        <f>'Alocação 3q'!A4</f>
        <v>Práticas de Ensino de Ciências e Matemática no Ensino Fundamental</v>
      </c>
      <c r="D5" s="60">
        <f>'Alocação 3q'!C4</f>
        <v>4</v>
      </c>
      <c r="E5" s="60">
        <f>'Alocação 3q'!D4</f>
        <v>0</v>
      </c>
      <c r="F5" s="60">
        <f>'Alocação 3q'!E4</f>
        <v>4</v>
      </c>
      <c r="G5" s="60">
        <f t="shared" si="1"/>
        <v>4</v>
      </c>
      <c r="H5" s="60" t="str">
        <f>'Alocação 3q'!H4</f>
        <v>SA</v>
      </c>
      <c r="I5" s="60">
        <f>'Alocação 3q'!J4</f>
        <v>1</v>
      </c>
      <c r="J5" s="60" t="str">
        <f>'Alocação 3q'!I4</f>
        <v>Matutino</v>
      </c>
      <c r="K5" s="60">
        <f>'Alocação 3q'!K4</f>
        <v>30</v>
      </c>
      <c r="L5" s="60" t="str">
        <f>'Alocação 3q'!L4</f>
        <v>Quintas</v>
      </c>
      <c r="M5" s="61">
        <f>'Alocação 3q'!M4</f>
        <v>0.33333333333333331</v>
      </c>
      <c r="N5" s="61">
        <f>'Alocação 3q'!N4</f>
        <v>0.41666666666666702</v>
      </c>
      <c r="O5" s="60" t="str">
        <f>'Alocação 3q'!O4</f>
        <v>Semanal</v>
      </c>
      <c r="P5" s="60"/>
      <c r="Q5" s="60" t="str">
        <f>'Alocação 3q'!P4</f>
        <v>Sextas</v>
      </c>
      <c r="R5" s="61">
        <f>'Alocação 3q'!Q4</f>
        <v>0.33333333333333331</v>
      </c>
      <c r="S5" s="61">
        <f>'Alocação 3q'!R4</f>
        <v>0.41666666666666702</v>
      </c>
      <c r="T5" s="60" t="str">
        <f>'Alocação 3q'!S4</f>
        <v>Semanal</v>
      </c>
      <c r="U5" s="60"/>
      <c r="V5" s="60">
        <f>'Alocação 3q'!T4</f>
        <v>0</v>
      </c>
      <c r="W5" s="61">
        <f>'Alocação 3q'!U4</f>
        <v>0</v>
      </c>
      <c r="X5" s="61">
        <f>'Alocação 3q'!V4</f>
        <v>0</v>
      </c>
      <c r="Y5" s="60">
        <f>'Alocação 3q'!W4</f>
        <v>0</v>
      </c>
      <c r="Z5" s="60"/>
      <c r="AA5" s="60" t="str">
        <f>'Alocação 3q'!Y4</f>
        <v>Danusa Munford</v>
      </c>
      <c r="AB5" s="60">
        <f>'Alocação 3q'!Z4</f>
        <v>0</v>
      </c>
      <c r="AC5" s="61">
        <f>'Alocação 3q'!AA4</f>
        <v>0</v>
      </c>
      <c r="AD5" s="61">
        <f>'Alocação 3q'!AB4</f>
        <v>0</v>
      </c>
      <c r="AE5" s="60">
        <f>'Alocação 3q'!AC4</f>
        <v>0</v>
      </c>
      <c r="AF5" s="60"/>
      <c r="AG5" s="60"/>
      <c r="AH5" s="60">
        <f>'Alocação 3q'!Z4</f>
        <v>0</v>
      </c>
      <c r="AI5" s="61">
        <f>'Alocação 3q'!AA4</f>
        <v>0</v>
      </c>
      <c r="AJ5" s="61">
        <f>'Alocação 3q'!AB4</f>
        <v>0</v>
      </c>
      <c r="AK5" s="60">
        <f>'Alocação 3q'!AC4</f>
        <v>0</v>
      </c>
      <c r="AL5" s="60"/>
      <c r="AM5" s="60"/>
      <c r="AN5" s="60">
        <f>'Alocação 3q'!AJ4</f>
        <v>0</v>
      </c>
      <c r="AO5" s="65" t="str">
        <f>IF(AP5="0","",IF(AP5=AS5,"CORRETO",IF(AP5&gt;AS5,"HORAS A MENOS ALOCADAS","HORAS A MAIS ALOCADAS")))</f>
        <v>CORRETO</v>
      </c>
      <c r="AP5" s="65">
        <f t="shared" si="2"/>
        <v>0.16666666666666666</v>
      </c>
      <c r="AQ5" s="65">
        <f t="shared" si="3"/>
        <v>0.16666666666666741</v>
      </c>
      <c r="AR5" s="65">
        <f t="shared" si="4"/>
        <v>0</v>
      </c>
      <c r="AS5" s="66">
        <f t="shared" si="5"/>
        <v>0.16666666666666741</v>
      </c>
    </row>
    <row r="6" spans="1:46" ht="15.75" thickBot="1">
      <c r="A6" s="59" t="s">
        <v>342</v>
      </c>
      <c r="B6" s="60" t="str">
        <f>'Alocação 3q'!B5</f>
        <v>NHT5013-15</v>
      </c>
      <c r="C6" s="60" t="str">
        <f>'Alocação 3q'!A5</f>
        <v>Práticas de Ensino de Ciências e Matemática no Ensino Fundamental</v>
      </c>
      <c r="D6" s="60">
        <f>'Alocação 3q'!C5</f>
        <v>4</v>
      </c>
      <c r="E6" s="60">
        <f>'Alocação 3q'!D5</f>
        <v>0</v>
      </c>
      <c r="F6" s="60">
        <f>'Alocação 3q'!E5</f>
        <v>4</v>
      </c>
      <c r="G6" s="60">
        <f t="shared" si="1"/>
        <v>4</v>
      </c>
      <c r="H6" s="60" t="str">
        <f>'Alocação 3q'!H5</f>
        <v>SA</v>
      </c>
      <c r="I6" s="60">
        <f>'Alocação 3q'!J5</f>
        <v>1</v>
      </c>
      <c r="J6" s="60" t="str">
        <f>'Alocação 3q'!I5</f>
        <v>Noturno</v>
      </c>
      <c r="K6" s="60">
        <f>'Alocação 3q'!K5</f>
        <v>30</v>
      </c>
      <c r="L6" s="60" t="str">
        <f>'Alocação 3q'!L5</f>
        <v>Quintas</v>
      </c>
      <c r="M6" s="61">
        <f>'Alocação 3q'!M5</f>
        <v>0.79166666666666696</v>
      </c>
      <c r="N6" s="61">
        <f>'Alocação 3q'!N5</f>
        <v>0.875000000000001</v>
      </c>
      <c r="O6" s="60" t="str">
        <f>'Alocação 3q'!O5</f>
        <v>Semanal</v>
      </c>
      <c r="P6" s="60"/>
      <c r="Q6" s="60" t="str">
        <f>'Alocação 3q'!P5</f>
        <v>Sextas</v>
      </c>
      <c r="R6" s="61">
        <f>'Alocação 3q'!Q5</f>
        <v>0.79166666666666696</v>
      </c>
      <c r="S6" s="61">
        <f>'Alocação 3q'!R5</f>
        <v>0.875000000000001</v>
      </c>
      <c r="T6" s="60" t="str">
        <f>'Alocação 3q'!S5</f>
        <v>Semanal</v>
      </c>
      <c r="U6" s="60"/>
      <c r="V6" s="60">
        <f>'Alocação 3q'!T5</f>
        <v>0</v>
      </c>
      <c r="W6" s="61">
        <f>'Alocação 3q'!U5</f>
        <v>0</v>
      </c>
      <c r="X6" s="61">
        <f>'Alocação 3q'!V5</f>
        <v>0</v>
      </c>
      <c r="Y6" s="60">
        <f>'Alocação 3q'!W5</f>
        <v>0</v>
      </c>
      <c r="Z6" s="60"/>
      <c r="AA6" s="60" t="str">
        <f>'Alocação 3q'!Y5</f>
        <v xml:space="preserve">Luciana Aparecida Palharini 
</v>
      </c>
      <c r="AB6" s="60">
        <f>'Alocação 3q'!Z5</f>
        <v>0</v>
      </c>
      <c r="AC6" s="61">
        <f>'Alocação 3q'!AA5</f>
        <v>0</v>
      </c>
      <c r="AD6" s="61">
        <f>'Alocação 3q'!AB5</f>
        <v>0</v>
      </c>
      <c r="AE6" s="60">
        <f>'Alocação 3q'!AC5</f>
        <v>0</v>
      </c>
      <c r="AF6" s="60"/>
      <c r="AG6" s="60"/>
      <c r="AH6" s="60">
        <f>'Alocação 3q'!Z5</f>
        <v>0</v>
      </c>
      <c r="AI6" s="61">
        <f>'Alocação 3q'!AA5</f>
        <v>0</v>
      </c>
      <c r="AJ6" s="61">
        <f>'Alocação 3q'!AB5</f>
        <v>0</v>
      </c>
      <c r="AK6" s="60">
        <f>'Alocação 3q'!AC5</f>
        <v>0</v>
      </c>
      <c r="AL6" s="60"/>
      <c r="AM6" s="60"/>
      <c r="AN6" s="60">
        <f>'Alocação 3q'!AJ5</f>
        <v>0</v>
      </c>
      <c r="AO6" s="65" t="str">
        <f t="shared" ref="AO6:AO18" si="6">IF(AP6="0","",IF(AP6=AS6,"CORRETO",IF(AP6&gt;AS6,"HORAS A MENOS ALOCADAS","HORAS A MAIS ALOCADAS")))</f>
        <v>HORAS A MAIS ALOCADAS</v>
      </c>
      <c r="AP6" s="65">
        <f t="shared" si="2"/>
        <v>0.16666666666666666</v>
      </c>
      <c r="AQ6" s="65">
        <f t="shared" si="3"/>
        <v>0.16666666666666807</v>
      </c>
      <c r="AR6" s="65">
        <f t="shared" si="4"/>
        <v>0</v>
      </c>
      <c r="AS6" s="66">
        <f t="shared" si="5"/>
        <v>0.16666666666666807</v>
      </c>
    </row>
    <row r="7" spans="1:46" ht="15.75" thickBot="1">
      <c r="A7" s="59" t="s">
        <v>342</v>
      </c>
      <c r="B7" s="60" t="str">
        <f>'Alocação 3q'!B6</f>
        <v>NHI5011-13</v>
      </c>
      <c r="C7" s="60" t="str">
        <f>'Alocação 3q'!A6</f>
        <v>Políticas Educacionais</v>
      </c>
      <c r="D7" s="60">
        <f>'Alocação 3q'!C6</f>
        <v>3</v>
      </c>
      <c r="E7" s="60">
        <f>'Alocação 3q'!D6</f>
        <v>0</v>
      </c>
      <c r="F7" s="60">
        <f>'Alocação 3q'!E6</f>
        <v>3</v>
      </c>
      <c r="G7" s="60">
        <f t="shared" si="1"/>
        <v>3</v>
      </c>
      <c r="H7" s="60" t="str">
        <f>'Alocação 3q'!H6</f>
        <v>SA</v>
      </c>
      <c r="I7" s="60">
        <f>'Alocação 3q'!J6</f>
        <v>1</v>
      </c>
      <c r="J7" s="60" t="str">
        <f>'Alocação 3q'!I6</f>
        <v>Noturno</v>
      </c>
      <c r="K7" s="60">
        <f>'Alocação 3q'!K6</f>
        <v>45</v>
      </c>
      <c r="L7" s="60" t="str">
        <f>'Alocação 3q'!L6</f>
        <v>Segundas</v>
      </c>
      <c r="M7" s="61">
        <f>'Alocação 3q'!M6</f>
        <v>0.79166666666666696</v>
      </c>
      <c r="N7" s="61">
        <f>'Alocação 3q'!N6</f>
        <v>0.875000000000001</v>
      </c>
      <c r="O7" s="60" t="str">
        <f>'Alocação 3q'!O6</f>
        <v>Quinzenal I</v>
      </c>
      <c r="P7" s="60"/>
      <c r="Q7" s="60" t="str">
        <f>'Alocação 3q'!P6</f>
        <v>Quartas</v>
      </c>
      <c r="R7" s="61">
        <f>'Alocação 3q'!Q6</f>
        <v>0.875000000000001</v>
      </c>
      <c r="S7" s="61">
        <f>'Alocação 3q'!R6</f>
        <v>0.95833333333333404</v>
      </c>
      <c r="T7" s="60" t="str">
        <f>'Alocação 3q'!S6</f>
        <v>Semanal</v>
      </c>
      <c r="U7" s="60"/>
      <c r="V7" s="60">
        <f>'Alocação 3q'!T6</f>
        <v>0</v>
      </c>
      <c r="W7" s="61">
        <f>'Alocação 3q'!U6</f>
        <v>0</v>
      </c>
      <c r="X7" s="61">
        <f>'Alocação 3q'!V6</f>
        <v>0</v>
      </c>
      <c r="Y7" s="60">
        <f>'Alocação 3q'!W6</f>
        <v>0</v>
      </c>
      <c r="Z7" s="60"/>
      <c r="AA7" s="60" t="str">
        <f>'Alocação 3q'!Y6</f>
        <v xml:space="preserve">Renata de Paula Orofino Silva </v>
      </c>
      <c r="AB7" s="60">
        <f>'Alocação 3q'!Z6</f>
        <v>0</v>
      </c>
      <c r="AC7" s="61">
        <f>'Alocação 3q'!AA6</f>
        <v>0</v>
      </c>
      <c r="AD7" s="61">
        <f>'Alocação 3q'!AB6</f>
        <v>0</v>
      </c>
      <c r="AE7" s="60">
        <f>'Alocação 3q'!AC6</f>
        <v>0</v>
      </c>
      <c r="AF7" s="60"/>
      <c r="AG7" s="60"/>
      <c r="AH7" s="60">
        <f>'Alocação 3q'!Z6</f>
        <v>0</v>
      </c>
      <c r="AI7" s="61">
        <f>'Alocação 3q'!AA6</f>
        <v>0</v>
      </c>
      <c r="AJ7" s="61">
        <f>'Alocação 3q'!AB6</f>
        <v>0</v>
      </c>
      <c r="AK7" s="60">
        <f>'Alocação 3q'!AC6</f>
        <v>0</v>
      </c>
      <c r="AL7" s="60"/>
      <c r="AM7" s="60"/>
      <c r="AN7" s="60">
        <f>'Alocação 3q'!AJ6</f>
        <v>0</v>
      </c>
      <c r="AO7" s="65" t="str">
        <f t="shared" si="6"/>
        <v>CORRETO</v>
      </c>
      <c r="AP7" s="65">
        <f t="shared" si="2"/>
        <v>0.125</v>
      </c>
      <c r="AQ7" s="65">
        <f t="shared" si="3"/>
        <v>0.12500000000000006</v>
      </c>
      <c r="AR7" s="65">
        <f t="shared" si="4"/>
        <v>0</v>
      </c>
      <c r="AS7" s="66">
        <f t="shared" si="5"/>
        <v>0.12500000000000006</v>
      </c>
    </row>
    <row r="8" spans="1:46" ht="15.75" thickBot="1">
      <c r="A8" s="59" t="s">
        <v>342</v>
      </c>
      <c r="B8" s="60" t="str">
        <f>'Alocação 3q'!B7</f>
        <v>NHZ5021-15</v>
      </c>
      <c r="C8" s="60" t="str">
        <f>'Alocação 3q'!A7</f>
        <v>Educação em saúde e sexualidade</v>
      </c>
      <c r="D8" s="60">
        <f>'Alocação 3q'!C7</f>
        <v>3</v>
      </c>
      <c r="E8" s="60">
        <f>'Alocação 3q'!D7</f>
        <v>0</v>
      </c>
      <c r="F8" s="60">
        <f>'Alocação 3q'!E7</f>
        <v>3</v>
      </c>
      <c r="G8" s="60">
        <f t="shared" si="1"/>
        <v>3</v>
      </c>
      <c r="H8" s="60" t="str">
        <f>'Alocação 3q'!H7</f>
        <v>SA</v>
      </c>
      <c r="I8" s="60">
        <f>'Alocação 3q'!J7</f>
        <v>1</v>
      </c>
      <c r="J8" s="60" t="str">
        <f>'Alocação 3q'!I7</f>
        <v>Noturno</v>
      </c>
      <c r="K8" s="60">
        <f>'Alocação 3q'!K7</f>
        <v>30</v>
      </c>
      <c r="L8" s="60" t="str">
        <f>'Alocação 3q'!L7</f>
        <v>Segundas</v>
      </c>
      <c r="M8" s="61">
        <f>'Alocação 3q'!M7</f>
        <v>0.79166666666666696</v>
      </c>
      <c r="N8" s="61">
        <f>'Alocação 3q'!N7</f>
        <v>0.91666666666666696</v>
      </c>
      <c r="O8" s="60" t="str">
        <f>'Alocação 3q'!O7</f>
        <v>Semanal</v>
      </c>
      <c r="P8" s="60"/>
      <c r="Q8" s="60">
        <f>'Alocação 3q'!P7</f>
        <v>0</v>
      </c>
      <c r="R8" s="61">
        <f>'Alocação 3q'!Q7</f>
        <v>0</v>
      </c>
      <c r="S8" s="61">
        <f>'Alocação 3q'!R7</f>
        <v>0</v>
      </c>
      <c r="T8" s="60">
        <f>'Alocação 3q'!S7</f>
        <v>0</v>
      </c>
      <c r="U8" s="60"/>
      <c r="V8" s="60">
        <f>'Alocação 3q'!T7</f>
        <v>0</v>
      </c>
      <c r="W8" s="61">
        <f>'Alocação 3q'!U7</f>
        <v>0</v>
      </c>
      <c r="X8" s="61">
        <f>'Alocação 3q'!V7</f>
        <v>0</v>
      </c>
      <c r="Y8" s="60">
        <f>'Alocação 3q'!W7</f>
        <v>0</v>
      </c>
      <c r="Z8" s="60"/>
      <c r="AA8" s="60" t="str">
        <f>'Alocação 3q'!Y7</f>
        <v xml:space="preserve">Mirian Pacheco Silva Albrecht </v>
      </c>
      <c r="AB8" s="60">
        <f>'Alocação 3q'!Z7</f>
        <v>0</v>
      </c>
      <c r="AC8" s="61">
        <f>'Alocação 3q'!AA7</f>
        <v>0</v>
      </c>
      <c r="AD8" s="61">
        <f>'Alocação 3q'!AB7</f>
        <v>0</v>
      </c>
      <c r="AE8" s="60">
        <f>'Alocação 3q'!AC7</f>
        <v>0</v>
      </c>
      <c r="AF8" s="60"/>
      <c r="AG8" s="60"/>
      <c r="AH8" s="60">
        <f>'Alocação 3q'!Z7</f>
        <v>0</v>
      </c>
      <c r="AI8" s="61">
        <f>'Alocação 3q'!AA7</f>
        <v>0</v>
      </c>
      <c r="AJ8" s="61">
        <f>'Alocação 3q'!AB7</f>
        <v>0</v>
      </c>
      <c r="AK8" s="60">
        <f>'Alocação 3q'!AC7</f>
        <v>0</v>
      </c>
      <c r="AL8" s="60"/>
      <c r="AM8" s="60"/>
      <c r="AN8" s="60">
        <f>'Alocação 3q'!AJ7</f>
        <v>0</v>
      </c>
      <c r="AO8" s="65" t="str">
        <f t="shared" si="6"/>
        <v>CORRETO</v>
      </c>
      <c r="AP8" s="65">
        <f t="shared" si="2"/>
        <v>0.125</v>
      </c>
      <c r="AQ8" s="65">
        <f t="shared" si="3"/>
        <v>0.125</v>
      </c>
      <c r="AR8" s="65">
        <f t="shared" si="4"/>
        <v>0</v>
      </c>
      <c r="AS8" s="66">
        <f t="shared" si="5"/>
        <v>0.125</v>
      </c>
    </row>
    <row r="9" spans="1:46" ht="15.75" thickBot="1">
      <c r="A9" s="59" t="s">
        <v>342</v>
      </c>
      <c r="B9" s="60" t="str">
        <f>'Alocação 3q'!B8</f>
        <v>NHT1093-16</v>
      </c>
      <c r="C9" s="60" t="str">
        <f>'Alocação 3q'!A8</f>
        <v>Fundamentos de Zoologia dos Invertebrados</v>
      </c>
      <c r="D9" s="60">
        <f>'Alocação 3q'!C8</f>
        <v>4</v>
      </c>
      <c r="E9" s="60">
        <f>'Alocação 3q'!D8</f>
        <v>2</v>
      </c>
      <c r="F9" s="60">
        <f>'Alocação 3q'!E8</f>
        <v>3</v>
      </c>
      <c r="G9" s="60">
        <f t="shared" si="1"/>
        <v>6</v>
      </c>
      <c r="H9" s="60" t="str">
        <f>'Alocação 3q'!H8</f>
        <v>SA</v>
      </c>
      <c r="I9" s="60">
        <f>'Alocação 3q'!J8</f>
        <v>1</v>
      </c>
      <c r="J9" s="60" t="str">
        <f>'Alocação 3q'!I8</f>
        <v>Matutino</v>
      </c>
      <c r="K9" s="60">
        <f>'Alocação 3q'!K8</f>
        <v>30</v>
      </c>
      <c r="L9" s="60" t="str">
        <f>'Alocação 3q'!L8</f>
        <v>Terças</v>
      </c>
      <c r="M9" s="61">
        <f>'Alocação 3q'!M8</f>
        <v>0.33333333333333331</v>
      </c>
      <c r="N9" s="61">
        <f>'Alocação 3q'!N8</f>
        <v>0.41666666666666702</v>
      </c>
      <c r="O9" s="60" t="str">
        <f>'Alocação 3q'!O8</f>
        <v>Semanal</v>
      </c>
      <c r="P9" s="60"/>
      <c r="Q9" s="60" t="str">
        <f>'Alocação 3q'!P8</f>
        <v>Sextas</v>
      </c>
      <c r="R9" s="61">
        <f>'Alocação 3q'!Q8</f>
        <v>0.33333333333333331</v>
      </c>
      <c r="S9" s="61">
        <f>'Alocação 3q'!R8</f>
        <v>0.41666666666666702</v>
      </c>
      <c r="T9" s="60" t="str">
        <f>'Alocação 3q'!S8</f>
        <v>Semanal</v>
      </c>
      <c r="U9" s="60"/>
      <c r="V9" s="60">
        <f>'Alocação 3q'!T8</f>
        <v>0</v>
      </c>
      <c r="W9" s="61">
        <f>'Alocação 3q'!U8</f>
        <v>0</v>
      </c>
      <c r="X9" s="61">
        <f>'Alocação 3q'!V8</f>
        <v>0</v>
      </c>
      <c r="Y9" s="60">
        <f>'Alocação 3q'!W8</f>
        <v>0</v>
      </c>
      <c r="Z9" s="60"/>
      <c r="AA9" s="60" t="str">
        <f>'Alocação 3q'!Y8</f>
        <v>Otto Müller Patrão de Oliveira</v>
      </c>
      <c r="AB9" s="60" t="str">
        <f>'Alocação 3q'!Z8</f>
        <v>Terças</v>
      </c>
      <c r="AC9" s="61">
        <f>'Alocação 3q'!AA8</f>
        <v>0.41666666666666702</v>
      </c>
      <c r="AD9" s="61">
        <f>'Alocação 3q'!AB8</f>
        <v>0.5</v>
      </c>
      <c r="AE9" s="60" t="str">
        <f>'Alocação 3q'!AC8</f>
        <v>Semanal</v>
      </c>
      <c r="AF9" s="60"/>
      <c r="AG9" s="60"/>
      <c r="AH9" s="60" t="str">
        <f>'Alocação 3q'!Z8</f>
        <v>Terças</v>
      </c>
      <c r="AI9" s="61">
        <f>'Alocação 3q'!AA8</f>
        <v>0.41666666666666702</v>
      </c>
      <c r="AJ9" s="61">
        <f>'Alocação 3q'!AB8</f>
        <v>0.5</v>
      </c>
      <c r="AK9" s="60" t="str">
        <f>'Alocação 3q'!AC8</f>
        <v>Semanal</v>
      </c>
      <c r="AL9" s="60"/>
      <c r="AM9" s="60"/>
      <c r="AN9" s="60" t="str">
        <f>'Alocação 3q'!AJ8</f>
        <v>Otto Müller Patrão de Oliveira</v>
      </c>
      <c r="AO9" s="65" t="str">
        <f t="shared" si="6"/>
        <v>HORAS A MAIS ALOCADAS</v>
      </c>
      <c r="AP9" s="65">
        <f t="shared" si="2"/>
        <v>0.25</v>
      </c>
      <c r="AQ9" s="65">
        <f t="shared" si="3"/>
        <v>0.16666666666666741</v>
      </c>
      <c r="AR9" s="65">
        <f t="shared" si="4"/>
        <v>0.16666666666666596</v>
      </c>
      <c r="AS9" s="66">
        <f t="shared" si="5"/>
        <v>0.33333333333333337</v>
      </c>
    </row>
    <row r="10" spans="1:46" ht="15.75" thickBot="1">
      <c r="A10" s="59" t="s">
        <v>342</v>
      </c>
      <c r="B10" s="60" t="str">
        <f>'Alocação 3q'!B9</f>
        <v>-</v>
      </c>
      <c r="C10" s="60">
        <f>'Alocação 3q'!A9</f>
        <v>0</v>
      </c>
      <c r="D10" s="60" t="str">
        <f>'Alocação 3q'!C9</f>
        <v>-</v>
      </c>
      <c r="E10" s="60" t="str">
        <f>'Alocação 3q'!D9</f>
        <v>-</v>
      </c>
      <c r="F10" s="60" t="str">
        <f>'Alocação 3q'!E9</f>
        <v>-</v>
      </c>
      <c r="G10" s="60" t="e">
        <f t="shared" si="1"/>
        <v>#VALUE!</v>
      </c>
      <c r="H10" s="60">
        <f>'Alocação 3q'!H9</f>
        <v>0</v>
      </c>
      <c r="I10" s="60">
        <f>'Alocação 3q'!J9</f>
        <v>0</v>
      </c>
      <c r="J10" s="60">
        <f>'Alocação 3q'!I9</f>
        <v>0</v>
      </c>
      <c r="K10" s="60">
        <f>'Alocação 3q'!K9</f>
        <v>0</v>
      </c>
      <c r="L10" s="60">
        <f>'Alocação 3q'!L9</f>
        <v>0</v>
      </c>
      <c r="M10" s="61">
        <f>'Alocação 3q'!M9</f>
        <v>0</v>
      </c>
      <c r="N10" s="61">
        <f>'Alocação 3q'!N9</f>
        <v>0</v>
      </c>
      <c r="O10" s="60">
        <f>'Alocação 3q'!O9</f>
        <v>0</v>
      </c>
      <c r="P10" s="60"/>
      <c r="Q10" s="60">
        <f>'Alocação 3q'!P9</f>
        <v>0</v>
      </c>
      <c r="R10" s="61">
        <f>'Alocação 3q'!Q9</f>
        <v>0</v>
      </c>
      <c r="S10" s="61">
        <f>'Alocação 3q'!R9</f>
        <v>0</v>
      </c>
      <c r="T10" s="60">
        <f>'Alocação 3q'!S9</f>
        <v>0</v>
      </c>
      <c r="U10" s="60"/>
      <c r="V10" s="60">
        <f>'Alocação 3q'!T9</f>
        <v>0</v>
      </c>
      <c r="W10" s="61">
        <f>'Alocação 3q'!U9</f>
        <v>0</v>
      </c>
      <c r="X10" s="61">
        <f>'Alocação 3q'!V9</f>
        <v>0</v>
      </c>
      <c r="Y10" s="60">
        <f>'Alocação 3q'!W9</f>
        <v>0</v>
      </c>
      <c r="Z10" s="60"/>
      <c r="AA10" s="60">
        <f>'Alocação 3q'!Y9</f>
        <v>0</v>
      </c>
      <c r="AB10" s="60">
        <f>'Alocação 3q'!Z9</f>
        <v>0</v>
      </c>
      <c r="AC10" s="61">
        <f>'Alocação 3q'!AA9</f>
        <v>0</v>
      </c>
      <c r="AD10" s="61">
        <f>'Alocação 3q'!AB9</f>
        <v>0</v>
      </c>
      <c r="AE10" s="60">
        <f>'Alocação 3q'!AC9</f>
        <v>0</v>
      </c>
      <c r="AF10" s="60"/>
      <c r="AG10" s="60"/>
      <c r="AH10" s="60">
        <f>'Alocação 3q'!Z9</f>
        <v>0</v>
      </c>
      <c r="AI10" s="61">
        <f>'Alocação 3q'!AA9</f>
        <v>0</v>
      </c>
      <c r="AJ10" s="61">
        <f>'Alocação 3q'!AB9</f>
        <v>0</v>
      </c>
      <c r="AK10" s="60">
        <f>'Alocação 3q'!AC9</f>
        <v>0</v>
      </c>
      <c r="AL10" s="60"/>
      <c r="AM10" s="60"/>
      <c r="AN10" s="60" t="str">
        <f>'Alocação 3q'!AJ9</f>
        <v>Visitante</v>
      </c>
      <c r="AO10" s="65" t="e">
        <f t="shared" si="6"/>
        <v>#VALUE!</v>
      </c>
      <c r="AP10" s="65" t="e">
        <f t="shared" si="2"/>
        <v>#VALUE!</v>
      </c>
      <c r="AQ10" s="65">
        <f t="shared" si="3"/>
        <v>0</v>
      </c>
      <c r="AR10" s="65">
        <f t="shared" si="4"/>
        <v>0</v>
      </c>
      <c r="AS10" s="66">
        <f t="shared" si="5"/>
        <v>0</v>
      </c>
    </row>
    <row r="11" spans="1:46" ht="15.75" thickBot="1">
      <c r="A11" s="59" t="s">
        <v>342</v>
      </c>
      <c r="B11" s="60" t="str">
        <f>'Alocação 3q'!B10</f>
        <v>ESZU025-13</v>
      </c>
      <c r="C11" s="60" t="str">
        <f>'Alocação 3q'!A10</f>
        <v>Educação Ambiental</v>
      </c>
      <c r="D11" s="60">
        <f>'Alocação 3q'!C10</f>
        <v>2</v>
      </c>
      <c r="E11" s="60">
        <f>'Alocação 3q'!D10</f>
        <v>2</v>
      </c>
      <c r="F11" s="60">
        <f>'Alocação 3q'!E10</f>
        <v>4</v>
      </c>
      <c r="G11" s="60">
        <f t="shared" si="1"/>
        <v>4</v>
      </c>
      <c r="H11" s="60" t="str">
        <f>'Alocação 3q'!H10</f>
        <v>SA</v>
      </c>
      <c r="I11" s="60">
        <f>'Alocação 3q'!J10</f>
        <v>1</v>
      </c>
      <c r="J11" s="60" t="str">
        <f>'Alocação 3q'!I10</f>
        <v>Matutino</v>
      </c>
      <c r="K11" s="60">
        <f>'Alocação 3q'!K10</f>
        <v>30</v>
      </c>
      <c r="L11" s="60" t="str">
        <f>'Alocação 3q'!L10</f>
        <v>Segundas</v>
      </c>
      <c r="M11" s="61">
        <f>'Alocação 3q'!M10</f>
        <v>0.33333333333333331</v>
      </c>
      <c r="N11" s="61">
        <f>'Alocação 3q'!N10</f>
        <v>0.41666666666666702</v>
      </c>
      <c r="O11" s="60" t="str">
        <f>'Alocação 3q'!O10</f>
        <v>Semanal</v>
      </c>
      <c r="P11" s="60"/>
      <c r="Q11" s="60">
        <f>'Alocação 3q'!P10</f>
        <v>0</v>
      </c>
      <c r="R11" s="61">
        <f>'Alocação 3q'!Q10</f>
        <v>0</v>
      </c>
      <c r="S11" s="61">
        <f>'Alocação 3q'!R10</f>
        <v>0</v>
      </c>
      <c r="T11" s="60">
        <f>'Alocação 3q'!S10</f>
        <v>0</v>
      </c>
      <c r="U11" s="60"/>
      <c r="V11" s="60">
        <f>'Alocação 3q'!T10</f>
        <v>0</v>
      </c>
      <c r="W11" s="61">
        <f>'Alocação 3q'!U10</f>
        <v>0</v>
      </c>
      <c r="X11" s="61">
        <f>'Alocação 3q'!V10</f>
        <v>0</v>
      </c>
      <c r="Y11" s="60">
        <f>'Alocação 3q'!W10</f>
        <v>0</v>
      </c>
      <c r="Z11" s="60"/>
      <c r="AA11" s="60" t="str">
        <f>'Alocação 3q'!Y10</f>
        <v>Patricia da Silva Sessa</v>
      </c>
      <c r="AB11" s="60" t="str">
        <f>'Alocação 3q'!Z10</f>
        <v>Segundas</v>
      </c>
      <c r="AC11" s="61">
        <f>'Alocação 3q'!AA10</f>
        <v>0.41666666666666702</v>
      </c>
      <c r="AD11" s="61">
        <f>'Alocação 3q'!AB10</f>
        <v>0.5</v>
      </c>
      <c r="AE11" s="60" t="str">
        <f>'Alocação 3q'!AC10</f>
        <v>Semanal</v>
      </c>
      <c r="AF11" s="60"/>
      <c r="AG11" s="60"/>
      <c r="AH11" s="60" t="str">
        <f>'Alocação 3q'!Z10</f>
        <v>Segundas</v>
      </c>
      <c r="AI11" s="61">
        <f>'Alocação 3q'!AA10</f>
        <v>0.41666666666666702</v>
      </c>
      <c r="AJ11" s="61">
        <f>'Alocação 3q'!AB10</f>
        <v>0.5</v>
      </c>
      <c r="AK11" s="60" t="str">
        <f>'Alocação 3q'!AC10</f>
        <v>Semanal</v>
      </c>
      <c r="AL11" s="60"/>
      <c r="AM11" s="60"/>
      <c r="AN11" s="60" t="str">
        <f>'Alocação 3q'!AJ10</f>
        <v>Patricia da Silva Sessa</v>
      </c>
      <c r="AO11" s="65" t="str">
        <f t="shared" si="6"/>
        <v>HORAS A MAIS ALOCADAS</v>
      </c>
      <c r="AP11" s="65">
        <f t="shared" si="2"/>
        <v>0.16666666666666666</v>
      </c>
      <c r="AQ11" s="65">
        <f t="shared" si="3"/>
        <v>8.3333333333333703E-2</v>
      </c>
      <c r="AR11" s="65">
        <f t="shared" si="4"/>
        <v>0.16666666666666596</v>
      </c>
      <c r="AS11" s="66">
        <f t="shared" si="5"/>
        <v>0.24999999999999967</v>
      </c>
    </row>
    <row r="12" spans="1:46" ht="15.75" thickBot="1">
      <c r="A12" s="59" t="s">
        <v>342</v>
      </c>
      <c r="B12" s="60" t="str">
        <f>'Alocação 3q'!B11</f>
        <v>BCS0002-15</v>
      </c>
      <c r="C12" s="60" t="str">
        <f>'Alocação 3q'!A11</f>
        <v>Projeto Dirigido</v>
      </c>
      <c r="D12" s="60">
        <f>'Alocação 3q'!C11</f>
        <v>0</v>
      </c>
      <c r="E12" s="60">
        <f>'Alocação 3q'!D11</f>
        <v>2</v>
      </c>
      <c r="F12" s="60">
        <f>'Alocação 3q'!E11</f>
        <v>10</v>
      </c>
      <c r="G12" s="60">
        <f t="shared" si="1"/>
        <v>2</v>
      </c>
      <c r="H12" s="60" t="str">
        <f>'Alocação 3q'!H11</f>
        <v>SA</v>
      </c>
      <c r="I12" s="60">
        <f>'Alocação 3q'!J11</f>
        <v>1</v>
      </c>
      <c r="J12" s="60" t="str">
        <f>'Alocação 3q'!I11</f>
        <v>Noturno</v>
      </c>
      <c r="K12" s="60">
        <f>'Alocação 3q'!K11</f>
        <v>0</v>
      </c>
      <c r="L12" s="60">
        <f>'Alocação 3q'!L11</f>
        <v>0</v>
      </c>
      <c r="M12" s="61">
        <f>'Alocação 3q'!M11</f>
        <v>0</v>
      </c>
      <c r="N12" s="61">
        <f>'Alocação 3q'!N11</f>
        <v>0</v>
      </c>
      <c r="O12" s="60">
        <f>'Alocação 3q'!O11</f>
        <v>0</v>
      </c>
      <c r="P12" s="60"/>
      <c r="Q12" s="60">
        <f>'Alocação 3q'!P11</f>
        <v>0</v>
      </c>
      <c r="R12" s="61">
        <f>'Alocação 3q'!Q11</f>
        <v>0</v>
      </c>
      <c r="S12" s="61">
        <f>'Alocação 3q'!R11</f>
        <v>0</v>
      </c>
      <c r="T12" s="60">
        <f>'Alocação 3q'!S11</f>
        <v>0</v>
      </c>
      <c r="U12" s="60"/>
      <c r="V12" s="60">
        <f>'Alocação 3q'!T11</f>
        <v>0</v>
      </c>
      <c r="W12" s="61">
        <f>'Alocação 3q'!U11</f>
        <v>0</v>
      </c>
      <c r="X12" s="61">
        <f>'Alocação 3q'!V11</f>
        <v>0</v>
      </c>
      <c r="Y12" s="60">
        <f>'Alocação 3q'!W11</f>
        <v>0</v>
      </c>
      <c r="Z12" s="60"/>
      <c r="AA12" s="60">
        <f>'Alocação 3q'!Y11</f>
        <v>0</v>
      </c>
      <c r="AB12" s="60" t="str">
        <f>'Alocação 3q'!Z11</f>
        <v>Terças</v>
      </c>
      <c r="AC12" s="61">
        <f>'Alocação 3q'!AA11</f>
        <v>0.875000000000001</v>
      </c>
      <c r="AD12" s="61">
        <f>'Alocação 3q'!AB11</f>
        <v>0.95833333333333404</v>
      </c>
      <c r="AE12" s="60" t="str">
        <f>'Alocação 3q'!AC11</f>
        <v>Semanal</v>
      </c>
      <c r="AF12" s="60"/>
      <c r="AG12" s="60"/>
      <c r="AH12" s="60" t="str">
        <f>'Alocação 3q'!Z11</f>
        <v>Terças</v>
      </c>
      <c r="AI12" s="61">
        <f>'Alocação 3q'!AA11</f>
        <v>0.875000000000001</v>
      </c>
      <c r="AJ12" s="61">
        <f>'Alocação 3q'!AB11</f>
        <v>0.95833333333333404</v>
      </c>
      <c r="AK12" s="60" t="str">
        <f>'Alocação 3q'!AC11</f>
        <v>Semanal</v>
      </c>
      <c r="AL12" s="60"/>
      <c r="AM12" s="60"/>
      <c r="AN12" s="60" t="str">
        <f>'Alocação 3q'!AJ11</f>
        <v xml:space="preserve">Luciana Aparecida Palharini 
</v>
      </c>
      <c r="AO12" s="65" t="str">
        <f t="shared" si="6"/>
        <v>HORAS A MAIS ALOCADAS</v>
      </c>
      <c r="AP12" s="65">
        <f t="shared" si="2"/>
        <v>8.3333333333333329E-2</v>
      </c>
      <c r="AQ12" s="65">
        <f t="shared" si="3"/>
        <v>0</v>
      </c>
      <c r="AR12" s="65">
        <f t="shared" si="4"/>
        <v>0.16666666666666607</v>
      </c>
      <c r="AS12" s="66">
        <f t="shared" si="5"/>
        <v>0.16666666666666607</v>
      </c>
    </row>
    <row r="13" spans="1:46" ht="15.75" thickBot="1">
      <c r="A13" s="59" t="s">
        <v>342</v>
      </c>
      <c r="B13" s="60" t="str">
        <f>'Alocação 3q'!B12</f>
        <v>BCS0002-15</v>
      </c>
      <c r="C13" s="60" t="str">
        <f>'Alocação 3q'!A12</f>
        <v>Projeto Dirigido</v>
      </c>
      <c r="D13" s="60">
        <f>'Alocação 3q'!C12</f>
        <v>0</v>
      </c>
      <c r="E13" s="60">
        <f>'Alocação 3q'!D12</f>
        <v>2</v>
      </c>
      <c r="F13" s="60">
        <f>'Alocação 3q'!E12</f>
        <v>10</v>
      </c>
      <c r="G13" s="60">
        <f t="shared" si="1"/>
        <v>2</v>
      </c>
      <c r="H13" s="60" t="str">
        <f>'Alocação 3q'!H12</f>
        <v>SA</v>
      </c>
      <c r="I13" s="60">
        <f>'Alocação 3q'!J12</f>
        <v>1</v>
      </c>
      <c r="J13" s="60" t="str">
        <f>'Alocação 3q'!I12</f>
        <v>Matutino</v>
      </c>
      <c r="K13" s="60">
        <f>'Alocação 3q'!K12</f>
        <v>0</v>
      </c>
      <c r="L13" s="60">
        <f>'Alocação 3q'!L12</f>
        <v>0</v>
      </c>
      <c r="M13" s="61">
        <f>'Alocação 3q'!M12</f>
        <v>0</v>
      </c>
      <c r="N13" s="61">
        <f>'Alocação 3q'!N12</f>
        <v>0</v>
      </c>
      <c r="O13" s="60">
        <f>'Alocação 3q'!O12</f>
        <v>0</v>
      </c>
      <c r="P13" s="60"/>
      <c r="Q13" s="60">
        <f>'Alocação 3q'!P12</f>
        <v>0</v>
      </c>
      <c r="R13" s="61">
        <f>'Alocação 3q'!Q12</f>
        <v>0</v>
      </c>
      <c r="S13" s="61">
        <f>'Alocação 3q'!R12</f>
        <v>0</v>
      </c>
      <c r="T13" s="60">
        <f>'Alocação 3q'!S12</f>
        <v>0</v>
      </c>
      <c r="U13" s="60"/>
      <c r="V13" s="60">
        <f>'Alocação 3q'!T12</f>
        <v>0</v>
      </c>
      <c r="W13" s="61">
        <f>'Alocação 3q'!U12</f>
        <v>0</v>
      </c>
      <c r="X13" s="61">
        <f>'Alocação 3q'!V12</f>
        <v>0</v>
      </c>
      <c r="Y13" s="60">
        <f>'Alocação 3q'!W12</f>
        <v>0</v>
      </c>
      <c r="Z13" s="60"/>
      <c r="AA13" s="60">
        <f>'Alocação 3q'!Y12</f>
        <v>0</v>
      </c>
      <c r="AB13" s="60" t="str">
        <f>'Alocação 3q'!Z12</f>
        <v>Terças</v>
      </c>
      <c r="AC13" s="61">
        <f>'Alocação 3q'!AA12</f>
        <v>0.41666666666666702</v>
      </c>
      <c r="AD13" s="61">
        <f>'Alocação 3q'!AB12</f>
        <v>0.5</v>
      </c>
      <c r="AE13" s="60" t="str">
        <f>'Alocação 3q'!AC12</f>
        <v>Semanal</v>
      </c>
      <c r="AF13" s="60"/>
      <c r="AG13" s="60"/>
      <c r="AH13" s="60" t="str">
        <f>'Alocação 3q'!Z12</f>
        <v>Terças</v>
      </c>
      <c r="AI13" s="61">
        <f>'Alocação 3q'!AA12</f>
        <v>0.41666666666666702</v>
      </c>
      <c r="AJ13" s="61">
        <f>'Alocação 3q'!AB12</f>
        <v>0.5</v>
      </c>
      <c r="AK13" s="60" t="str">
        <f>'Alocação 3q'!AC12</f>
        <v>Semanal</v>
      </c>
      <c r="AL13" s="60"/>
      <c r="AM13" s="60"/>
      <c r="AN13" s="60" t="str">
        <f>'Alocação 3q'!AJ12</f>
        <v xml:space="preserve">Mirian Pacheco Silva Albrecht </v>
      </c>
      <c r="AO13" s="65" t="str">
        <f t="shared" si="6"/>
        <v>HORAS A MAIS ALOCADAS</v>
      </c>
      <c r="AP13" s="65">
        <f t="shared" si="2"/>
        <v>8.3333333333333329E-2</v>
      </c>
      <c r="AQ13" s="65">
        <f t="shared" si="3"/>
        <v>0</v>
      </c>
      <c r="AR13" s="65">
        <f t="shared" si="4"/>
        <v>0.16666666666666596</v>
      </c>
      <c r="AS13" s="66">
        <f t="shared" si="5"/>
        <v>0.16666666666666596</v>
      </c>
    </row>
    <row r="14" spans="1:46" ht="15.75" thickBot="1">
      <c r="A14" s="59" t="s">
        <v>342</v>
      </c>
      <c r="B14" s="60" t="str">
        <f>'Alocação 3q'!B13</f>
        <v>ENS 230</v>
      </c>
      <c r="C14" s="60" t="str">
        <f>'Alocação 3q'!A13</f>
        <v>Sexualidade e Educação</v>
      </c>
      <c r="D14" s="60">
        <f>'Alocação 3q'!C13</f>
        <v>2</v>
      </c>
      <c r="E14" s="60">
        <f>'Alocação 3q'!D13</f>
        <v>0</v>
      </c>
      <c r="F14" s="60">
        <f>'Alocação 3q'!E13</f>
        <v>4</v>
      </c>
      <c r="G14" s="60">
        <f t="shared" si="1"/>
        <v>2</v>
      </c>
      <c r="H14" s="60" t="str">
        <f>'Alocação 3q'!H13</f>
        <v>SA</v>
      </c>
      <c r="I14" s="60">
        <f>'Alocação 3q'!J13</f>
        <v>1</v>
      </c>
      <c r="J14" s="60" t="str">
        <f>'Alocação 3q'!I13</f>
        <v>Matutino</v>
      </c>
      <c r="K14" s="60">
        <f>'Alocação 3q'!K13</f>
        <v>30</v>
      </c>
      <c r="L14" s="60" t="str">
        <f>'Alocação 3q'!L13</f>
        <v>Sextas</v>
      </c>
      <c r="M14" s="61">
        <f>'Alocação 3q'!M13</f>
        <v>0.58333333333333304</v>
      </c>
      <c r="N14" s="61">
        <f>'Alocação 3q'!N13</f>
        <v>0.66666666666666696</v>
      </c>
      <c r="O14" s="60" t="str">
        <f>'Alocação 3q'!O13</f>
        <v>Semanal</v>
      </c>
      <c r="P14" s="60"/>
      <c r="Q14" s="60">
        <f>'Alocação 3q'!P13</f>
        <v>0</v>
      </c>
      <c r="R14" s="61">
        <f>'Alocação 3q'!Q13</f>
        <v>0</v>
      </c>
      <c r="S14" s="61">
        <f>'Alocação 3q'!R13</f>
        <v>0</v>
      </c>
      <c r="T14" s="60">
        <f>'Alocação 3q'!S13</f>
        <v>0</v>
      </c>
      <c r="U14" s="60"/>
      <c r="V14" s="60">
        <f>'Alocação 3q'!T13</f>
        <v>0</v>
      </c>
      <c r="W14" s="61">
        <f>'Alocação 3q'!U13</f>
        <v>0</v>
      </c>
      <c r="X14" s="61">
        <f>'Alocação 3q'!V13</f>
        <v>0</v>
      </c>
      <c r="Y14" s="60">
        <f>'Alocação 3q'!W13</f>
        <v>0</v>
      </c>
      <c r="Z14" s="60"/>
      <c r="AA14" s="60" t="str">
        <f>'Alocação 3q'!Y13</f>
        <v>Meiri Aparecida Gurgel de Campos Miranda</v>
      </c>
      <c r="AB14" s="60">
        <f>'Alocação 3q'!Z13</f>
        <v>0</v>
      </c>
      <c r="AC14" s="61">
        <f>'Alocação 3q'!AA13</f>
        <v>0</v>
      </c>
      <c r="AD14" s="61">
        <f>'Alocação 3q'!AB13</f>
        <v>0</v>
      </c>
      <c r="AE14" s="60">
        <f>'Alocação 3q'!AC13</f>
        <v>0</v>
      </c>
      <c r="AF14" s="60"/>
      <c r="AG14" s="60"/>
      <c r="AH14" s="60">
        <f>'Alocação 3q'!Z13</f>
        <v>0</v>
      </c>
      <c r="AI14" s="61">
        <f>'Alocação 3q'!AA13</f>
        <v>0</v>
      </c>
      <c r="AJ14" s="61">
        <f>'Alocação 3q'!AB13</f>
        <v>0</v>
      </c>
      <c r="AK14" s="60">
        <f>'Alocação 3q'!AC13</f>
        <v>0</v>
      </c>
      <c r="AL14" s="60"/>
      <c r="AM14" s="60"/>
      <c r="AN14" s="60">
        <f>'Alocação 3q'!AJ13</f>
        <v>0</v>
      </c>
      <c r="AO14" s="65" t="str">
        <f t="shared" si="6"/>
        <v>HORAS A MAIS ALOCADAS</v>
      </c>
      <c r="AP14" s="65">
        <f t="shared" si="2"/>
        <v>8.3333333333333329E-2</v>
      </c>
      <c r="AQ14" s="65">
        <f t="shared" si="3"/>
        <v>8.3333333333333925E-2</v>
      </c>
      <c r="AR14" s="65">
        <f t="shared" si="4"/>
        <v>0</v>
      </c>
      <c r="AS14" s="66">
        <f t="shared" si="5"/>
        <v>8.3333333333333925E-2</v>
      </c>
    </row>
    <row r="15" spans="1:46" ht="15.75" thickBot="1">
      <c r="A15" s="59" t="s">
        <v>342</v>
      </c>
      <c r="B15" s="60" t="str">
        <f>'Alocação 3q'!B14</f>
        <v>NHT1021-13</v>
      </c>
      <c r="C15" s="60" t="str">
        <f>'Alocação 3q'!A14</f>
        <v>Estágio Supervisionado em Biologia II (Nível Médio)</v>
      </c>
      <c r="D15" s="60" t="str">
        <f>'Alocação 3q'!C14</f>
        <v>-</v>
      </c>
      <c r="E15" s="60" t="str">
        <f>'Alocação 3q'!D14</f>
        <v>-</v>
      </c>
      <c r="F15" s="60" t="str">
        <f>'Alocação 3q'!E14</f>
        <v>-</v>
      </c>
      <c r="G15" s="60" t="e">
        <f t="shared" si="1"/>
        <v>#VALUE!</v>
      </c>
      <c r="H15" s="60" t="str">
        <f>'Alocação 3q'!H14</f>
        <v>SA</v>
      </c>
      <c r="I15" s="60">
        <f>'Alocação 3q'!J14</f>
        <v>1</v>
      </c>
      <c r="J15" s="60" t="str">
        <f>'Alocação 3q'!I14</f>
        <v>Matutino</v>
      </c>
      <c r="K15" s="60">
        <f>'Alocação 3q'!K14</f>
        <v>10</v>
      </c>
      <c r="L15" s="60">
        <f>'Alocação 3q'!L14</f>
        <v>0</v>
      </c>
      <c r="M15" s="61">
        <f>'Alocação 3q'!M14</f>
        <v>0</v>
      </c>
      <c r="N15" s="61">
        <f>'Alocação 3q'!N14</f>
        <v>0</v>
      </c>
      <c r="O15" s="60">
        <f>'Alocação 3q'!O14</f>
        <v>0</v>
      </c>
      <c r="P15" s="60"/>
      <c r="Q15" s="60">
        <f>'Alocação 3q'!P14</f>
        <v>0</v>
      </c>
      <c r="R15" s="61">
        <f>'Alocação 3q'!Q14</f>
        <v>0</v>
      </c>
      <c r="S15" s="61">
        <f>'Alocação 3q'!R14</f>
        <v>0</v>
      </c>
      <c r="T15" s="60">
        <f>'Alocação 3q'!S14</f>
        <v>0</v>
      </c>
      <c r="U15" s="60"/>
      <c r="V15" s="60">
        <f>'Alocação 3q'!T14</f>
        <v>0</v>
      </c>
      <c r="W15" s="61">
        <f>'Alocação 3q'!U14</f>
        <v>0</v>
      </c>
      <c r="X15" s="61">
        <f>'Alocação 3q'!V14</f>
        <v>0</v>
      </c>
      <c r="Y15" s="60">
        <f>'Alocação 3q'!W14</f>
        <v>0</v>
      </c>
      <c r="Z15" s="60"/>
      <c r="AA15" s="60">
        <f>'Alocação 3q'!Y14</f>
        <v>0</v>
      </c>
      <c r="AB15" s="60" t="str">
        <f>'Alocação 3q'!Z14</f>
        <v>Sextas</v>
      </c>
      <c r="AC15" s="61">
        <f>'Alocação 3q'!AA14</f>
        <v>0.41666666666666702</v>
      </c>
      <c r="AD15" s="61">
        <f>'Alocação 3q'!AB14</f>
        <v>0.5</v>
      </c>
      <c r="AE15" s="60" t="str">
        <f>'Alocação 3q'!AC14</f>
        <v>Semanal</v>
      </c>
      <c r="AF15" s="60"/>
      <c r="AG15" s="60"/>
      <c r="AH15" s="60" t="str">
        <f>'Alocação 3q'!Z14</f>
        <v>Sextas</v>
      </c>
      <c r="AI15" s="61">
        <f>'Alocação 3q'!AA14</f>
        <v>0.41666666666666702</v>
      </c>
      <c r="AJ15" s="61">
        <f>'Alocação 3q'!AB14</f>
        <v>0.5</v>
      </c>
      <c r="AK15" s="60" t="str">
        <f>'Alocação 3q'!AC14</f>
        <v>Semanal</v>
      </c>
      <c r="AL15" s="60"/>
      <c r="AM15" s="60"/>
      <c r="AN15" s="60" t="str">
        <f>'Alocação 3q'!AJ14</f>
        <v xml:space="preserve">Renata de Paula Orofino Silva </v>
      </c>
      <c r="AO15" s="65" t="e">
        <f t="shared" si="6"/>
        <v>#VALUE!</v>
      </c>
      <c r="AP15" s="65" t="e">
        <f t="shared" si="2"/>
        <v>#VALUE!</v>
      </c>
      <c r="AQ15" s="65">
        <f t="shared" si="3"/>
        <v>0</v>
      </c>
      <c r="AR15" s="65">
        <f t="shared" si="4"/>
        <v>0.16666666666666596</v>
      </c>
      <c r="AS15" s="66">
        <f t="shared" si="5"/>
        <v>0.16666666666666596</v>
      </c>
    </row>
    <row r="16" spans="1:46" ht="15.75" thickBot="1">
      <c r="A16" s="59" t="s">
        <v>342</v>
      </c>
      <c r="B16" s="60" t="str">
        <f>'Alocação 3q'!B15</f>
        <v>NHT1021-13</v>
      </c>
      <c r="C16" s="60" t="str">
        <f>'Alocação 3q'!A15</f>
        <v>Estágio Supervisionado em Biologia II (Nível Médio)</v>
      </c>
      <c r="D16" s="60" t="str">
        <f>'Alocação 3q'!C15</f>
        <v>-</v>
      </c>
      <c r="E16" s="60" t="str">
        <f>'Alocação 3q'!D15</f>
        <v>-</v>
      </c>
      <c r="F16" s="60" t="str">
        <f>'Alocação 3q'!E15</f>
        <v>-</v>
      </c>
      <c r="G16" s="60" t="e">
        <f t="shared" si="1"/>
        <v>#VALUE!</v>
      </c>
      <c r="H16" s="60" t="str">
        <f>'Alocação 3q'!H15</f>
        <v>SA</v>
      </c>
      <c r="I16" s="60">
        <f>'Alocação 3q'!J15</f>
        <v>1</v>
      </c>
      <c r="J16" s="60" t="str">
        <f>'Alocação 3q'!I15</f>
        <v>Noturno</v>
      </c>
      <c r="K16" s="60">
        <f>'Alocação 3q'!K15</f>
        <v>10</v>
      </c>
      <c r="L16" s="60">
        <f>'Alocação 3q'!L15</f>
        <v>0</v>
      </c>
      <c r="M16" s="61">
        <f>'Alocação 3q'!M15</f>
        <v>0</v>
      </c>
      <c r="N16" s="61">
        <f>'Alocação 3q'!N15</f>
        <v>0</v>
      </c>
      <c r="O16" s="60">
        <f>'Alocação 3q'!O15</f>
        <v>0</v>
      </c>
      <c r="P16" s="60"/>
      <c r="Q16" s="60">
        <f>'Alocação 3q'!P15</f>
        <v>0</v>
      </c>
      <c r="R16" s="61">
        <f>'Alocação 3q'!Q15</f>
        <v>0</v>
      </c>
      <c r="S16" s="61">
        <f>'Alocação 3q'!R15</f>
        <v>0</v>
      </c>
      <c r="T16" s="60">
        <f>'Alocação 3q'!S15</f>
        <v>0</v>
      </c>
      <c r="U16" s="60"/>
      <c r="V16" s="60">
        <f>'Alocação 3q'!T15</f>
        <v>0</v>
      </c>
      <c r="W16" s="61">
        <f>'Alocação 3q'!U15</f>
        <v>0</v>
      </c>
      <c r="X16" s="61">
        <f>'Alocação 3q'!V15</f>
        <v>0</v>
      </c>
      <c r="Y16" s="60">
        <f>'Alocação 3q'!W15</f>
        <v>0</v>
      </c>
      <c r="Z16" s="60"/>
      <c r="AA16" s="60">
        <f>'Alocação 3q'!Y15</f>
        <v>0</v>
      </c>
      <c r="AB16" s="60" t="str">
        <f>'Alocação 3q'!Z15</f>
        <v>Sextas</v>
      </c>
      <c r="AC16" s="61">
        <f>'Alocação 3q'!AA15</f>
        <v>0.875000000000001</v>
      </c>
      <c r="AD16" s="61">
        <f>'Alocação 3q'!AB15</f>
        <v>0.95833333333333404</v>
      </c>
      <c r="AE16" s="60" t="str">
        <f>'Alocação 3q'!AC15</f>
        <v>Semanal</v>
      </c>
      <c r="AF16" s="60"/>
      <c r="AG16" s="60"/>
      <c r="AH16" s="60" t="str">
        <f>'Alocação 3q'!Z15</f>
        <v>Sextas</v>
      </c>
      <c r="AI16" s="61">
        <f>'Alocação 3q'!AA15</f>
        <v>0.875000000000001</v>
      </c>
      <c r="AJ16" s="61">
        <f>'Alocação 3q'!AB15</f>
        <v>0.95833333333333404</v>
      </c>
      <c r="AK16" s="60" t="str">
        <f>'Alocação 3q'!AC15</f>
        <v>Semanal</v>
      </c>
      <c r="AL16" s="60"/>
      <c r="AM16" s="60"/>
      <c r="AN16" s="60" t="str">
        <f>'Alocação 3q'!AJ15</f>
        <v>Patricia da Silva Sessa</v>
      </c>
      <c r="AO16" s="65" t="e">
        <f t="shared" si="6"/>
        <v>#VALUE!</v>
      </c>
      <c r="AP16" s="65" t="e">
        <f t="shared" si="2"/>
        <v>#VALUE!</v>
      </c>
      <c r="AQ16" s="65">
        <f t="shared" si="3"/>
        <v>0</v>
      </c>
      <c r="AR16" s="65">
        <f t="shared" si="4"/>
        <v>0.16666666666666607</v>
      </c>
      <c r="AS16" s="66">
        <f t="shared" si="5"/>
        <v>0.16666666666666607</v>
      </c>
    </row>
    <row r="17" spans="1:45" ht="15.75" thickBot="1">
      <c r="A17" s="59" t="s">
        <v>342</v>
      </c>
      <c r="B17" s="60" t="str">
        <f>'Alocação 3q'!B16</f>
        <v>NHT5006-13</v>
      </c>
      <c r="C17" s="60" t="str">
        <f>'Alocação 3q'!A16</f>
        <v>Estágio Supervisionado I (Nível Fundamental)</v>
      </c>
      <c r="D17" s="60" t="str">
        <f>'Alocação 3q'!C16</f>
        <v>-</v>
      </c>
      <c r="E17" s="60" t="str">
        <f>'Alocação 3q'!D16</f>
        <v>-</v>
      </c>
      <c r="F17" s="60" t="str">
        <f>'Alocação 3q'!E16</f>
        <v>-</v>
      </c>
      <c r="G17" s="60" t="e">
        <f t="shared" si="1"/>
        <v>#VALUE!</v>
      </c>
      <c r="H17" s="60" t="str">
        <f>'Alocação 3q'!H16</f>
        <v>SA</v>
      </c>
      <c r="I17" s="60">
        <f>'Alocação 3q'!J16</f>
        <v>1</v>
      </c>
      <c r="J17" s="60" t="str">
        <f>'Alocação 3q'!I16</f>
        <v>Matutino</v>
      </c>
      <c r="K17" s="60">
        <f>'Alocação 3q'!K16</f>
        <v>10</v>
      </c>
      <c r="L17" s="60">
        <f>'Alocação 3q'!L16</f>
        <v>0</v>
      </c>
      <c r="M17" s="61">
        <f>'Alocação 3q'!M16</f>
        <v>0</v>
      </c>
      <c r="N17" s="61">
        <f>'Alocação 3q'!N16</f>
        <v>0</v>
      </c>
      <c r="O17" s="60">
        <f>'Alocação 3q'!O16</f>
        <v>0</v>
      </c>
      <c r="P17" s="60"/>
      <c r="Q17" s="60">
        <f>'Alocação 3q'!P16</f>
        <v>0</v>
      </c>
      <c r="R17" s="61">
        <f>'Alocação 3q'!Q16</f>
        <v>0</v>
      </c>
      <c r="S17" s="61">
        <f>'Alocação 3q'!R16</f>
        <v>0</v>
      </c>
      <c r="T17" s="60">
        <f>'Alocação 3q'!S16</f>
        <v>0</v>
      </c>
      <c r="U17" s="60"/>
      <c r="V17" s="60">
        <f>'Alocação 3q'!T16</f>
        <v>0</v>
      </c>
      <c r="W17" s="61">
        <f>'Alocação 3q'!U16</f>
        <v>0</v>
      </c>
      <c r="X17" s="61">
        <f>'Alocação 3q'!V16</f>
        <v>0</v>
      </c>
      <c r="Y17" s="60">
        <f>'Alocação 3q'!W16</f>
        <v>0</v>
      </c>
      <c r="Z17" s="60"/>
      <c r="AA17" s="60">
        <f>'Alocação 3q'!Y16</f>
        <v>0</v>
      </c>
      <c r="AB17" s="60" t="str">
        <f>'Alocação 3q'!Z16</f>
        <v>Sextas</v>
      </c>
      <c r="AC17" s="61">
        <f>'Alocação 3q'!AA16</f>
        <v>0.41666666666666702</v>
      </c>
      <c r="AD17" s="61">
        <f>'Alocação 3q'!AB16</f>
        <v>0.5</v>
      </c>
      <c r="AE17" s="60" t="str">
        <f>'Alocação 3q'!AC16</f>
        <v>Semanal</v>
      </c>
      <c r="AF17" s="60"/>
      <c r="AG17" s="60"/>
      <c r="AH17" s="60" t="str">
        <f>'Alocação 3q'!Z16</f>
        <v>Sextas</v>
      </c>
      <c r="AI17" s="61">
        <f>'Alocação 3q'!AA16</f>
        <v>0.41666666666666702</v>
      </c>
      <c r="AJ17" s="61">
        <f>'Alocação 3q'!AB16</f>
        <v>0.5</v>
      </c>
      <c r="AK17" s="60" t="str">
        <f>'Alocação 3q'!AC16</f>
        <v>Semanal</v>
      </c>
      <c r="AL17" s="60"/>
      <c r="AM17" s="60"/>
      <c r="AN17" s="60" t="str">
        <f>'Alocação 3q'!AJ16</f>
        <v>Danusa Munford</v>
      </c>
      <c r="AO17" s="65" t="e">
        <f t="shared" si="6"/>
        <v>#VALUE!</v>
      </c>
      <c r="AP17" s="65" t="e">
        <f t="shared" si="2"/>
        <v>#VALUE!</v>
      </c>
      <c r="AQ17" s="65">
        <f t="shared" si="3"/>
        <v>0</v>
      </c>
      <c r="AR17" s="65">
        <f t="shared" si="4"/>
        <v>0.16666666666666596</v>
      </c>
      <c r="AS17" s="66">
        <f t="shared" si="5"/>
        <v>0.16666666666666596</v>
      </c>
    </row>
    <row r="18" spans="1:45">
      <c r="A18" s="59" t="s">
        <v>342</v>
      </c>
      <c r="B18" s="60" t="str">
        <f>'Alocação 3q'!B17</f>
        <v>NHT5006-13</v>
      </c>
      <c r="C18" s="60" t="str">
        <f>'Alocação 3q'!A17</f>
        <v>Estágio Supervisionado I (Nível Fundamental)</v>
      </c>
      <c r="D18" s="60" t="str">
        <f>'Alocação 3q'!C17</f>
        <v>-</v>
      </c>
      <c r="E18" s="60" t="str">
        <f>'Alocação 3q'!D17</f>
        <v>-</v>
      </c>
      <c r="F18" s="60" t="str">
        <f>'Alocação 3q'!E17</f>
        <v>-</v>
      </c>
      <c r="G18" s="60" t="e">
        <f t="shared" si="1"/>
        <v>#VALUE!</v>
      </c>
      <c r="H18" s="60" t="str">
        <f>'Alocação 3q'!H17</f>
        <v>SA</v>
      </c>
      <c r="I18" s="60">
        <f>'Alocação 3q'!J17</f>
        <v>1</v>
      </c>
      <c r="J18" s="60" t="str">
        <f>'Alocação 3q'!I17</f>
        <v>Noturno</v>
      </c>
      <c r="K18" s="60">
        <f>'Alocação 3q'!K17</f>
        <v>10</v>
      </c>
      <c r="L18" s="60">
        <f>'Alocação 3q'!L17</f>
        <v>0</v>
      </c>
      <c r="M18" s="61">
        <f>'Alocação 3q'!M17</f>
        <v>0</v>
      </c>
      <c r="N18" s="61">
        <f>'Alocação 3q'!N17</f>
        <v>0</v>
      </c>
      <c r="O18" s="60">
        <f>'Alocação 3q'!O17</f>
        <v>0</v>
      </c>
      <c r="P18" s="60"/>
      <c r="Q18" s="60">
        <f>'Alocação 3q'!P17</f>
        <v>0</v>
      </c>
      <c r="R18" s="61">
        <f>'Alocação 3q'!Q17</f>
        <v>0</v>
      </c>
      <c r="S18" s="61">
        <f>'Alocação 3q'!R17</f>
        <v>0</v>
      </c>
      <c r="T18" s="60">
        <f>'Alocação 3q'!S17</f>
        <v>0</v>
      </c>
      <c r="U18" s="60"/>
      <c r="V18" s="60">
        <f>'Alocação 3q'!T17</f>
        <v>0</v>
      </c>
      <c r="W18" s="61">
        <f>'Alocação 3q'!U17</f>
        <v>0</v>
      </c>
      <c r="X18" s="61">
        <f>'Alocação 3q'!V17</f>
        <v>0</v>
      </c>
      <c r="Y18" s="60">
        <f>'Alocação 3q'!W17</f>
        <v>0</v>
      </c>
      <c r="Z18" s="60"/>
      <c r="AA18" s="60">
        <f>'Alocação 3q'!Y17</f>
        <v>0</v>
      </c>
      <c r="AB18" s="60" t="str">
        <f>'Alocação 3q'!Z17</f>
        <v>Sextas</v>
      </c>
      <c r="AC18" s="61">
        <f>'Alocação 3q'!AA17</f>
        <v>0.875000000000001</v>
      </c>
      <c r="AD18" s="61">
        <f>'Alocação 3q'!AB17</f>
        <v>0.95833333333333404</v>
      </c>
      <c r="AE18" s="60" t="str">
        <f>'Alocação 3q'!AC17</f>
        <v>Semanal</v>
      </c>
      <c r="AF18" s="60"/>
      <c r="AG18" s="60"/>
      <c r="AH18" s="60" t="str">
        <f>'Alocação 3q'!Z17</f>
        <v>Sextas</v>
      </c>
      <c r="AI18" s="61">
        <f>'Alocação 3q'!AA17</f>
        <v>0.875000000000001</v>
      </c>
      <c r="AJ18" s="61">
        <f>'Alocação 3q'!AB17</f>
        <v>0.95833333333333404</v>
      </c>
      <c r="AK18" s="60" t="str">
        <f>'Alocação 3q'!AC17</f>
        <v>Semanal</v>
      </c>
      <c r="AL18" s="60"/>
      <c r="AM18" s="60"/>
      <c r="AN18" s="60" t="str">
        <f>'Alocação 3q'!AJ17</f>
        <v>Adriana Pugliese Netto Lamas</v>
      </c>
      <c r="AO18" s="65" t="e">
        <f t="shared" si="6"/>
        <v>#VALUE!</v>
      </c>
      <c r="AP18" s="65" t="e">
        <f t="shared" si="2"/>
        <v>#VALUE!</v>
      </c>
      <c r="AQ18" s="65">
        <f t="shared" si="3"/>
        <v>0</v>
      </c>
      <c r="AR18" s="65">
        <f t="shared" si="4"/>
        <v>0.16666666666666607</v>
      </c>
      <c r="AS18" s="66">
        <f t="shared" si="5"/>
        <v>0.16666666666666607</v>
      </c>
    </row>
  </sheetData>
  <mergeCells count="13">
    <mergeCell ref="AL2:AM2"/>
    <mergeCell ref="M2:N2"/>
    <mergeCell ref="R2:S2"/>
    <mergeCell ref="W2:X2"/>
    <mergeCell ref="AC2:AD2"/>
    <mergeCell ref="AF2:AG2"/>
    <mergeCell ref="AI2:AJ2"/>
    <mergeCell ref="AO1:AS1"/>
    <mergeCell ref="L1:P1"/>
    <mergeCell ref="Q1:U1"/>
    <mergeCell ref="V1:Z1"/>
    <mergeCell ref="AB1:AG1"/>
    <mergeCell ref="AH1:AM1"/>
  </mergeCells>
  <conditionalFormatting sqref="AO2:AO18">
    <cfRule type="containsText" dxfId="0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AN151"/>
  <sheetViews>
    <sheetView topLeftCell="A7" zoomScale="90" zoomScaleNormal="90" workbookViewId="0">
      <pane xSplit="1" topLeftCell="AE1" activePane="topRight" state="frozen"/>
      <selection activeCell="AD1" sqref="AD1:AE1048576"/>
      <selection pane="topRight" activeCell="AJ11" sqref="AJ11"/>
    </sheetView>
  </sheetViews>
  <sheetFormatPr defaultRowHeight="15"/>
  <cols>
    <col min="1" max="1" width="48" style="34" customWidth="1"/>
    <col min="2" max="2" width="11.85546875" bestFit="1" customWidth="1"/>
    <col min="3" max="3" width="4.140625" customWidth="1"/>
    <col min="4" max="4" width="4.28515625" customWidth="1"/>
    <col min="5" max="5" width="4.28515625" style="37" customWidth="1"/>
    <col min="6" max="6" width="7.28515625" customWidth="1"/>
    <col min="7" max="7" width="8.28515625" customWidth="1"/>
    <col min="8" max="8" width="9.7109375" style="34" customWidth="1"/>
    <col min="9" max="10" width="9.140625" style="34"/>
    <col min="11" max="11" width="8.42578125" style="34" bestFit="1" customWidth="1"/>
    <col min="12" max="12" width="14.5703125" style="26" customWidth="1"/>
    <col min="13" max="14" width="14.140625" style="47" customWidth="1"/>
    <col min="15" max="16" width="14.140625" style="26" customWidth="1"/>
    <col min="17" max="18" width="14.140625" style="47" customWidth="1"/>
    <col min="19" max="20" width="14.140625" style="26" customWidth="1"/>
    <col min="21" max="22" width="14.140625" style="47" customWidth="1"/>
    <col min="23" max="23" width="14.140625" style="26" customWidth="1"/>
    <col min="24" max="24" width="17.7109375" style="26" customWidth="1"/>
    <col min="25" max="25" width="17.28515625" style="26" customWidth="1"/>
    <col min="26" max="26" width="22.7109375" style="26" customWidth="1"/>
    <col min="27" max="28" width="22.7109375" style="47" customWidth="1"/>
    <col min="29" max="30" width="22.7109375" style="26" customWidth="1"/>
    <col min="31" max="32" width="22.7109375" style="47" customWidth="1"/>
    <col min="33" max="33" width="22.7109375" style="26" customWidth="1"/>
    <col min="34" max="34" width="14.140625" style="26" customWidth="1"/>
    <col min="35" max="35" width="24.85546875" style="26" customWidth="1"/>
    <col min="36" max="37" width="18.140625" style="26" customWidth="1"/>
    <col min="38" max="38" width="9.140625" style="26"/>
  </cols>
  <sheetData>
    <row r="1" spans="1:40" s="9" customFormat="1" ht="30">
      <c r="A1" s="9" t="s">
        <v>0</v>
      </c>
      <c r="B1" s="9" t="s">
        <v>4</v>
      </c>
      <c r="C1" s="9" t="s">
        <v>1</v>
      </c>
      <c r="D1" s="9" t="s">
        <v>2</v>
      </c>
      <c r="E1" s="9" t="s">
        <v>3</v>
      </c>
      <c r="F1" s="9" t="s">
        <v>7</v>
      </c>
      <c r="G1" s="9" t="s">
        <v>6</v>
      </c>
      <c r="H1" s="9" t="s">
        <v>15</v>
      </c>
      <c r="I1" s="9" t="s">
        <v>8</v>
      </c>
      <c r="J1" s="9" t="s">
        <v>9</v>
      </c>
      <c r="K1" s="9" t="s">
        <v>52</v>
      </c>
      <c r="L1" s="9" t="s">
        <v>279</v>
      </c>
      <c r="M1" s="46" t="s">
        <v>280</v>
      </c>
      <c r="N1" s="46" t="s">
        <v>281</v>
      </c>
      <c r="O1" s="9" t="s">
        <v>282</v>
      </c>
      <c r="P1" s="9" t="s">
        <v>283</v>
      </c>
      <c r="Q1" s="46" t="s">
        <v>284</v>
      </c>
      <c r="R1" s="46" t="s">
        <v>285</v>
      </c>
      <c r="S1" s="9" t="s">
        <v>286</v>
      </c>
      <c r="T1" s="9" t="s">
        <v>287</v>
      </c>
      <c r="U1" s="46" t="s">
        <v>288</v>
      </c>
      <c r="V1" s="46" t="s">
        <v>289</v>
      </c>
      <c r="W1" s="9" t="s">
        <v>290</v>
      </c>
      <c r="X1" s="9" t="s">
        <v>10</v>
      </c>
      <c r="Y1" s="9" t="s">
        <v>11</v>
      </c>
      <c r="Z1" s="9" t="s">
        <v>291</v>
      </c>
      <c r="AA1" s="46" t="s">
        <v>292</v>
      </c>
      <c r="AB1" s="46" t="s">
        <v>293</v>
      </c>
      <c r="AC1" s="9" t="s">
        <v>294</v>
      </c>
      <c r="AD1" s="9" t="s">
        <v>295</v>
      </c>
      <c r="AE1" s="46" t="s">
        <v>296</v>
      </c>
      <c r="AF1" s="46" t="s">
        <v>297</v>
      </c>
      <c r="AG1" s="9" t="s">
        <v>298</v>
      </c>
      <c r="AH1" s="9" t="s">
        <v>12</v>
      </c>
      <c r="AI1" s="9" t="s">
        <v>13</v>
      </c>
      <c r="AJ1" s="9" t="s">
        <v>14</v>
      </c>
      <c r="AK1" s="9" t="s">
        <v>275</v>
      </c>
      <c r="AM1" s="9" t="s">
        <v>233</v>
      </c>
      <c r="AN1" s="9" t="s">
        <v>234</v>
      </c>
    </row>
    <row r="2" spans="1:40" ht="45">
      <c r="A2" s="34" t="s">
        <v>106</v>
      </c>
      <c r="B2" s="8" t="str">
        <f>IFERROR(VLOOKUP($A2,Disciplinas[],5,FALSE),"-")</f>
        <v>NHZ5021-15</v>
      </c>
      <c r="C2" s="8">
        <f>IFERROR(VLOOKUP($A2,Disciplinas[],2,FALSE),"-")</f>
        <v>3</v>
      </c>
      <c r="D2" s="8">
        <f>IFERROR(VLOOKUP($A2,Disciplinas[],3,FALSE),"-")</f>
        <v>0</v>
      </c>
      <c r="E2" s="14">
        <f>IFERROR(VLOOKUP($A2,Disciplinas[],4,FALSE),"-")</f>
        <v>3</v>
      </c>
      <c r="F2" s="8" t="str">
        <f>IFERROR(VLOOKUP($A2,Disciplinas[],6,FALSE),"-")</f>
        <v>OL</v>
      </c>
      <c r="G2" s="8" t="str">
        <f>IFERROR(VLOOKUP($A2,Disciplinas[],7,FALSE),"-")</f>
        <v>LCB</v>
      </c>
      <c r="H2" s="34" t="s">
        <v>318</v>
      </c>
      <c r="I2" s="34" t="s">
        <v>317</v>
      </c>
      <c r="J2" s="34" t="s">
        <v>254</v>
      </c>
      <c r="K2" s="34">
        <v>30</v>
      </c>
      <c r="L2" s="34" t="s">
        <v>311</v>
      </c>
      <c r="M2" s="47">
        <v>0.58333333333333304</v>
      </c>
      <c r="N2" s="47">
        <v>0.70833333333333404</v>
      </c>
      <c r="X2" s="39">
        <v>3</v>
      </c>
      <c r="Y2" s="26" t="s">
        <v>56</v>
      </c>
      <c r="AM2" s="13" t="s">
        <v>63</v>
      </c>
      <c r="AN2" s="13">
        <f>COUNTIF(Tabela3[Categoria],"BI")</f>
        <v>4</v>
      </c>
    </row>
    <row r="3" spans="1:40" ht="30">
      <c r="A3" s="34" t="s">
        <v>251</v>
      </c>
      <c r="B3" s="8" t="str">
        <f>IFERROR(VLOOKUP($A3,Disciplinas[],5,FALSE),"-")</f>
        <v>NHT1091-16</v>
      </c>
      <c r="C3" s="8">
        <f>IFERROR(VLOOKUP($A3,Disciplinas[],2,FALSE),"-")</f>
        <v>4</v>
      </c>
      <c r="D3" s="8">
        <f>IFERROR(VLOOKUP($A3,Disciplinas[],3,FALSE),"-")</f>
        <v>2</v>
      </c>
      <c r="E3" s="14">
        <f>IFERROR(VLOOKUP($A3,Disciplinas[],4,FALSE),"-")</f>
        <v>6</v>
      </c>
      <c r="F3" s="8" t="str">
        <f>IFERROR(VLOOKUP($A3,Disciplinas[],6,FALSE),"-")</f>
        <v>OBR</v>
      </c>
      <c r="G3" s="8" t="str">
        <f>IFERROR(VLOOKUP($A3,Disciplinas[],7,FALSE),"-")</f>
        <v>LCB</v>
      </c>
      <c r="H3" s="34" t="s">
        <v>318</v>
      </c>
      <c r="I3" s="34" t="s">
        <v>317</v>
      </c>
      <c r="J3" s="34" t="s">
        <v>254</v>
      </c>
      <c r="K3" s="34">
        <v>30</v>
      </c>
      <c r="L3" s="34" t="s">
        <v>307</v>
      </c>
      <c r="M3" s="47">
        <v>0.625</v>
      </c>
      <c r="N3" s="47">
        <v>0.75</v>
      </c>
      <c r="P3" s="26" t="s">
        <v>311</v>
      </c>
      <c r="Q3" s="47">
        <v>0.625</v>
      </c>
      <c r="R3" s="47">
        <v>0.66666666666666696</v>
      </c>
      <c r="X3" s="39">
        <v>4</v>
      </c>
      <c r="Y3" s="26" t="s">
        <v>267</v>
      </c>
      <c r="Z3" s="26" t="s">
        <v>311</v>
      </c>
      <c r="AA3" s="47">
        <v>0.66666666666666696</v>
      </c>
      <c r="AB3" s="47">
        <v>0.75</v>
      </c>
      <c r="AI3" s="26">
        <v>2</v>
      </c>
      <c r="AJ3" s="26" t="s">
        <v>267</v>
      </c>
      <c r="AM3" s="13" t="s">
        <v>235</v>
      </c>
      <c r="AN3" s="13">
        <f>COUNTIF(Tabela3[Categoria],"obr")</f>
        <v>13</v>
      </c>
    </row>
    <row r="4" spans="1:40" ht="14.25" customHeight="1">
      <c r="A4" s="34" t="s">
        <v>163</v>
      </c>
      <c r="B4" s="8" t="str">
        <f>IFERROR(VLOOKUP($A4,Disciplinas[],5,FALSE),"-")</f>
        <v>NHZ5017-15</v>
      </c>
      <c r="C4" s="8">
        <f>IFERROR(VLOOKUP($A4,Disciplinas[],2,FALSE),"-")</f>
        <v>4</v>
      </c>
      <c r="D4" s="8">
        <f>IFERROR(VLOOKUP($A4,Disciplinas[],3,FALSE),"-")</f>
        <v>0</v>
      </c>
      <c r="E4" s="14">
        <f>IFERROR(VLOOKUP($A4,Disciplinas[],4,FALSE),"-")</f>
        <v>2</v>
      </c>
      <c r="F4" s="8" t="str">
        <f>IFERROR(VLOOKUP($A4,Disciplinas[],6,FALSE),"-")</f>
        <v>OL</v>
      </c>
      <c r="G4" s="8" t="str">
        <f>IFERROR(VLOOKUP($A4,Disciplinas[],7,FALSE),"-")</f>
        <v>LCB</v>
      </c>
      <c r="H4" s="34" t="s">
        <v>318</v>
      </c>
      <c r="I4" s="34" t="s">
        <v>253</v>
      </c>
      <c r="J4" s="34" t="s">
        <v>254</v>
      </c>
      <c r="L4" s="26" t="s">
        <v>305</v>
      </c>
      <c r="M4" s="47">
        <v>0.79166666666666696</v>
      </c>
      <c r="N4" s="47">
        <v>0.875000000000001</v>
      </c>
      <c r="P4" s="26" t="s">
        <v>307</v>
      </c>
      <c r="Q4" s="47">
        <v>0.79166666666666696</v>
      </c>
      <c r="R4" s="47">
        <v>0.875000000000001</v>
      </c>
      <c r="X4" s="39">
        <v>4</v>
      </c>
      <c r="Y4" s="26" t="s">
        <v>268</v>
      </c>
      <c r="AM4" s="13"/>
      <c r="AN4" s="13"/>
    </row>
    <row r="5" spans="1:40" ht="30">
      <c r="A5" s="34" t="s">
        <v>165</v>
      </c>
      <c r="B5" s="8" t="str">
        <f>IFERROR(VLOOKUP($A5,Disciplinas[],5,FALSE),"-")</f>
        <v>NHT1086-15</v>
      </c>
      <c r="C5" s="8">
        <f>IFERROR(VLOOKUP($A5,Disciplinas[],2,FALSE),"-")</f>
        <v>0</v>
      </c>
      <c r="D5" s="8">
        <f>IFERROR(VLOOKUP($A5,Disciplinas[],3,FALSE),"-")</f>
        <v>4</v>
      </c>
      <c r="E5" s="14">
        <f>IFERROR(VLOOKUP($A5,Disciplinas[],4,FALSE),"-")</f>
        <v>4</v>
      </c>
      <c r="F5" s="8" t="str">
        <f>IFERROR(VLOOKUP($A5,Disciplinas[],6,FALSE),"-")</f>
        <v>OBR</v>
      </c>
      <c r="G5" s="8" t="str">
        <f>IFERROR(VLOOKUP($A5,Disciplinas[],7,FALSE),"-")</f>
        <v>LCB</v>
      </c>
      <c r="H5" s="34" t="s">
        <v>318</v>
      </c>
      <c r="I5" s="34" t="s">
        <v>317</v>
      </c>
      <c r="J5" s="34" t="s">
        <v>254</v>
      </c>
      <c r="K5" s="34">
        <v>30</v>
      </c>
      <c r="X5" s="39"/>
      <c r="Z5" s="26" t="s">
        <v>305</v>
      </c>
      <c r="AA5" s="47">
        <v>0.33333333333333331</v>
      </c>
      <c r="AB5" s="47">
        <v>0.5</v>
      </c>
      <c r="AI5" s="26">
        <v>4</v>
      </c>
      <c r="AJ5" s="26" t="s">
        <v>57</v>
      </c>
      <c r="AM5" s="13" t="s">
        <v>237</v>
      </c>
      <c r="AN5" s="13">
        <f>COUNTIF(Tabela3[Categoria],"livre")</f>
        <v>0</v>
      </c>
    </row>
    <row r="6" spans="1:40" ht="30">
      <c r="A6" s="34" t="s">
        <v>165</v>
      </c>
      <c r="B6" s="8" t="str">
        <f>IFERROR(VLOOKUP($A6,Disciplinas[],5,FALSE),"-")</f>
        <v>NHT1086-15</v>
      </c>
      <c r="C6" s="8">
        <f>IFERROR(VLOOKUP($A6,Disciplinas[],2,FALSE),"-")</f>
        <v>0</v>
      </c>
      <c r="D6" s="8">
        <f>IFERROR(VLOOKUP($A6,Disciplinas[],3,FALSE),"-")</f>
        <v>4</v>
      </c>
      <c r="E6" s="14">
        <f>IFERROR(VLOOKUP($A6,Disciplinas[],4,FALSE),"-")</f>
        <v>4</v>
      </c>
      <c r="F6" s="8" t="str">
        <f>IFERROR(VLOOKUP($A6,Disciplinas[],6,FALSE),"-")</f>
        <v>OBR</v>
      </c>
      <c r="G6" s="8" t="str">
        <f>IFERROR(VLOOKUP($A6,Disciplinas[],7,FALSE),"-")</f>
        <v>LCB</v>
      </c>
      <c r="H6" s="34" t="s">
        <v>318</v>
      </c>
      <c r="I6" s="34" t="s">
        <v>253</v>
      </c>
      <c r="J6" s="34" t="s">
        <v>254</v>
      </c>
      <c r="K6" s="34">
        <v>30</v>
      </c>
      <c r="X6" s="39"/>
      <c r="Z6" s="26" t="s">
        <v>305</v>
      </c>
      <c r="AA6" s="47">
        <v>0.79166666666666696</v>
      </c>
      <c r="AB6" s="47">
        <v>0.95833333333333404</v>
      </c>
      <c r="AI6" s="26">
        <v>4</v>
      </c>
      <c r="AJ6" s="26" t="s">
        <v>57</v>
      </c>
      <c r="AM6" s="13" t="s">
        <v>238</v>
      </c>
      <c r="AN6" s="13">
        <f>COUNTIF(Tabela3[Categoria],"PG")</f>
        <v>2</v>
      </c>
    </row>
    <row r="7" spans="1:40" ht="30">
      <c r="A7" s="34" t="s">
        <v>252</v>
      </c>
      <c r="B7" s="8" t="str">
        <f>IFERROR(VLOOKUP($A7,Disciplinas[],5,FALSE),"-")</f>
        <v>MCTC002-15</v>
      </c>
      <c r="C7" s="8">
        <f>IFERROR(VLOOKUP($A7,Disciplinas[],2,FALSE),"-")</f>
        <v>4</v>
      </c>
      <c r="D7" s="8">
        <f>IFERROR(VLOOKUP($A7,Disciplinas[],3,FALSE),"-")</f>
        <v>0</v>
      </c>
      <c r="E7" s="14">
        <f>IFERROR(VLOOKUP($A7,Disciplinas[],4,FALSE),"-")</f>
        <v>5</v>
      </c>
      <c r="F7" s="8" t="str">
        <f>IFERROR(VLOOKUP($A7,Disciplinas[],6,FALSE),"-")</f>
        <v>OBR</v>
      </c>
      <c r="G7" s="8" t="str">
        <f>IFERROR(VLOOKUP($A7,Disciplinas[],7,FALSE),"-")</f>
        <v>LCB</v>
      </c>
      <c r="H7" s="34" t="s">
        <v>318</v>
      </c>
      <c r="I7" s="34" t="s">
        <v>317</v>
      </c>
      <c r="J7" s="34" t="s">
        <v>254</v>
      </c>
      <c r="K7" s="34">
        <v>40</v>
      </c>
      <c r="L7" s="26" t="s">
        <v>307</v>
      </c>
      <c r="M7" s="47">
        <v>0.41666666666666702</v>
      </c>
      <c r="N7" s="47">
        <v>0.5</v>
      </c>
      <c r="P7" s="26" t="s">
        <v>311</v>
      </c>
      <c r="Q7" s="47">
        <v>0.33333333333333331</v>
      </c>
      <c r="R7" s="47">
        <v>0.41666666666666702</v>
      </c>
      <c r="X7" s="39">
        <v>4</v>
      </c>
      <c r="Y7" s="26" t="s">
        <v>266</v>
      </c>
    </row>
    <row r="8" spans="1:40" ht="30">
      <c r="A8" s="34" t="s">
        <v>252</v>
      </c>
      <c r="B8" s="8" t="str">
        <f>IFERROR(VLOOKUP($A8,Disciplinas[],5,FALSE),"-")</f>
        <v>MCTC002-15</v>
      </c>
      <c r="C8" s="8">
        <f>IFERROR(VLOOKUP($A8,Disciplinas[],2,FALSE),"-")</f>
        <v>4</v>
      </c>
      <c r="D8" s="8">
        <f>IFERROR(VLOOKUP($A8,Disciplinas[],3,FALSE),"-")</f>
        <v>0</v>
      </c>
      <c r="E8" s="14">
        <f>IFERROR(VLOOKUP($A8,Disciplinas[],4,FALSE),"-")</f>
        <v>5</v>
      </c>
      <c r="F8" s="8" t="str">
        <f>IFERROR(VLOOKUP($A8,Disciplinas[],6,FALSE),"-")</f>
        <v>OBR</v>
      </c>
      <c r="G8" s="8" t="str">
        <f>IFERROR(VLOOKUP($A8,Disciplinas[],7,FALSE),"-")</f>
        <v>LCB</v>
      </c>
      <c r="H8" s="34" t="s">
        <v>318</v>
      </c>
      <c r="I8" s="34" t="s">
        <v>253</v>
      </c>
      <c r="J8" s="34" t="s">
        <v>254</v>
      </c>
      <c r="K8" s="34">
        <v>45</v>
      </c>
      <c r="L8" s="26" t="s">
        <v>307</v>
      </c>
      <c r="M8" s="47">
        <v>0.875000000000001</v>
      </c>
      <c r="N8" s="47">
        <v>0.95833333333333404</v>
      </c>
      <c r="P8" s="26" t="s">
        <v>311</v>
      </c>
      <c r="Q8" s="47">
        <v>0.79166666666666696</v>
      </c>
      <c r="R8" s="47">
        <v>0.875000000000001</v>
      </c>
      <c r="X8" s="39">
        <v>4</v>
      </c>
      <c r="Y8" s="26" t="s">
        <v>316</v>
      </c>
    </row>
    <row r="9" spans="1:40" ht="45">
      <c r="A9" s="34" t="s">
        <v>191</v>
      </c>
      <c r="B9" s="14" t="str">
        <f>IFERROR(VLOOKUP($A9,Disciplinas[],5,FALSE),"-")</f>
        <v>NHT5012-15</v>
      </c>
      <c r="C9" s="14">
        <f>IFERROR(VLOOKUP($A9,Disciplinas[],2,FALSE),"-")</f>
        <v>4</v>
      </c>
      <c r="D9" s="14">
        <f>IFERROR(VLOOKUP($A9,Disciplinas[],3,FALSE),"-")</f>
        <v>0</v>
      </c>
      <c r="E9" s="14">
        <f>IFERROR(VLOOKUP($A9,Disciplinas[],4,FALSE),"-")</f>
        <v>4</v>
      </c>
      <c r="F9" s="14" t="str">
        <f>IFERROR(VLOOKUP($A9,Disciplinas[],6,FALSE),"-")</f>
        <v>OBR</v>
      </c>
      <c r="G9" s="14" t="str">
        <f>IFERROR(VLOOKUP($A9,Disciplinas[],7,FALSE),"-")</f>
        <v>LCB</v>
      </c>
      <c r="H9" s="34" t="s">
        <v>318</v>
      </c>
      <c r="I9" s="34" t="s">
        <v>317</v>
      </c>
      <c r="J9" s="34" t="s">
        <v>254</v>
      </c>
      <c r="K9" s="34">
        <v>30</v>
      </c>
      <c r="L9" s="26" t="s">
        <v>307</v>
      </c>
      <c r="M9" s="47">
        <v>0.41666666666666702</v>
      </c>
      <c r="N9" s="47">
        <v>0.5</v>
      </c>
      <c r="P9" s="26" t="s">
        <v>309</v>
      </c>
      <c r="Q9" s="47">
        <v>0.33333333333333331</v>
      </c>
      <c r="R9" s="47">
        <v>0.41666666666666702</v>
      </c>
      <c r="X9" s="39">
        <v>4</v>
      </c>
      <c r="Y9" s="26" t="s">
        <v>56</v>
      </c>
    </row>
    <row r="10" spans="1:40" s="37" customFormat="1" ht="30">
      <c r="A10" s="34" t="s">
        <v>191</v>
      </c>
      <c r="B10" s="8" t="str">
        <f>IFERROR(VLOOKUP($A10,Disciplinas[],5,FALSE),"-")</f>
        <v>NHT5012-15</v>
      </c>
      <c r="C10" s="8">
        <f>IFERROR(VLOOKUP($A10,Disciplinas[],2,FALSE),"-")</f>
        <v>4</v>
      </c>
      <c r="D10" s="8">
        <f>IFERROR(VLOOKUP($A10,Disciplinas[],3,FALSE),"-")</f>
        <v>0</v>
      </c>
      <c r="E10" s="14">
        <f>IFERROR(VLOOKUP($A10,Disciplinas[],4,FALSE),"-")</f>
        <v>4</v>
      </c>
      <c r="F10" s="8" t="str">
        <f>IFERROR(VLOOKUP($A10,Disciplinas[],6,FALSE),"-")</f>
        <v>OBR</v>
      </c>
      <c r="G10" s="8" t="str">
        <f>IFERROR(VLOOKUP($A10,Disciplinas[],7,FALSE),"-")</f>
        <v>LCB</v>
      </c>
      <c r="H10" s="34" t="s">
        <v>318</v>
      </c>
      <c r="I10" s="34" t="s">
        <v>253</v>
      </c>
      <c r="J10" s="34" t="s">
        <v>255</v>
      </c>
      <c r="K10" s="34">
        <v>30</v>
      </c>
      <c r="L10" s="26" t="s">
        <v>305</v>
      </c>
      <c r="M10" s="47">
        <v>0.875000000000001</v>
      </c>
      <c r="N10" s="47">
        <v>0.95833333333333404</v>
      </c>
      <c r="O10" s="26"/>
      <c r="P10" s="26" t="s">
        <v>309</v>
      </c>
      <c r="Q10" s="47">
        <v>0.79166666666666696</v>
      </c>
      <c r="R10" s="47">
        <v>0.875000000000001</v>
      </c>
      <c r="S10" s="26"/>
      <c r="T10" s="26"/>
      <c r="U10" s="47"/>
      <c r="V10" s="47"/>
      <c r="W10" s="26"/>
      <c r="X10" s="39">
        <v>4</v>
      </c>
      <c r="Y10" s="26" t="s">
        <v>59</v>
      </c>
      <c r="Z10" s="26"/>
      <c r="AA10" s="47"/>
      <c r="AB10" s="47"/>
      <c r="AC10" s="26"/>
      <c r="AD10" s="26"/>
      <c r="AE10" s="47"/>
      <c r="AF10" s="47"/>
      <c r="AG10" s="26"/>
      <c r="AH10" s="26"/>
      <c r="AI10" s="26"/>
      <c r="AJ10" s="26"/>
      <c r="AK10" s="26"/>
      <c r="AL10" s="26"/>
    </row>
    <row r="11" spans="1:40" ht="30">
      <c r="A11" s="34" t="s">
        <v>199</v>
      </c>
      <c r="B11" s="8" t="str">
        <f>IFERROR(VLOOKUP($A11,Disciplinas[],5,FALSE),"-")</f>
        <v>NHT1085-15</v>
      </c>
      <c r="C11" s="8">
        <f>IFERROR(VLOOKUP($A11,Disciplinas[],2,FALSE),"-")</f>
        <v>2</v>
      </c>
      <c r="D11" s="8">
        <f>IFERROR(VLOOKUP($A11,Disciplinas[],3,FALSE),"-")</f>
        <v>1</v>
      </c>
      <c r="E11" s="14">
        <f>IFERROR(VLOOKUP($A11,Disciplinas[],4,FALSE),"-")</f>
        <v>4</v>
      </c>
      <c r="F11" s="8" t="str">
        <f>IFERROR(VLOOKUP($A11,Disciplinas[],6,FALSE),"-")</f>
        <v>OBR</v>
      </c>
      <c r="G11" s="8" t="str">
        <f>IFERROR(VLOOKUP($A11,Disciplinas[],7,FALSE),"-")</f>
        <v>LCB</v>
      </c>
      <c r="H11" s="34" t="s">
        <v>318</v>
      </c>
      <c r="I11" s="34" t="s">
        <v>253</v>
      </c>
      <c r="J11" s="34" t="s">
        <v>254</v>
      </c>
      <c r="K11" s="34">
        <v>30</v>
      </c>
      <c r="L11" s="26" t="s">
        <v>312</v>
      </c>
      <c r="M11" s="47">
        <v>0.875000000000001</v>
      </c>
      <c r="N11" s="47">
        <v>0.95833333333333404</v>
      </c>
      <c r="X11" s="39">
        <v>2</v>
      </c>
      <c r="Y11" s="26" t="s">
        <v>55</v>
      </c>
      <c r="Z11" s="26" t="s">
        <v>312</v>
      </c>
      <c r="AA11" s="47">
        <v>0.83333333333333404</v>
      </c>
      <c r="AB11" s="47">
        <v>0.875000000000001</v>
      </c>
      <c r="AI11" s="26">
        <v>1</v>
      </c>
      <c r="AJ11" s="26" t="s">
        <v>55</v>
      </c>
    </row>
    <row r="12" spans="1:40" ht="30">
      <c r="A12" s="34" t="s">
        <v>207</v>
      </c>
      <c r="B12" s="8" t="str">
        <f>IFERROR(VLOOKUP($A12,Disciplinas[],5,FALSE),"-")</f>
        <v>NHZ5014-15</v>
      </c>
      <c r="C12" s="8">
        <f>IFERROR(VLOOKUP($A12,Disciplinas[],2,FALSE),"-")</f>
        <v>2</v>
      </c>
      <c r="D12" s="8">
        <f>IFERROR(VLOOKUP($A12,Disciplinas[],3,FALSE),"-")</f>
        <v>0</v>
      </c>
      <c r="E12" s="14">
        <f>IFERROR(VLOOKUP($A12,Disciplinas[],4,FALSE),"-")</f>
        <v>2</v>
      </c>
      <c r="F12" s="8" t="str">
        <f>IFERROR(VLOOKUP($A12,Disciplinas[],6,FALSE),"-")</f>
        <v>OL</v>
      </c>
      <c r="G12" s="8" t="str">
        <f>IFERROR(VLOOKUP($A12,Disciplinas[],7,FALSE),"-")</f>
        <v>LCB</v>
      </c>
      <c r="H12" s="34" t="s">
        <v>318</v>
      </c>
      <c r="I12" s="34" t="s">
        <v>253</v>
      </c>
      <c r="J12" s="34" t="s">
        <v>254</v>
      </c>
      <c r="K12" s="34">
        <v>46</v>
      </c>
      <c r="L12" s="26" t="s">
        <v>311</v>
      </c>
      <c r="M12" s="47">
        <v>0.875000000000001</v>
      </c>
      <c r="N12" s="47">
        <v>0.95833333333333404</v>
      </c>
      <c r="X12" s="39">
        <v>2</v>
      </c>
      <c r="Y12" s="26" t="s">
        <v>55</v>
      </c>
    </row>
    <row r="13" spans="1:40" ht="30">
      <c r="A13" s="34" t="s">
        <v>205</v>
      </c>
      <c r="B13" s="8" t="str">
        <f>IFERROR(VLOOKUP($A13,Disciplinas[],5,FALSE),"-")</f>
        <v>BCS0002-15</v>
      </c>
      <c r="C13" s="8">
        <f>IFERROR(VLOOKUP($A13,Disciplinas[],2,FALSE),"-")</f>
        <v>0</v>
      </c>
      <c r="D13" s="8">
        <f>IFERROR(VLOOKUP($A13,Disciplinas[],3,FALSE),"-")</f>
        <v>2</v>
      </c>
      <c r="E13" s="14">
        <f>IFERROR(VLOOKUP($A13,Disciplinas[],4,FALSE),"-")</f>
        <v>10</v>
      </c>
      <c r="F13" s="8" t="str">
        <f>IFERROR(VLOOKUP($A13,Disciplinas[],6,FALSE),"-")</f>
        <v>BI</v>
      </c>
      <c r="G13" s="8" t="str">
        <f>IFERROR(VLOOKUP($A13,Disciplinas[],7,FALSE),"-")</f>
        <v>BI</v>
      </c>
      <c r="H13" s="34" t="s">
        <v>318</v>
      </c>
      <c r="I13" s="34" t="s">
        <v>317</v>
      </c>
      <c r="L13" s="34"/>
      <c r="X13" s="39"/>
      <c r="Z13" s="26" t="s">
        <v>307</v>
      </c>
      <c r="AA13" s="47">
        <v>0.41666666666666702</v>
      </c>
      <c r="AB13" s="47">
        <v>0.5</v>
      </c>
      <c r="AI13" s="26">
        <v>2</v>
      </c>
      <c r="AJ13" s="26" t="s">
        <v>58</v>
      </c>
    </row>
    <row r="14" spans="1:40">
      <c r="A14" s="34" t="s">
        <v>205</v>
      </c>
      <c r="B14" s="8" t="str">
        <f>IFERROR(VLOOKUP($A14,Disciplinas[],5,FALSE),"-")</f>
        <v>BCS0002-15</v>
      </c>
      <c r="C14" s="8">
        <f>IFERROR(VLOOKUP($A14,Disciplinas[],2,FALSE),"-")</f>
        <v>0</v>
      </c>
      <c r="D14" s="8">
        <f>IFERROR(VLOOKUP($A14,Disciplinas[],3,FALSE),"-")</f>
        <v>2</v>
      </c>
      <c r="E14" s="14">
        <f>IFERROR(VLOOKUP($A14,Disciplinas[],4,FALSE),"-")</f>
        <v>10</v>
      </c>
      <c r="F14" s="8" t="str">
        <f>IFERROR(VLOOKUP($A14,Disciplinas[],6,FALSE),"-")</f>
        <v>BI</v>
      </c>
      <c r="G14" s="8" t="str">
        <f>IFERROR(VLOOKUP($A14,Disciplinas[],7,FALSE),"-")</f>
        <v>BI</v>
      </c>
      <c r="H14" s="34" t="s">
        <v>318</v>
      </c>
      <c r="I14" s="34" t="s">
        <v>317</v>
      </c>
      <c r="X14" s="39"/>
      <c r="Z14" s="26" t="s">
        <v>307</v>
      </c>
      <c r="AA14" s="47">
        <v>0.33333333333333331</v>
      </c>
      <c r="AB14" s="47">
        <v>0.41666666666666702</v>
      </c>
      <c r="AI14" s="26">
        <v>2</v>
      </c>
      <c r="AJ14" s="26" t="s">
        <v>314</v>
      </c>
    </row>
    <row r="15" spans="1:40">
      <c r="B15" s="8" t="str">
        <f>IFERROR(VLOOKUP($A15,Disciplinas[],5,FALSE),"-")</f>
        <v>-</v>
      </c>
      <c r="C15" s="8" t="str">
        <f>IFERROR(VLOOKUP($A15,Disciplinas[],2,FALSE),"-")</f>
        <v>-</v>
      </c>
      <c r="D15" s="8" t="str">
        <f>IFERROR(VLOOKUP($A15,Disciplinas[],3,FALSE),"-")</f>
        <v>-</v>
      </c>
      <c r="E15" s="14" t="str">
        <f>IFERROR(VLOOKUP($A15,Disciplinas[],4,FALSE),"-")</f>
        <v>-</v>
      </c>
      <c r="F15" s="8" t="str">
        <f>IFERROR(VLOOKUP($A15,Disciplinas[],6,FALSE),"-")</f>
        <v>-</v>
      </c>
      <c r="G15" s="8" t="str">
        <f>IFERROR(VLOOKUP($A15,Disciplinas[],7,FALSE),"-")</f>
        <v>-</v>
      </c>
      <c r="X15" s="39"/>
    </row>
    <row r="16" spans="1:40">
      <c r="A16" s="34" t="s">
        <v>205</v>
      </c>
      <c r="B16" s="8" t="str">
        <f>IFERROR(VLOOKUP($A16,Disciplinas[],5,FALSE),"-")</f>
        <v>BCS0002-15</v>
      </c>
      <c r="C16" s="8">
        <f>IFERROR(VLOOKUP($A16,Disciplinas[],2,FALSE),"-")</f>
        <v>0</v>
      </c>
      <c r="D16" s="8">
        <f>IFERROR(VLOOKUP($A16,Disciplinas[],3,FALSE),"-")</f>
        <v>2</v>
      </c>
      <c r="E16" s="14">
        <f>IFERROR(VLOOKUP($A16,Disciplinas[],4,FALSE),"-")</f>
        <v>10</v>
      </c>
      <c r="F16" s="8" t="str">
        <f>IFERROR(VLOOKUP($A16,Disciplinas[],6,FALSE),"-")</f>
        <v>BI</v>
      </c>
      <c r="G16" s="8" t="str">
        <f>IFERROR(VLOOKUP($A16,Disciplinas[],7,FALSE),"-")</f>
        <v>BI</v>
      </c>
      <c r="H16" s="34" t="s">
        <v>318</v>
      </c>
      <c r="I16" s="34" t="s">
        <v>253</v>
      </c>
      <c r="X16" s="39"/>
      <c r="Z16" s="26" t="s">
        <v>307</v>
      </c>
      <c r="AA16" s="47">
        <v>0.79166666666666696</v>
      </c>
      <c r="AB16" s="47">
        <v>0.875000000000001</v>
      </c>
      <c r="AI16" s="26">
        <v>2</v>
      </c>
      <c r="AJ16" s="26" t="s">
        <v>54</v>
      </c>
    </row>
    <row r="17" spans="1:39">
      <c r="A17" s="34" t="s">
        <v>205</v>
      </c>
      <c r="B17" s="8" t="str">
        <f>IFERROR(VLOOKUP($A17,Disciplinas[],5,FALSE),"-")</f>
        <v>BCS0002-15</v>
      </c>
      <c r="C17" s="8">
        <f>IFERROR(VLOOKUP($A17,Disciplinas[],2,FALSE),"-")</f>
        <v>0</v>
      </c>
      <c r="D17" s="8">
        <f>IFERROR(VLOOKUP($A17,Disciplinas[],3,FALSE),"-")</f>
        <v>2</v>
      </c>
      <c r="E17" s="14">
        <f>IFERROR(VLOOKUP($A17,Disciplinas[],4,FALSE),"-")</f>
        <v>10</v>
      </c>
      <c r="F17" s="8" t="str">
        <f>IFERROR(VLOOKUP($A17,Disciplinas[],6,FALSE),"-")</f>
        <v>BI</v>
      </c>
      <c r="G17" s="8" t="str">
        <f>IFERROR(VLOOKUP($A17,Disciplinas[],7,FALSE),"-")</f>
        <v>BI</v>
      </c>
      <c r="H17" s="34" t="s">
        <v>318</v>
      </c>
      <c r="I17" s="34" t="s">
        <v>253</v>
      </c>
      <c r="X17" s="39"/>
      <c r="Z17" s="26" t="s">
        <v>307</v>
      </c>
      <c r="AA17" s="47">
        <v>0.875000000000001</v>
      </c>
      <c r="AB17" s="47">
        <v>0.95833333333333404</v>
      </c>
      <c r="AI17" s="26">
        <v>2</v>
      </c>
      <c r="AJ17" s="26" t="s">
        <v>54</v>
      </c>
      <c r="AL17" s="34"/>
    </row>
    <row r="18" spans="1:39" ht="30">
      <c r="A18" s="34" t="s">
        <v>224</v>
      </c>
      <c r="B18" s="8" t="str">
        <f>IFERROR(VLOOKUP($A18,Disciplinas[],5,FALSE),"-")</f>
        <v xml:space="preserve">ENS 100 </v>
      </c>
      <c r="C18" s="8">
        <f>IFERROR(VLOOKUP($A18,Disciplinas[],2,FALSE),"-")</f>
        <v>2</v>
      </c>
      <c r="D18" s="8">
        <f>IFERROR(VLOOKUP($A18,Disciplinas[],3,FALSE),"-")</f>
        <v>0</v>
      </c>
      <c r="E18" s="14">
        <f>IFERROR(VLOOKUP($A18,Disciplinas[],4,FALSE),"-")</f>
        <v>4</v>
      </c>
      <c r="F18" s="8" t="str">
        <f>IFERROR(VLOOKUP($A18,Disciplinas[],6,FALSE),"-")</f>
        <v>PG</v>
      </c>
      <c r="G18" s="8" t="str">
        <f>IFERROR(VLOOKUP($A18,Disciplinas[],7,FALSE),"-")</f>
        <v>PEHCM</v>
      </c>
      <c r="H18" s="34" t="s">
        <v>318</v>
      </c>
      <c r="I18" s="34" t="s">
        <v>317</v>
      </c>
      <c r="L18" s="26" t="s">
        <v>305</v>
      </c>
      <c r="M18" s="47">
        <v>0.58333333333333304</v>
      </c>
      <c r="N18" s="47">
        <v>0.66666666666666696</v>
      </c>
      <c r="X18" s="39">
        <v>2</v>
      </c>
      <c r="Y18" s="26" t="s">
        <v>53</v>
      </c>
      <c r="AL18" s="34"/>
    </row>
    <row r="19" spans="1:39" ht="30">
      <c r="A19" s="34" t="s">
        <v>269</v>
      </c>
      <c r="B19" s="14" t="str">
        <f>IFERROR(VLOOKUP($A19,Disciplinas[],5,FALSE),"-")</f>
        <v>ENS 103</v>
      </c>
      <c r="C19" s="14">
        <f>IFERROR(VLOOKUP($A19,Disciplinas[],2,FALSE),"-")</f>
        <v>4</v>
      </c>
      <c r="D19" s="14">
        <f>IFERROR(VLOOKUP($A19,Disciplinas[],3,FALSE),"-")</f>
        <v>0</v>
      </c>
      <c r="E19" s="14">
        <f>IFERROR(VLOOKUP($A19,Disciplinas[],4,FALSE),"-")</f>
        <v>8</v>
      </c>
      <c r="F19" s="14" t="str">
        <f>IFERROR(VLOOKUP($A19,Disciplinas[],6,FALSE),"-")</f>
        <v>PG</v>
      </c>
      <c r="G19" s="14" t="str">
        <f>IFERROR(VLOOKUP($A19,Disciplinas[],7,FALSE),"-")</f>
        <v>PEHCM</v>
      </c>
      <c r="H19" s="34" t="s">
        <v>318</v>
      </c>
      <c r="I19" s="34" t="s">
        <v>317</v>
      </c>
      <c r="L19" s="26" t="s">
        <v>307</v>
      </c>
      <c r="M19" s="47">
        <v>0.58333333333333304</v>
      </c>
      <c r="N19" s="47">
        <v>0.75</v>
      </c>
      <c r="X19" s="39">
        <v>2</v>
      </c>
      <c r="Y19" s="26" t="s">
        <v>57</v>
      </c>
      <c r="AL19" s="34"/>
    </row>
    <row r="20" spans="1:39" ht="30">
      <c r="A20" s="34" t="s">
        <v>119</v>
      </c>
      <c r="B20" s="14" t="str">
        <f>IFERROR(VLOOKUP($A20,Disciplinas[],5,FALSE),"-")</f>
        <v>NHT1022-13</v>
      </c>
      <c r="C20" s="14" t="str">
        <f>IFERROR(VLOOKUP($A20,Disciplinas[],2,FALSE),"-")</f>
        <v>-</v>
      </c>
      <c r="D20" s="14" t="str">
        <f>IFERROR(VLOOKUP($A20,Disciplinas[],3,FALSE),"-")</f>
        <v>-</v>
      </c>
      <c r="E20" s="14" t="str">
        <f>IFERROR(VLOOKUP($A20,Disciplinas[],4,FALSE),"-")</f>
        <v>-</v>
      </c>
      <c r="F20" s="14" t="str">
        <f>IFERROR(VLOOKUP($A20,Disciplinas[],6,FALSE),"-")</f>
        <v>OBR</v>
      </c>
      <c r="G20" s="14" t="str">
        <f>IFERROR(VLOOKUP($A20,Disciplinas[],7,FALSE),"-")</f>
        <v>LCB</v>
      </c>
      <c r="H20" s="34" t="s">
        <v>318</v>
      </c>
      <c r="I20" s="34" t="s">
        <v>317</v>
      </c>
      <c r="K20" s="34">
        <v>10</v>
      </c>
      <c r="X20" s="39"/>
      <c r="Z20" s="26" t="s">
        <v>307</v>
      </c>
      <c r="AA20" s="47">
        <v>0.33333333333333331</v>
      </c>
      <c r="AB20" s="47">
        <v>0.41666666666666702</v>
      </c>
      <c r="AI20" s="26">
        <v>2</v>
      </c>
      <c r="AJ20" s="26" t="s">
        <v>58</v>
      </c>
    </row>
    <row r="21" spans="1:39" ht="30">
      <c r="A21" s="34" t="s">
        <v>119</v>
      </c>
      <c r="B21" s="14" t="str">
        <f>IFERROR(VLOOKUP($A21,Disciplinas[],5,FALSE),"-")</f>
        <v>NHT1022-13</v>
      </c>
      <c r="C21" s="14" t="str">
        <f>IFERROR(VLOOKUP($A21,Disciplinas[],2,FALSE),"-")</f>
        <v>-</v>
      </c>
      <c r="D21" s="14" t="str">
        <f>IFERROR(VLOOKUP($A21,Disciplinas[],3,FALSE),"-")</f>
        <v>-</v>
      </c>
      <c r="E21" s="14" t="str">
        <f>IFERROR(VLOOKUP($A21,Disciplinas[],4,FALSE),"-")</f>
        <v>-</v>
      </c>
      <c r="F21" s="14" t="str">
        <f>IFERROR(VLOOKUP($A21,Disciplinas[],6,FALSE),"-")</f>
        <v>OBR</v>
      </c>
      <c r="G21" s="14" t="str">
        <f>IFERROR(VLOOKUP($A21,Disciplinas[],7,FALSE),"-")</f>
        <v>LCB</v>
      </c>
      <c r="H21" s="34" t="s">
        <v>318</v>
      </c>
      <c r="I21" s="34" t="s">
        <v>253</v>
      </c>
      <c r="K21" s="34">
        <v>10</v>
      </c>
      <c r="X21" s="39"/>
      <c r="Z21" s="26" t="s">
        <v>307</v>
      </c>
      <c r="AA21" s="47">
        <v>0.79166666666666696</v>
      </c>
      <c r="AB21" s="47">
        <v>0.875000000000001</v>
      </c>
      <c r="AI21" s="26">
        <v>2</v>
      </c>
      <c r="AJ21" s="26" t="s">
        <v>58</v>
      </c>
    </row>
    <row r="22" spans="1:39" ht="30">
      <c r="A22" s="34" t="s">
        <v>123</v>
      </c>
      <c r="B22" s="14" t="str">
        <f>IFERROR(VLOOKUP($A22,Disciplinas[],5,FALSE),"-")</f>
        <v>NHT5007-13</v>
      </c>
      <c r="C22" s="14" t="str">
        <f>IFERROR(VLOOKUP($A22,Disciplinas[],2,FALSE),"-")</f>
        <v>-</v>
      </c>
      <c r="D22" s="14" t="str">
        <f>IFERROR(VLOOKUP($A22,Disciplinas[],3,FALSE),"-")</f>
        <v>-</v>
      </c>
      <c r="E22" s="14" t="str">
        <f>IFERROR(VLOOKUP($A22,Disciplinas[],4,FALSE),"-")</f>
        <v>-</v>
      </c>
      <c r="F22" s="14" t="str">
        <f>IFERROR(VLOOKUP($A22,Disciplinas[],6,FALSE),"-")</f>
        <v>OBR</v>
      </c>
      <c r="G22" s="14" t="str">
        <f>IFERROR(VLOOKUP($A22,Disciplinas[],7,FALSE),"-")</f>
        <v>LCB</v>
      </c>
      <c r="H22" s="34" t="s">
        <v>318</v>
      </c>
      <c r="I22" s="34" t="s">
        <v>317</v>
      </c>
      <c r="K22" s="34">
        <v>10</v>
      </c>
      <c r="X22" s="39"/>
      <c r="Z22" s="26" t="s">
        <v>312</v>
      </c>
      <c r="AA22" s="47">
        <v>0.41666666666666702</v>
      </c>
      <c r="AB22" s="47">
        <v>0.5</v>
      </c>
      <c r="AI22" s="26">
        <v>2</v>
      </c>
      <c r="AJ22" s="26" t="s">
        <v>53</v>
      </c>
    </row>
    <row r="23" spans="1:39" ht="30">
      <c r="A23" s="34" t="s">
        <v>123</v>
      </c>
      <c r="B23" s="14" t="str">
        <f>IFERROR(VLOOKUP($A23,Disciplinas[],5,FALSE),"-")</f>
        <v>NHT5007-13</v>
      </c>
      <c r="C23" s="14" t="str">
        <f>IFERROR(VLOOKUP($A23,Disciplinas[],2,FALSE),"-")</f>
        <v>-</v>
      </c>
      <c r="D23" s="14" t="str">
        <f>IFERROR(VLOOKUP($A23,Disciplinas[],3,FALSE),"-")</f>
        <v>-</v>
      </c>
      <c r="E23" s="14" t="str">
        <f>IFERROR(VLOOKUP($A23,Disciplinas[],4,FALSE),"-")</f>
        <v>-</v>
      </c>
      <c r="F23" s="14" t="str">
        <f>IFERROR(VLOOKUP($A23,Disciplinas[],6,FALSE),"-")</f>
        <v>OBR</v>
      </c>
      <c r="G23" s="14" t="str">
        <f>IFERROR(VLOOKUP($A23,Disciplinas[],7,FALSE),"-")</f>
        <v>LCB</v>
      </c>
      <c r="H23" s="34" t="s">
        <v>318</v>
      </c>
      <c r="I23" s="34" t="s">
        <v>253</v>
      </c>
      <c r="K23" s="34">
        <v>10</v>
      </c>
      <c r="X23" s="39"/>
      <c r="Z23" s="26" t="s">
        <v>312</v>
      </c>
      <c r="AA23" s="47">
        <v>0.875000000000001</v>
      </c>
      <c r="AB23" s="47">
        <v>0.95833333333333404</v>
      </c>
      <c r="AI23" s="26">
        <v>2</v>
      </c>
      <c r="AJ23" s="26" t="s">
        <v>53</v>
      </c>
    </row>
    <row r="24" spans="1:39">
      <c r="A24" s="34" t="s">
        <v>117</v>
      </c>
      <c r="B24" s="14" t="str">
        <f>IFERROR(VLOOKUP($A24,Disciplinas[],5,FALSE),"-")</f>
        <v>NHT1021-13</v>
      </c>
      <c r="C24" s="14" t="str">
        <f>IFERROR(VLOOKUP($A24,Disciplinas[],2,FALSE),"-")</f>
        <v>-</v>
      </c>
      <c r="D24" s="14" t="str">
        <f>IFERROR(VLOOKUP($A24,Disciplinas[],3,FALSE),"-")</f>
        <v>-</v>
      </c>
      <c r="E24" s="14" t="str">
        <f>IFERROR(VLOOKUP($A24,Disciplinas[],4,FALSE),"-")</f>
        <v>-</v>
      </c>
      <c r="F24" s="14" t="str">
        <f>IFERROR(VLOOKUP($A24,Disciplinas[],6,FALSE),"-")</f>
        <v>OBR</v>
      </c>
      <c r="G24" s="14" t="str">
        <f>IFERROR(VLOOKUP($A24,Disciplinas[],7,FALSE),"-")</f>
        <v>LCB</v>
      </c>
      <c r="H24" s="34" t="s">
        <v>318</v>
      </c>
      <c r="I24" s="34" t="s">
        <v>317</v>
      </c>
      <c r="K24" s="34">
        <v>10</v>
      </c>
      <c r="X24" s="39"/>
      <c r="Z24" s="26" t="s">
        <v>307</v>
      </c>
      <c r="AA24" s="47">
        <v>0.33333333333333331</v>
      </c>
      <c r="AB24" s="47">
        <v>0.41666666666666702</v>
      </c>
      <c r="AI24" s="26">
        <v>2</v>
      </c>
      <c r="AJ24" s="26" t="s">
        <v>314</v>
      </c>
    </row>
    <row r="25" spans="1:39">
      <c r="B25" s="14" t="str">
        <f>IFERROR(VLOOKUP($A25,Disciplinas[],5,FALSE),"-")</f>
        <v>-</v>
      </c>
      <c r="C25" s="14" t="str">
        <f>IFERROR(VLOOKUP($A25,Disciplinas[],2,FALSE),"-")</f>
        <v>-</v>
      </c>
      <c r="D25" s="14" t="str">
        <f>IFERROR(VLOOKUP($A25,Disciplinas[],3,FALSE),"-")</f>
        <v>-</v>
      </c>
      <c r="E25" s="14" t="str">
        <f>IFERROR(VLOOKUP($A25,Disciplinas[],4,FALSE),"-")</f>
        <v>-</v>
      </c>
      <c r="F25" s="14" t="str">
        <f>IFERROR(VLOOKUP($A25,Disciplinas[],6,FALSE),"-")</f>
        <v>-</v>
      </c>
      <c r="G25" s="14" t="str">
        <f>IFERROR(VLOOKUP($A25,Disciplinas[],7,FALSE),"-")</f>
        <v>-</v>
      </c>
      <c r="X25" s="39"/>
    </row>
    <row r="26" spans="1:39">
      <c r="B26" s="14" t="str">
        <f>IFERROR(VLOOKUP($A26,Disciplinas[],5,FALSE),"-")</f>
        <v>-</v>
      </c>
      <c r="C26" s="14" t="str">
        <f>IFERROR(VLOOKUP($A26,Disciplinas[],2,FALSE),"-")</f>
        <v>-</v>
      </c>
      <c r="D26" s="14" t="str">
        <f>IFERROR(VLOOKUP($A26,Disciplinas[],3,FALSE),"-")</f>
        <v>-</v>
      </c>
      <c r="E26" s="14" t="str">
        <f>IFERROR(VLOOKUP($A26,Disciplinas[],4,FALSE),"-")</f>
        <v>-</v>
      </c>
      <c r="F26" s="14" t="str">
        <f>IFERROR(VLOOKUP($A26,Disciplinas[],6,FALSE),"-")</f>
        <v>-</v>
      </c>
      <c r="G26" s="14" t="str">
        <f>IFERROR(VLOOKUP($A26,Disciplinas[],7,FALSE),"-")</f>
        <v>-</v>
      </c>
      <c r="X26" s="39"/>
    </row>
    <row r="27" spans="1:39">
      <c r="B27" s="14" t="str">
        <f>IFERROR(VLOOKUP($A27,Disciplinas[],5,FALSE),"-")</f>
        <v>-</v>
      </c>
      <c r="C27" s="14" t="str">
        <f>IFERROR(VLOOKUP($A27,Disciplinas[],2,FALSE),"-")</f>
        <v>-</v>
      </c>
      <c r="D27" s="14" t="str">
        <f>IFERROR(VLOOKUP($A27,Disciplinas[],3,FALSE),"-")</f>
        <v>-</v>
      </c>
      <c r="E27" s="14" t="str">
        <f>IFERROR(VLOOKUP($A27,Disciplinas[],4,FALSE),"-")</f>
        <v>-</v>
      </c>
      <c r="F27" s="14" t="str">
        <f>IFERROR(VLOOKUP($A27,Disciplinas[],6,FALSE),"-")</f>
        <v>-</v>
      </c>
      <c r="G27" s="14" t="str">
        <f>IFERROR(VLOOKUP($A27,Disciplinas[],7,FALSE),"-")</f>
        <v>-</v>
      </c>
      <c r="X27" s="39"/>
    </row>
    <row r="28" spans="1:39">
      <c r="B28" s="14" t="str">
        <f>IFERROR(VLOOKUP($A28,Disciplinas[],5,FALSE),"-")</f>
        <v>-</v>
      </c>
      <c r="C28" s="14" t="str">
        <f>IFERROR(VLOOKUP($A28,Disciplinas[],2,FALSE),"-")</f>
        <v>-</v>
      </c>
      <c r="D28" s="14" t="str">
        <f>IFERROR(VLOOKUP($A28,Disciplinas[],3,FALSE),"-")</f>
        <v>-</v>
      </c>
      <c r="E28" s="14" t="str">
        <f>IFERROR(VLOOKUP($A28,Disciplinas[],4,FALSE),"-")</f>
        <v>-</v>
      </c>
      <c r="F28" s="14" t="str">
        <f>IFERROR(VLOOKUP($A28,Disciplinas[],6,FALSE),"-")</f>
        <v>-</v>
      </c>
      <c r="G28" s="14" t="str">
        <f>IFERROR(VLOOKUP($A28,Disciplinas[],7,FALSE),"-")</f>
        <v>-</v>
      </c>
      <c r="X28" s="39"/>
    </row>
    <row r="29" spans="1:39">
      <c r="B29" s="14" t="str">
        <f>IFERROR(VLOOKUP($A29,Disciplinas[],5,FALSE),"-")</f>
        <v>-</v>
      </c>
      <c r="C29" s="14" t="str">
        <f>IFERROR(VLOOKUP($A29,Disciplinas[],2,FALSE),"-")</f>
        <v>-</v>
      </c>
      <c r="D29" s="14" t="str">
        <f>IFERROR(VLOOKUP($A29,Disciplinas[],3,FALSE),"-")</f>
        <v>-</v>
      </c>
      <c r="E29" s="14" t="str">
        <f>IFERROR(VLOOKUP($A29,Disciplinas[],4,FALSE),"-")</f>
        <v>-</v>
      </c>
      <c r="F29" s="14" t="str">
        <f>IFERROR(VLOOKUP($A29,Disciplinas[],6,FALSE),"-")</f>
        <v>-</v>
      </c>
      <c r="G29" s="14" t="str">
        <f>IFERROR(VLOOKUP($A29,Disciplinas[],7,FALSE),"-")</f>
        <v>-</v>
      </c>
      <c r="X29" s="39"/>
    </row>
    <row r="30" spans="1:39">
      <c r="B30" s="14" t="str">
        <f>IFERROR(VLOOKUP($A30,Disciplinas[],5,FALSE),"-")</f>
        <v>-</v>
      </c>
      <c r="C30" s="14" t="str">
        <f>IFERROR(VLOOKUP($A30,Disciplinas[],2,FALSE),"-")</f>
        <v>-</v>
      </c>
      <c r="D30" s="14" t="str">
        <f>IFERROR(VLOOKUP($A30,Disciplinas[],3,FALSE),"-")</f>
        <v>-</v>
      </c>
      <c r="E30" s="14" t="str">
        <f>IFERROR(VLOOKUP($A30,Disciplinas[],4,FALSE),"-")</f>
        <v>-</v>
      </c>
      <c r="F30" s="14" t="str">
        <f>IFERROR(VLOOKUP($A30,Disciplinas[],6,FALSE),"-")</f>
        <v>-</v>
      </c>
      <c r="G30" s="14" t="str">
        <f>IFERROR(VLOOKUP($A30,Disciplinas[],7,FALSE),"-")</f>
        <v>-</v>
      </c>
      <c r="X30" s="39"/>
    </row>
    <row r="31" spans="1:39">
      <c r="B31" s="14" t="str">
        <f>IFERROR(VLOOKUP($A31,Disciplinas[],5,FALSE),"-")</f>
        <v>-</v>
      </c>
      <c r="C31" s="14" t="str">
        <f>IFERROR(VLOOKUP($A31,Disciplinas[],2,FALSE),"-")</f>
        <v>-</v>
      </c>
      <c r="D31" s="14" t="str">
        <f>IFERROR(VLOOKUP($A31,Disciplinas[],3,FALSE),"-")</f>
        <v>-</v>
      </c>
      <c r="E31" s="14" t="str">
        <f>IFERROR(VLOOKUP($A31,Disciplinas[],4,FALSE),"-")</f>
        <v>-</v>
      </c>
      <c r="F31" s="14" t="str">
        <f>IFERROR(VLOOKUP($A31,Disciplinas[],6,FALSE),"-")</f>
        <v>-</v>
      </c>
      <c r="G31" s="14" t="str">
        <f>IFERROR(VLOOKUP($A31,Disciplinas[],7,FALSE),"-")</f>
        <v>-</v>
      </c>
      <c r="X31" s="39"/>
      <c r="AM31" s="37"/>
    </row>
    <row r="32" spans="1:39">
      <c r="B32" s="14" t="str">
        <f>IFERROR(VLOOKUP($A32,Disciplinas[],5,FALSE),"-")</f>
        <v>-</v>
      </c>
      <c r="C32" s="14" t="str">
        <f>IFERROR(VLOOKUP($A32,Disciplinas[],2,FALSE),"-")</f>
        <v>-</v>
      </c>
      <c r="D32" s="14" t="str">
        <f>IFERROR(VLOOKUP($A32,Disciplinas[],3,FALSE),"-")</f>
        <v>-</v>
      </c>
      <c r="E32" s="14" t="str">
        <f>IFERROR(VLOOKUP($A32,Disciplinas[],4,FALSE),"-")</f>
        <v>-</v>
      </c>
      <c r="F32" s="14" t="str">
        <f>IFERROR(VLOOKUP($A32,Disciplinas[],6,FALSE),"-")</f>
        <v>-</v>
      </c>
      <c r="G32" s="14" t="str">
        <f>IFERROR(VLOOKUP($A32,Disciplinas[],7,FALSE),"-")</f>
        <v>-</v>
      </c>
      <c r="X32" s="39"/>
      <c r="AM32" s="37"/>
    </row>
    <row r="33" spans="2:39">
      <c r="B33" s="14" t="str">
        <f>IFERROR(VLOOKUP($A33,Disciplinas[],5,FALSE),"-")</f>
        <v>-</v>
      </c>
      <c r="C33" s="14" t="str">
        <f>IFERROR(VLOOKUP($A33,Disciplinas[],2,FALSE),"-")</f>
        <v>-</v>
      </c>
      <c r="D33" s="14" t="str">
        <f>IFERROR(VLOOKUP($A33,Disciplinas[],3,FALSE),"-")</f>
        <v>-</v>
      </c>
      <c r="E33" s="14" t="str">
        <f>IFERROR(VLOOKUP($A33,Disciplinas[],4,FALSE),"-")</f>
        <v>-</v>
      </c>
      <c r="F33" s="14" t="str">
        <f>IFERROR(VLOOKUP($A33,Disciplinas[],6,FALSE),"-")</f>
        <v>-</v>
      </c>
      <c r="G33" s="14" t="str">
        <f>IFERROR(VLOOKUP($A33,Disciplinas[],7,FALSE),"-")</f>
        <v>-</v>
      </c>
      <c r="X33" s="39"/>
      <c r="AM33" s="37"/>
    </row>
    <row r="34" spans="2:39">
      <c r="B34" s="14" t="str">
        <f>IFERROR(VLOOKUP($A34,Disciplinas[],5,FALSE),"-")</f>
        <v>-</v>
      </c>
      <c r="C34" s="14" t="str">
        <f>IFERROR(VLOOKUP($A34,Disciplinas[],2,FALSE),"-")</f>
        <v>-</v>
      </c>
      <c r="D34" s="14" t="str">
        <f>IFERROR(VLOOKUP($A34,Disciplinas[],3,FALSE),"-")</f>
        <v>-</v>
      </c>
      <c r="E34" s="14" t="str">
        <f>IFERROR(VLOOKUP($A34,Disciplinas[],4,FALSE),"-")</f>
        <v>-</v>
      </c>
      <c r="F34" s="14" t="str">
        <f>IFERROR(VLOOKUP($A34,Disciplinas[],6,FALSE),"-")</f>
        <v>-</v>
      </c>
      <c r="G34" s="14" t="str">
        <f>IFERROR(VLOOKUP($A34,Disciplinas[],7,FALSE),"-")</f>
        <v>-</v>
      </c>
      <c r="X34" s="39"/>
      <c r="AM34" s="37"/>
    </row>
    <row r="35" spans="2:39">
      <c r="B35" s="14" t="str">
        <f>IFERROR(VLOOKUP($A35,Disciplinas[],5,FALSE),"-")</f>
        <v>-</v>
      </c>
      <c r="C35" s="14" t="str">
        <f>IFERROR(VLOOKUP($A35,Disciplinas[],2,FALSE),"-")</f>
        <v>-</v>
      </c>
      <c r="D35" s="14" t="str">
        <f>IFERROR(VLOOKUP($A35,Disciplinas[],3,FALSE),"-")</f>
        <v>-</v>
      </c>
      <c r="E35" s="14" t="str">
        <f>IFERROR(VLOOKUP($A35,Disciplinas[],4,FALSE),"-")</f>
        <v>-</v>
      </c>
      <c r="F35" s="14" t="str">
        <f>IFERROR(VLOOKUP($A35,Disciplinas[],6,FALSE),"-")</f>
        <v>-</v>
      </c>
      <c r="G35" s="14" t="str">
        <f>IFERROR(VLOOKUP($A35,Disciplinas[],7,FALSE),"-")</f>
        <v>-</v>
      </c>
      <c r="X35" s="39"/>
      <c r="AM35" s="37"/>
    </row>
    <row r="36" spans="2:39">
      <c r="B36" s="14" t="str">
        <f>IFERROR(VLOOKUP($A36,Disciplinas[],5,FALSE),"-")</f>
        <v>-</v>
      </c>
      <c r="C36" s="14" t="str">
        <f>IFERROR(VLOOKUP($A36,Disciplinas[],2,FALSE),"-")</f>
        <v>-</v>
      </c>
      <c r="D36" s="14" t="str">
        <f>IFERROR(VLOOKUP($A36,Disciplinas[],3,FALSE),"-")</f>
        <v>-</v>
      </c>
      <c r="E36" s="14" t="str">
        <f>IFERROR(VLOOKUP($A36,Disciplinas[],4,FALSE),"-")</f>
        <v>-</v>
      </c>
      <c r="F36" s="14" t="str">
        <f>IFERROR(VLOOKUP($A36,Disciplinas[],6,FALSE),"-")</f>
        <v>-</v>
      </c>
      <c r="G36" s="14" t="str">
        <f>IFERROR(VLOOKUP($A36,Disciplinas[],7,FALSE),"-")</f>
        <v>-</v>
      </c>
      <c r="X36" s="39"/>
      <c r="AM36" s="37"/>
    </row>
    <row r="37" spans="2:39">
      <c r="B37" s="14" t="str">
        <f>IFERROR(VLOOKUP($A37,Disciplinas[],5,FALSE),"-")</f>
        <v>-</v>
      </c>
      <c r="C37" s="14" t="str">
        <f>IFERROR(VLOOKUP($A37,Disciplinas[],2,FALSE),"-")</f>
        <v>-</v>
      </c>
      <c r="D37" s="14" t="str">
        <f>IFERROR(VLOOKUP($A37,Disciplinas[],3,FALSE),"-")</f>
        <v>-</v>
      </c>
      <c r="E37" s="14" t="str">
        <f>IFERROR(VLOOKUP($A37,Disciplinas[],4,FALSE),"-")</f>
        <v>-</v>
      </c>
      <c r="F37" s="14" t="str">
        <f>IFERROR(VLOOKUP($A37,Disciplinas[],6,FALSE),"-")</f>
        <v>-</v>
      </c>
      <c r="G37" s="14" t="str">
        <f>IFERROR(VLOOKUP($A37,Disciplinas[],7,FALSE),"-")</f>
        <v>-</v>
      </c>
      <c r="X37" s="39"/>
      <c r="AM37" s="37"/>
    </row>
    <row r="38" spans="2:39">
      <c r="B38" s="14" t="str">
        <f>IFERROR(VLOOKUP($A38,Disciplinas[],5,FALSE),"-")</f>
        <v>-</v>
      </c>
      <c r="C38" s="14" t="str">
        <f>IFERROR(VLOOKUP($A38,Disciplinas[],2,FALSE),"-")</f>
        <v>-</v>
      </c>
      <c r="D38" s="14" t="str">
        <f>IFERROR(VLOOKUP($A38,Disciplinas[],3,FALSE),"-")</f>
        <v>-</v>
      </c>
      <c r="E38" s="14" t="str">
        <f>IFERROR(VLOOKUP($A38,Disciplinas[],4,FALSE),"-")</f>
        <v>-</v>
      </c>
      <c r="F38" s="14" t="str">
        <f>IFERROR(VLOOKUP($A38,Disciplinas[],6,FALSE),"-")</f>
        <v>-</v>
      </c>
      <c r="G38" s="14" t="str">
        <f>IFERROR(VLOOKUP($A38,Disciplinas[],7,FALSE),"-")</f>
        <v>-</v>
      </c>
      <c r="X38" s="39"/>
      <c r="AM38" s="37"/>
    </row>
    <row r="39" spans="2:39">
      <c r="B39" s="14" t="str">
        <f>IFERROR(VLOOKUP($A39,Disciplinas[],5,FALSE),"-")</f>
        <v>-</v>
      </c>
      <c r="C39" s="14" t="str">
        <f>IFERROR(VLOOKUP($A39,Disciplinas[],2,FALSE),"-")</f>
        <v>-</v>
      </c>
      <c r="D39" s="14" t="str">
        <f>IFERROR(VLOOKUP($A39,Disciplinas[],3,FALSE),"-")</f>
        <v>-</v>
      </c>
      <c r="E39" s="14" t="str">
        <f>IFERROR(VLOOKUP($A39,Disciplinas[],4,FALSE),"-")</f>
        <v>-</v>
      </c>
      <c r="F39" s="14" t="str">
        <f>IFERROR(VLOOKUP($A39,Disciplinas[],6,FALSE),"-")</f>
        <v>-</v>
      </c>
      <c r="G39" s="14" t="str">
        <f>IFERROR(VLOOKUP($A39,Disciplinas[],7,FALSE),"-")</f>
        <v>-</v>
      </c>
      <c r="X39" s="39"/>
      <c r="AM39" s="37"/>
    </row>
    <row r="40" spans="2:39">
      <c r="B40" s="14" t="str">
        <f>IFERROR(VLOOKUP($A40,Disciplinas[],5,FALSE),"-")</f>
        <v>-</v>
      </c>
      <c r="C40" s="14" t="str">
        <f>IFERROR(VLOOKUP($A40,Disciplinas[],2,FALSE),"-")</f>
        <v>-</v>
      </c>
      <c r="D40" s="14" t="str">
        <f>IFERROR(VLOOKUP($A40,Disciplinas[],3,FALSE),"-")</f>
        <v>-</v>
      </c>
      <c r="E40" s="14" t="str">
        <f>IFERROR(VLOOKUP($A40,Disciplinas[],4,FALSE),"-")</f>
        <v>-</v>
      </c>
      <c r="F40" s="14" t="str">
        <f>IFERROR(VLOOKUP($A40,Disciplinas[],6,FALSE),"-")</f>
        <v>-</v>
      </c>
      <c r="G40" s="14" t="str">
        <f>IFERROR(VLOOKUP($A40,Disciplinas[],7,FALSE),"-")</f>
        <v>-</v>
      </c>
      <c r="X40" s="39"/>
      <c r="AM40" s="37"/>
    </row>
    <row r="41" spans="2:39">
      <c r="B41" s="14" t="str">
        <f>IFERROR(VLOOKUP($A41,Disciplinas[],5,FALSE),"-")</f>
        <v>-</v>
      </c>
      <c r="C41" s="14" t="str">
        <f>IFERROR(VLOOKUP($A41,Disciplinas[],2,FALSE),"-")</f>
        <v>-</v>
      </c>
      <c r="D41" s="14" t="str">
        <f>IFERROR(VLOOKUP($A41,Disciplinas[],3,FALSE),"-")</f>
        <v>-</v>
      </c>
      <c r="E41" s="14" t="str">
        <f>IFERROR(VLOOKUP($A41,Disciplinas[],4,FALSE),"-")</f>
        <v>-</v>
      </c>
      <c r="F41" s="14" t="str">
        <f>IFERROR(VLOOKUP($A41,Disciplinas[],6,FALSE),"-")</f>
        <v>-</v>
      </c>
      <c r="G41" s="14" t="str">
        <f>IFERROR(VLOOKUP($A41,Disciplinas[],7,FALSE),"-")</f>
        <v>-</v>
      </c>
      <c r="X41" s="39"/>
      <c r="AM41" s="37"/>
    </row>
    <row r="42" spans="2:39">
      <c r="B42" s="14" t="str">
        <f>IFERROR(VLOOKUP($A42,Disciplinas[],5,FALSE),"-")</f>
        <v>-</v>
      </c>
      <c r="C42" s="14" t="str">
        <f>IFERROR(VLOOKUP($A42,Disciplinas[],2,FALSE),"-")</f>
        <v>-</v>
      </c>
      <c r="D42" s="14" t="str">
        <f>IFERROR(VLOOKUP($A42,Disciplinas[],3,FALSE),"-")</f>
        <v>-</v>
      </c>
      <c r="E42" s="14" t="str">
        <f>IFERROR(VLOOKUP($A42,Disciplinas[],4,FALSE),"-")</f>
        <v>-</v>
      </c>
      <c r="F42" s="14" t="str">
        <f>IFERROR(VLOOKUP($A42,Disciplinas[],6,FALSE),"-")</f>
        <v>-</v>
      </c>
      <c r="G42" s="14" t="str">
        <f>IFERROR(VLOOKUP($A42,Disciplinas[],7,FALSE),"-")</f>
        <v>-</v>
      </c>
      <c r="X42" s="39"/>
      <c r="AM42" s="37"/>
    </row>
    <row r="43" spans="2:39">
      <c r="B43" s="14" t="str">
        <f>IFERROR(VLOOKUP($A43,Disciplinas[],5,FALSE),"-")</f>
        <v>-</v>
      </c>
      <c r="C43" s="14" t="str">
        <f>IFERROR(VLOOKUP($A43,Disciplinas[],2,FALSE),"-")</f>
        <v>-</v>
      </c>
      <c r="D43" s="14" t="str">
        <f>IFERROR(VLOOKUP($A43,Disciplinas[],3,FALSE),"-")</f>
        <v>-</v>
      </c>
      <c r="E43" s="14" t="str">
        <f>IFERROR(VLOOKUP($A43,Disciplinas[],4,FALSE),"-")</f>
        <v>-</v>
      </c>
      <c r="F43" s="14" t="str">
        <f>IFERROR(VLOOKUP($A43,Disciplinas[],6,FALSE),"-")</f>
        <v>-</v>
      </c>
      <c r="G43" s="14" t="str">
        <f>IFERROR(VLOOKUP($A43,Disciplinas[],7,FALSE),"-")</f>
        <v>-</v>
      </c>
      <c r="X43" s="39"/>
      <c r="AM43" s="37"/>
    </row>
    <row r="44" spans="2:39">
      <c r="B44" s="14" t="str">
        <f>IFERROR(VLOOKUP($A44,Disciplinas[],5,FALSE),"-")</f>
        <v>-</v>
      </c>
      <c r="C44" s="14" t="str">
        <f>IFERROR(VLOOKUP($A44,Disciplinas[],2,FALSE),"-")</f>
        <v>-</v>
      </c>
      <c r="D44" s="14" t="str">
        <f>IFERROR(VLOOKUP($A44,Disciplinas[],3,FALSE),"-")</f>
        <v>-</v>
      </c>
      <c r="E44" s="14" t="str">
        <f>IFERROR(VLOOKUP($A44,Disciplinas[],4,FALSE),"-")</f>
        <v>-</v>
      </c>
      <c r="F44" s="14" t="str">
        <f>IFERROR(VLOOKUP($A44,Disciplinas[],6,FALSE),"-")</f>
        <v>-</v>
      </c>
      <c r="G44" s="14" t="str">
        <f>IFERROR(VLOOKUP($A44,Disciplinas[],7,FALSE),"-")</f>
        <v>-</v>
      </c>
      <c r="X44" s="39"/>
      <c r="AM44" s="37"/>
    </row>
    <row r="45" spans="2:39">
      <c r="B45" s="14" t="str">
        <f>IFERROR(VLOOKUP($A45,Disciplinas[],5,FALSE),"-")</f>
        <v>-</v>
      </c>
      <c r="C45" s="14" t="str">
        <f>IFERROR(VLOOKUP($A45,Disciplinas[],2,FALSE),"-")</f>
        <v>-</v>
      </c>
      <c r="D45" s="14" t="str">
        <f>IFERROR(VLOOKUP($A45,Disciplinas[],3,FALSE),"-")</f>
        <v>-</v>
      </c>
      <c r="E45" s="14" t="str">
        <f>IFERROR(VLOOKUP($A45,Disciplinas[],4,FALSE),"-")</f>
        <v>-</v>
      </c>
      <c r="F45" s="14" t="str">
        <f>IFERROR(VLOOKUP($A45,Disciplinas[],6,FALSE),"-")</f>
        <v>-</v>
      </c>
      <c r="G45" s="14" t="str">
        <f>IFERROR(VLOOKUP($A45,Disciplinas[],7,FALSE),"-")</f>
        <v>-</v>
      </c>
      <c r="X45" s="39"/>
      <c r="AM45" s="37"/>
    </row>
    <row r="46" spans="2:39">
      <c r="B46" s="14" t="str">
        <f>IFERROR(VLOOKUP($A46,Disciplinas[],5,FALSE),"-")</f>
        <v>-</v>
      </c>
      <c r="C46" s="14" t="str">
        <f>IFERROR(VLOOKUP($A46,Disciplinas[],2,FALSE),"-")</f>
        <v>-</v>
      </c>
      <c r="D46" s="14" t="str">
        <f>IFERROR(VLOOKUP($A46,Disciplinas[],3,FALSE),"-")</f>
        <v>-</v>
      </c>
      <c r="E46" s="14" t="str">
        <f>IFERROR(VLOOKUP($A46,Disciplinas[],4,FALSE),"-")</f>
        <v>-</v>
      </c>
      <c r="F46" s="14" t="str">
        <f>IFERROR(VLOOKUP($A46,Disciplinas[],6,FALSE),"-")</f>
        <v>-</v>
      </c>
      <c r="G46" s="14" t="str">
        <f>IFERROR(VLOOKUP($A46,Disciplinas[],7,FALSE),"-")</f>
        <v>-</v>
      </c>
      <c r="X46" s="39"/>
      <c r="AM46" s="37"/>
    </row>
    <row r="47" spans="2:39">
      <c r="B47" s="14" t="str">
        <f>IFERROR(VLOOKUP($A47,Disciplinas[],5,FALSE),"-")</f>
        <v>-</v>
      </c>
      <c r="C47" s="14" t="str">
        <f>IFERROR(VLOOKUP($A47,Disciplinas[],2,FALSE),"-")</f>
        <v>-</v>
      </c>
      <c r="D47" s="14" t="str">
        <f>IFERROR(VLOOKUP($A47,Disciplinas[],3,FALSE),"-")</f>
        <v>-</v>
      </c>
      <c r="E47" s="14" t="str">
        <f>IFERROR(VLOOKUP($A47,Disciplinas[],4,FALSE),"-")</f>
        <v>-</v>
      </c>
      <c r="F47" s="14" t="str">
        <f>IFERROR(VLOOKUP($A47,Disciplinas[],6,FALSE),"-")</f>
        <v>-</v>
      </c>
      <c r="G47" s="14" t="str">
        <f>IFERROR(VLOOKUP($A47,Disciplinas[],7,FALSE),"-")</f>
        <v>-</v>
      </c>
      <c r="X47" s="39"/>
      <c r="AM47" s="37"/>
    </row>
    <row r="48" spans="2:39">
      <c r="B48" s="14" t="str">
        <f>IFERROR(VLOOKUP($A48,Disciplinas[],5,FALSE),"-")</f>
        <v>-</v>
      </c>
      <c r="C48" s="14" t="str">
        <f>IFERROR(VLOOKUP($A48,Disciplinas[],2,FALSE),"-")</f>
        <v>-</v>
      </c>
      <c r="D48" s="14" t="str">
        <f>IFERROR(VLOOKUP($A48,Disciplinas[],3,FALSE),"-")</f>
        <v>-</v>
      </c>
      <c r="E48" s="14" t="str">
        <f>IFERROR(VLOOKUP($A48,Disciplinas[],4,FALSE),"-")</f>
        <v>-</v>
      </c>
      <c r="F48" s="14" t="str">
        <f>IFERROR(VLOOKUP($A48,Disciplinas[],6,FALSE),"-")</f>
        <v>-</v>
      </c>
      <c r="G48" s="14" t="str">
        <f>IFERROR(VLOOKUP($A48,Disciplinas[],7,FALSE),"-")</f>
        <v>-</v>
      </c>
      <c r="X48" s="39"/>
      <c r="AM48" s="37"/>
    </row>
    <row r="49" spans="2:39">
      <c r="B49" s="14" t="str">
        <f>IFERROR(VLOOKUP($A49,Disciplinas[],5,FALSE),"-")</f>
        <v>-</v>
      </c>
      <c r="C49" s="14" t="str">
        <f>IFERROR(VLOOKUP($A49,Disciplinas[],2,FALSE),"-")</f>
        <v>-</v>
      </c>
      <c r="D49" s="14" t="str">
        <f>IFERROR(VLOOKUP($A49,Disciplinas[],3,FALSE),"-")</f>
        <v>-</v>
      </c>
      <c r="E49" s="14" t="str">
        <f>IFERROR(VLOOKUP($A49,Disciplinas[],4,FALSE),"-")</f>
        <v>-</v>
      </c>
      <c r="F49" s="14" t="str">
        <f>IFERROR(VLOOKUP($A49,Disciplinas[],6,FALSE),"-")</f>
        <v>-</v>
      </c>
      <c r="G49" s="14" t="str">
        <f>IFERROR(VLOOKUP($A49,Disciplinas[],7,FALSE),"-")</f>
        <v>-</v>
      </c>
      <c r="X49" s="39"/>
      <c r="AM49" s="37"/>
    </row>
    <row r="50" spans="2:39">
      <c r="B50" s="14" t="str">
        <f>IFERROR(VLOOKUP($A50,Disciplinas[],5,FALSE),"-")</f>
        <v>-</v>
      </c>
      <c r="C50" s="14" t="str">
        <f>IFERROR(VLOOKUP($A50,Disciplinas[],2,FALSE),"-")</f>
        <v>-</v>
      </c>
      <c r="D50" s="14" t="str">
        <f>IFERROR(VLOOKUP($A50,Disciplinas[],3,FALSE),"-")</f>
        <v>-</v>
      </c>
      <c r="E50" s="14" t="str">
        <f>IFERROR(VLOOKUP($A50,Disciplinas[],4,FALSE),"-")</f>
        <v>-</v>
      </c>
      <c r="F50" s="14" t="str">
        <f>IFERROR(VLOOKUP($A50,Disciplinas[],6,FALSE),"-")</f>
        <v>-</v>
      </c>
      <c r="G50" s="14" t="str">
        <f>IFERROR(VLOOKUP($A50,Disciplinas[],7,FALSE),"-")</f>
        <v>-</v>
      </c>
      <c r="X50" s="39"/>
      <c r="AM50" s="37"/>
    </row>
    <row r="51" spans="2:39">
      <c r="B51" s="14" t="str">
        <f>IFERROR(VLOOKUP($A51,Disciplinas[],5,FALSE),"-")</f>
        <v>-</v>
      </c>
      <c r="C51" s="14" t="str">
        <f>IFERROR(VLOOKUP($A51,Disciplinas[],2,FALSE),"-")</f>
        <v>-</v>
      </c>
      <c r="D51" s="14" t="str">
        <f>IFERROR(VLOOKUP($A51,Disciplinas[],3,FALSE),"-")</f>
        <v>-</v>
      </c>
      <c r="E51" s="14" t="str">
        <f>IFERROR(VLOOKUP($A51,Disciplinas[],4,FALSE),"-")</f>
        <v>-</v>
      </c>
      <c r="F51" s="14" t="str">
        <f>IFERROR(VLOOKUP($A51,Disciplinas[],6,FALSE),"-")</f>
        <v>-</v>
      </c>
      <c r="G51" s="14" t="str">
        <f>IFERROR(VLOOKUP($A51,Disciplinas[],7,FALSE),"-")</f>
        <v>-</v>
      </c>
      <c r="X51" s="39"/>
      <c r="AM51" s="37"/>
    </row>
    <row r="52" spans="2:39">
      <c r="B52" s="14" t="str">
        <f>IFERROR(VLOOKUP($A52,Disciplinas[],5,FALSE),"-")</f>
        <v>-</v>
      </c>
      <c r="C52" s="14" t="str">
        <f>IFERROR(VLOOKUP($A52,Disciplinas[],2,FALSE),"-")</f>
        <v>-</v>
      </c>
      <c r="D52" s="14" t="str">
        <f>IFERROR(VLOOKUP($A52,Disciplinas[],3,FALSE),"-")</f>
        <v>-</v>
      </c>
      <c r="E52" s="14" t="str">
        <f>IFERROR(VLOOKUP($A52,Disciplinas[],4,FALSE),"-")</f>
        <v>-</v>
      </c>
      <c r="F52" s="14" t="str">
        <f>IFERROR(VLOOKUP($A52,Disciplinas[],6,FALSE),"-")</f>
        <v>-</v>
      </c>
      <c r="G52" s="14" t="str">
        <f>IFERROR(VLOOKUP($A52,Disciplinas[],7,FALSE),"-")</f>
        <v>-</v>
      </c>
      <c r="X52" s="39"/>
      <c r="AM52" s="37"/>
    </row>
    <row r="53" spans="2:39">
      <c r="B53" s="14" t="str">
        <f>IFERROR(VLOOKUP($A53,Disciplinas[],5,FALSE),"-")</f>
        <v>-</v>
      </c>
      <c r="C53" s="14" t="str">
        <f>IFERROR(VLOOKUP($A53,Disciplinas[],2,FALSE),"-")</f>
        <v>-</v>
      </c>
      <c r="D53" s="14" t="str">
        <f>IFERROR(VLOOKUP($A53,Disciplinas[],3,FALSE),"-")</f>
        <v>-</v>
      </c>
      <c r="E53" s="14" t="str">
        <f>IFERROR(VLOOKUP($A53,Disciplinas[],4,FALSE),"-")</f>
        <v>-</v>
      </c>
      <c r="F53" s="14" t="str">
        <f>IFERROR(VLOOKUP($A53,Disciplinas[],6,FALSE),"-")</f>
        <v>-</v>
      </c>
      <c r="G53" s="14" t="str">
        <f>IFERROR(VLOOKUP($A53,Disciplinas[],7,FALSE),"-")</f>
        <v>-</v>
      </c>
      <c r="X53" s="39"/>
      <c r="AM53" s="37"/>
    </row>
    <row r="54" spans="2:39">
      <c r="B54" s="14" t="str">
        <f>IFERROR(VLOOKUP($A54,Disciplinas[],5,FALSE),"-")</f>
        <v>-</v>
      </c>
      <c r="C54" s="14" t="str">
        <f>IFERROR(VLOOKUP($A54,Disciplinas[],2,FALSE),"-")</f>
        <v>-</v>
      </c>
      <c r="D54" s="14" t="str">
        <f>IFERROR(VLOOKUP($A54,Disciplinas[],3,FALSE),"-")</f>
        <v>-</v>
      </c>
      <c r="E54" s="14" t="str">
        <f>IFERROR(VLOOKUP($A54,Disciplinas[],4,FALSE),"-")</f>
        <v>-</v>
      </c>
      <c r="F54" s="14" t="str">
        <f>IFERROR(VLOOKUP($A54,Disciplinas[],6,FALSE),"-")</f>
        <v>-</v>
      </c>
      <c r="G54" s="14" t="str">
        <f>IFERROR(VLOOKUP($A54,Disciplinas[],7,FALSE),"-")</f>
        <v>-</v>
      </c>
      <c r="X54" s="39"/>
      <c r="AM54" s="37"/>
    </row>
    <row r="55" spans="2:39">
      <c r="B55" s="14" t="str">
        <f>IFERROR(VLOOKUP($A55,Disciplinas[],5,FALSE),"-")</f>
        <v>-</v>
      </c>
      <c r="C55" s="14" t="str">
        <f>IFERROR(VLOOKUP($A55,Disciplinas[],2,FALSE),"-")</f>
        <v>-</v>
      </c>
      <c r="D55" s="14" t="str">
        <f>IFERROR(VLOOKUP($A55,Disciplinas[],3,FALSE),"-")</f>
        <v>-</v>
      </c>
      <c r="E55" s="14" t="str">
        <f>IFERROR(VLOOKUP($A55,Disciplinas[],4,FALSE),"-")</f>
        <v>-</v>
      </c>
      <c r="F55" s="14" t="str">
        <f>IFERROR(VLOOKUP($A55,Disciplinas[],6,FALSE),"-")</f>
        <v>-</v>
      </c>
      <c r="G55" s="14" t="str">
        <f>IFERROR(VLOOKUP($A55,Disciplinas[],7,FALSE),"-")</f>
        <v>-</v>
      </c>
      <c r="X55" s="39"/>
      <c r="AM55" s="37"/>
    </row>
    <row r="56" spans="2:39">
      <c r="B56" s="14" t="str">
        <f>IFERROR(VLOOKUP($A56,Disciplinas[],5,FALSE),"-")</f>
        <v>-</v>
      </c>
      <c r="C56" s="14" t="str">
        <f>IFERROR(VLOOKUP($A56,Disciplinas[],2,FALSE),"-")</f>
        <v>-</v>
      </c>
      <c r="D56" s="14" t="str">
        <f>IFERROR(VLOOKUP($A56,Disciplinas[],3,FALSE),"-")</f>
        <v>-</v>
      </c>
      <c r="E56" s="14" t="str">
        <f>IFERROR(VLOOKUP($A56,Disciplinas[],4,FALSE),"-")</f>
        <v>-</v>
      </c>
      <c r="F56" s="14" t="str">
        <f>IFERROR(VLOOKUP($A56,Disciplinas[],6,FALSE),"-")</f>
        <v>-</v>
      </c>
      <c r="G56" s="14" t="str">
        <f>IFERROR(VLOOKUP($A56,Disciplinas[],7,FALSE),"-")</f>
        <v>-</v>
      </c>
      <c r="X56" s="39"/>
      <c r="AM56" s="37"/>
    </row>
    <row r="57" spans="2:39">
      <c r="B57" s="14" t="str">
        <f>IFERROR(VLOOKUP($A57,Disciplinas[],5,FALSE),"-")</f>
        <v>-</v>
      </c>
      <c r="C57" s="14" t="str">
        <f>IFERROR(VLOOKUP($A57,Disciplinas[],2,FALSE),"-")</f>
        <v>-</v>
      </c>
      <c r="D57" s="14" t="str">
        <f>IFERROR(VLOOKUP($A57,Disciplinas[],3,FALSE),"-")</f>
        <v>-</v>
      </c>
      <c r="E57" s="14" t="str">
        <f>IFERROR(VLOOKUP($A57,Disciplinas[],4,FALSE),"-")</f>
        <v>-</v>
      </c>
      <c r="F57" s="14" t="str">
        <f>IFERROR(VLOOKUP($A57,Disciplinas[],6,FALSE),"-")</f>
        <v>-</v>
      </c>
      <c r="G57" s="14" t="str">
        <f>IFERROR(VLOOKUP($A57,Disciplinas[],7,FALSE),"-")</f>
        <v>-</v>
      </c>
      <c r="X57" s="39"/>
      <c r="AM57" s="37"/>
    </row>
    <row r="58" spans="2:39">
      <c r="B58" s="14" t="str">
        <f>IFERROR(VLOOKUP($A58,Disciplinas[],5,FALSE),"-")</f>
        <v>-</v>
      </c>
      <c r="C58" s="14" t="str">
        <f>IFERROR(VLOOKUP($A58,Disciplinas[],2,FALSE),"-")</f>
        <v>-</v>
      </c>
      <c r="D58" s="14" t="str">
        <f>IFERROR(VLOOKUP($A58,Disciplinas[],3,FALSE),"-")</f>
        <v>-</v>
      </c>
      <c r="E58" s="14" t="str">
        <f>IFERROR(VLOOKUP($A58,Disciplinas[],4,FALSE),"-")</f>
        <v>-</v>
      </c>
      <c r="F58" s="14" t="str">
        <f>IFERROR(VLOOKUP($A58,Disciplinas[],6,FALSE),"-")</f>
        <v>-</v>
      </c>
      <c r="G58" s="14" t="str">
        <f>IFERROR(VLOOKUP($A58,Disciplinas[],7,FALSE),"-")</f>
        <v>-</v>
      </c>
      <c r="X58" s="39"/>
      <c r="AM58" s="37"/>
    </row>
    <row r="59" spans="2:39">
      <c r="B59" s="14" t="str">
        <f>IFERROR(VLOOKUP($A59,Disciplinas[],5,FALSE),"-")</f>
        <v>-</v>
      </c>
      <c r="C59" s="14" t="str">
        <f>IFERROR(VLOOKUP($A59,Disciplinas[],2,FALSE),"-")</f>
        <v>-</v>
      </c>
      <c r="D59" s="14" t="str">
        <f>IFERROR(VLOOKUP($A59,Disciplinas[],3,FALSE),"-")</f>
        <v>-</v>
      </c>
      <c r="E59" s="14" t="str">
        <f>IFERROR(VLOOKUP($A59,Disciplinas[],4,FALSE),"-")</f>
        <v>-</v>
      </c>
      <c r="F59" s="14" t="str">
        <f>IFERROR(VLOOKUP($A59,Disciplinas[],6,FALSE),"-")</f>
        <v>-</v>
      </c>
      <c r="G59" s="14" t="str">
        <f>IFERROR(VLOOKUP($A59,Disciplinas[],7,FALSE),"-")</f>
        <v>-</v>
      </c>
      <c r="X59" s="39"/>
      <c r="AM59" s="37"/>
    </row>
    <row r="60" spans="2:39">
      <c r="B60" s="14" t="str">
        <f>IFERROR(VLOOKUP($A60,Disciplinas[],5,FALSE),"-")</f>
        <v>-</v>
      </c>
      <c r="C60" s="14" t="str">
        <f>IFERROR(VLOOKUP($A60,Disciplinas[],2,FALSE),"-")</f>
        <v>-</v>
      </c>
      <c r="D60" s="14" t="str">
        <f>IFERROR(VLOOKUP($A60,Disciplinas[],3,FALSE),"-")</f>
        <v>-</v>
      </c>
      <c r="E60" s="14" t="str">
        <f>IFERROR(VLOOKUP($A60,Disciplinas[],4,FALSE),"-")</f>
        <v>-</v>
      </c>
      <c r="F60" s="14" t="str">
        <f>IFERROR(VLOOKUP($A60,Disciplinas[],6,FALSE),"-")</f>
        <v>-</v>
      </c>
      <c r="G60" s="14" t="str">
        <f>IFERROR(VLOOKUP($A60,Disciplinas[],7,FALSE),"-")</f>
        <v>-</v>
      </c>
      <c r="X60" s="39"/>
      <c r="AM60" s="37"/>
    </row>
    <row r="61" spans="2:39">
      <c r="B61" s="14" t="str">
        <f>IFERROR(VLOOKUP($A61,Disciplinas[],5,FALSE),"-")</f>
        <v>-</v>
      </c>
      <c r="C61" s="14" t="str">
        <f>IFERROR(VLOOKUP($A61,Disciplinas[],2,FALSE),"-")</f>
        <v>-</v>
      </c>
      <c r="D61" s="14" t="str">
        <f>IFERROR(VLOOKUP($A61,Disciplinas[],3,FALSE),"-")</f>
        <v>-</v>
      </c>
      <c r="E61" s="14" t="str">
        <f>IFERROR(VLOOKUP($A61,Disciplinas[],4,FALSE),"-")</f>
        <v>-</v>
      </c>
      <c r="F61" s="14" t="str">
        <f>IFERROR(VLOOKUP($A61,Disciplinas[],6,FALSE),"-")</f>
        <v>-</v>
      </c>
      <c r="G61" s="14" t="str">
        <f>IFERROR(VLOOKUP($A61,Disciplinas[],7,FALSE),"-")</f>
        <v>-</v>
      </c>
      <c r="X61" s="39"/>
      <c r="AM61" s="37"/>
    </row>
    <row r="62" spans="2:39">
      <c r="B62" s="14" t="str">
        <f>IFERROR(VLOOKUP($A62,Disciplinas[],5,FALSE),"-")</f>
        <v>-</v>
      </c>
      <c r="C62" s="14" t="str">
        <f>IFERROR(VLOOKUP($A62,Disciplinas[],2,FALSE),"-")</f>
        <v>-</v>
      </c>
      <c r="D62" s="14" t="str">
        <f>IFERROR(VLOOKUP($A62,Disciplinas[],3,FALSE),"-")</f>
        <v>-</v>
      </c>
      <c r="E62" s="14" t="str">
        <f>IFERROR(VLOOKUP($A62,Disciplinas[],4,FALSE),"-")</f>
        <v>-</v>
      </c>
      <c r="F62" s="14" t="str">
        <f>IFERROR(VLOOKUP($A62,Disciplinas[],6,FALSE),"-")</f>
        <v>-</v>
      </c>
      <c r="G62" s="14" t="str">
        <f>IFERROR(VLOOKUP($A62,Disciplinas[],7,FALSE),"-")</f>
        <v>-</v>
      </c>
      <c r="X62" s="39"/>
      <c r="AM62" s="37"/>
    </row>
    <row r="63" spans="2:39">
      <c r="B63" s="14" t="str">
        <f>IFERROR(VLOOKUP($A63,Disciplinas[],5,FALSE),"-")</f>
        <v>-</v>
      </c>
      <c r="C63" s="14" t="str">
        <f>IFERROR(VLOOKUP($A63,Disciplinas[],2,FALSE),"-")</f>
        <v>-</v>
      </c>
      <c r="D63" s="14" t="str">
        <f>IFERROR(VLOOKUP($A63,Disciplinas[],3,FALSE),"-")</f>
        <v>-</v>
      </c>
      <c r="E63" s="14" t="str">
        <f>IFERROR(VLOOKUP($A63,Disciplinas[],4,FALSE),"-")</f>
        <v>-</v>
      </c>
      <c r="F63" s="14" t="str">
        <f>IFERROR(VLOOKUP($A63,Disciplinas[],6,FALSE),"-")</f>
        <v>-</v>
      </c>
      <c r="G63" s="14" t="str">
        <f>IFERROR(VLOOKUP($A63,Disciplinas[],7,FALSE),"-")</f>
        <v>-</v>
      </c>
      <c r="X63" s="39"/>
      <c r="AM63" s="37"/>
    </row>
    <row r="64" spans="2:39">
      <c r="B64" s="14" t="str">
        <f>IFERROR(VLOOKUP($A64,Disciplinas[],5,FALSE),"-")</f>
        <v>-</v>
      </c>
      <c r="C64" s="14" t="str">
        <f>IFERROR(VLOOKUP($A64,Disciplinas[],2,FALSE),"-")</f>
        <v>-</v>
      </c>
      <c r="D64" s="14" t="str">
        <f>IFERROR(VLOOKUP($A64,Disciplinas[],3,FALSE),"-")</f>
        <v>-</v>
      </c>
      <c r="E64" s="14" t="str">
        <f>IFERROR(VLOOKUP($A64,Disciplinas[],4,FALSE),"-")</f>
        <v>-</v>
      </c>
      <c r="F64" s="14" t="str">
        <f>IFERROR(VLOOKUP($A64,Disciplinas[],6,FALSE),"-")</f>
        <v>-</v>
      </c>
      <c r="G64" s="14" t="str">
        <f>IFERROR(VLOOKUP($A64,Disciplinas[],7,FALSE),"-")</f>
        <v>-</v>
      </c>
      <c r="X64" s="39"/>
      <c r="AM64" s="37"/>
    </row>
    <row r="65" spans="2:39">
      <c r="B65" s="14" t="str">
        <f>IFERROR(VLOOKUP($A65,Disciplinas[],5,FALSE),"-")</f>
        <v>-</v>
      </c>
      <c r="C65" s="14" t="str">
        <f>IFERROR(VLOOKUP($A65,Disciplinas[],2,FALSE),"-")</f>
        <v>-</v>
      </c>
      <c r="D65" s="14" t="str">
        <f>IFERROR(VLOOKUP($A65,Disciplinas[],3,FALSE),"-")</f>
        <v>-</v>
      </c>
      <c r="E65" s="14" t="str">
        <f>IFERROR(VLOOKUP($A65,Disciplinas[],4,FALSE),"-")</f>
        <v>-</v>
      </c>
      <c r="F65" s="14" t="str">
        <f>IFERROR(VLOOKUP($A65,Disciplinas[],6,FALSE),"-")</f>
        <v>-</v>
      </c>
      <c r="G65" s="14" t="str">
        <f>IFERROR(VLOOKUP($A65,Disciplinas[],7,FALSE),"-")</f>
        <v>-</v>
      </c>
      <c r="X65" s="39"/>
      <c r="AM65" s="37"/>
    </row>
    <row r="66" spans="2:39">
      <c r="B66" s="14" t="str">
        <f>IFERROR(VLOOKUP($A66,Disciplinas[],5,FALSE),"-")</f>
        <v>-</v>
      </c>
      <c r="C66" s="14" t="str">
        <f>IFERROR(VLOOKUP($A66,Disciplinas[],2,FALSE),"-")</f>
        <v>-</v>
      </c>
      <c r="D66" s="14" t="str">
        <f>IFERROR(VLOOKUP($A66,Disciplinas[],3,FALSE),"-")</f>
        <v>-</v>
      </c>
      <c r="E66" s="14" t="str">
        <f>IFERROR(VLOOKUP($A66,Disciplinas[],4,FALSE),"-")</f>
        <v>-</v>
      </c>
      <c r="F66" s="14" t="str">
        <f>IFERROR(VLOOKUP($A66,Disciplinas[],6,FALSE),"-")</f>
        <v>-</v>
      </c>
      <c r="G66" s="14" t="str">
        <f>IFERROR(VLOOKUP($A66,Disciplinas[],7,FALSE),"-")</f>
        <v>-</v>
      </c>
      <c r="X66" s="39"/>
      <c r="AM66" s="37"/>
    </row>
    <row r="67" spans="2:39">
      <c r="B67" s="14" t="str">
        <f>IFERROR(VLOOKUP($A67,Disciplinas[],5,FALSE),"-")</f>
        <v>-</v>
      </c>
      <c r="C67" s="14" t="str">
        <f>IFERROR(VLOOKUP($A67,Disciplinas[],2,FALSE),"-")</f>
        <v>-</v>
      </c>
      <c r="D67" s="14" t="str">
        <f>IFERROR(VLOOKUP($A67,Disciplinas[],3,FALSE),"-")</f>
        <v>-</v>
      </c>
      <c r="E67" s="14" t="str">
        <f>IFERROR(VLOOKUP($A67,Disciplinas[],4,FALSE),"-")</f>
        <v>-</v>
      </c>
      <c r="F67" s="14" t="str">
        <f>IFERROR(VLOOKUP($A67,Disciplinas[],6,FALSE),"-")</f>
        <v>-</v>
      </c>
      <c r="G67" s="14" t="str">
        <f>IFERROR(VLOOKUP($A67,Disciplinas[],7,FALSE),"-")</f>
        <v>-</v>
      </c>
      <c r="X67" s="39"/>
      <c r="AM67" s="37"/>
    </row>
    <row r="68" spans="2:39">
      <c r="B68" s="14" t="str">
        <f>IFERROR(VLOOKUP($A68,Disciplinas[],5,FALSE),"-")</f>
        <v>-</v>
      </c>
      <c r="C68" s="14" t="str">
        <f>IFERROR(VLOOKUP($A68,Disciplinas[],2,FALSE),"-")</f>
        <v>-</v>
      </c>
      <c r="D68" s="14" t="str">
        <f>IFERROR(VLOOKUP($A68,Disciplinas[],3,FALSE),"-")</f>
        <v>-</v>
      </c>
      <c r="E68" s="14" t="str">
        <f>IFERROR(VLOOKUP($A68,Disciplinas[],4,FALSE),"-")</f>
        <v>-</v>
      </c>
      <c r="F68" s="14" t="str">
        <f>IFERROR(VLOOKUP($A68,Disciplinas[],6,FALSE),"-")</f>
        <v>-</v>
      </c>
      <c r="G68" s="14" t="str">
        <f>IFERROR(VLOOKUP($A68,Disciplinas[],7,FALSE),"-")</f>
        <v>-</v>
      </c>
      <c r="X68" s="39"/>
      <c r="AM68" s="37"/>
    </row>
    <row r="69" spans="2:39">
      <c r="B69" s="14" t="str">
        <f>IFERROR(VLOOKUP($A69,Disciplinas[],5,FALSE),"-")</f>
        <v>-</v>
      </c>
      <c r="C69" s="14" t="str">
        <f>IFERROR(VLOOKUP($A69,Disciplinas[],2,FALSE),"-")</f>
        <v>-</v>
      </c>
      <c r="D69" s="14" t="str">
        <f>IFERROR(VLOOKUP($A69,Disciplinas[],3,FALSE),"-")</f>
        <v>-</v>
      </c>
      <c r="E69" s="14" t="str">
        <f>IFERROR(VLOOKUP($A69,Disciplinas[],4,FALSE),"-")</f>
        <v>-</v>
      </c>
      <c r="F69" s="14" t="str">
        <f>IFERROR(VLOOKUP($A69,Disciplinas[],6,FALSE),"-")</f>
        <v>-</v>
      </c>
      <c r="G69" s="14" t="str">
        <f>IFERROR(VLOOKUP($A69,Disciplinas[],7,FALSE),"-")</f>
        <v>-</v>
      </c>
      <c r="X69" s="39"/>
      <c r="AM69" s="37"/>
    </row>
    <row r="70" spans="2:39">
      <c r="B70" s="14" t="str">
        <f>IFERROR(VLOOKUP($A70,Disciplinas[],5,FALSE),"-")</f>
        <v>-</v>
      </c>
      <c r="C70" s="14" t="str">
        <f>IFERROR(VLOOKUP($A70,Disciplinas[],2,FALSE),"-")</f>
        <v>-</v>
      </c>
      <c r="D70" s="14" t="str">
        <f>IFERROR(VLOOKUP($A70,Disciplinas[],3,FALSE),"-")</f>
        <v>-</v>
      </c>
      <c r="E70" s="14" t="str">
        <f>IFERROR(VLOOKUP($A70,Disciplinas[],4,FALSE),"-")</f>
        <v>-</v>
      </c>
      <c r="F70" s="14" t="str">
        <f>IFERROR(VLOOKUP($A70,Disciplinas[],6,FALSE),"-")</f>
        <v>-</v>
      </c>
      <c r="G70" s="14" t="str">
        <f>IFERROR(VLOOKUP($A70,Disciplinas[],7,FALSE),"-")</f>
        <v>-</v>
      </c>
      <c r="X70" s="39"/>
      <c r="AM70" s="37"/>
    </row>
    <row r="71" spans="2:39">
      <c r="B71" s="14" t="str">
        <f>IFERROR(VLOOKUP($A71,Disciplinas[],5,FALSE),"-")</f>
        <v>-</v>
      </c>
      <c r="C71" s="14" t="str">
        <f>IFERROR(VLOOKUP($A71,Disciplinas[],2,FALSE),"-")</f>
        <v>-</v>
      </c>
      <c r="D71" s="14" t="str">
        <f>IFERROR(VLOOKUP($A71,Disciplinas[],3,FALSE),"-")</f>
        <v>-</v>
      </c>
      <c r="E71" s="14" t="str">
        <f>IFERROR(VLOOKUP($A71,Disciplinas[],4,FALSE),"-")</f>
        <v>-</v>
      </c>
      <c r="F71" s="14" t="str">
        <f>IFERROR(VLOOKUP($A71,Disciplinas[],6,FALSE),"-")</f>
        <v>-</v>
      </c>
      <c r="G71" s="14" t="str">
        <f>IFERROR(VLOOKUP($A71,Disciplinas[],7,FALSE),"-")</f>
        <v>-</v>
      </c>
      <c r="X71" s="39"/>
      <c r="AM71" s="37"/>
    </row>
    <row r="72" spans="2:39">
      <c r="B72" s="14" t="str">
        <f>IFERROR(VLOOKUP($A72,Disciplinas[],5,FALSE),"-")</f>
        <v>-</v>
      </c>
      <c r="C72" s="14" t="str">
        <f>IFERROR(VLOOKUP($A72,Disciplinas[],2,FALSE),"-")</f>
        <v>-</v>
      </c>
      <c r="D72" s="14" t="str">
        <f>IFERROR(VLOOKUP($A72,Disciplinas[],3,FALSE),"-")</f>
        <v>-</v>
      </c>
      <c r="E72" s="14" t="str">
        <f>IFERROR(VLOOKUP($A72,Disciplinas[],4,FALSE),"-")</f>
        <v>-</v>
      </c>
      <c r="F72" s="14" t="str">
        <f>IFERROR(VLOOKUP($A72,Disciplinas[],6,FALSE),"-")</f>
        <v>-</v>
      </c>
      <c r="G72" s="14" t="str">
        <f>IFERROR(VLOOKUP($A72,Disciplinas[],7,FALSE),"-")</f>
        <v>-</v>
      </c>
      <c r="X72" s="39"/>
      <c r="AM72" s="37"/>
    </row>
    <row r="73" spans="2:39">
      <c r="B73" s="14" t="str">
        <f>IFERROR(VLOOKUP($A73,Disciplinas[],5,FALSE),"-")</f>
        <v>-</v>
      </c>
      <c r="C73" s="14" t="str">
        <f>IFERROR(VLOOKUP($A73,Disciplinas[],2,FALSE),"-")</f>
        <v>-</v>
      </c>
      <c r="D73" s="14" t="str">
        <f>IFERROR(VLOOKUP($A73,Disciplinas[],3,FALSE),"-")</f>
        <v>-</v>
      </c>
      <c r="E73" s="14" t="str">
        <f>IFERROR(VLOOKUP($A73,Disciplinas[],4,FALSE),"-")</f>
        <v>-</v>
      </c>
      <c r="F73" s="14" t="str">
        <f>IFERROR(VLOOKUP($A73,Disciplinas[],6,FALSE),"-")</f>
        <v>-</v>
      </c>
      <c r="G73" s="14" t="str">
        <f>IFERROR(VLOOKUP($A73,Disciplinas[],7,FALSE),"-")</f>
        <v>-</v>
      </c>
      <c r="X73" s="39"/>
      <c r="AM73" s="37"/>
    </row>
    <row r="74" spans="2:39">
      <c r="B74" s="14" t="str">
        <f>IFERROR(VLOOKUP($A74,Disciplinas[],5,FALSE),"-")</f>
        <v>-</v>
      </c>
      <c r="C74" s="14" t="str">
        <f>IFERROR(VLOOKUP($A74,Disciplinas[],2,FALSE),"-")</f>
        <v>-</v>
      </c>
      <c r="D74" s="14" t="str">
        <f>IFERROR(VLOOKUP($A74,Disciplinas[],3,FALSE),"-")</f>
        <v>-</v>
      </c>
      <c r="E74" s="14" t="str">
        <f>IFERROR(VLOOKUP($A74,Disciplinas[],4,FALSE),"-")</f>
        <v>-</v>
      </c>
      <c r="F74" s="14" t="str">
        <f>IFERROR(VLOOKUP($A74,Disciplinas[],6,FALSE),"-")</f>
        <v>-</v>
      </c>
      <c r="G74" s="14" t="str">
        <f>IFERROR(VLOOKUP($A74,Disciplinas[],7,FALSE),"-")</f>
        <v>-</v>
      </c>
      <c r="X74" s="39"/>
      <c r="AM74" s="37"/>
    </row>
    <row r="75" spans="2:39">
      <c r="B75" s="14" t="str">
        <f>IFERROR(VLOOKUP($A75,Disciplinas[],5,FALSE),"-")</f>
        <v>-</v>
      </c>
      <c r="C75" s="14" t="str">
        <f>IFERROR(VLOOKUP($A75,Disciplinas[],2,FALSE),"-")</f>
        <v>-</v>
      </c>
      <c r="D75" s="14" t="str">
        <f>IFERROR(VLOOKUP($A75,Disciplinas[],3,FALSE),"-")</f>
        <v>-</v>
      </c>
      <c r="E75" s="14" t="str">
        <f>IFERROR(VLOOKUP($A75,Disciplinas[],4,FALSE),"-")</f>
        <v>-</v>
      </c>
      <c r="F75" s="14" t="str">
        <f>IFERROR(VLOOKUP($A75,Disciplinas[],6,FALSE),"-")</f>
        <v>-</v>
      </c>
      <c r="G75" s="14" t="str">
        <f>IFERROR(VLOOKUP($A75,Disciplinas[],7,FALSE),"-")</f>
        <v>-</v>
      </c>
      <c r="X75" s="39"/>
      <c r="AM75" s="37"/>
    </row>
    <row r="76" spans="2:39">
      <c r="B76" s="14" t="str">
        <f>IFERROR(VLOOKUP($A76,Disciplinas[],5,FALSE),"-")</f>
        <v>-</v>
      </c>
      <c r="C76" s="14" t="str">
        <f>IFERROR(VLOOKUP($A76,Disciplinas[],2,FALSE),"-")</f>
        <v>-</v>
      </c>
      <c r="D76" s="14" t="str">
        <f>IFERROR(VLOOKUP($A76,Disciplinas[],3,FALSE),"-")</f>
        <v>-</v>
      </c>
      <c r="E76" s="14" t="str">
        <f>IFERROR(VLOOKUP($A76,Disciplinas[],4,FALSE),"-")</f>
        <v>-</v>
      </c>
      <c r="F76" s="14" t="str">
        <f>IFERROR(VLOOKUP($A76,Disciplinas[],6,FALSE),"-")</f>
        <v>-</v>
      </c>
      <c r="G76" s="14" t="str">
        <f>IFERROR(VLOOKUP($A76,Disciplinas[],7,FALSE),"-")</f>
        <v>-</v>
      </c>
      <c r="X76" s="39"/>
      <c r="AM76" s="37"/>
    </row>
    <row r="77" spans="2:39">
      <c r="B77" s="14" t="str">
        <f>IFERROR(VLOOKUP($A77,Disciplinas[],5,FALSE),"-")</f>
        <v>-</v>
      </c>
      <c r="C77" s="14" t="str">
        <f>IFERROR(VLOOKUP($A77,Disciplinas[],2,FALSE),"-")</f>
        <v>-</v>
      </c>
      <c r="D77" s="14" t="str">
        <f>IFERROR(VLOOKUP($A77,Disciplinas[],3,FALSE),"-")</f>
        <v>-</v>
      </c>
      <c r="E77" s="14" t="str">
        <f>IFERROR(VLOOKUP($A77,Disciplinas[],4,FALSE),"-")</f>
        <v>-</v>
      </c>
      <c r="F77" s="14" t="str">
        <f>IFERROR(VLOOKUP($A77,Disciplinas[],6,FALSE),"-")</f>
        <v>-</v>
      </c>
      <c r="G77" s="14" t="str">
        <f>IFERROR(VLOOKUP($A77,Disciplinas[],7,FALSE),"-")</f>
        <v>-</v>
      </c>
      <c r="X77" s="39"/>
      <c r="AM77" s="37"/>
    </row>
    <row r="78" spans="2:39">
      <c r="B78" s="14" t="str">
        <f>IFERROR(VLOOKUP($A78,Disciplinas[],5,FALSE),"-")</f>
        <v>-</v>
      </c>
      <c r="C78" s="14" t="str">
        <f>IFERROR(VLOOKUP($A78,Disciplinas[],2,FALSE),"-")</f>
        <v>-</v>
      </c>
      <c r="D78" s="14" t="str">
        <f>IFERROR(VLOOKUP($A78,Disciplinas[],3,FALSE),"-")</f>
        <v>-</v>
      </c>
      <c r="E78" s="14" t="str">
        <f>IFERROR(VLOOKUP($A78,Disciplinas[],4,FALSE),"-")</f>
        <v>-</v>
      </c>
      <c r="F78" s="14" t="str">
        <f>IFERROR(VLOOKUP($A78,Disciplinas[],6,FALSE),"-")</f>
        <v>-</v>
      </c>
      <c r="G78" s="14" t="str">
        <f>IFERROR(VLOOKUP($A78,Disciplinas[],7,FALSE),"-")</f>
        <v>-</v>
      </c>
      <c r="X78" s="39"/>
      <c r="AM78" s="37"/>
    </row>
    <row r="79" spans="2:39">
      <c r="B79" s="14" t="str">
        <f>IFERROR(VLOOKUP($A79,Disciplinas[],5,FALSE),"-")</f>
        <v>-</v>
      </c>
      <c r="C79" s="14" t="str">
        <f>IFERROR(VLOOKUP($A79,Disciplinas[],2,FALSE),"-")</f>
        <v>-</v>
      </c>
      <c r="D79" s="14" t="str">
        <f>IFERROR(VLOOKUP($A79,Disciplinas[],3,FALSE),"-")</f>
        <v>-</v>
      </c>
      <c r="E79" s="14" t="str">
        <f>IFERROR(VLOOKUP($A79,Disciplinas[],4,FALSE),"-")</f>
        <v>-</v>
      </c>
      <c r="F79" s="14" t="str">
        <f>IFERROR(VLOOKUP($A79,Disciplinas[],6,FALSE),"-")</f>
        <v>-</v>
      </c>
      <c r="G79" s="14" t="str">
        <f>IFERROR(VLOOKUP($A79,Disciplinas[],7,FALSE),"-")</f>
        <v>-</v>
      </c>
      <c r="X79" s="39"/>
      <c r="AM79" s="37"/>
    </row>
    <row r="80" spans="2:39">
      <c r="B80" s="14" t="str">
        <f>IFERROR(VLOOKUP($A80,Disciplinas[],5,FALSE),"-")</f>
        <v>-</v>
      </c>
      <c r="C80" s="14" t="str">
        <f>IFERROR(VLOOKUP($A80,Disciplinas[],2,FALSE),"-")</f>
        <v>-</v>
      </c>
      <c r="D80" s="14" t="str">
        <f>IFERROR(VLOOKUP($A80,Disciplinas[],3,FALSE),"-")</f>
        <v>-</v>
      </c>
      <c r="E80" s="14" t="str">
        <f>IFERROR(VLOOKUP($A80,Disciplinas[],4,FALSE),"-")</f>
        <v>-</v>
      </c>
      <c r="F80" s="14" t="str">
        <f>IFERROR(VLOOKUP($A80,Disciplinas[],6,FALSE),"-")</f>
        <v>-</v>
      </c>
      <c r="G80" s="14" t="str">
        <f>IFERROR(VLOOKUP($A80,Disciplinas[],7,FALSE),"-")</f>
        <v>-</v>
      </c>
      <c r="X80" s="39"/>
      <c r="AM80" s="37"/>
    </row>
    <row r="81" spans="2:39">
      <c r="B81" s="14" t="str">
        <f>IFERROR(VLOOKUP($A81,Disciplinas[],5,FALSE),"-")</f>
        <v>-</v>
      </c>
      <c r="C81" s="14" t="str">
        <f>IFERROR(VLOOKUP($A81,Disciplinas[],2,FALSE),"-")</f>
        <v>-</v>
      </c>
      <c r="D81" s="14" t="str">
        <f>IFERROR(VLOOKUP($A81,Disciplinas[],3,FALSE),"-")</f>
        <v>-</v>
      </c>
      <c r="E81" s="14" t="str">
        <f>IFERROR(VLOOKUP($A81,Disciplinas[],4,FALSE),"-")</f>
        <v>-</v>
      </c>
      <c r="F81" s="14" t="str">
        <f>IFERROR(VLOOKUP($A81,Disciplinas[],6,FALSE),"-")</f>
        <v>-</v>
      </c>
      <c r="G81" s="14" t="str">
        <f>IFERROR(VLOOKUP($A81,Disciplinas[],7,FALSE),"-")</f>
        <v>-</v>
      </c>
      <c r="X81" s="39"/>
      <c r="AM81" s="37"/>
    </row>
    <row r="82" spans="2:39">
      <c r="B82" s="14" t="str">
        <f>IFERROR(VLOOKUP($A82,Disciplinas[],5,FALSE),"-")</f>
        <v>-</v>
      </c>
      <c r="C82" s="14" t="str">
        <f>IFERROR(VLOOKUP($A82,Disciplinas[],2,FALSE),"-")</f>
        <v>-</v>
      </c>
      <c r="D82" s="14" t="str">
        <f>IFERROR(VLOOKUP($A82,Disciplinas[],3,FALSE),"-")</f>
        <v>-</v>
      </c>
      <c r="E82" s="14" t="str">
        <f>IFERROR(VLOOKUP($A82,Disciplinas[],4,FALSE),"-")</f>
        <v>-</v>
      </c>
      <c r="F82" s="14" t="str">
        <f>IFERROR(VLOOKUP($A82,Disciplinas[],6,FALSE),"-")</f>
        <v>-</v>
      </c>
      <c r="G82" s="14" t="str">
        <f>IFERROR(VLOOKUP($A82,Disciplinas[],7,FALSE),"-")</f>
        <v>-</v>
      </c>
      <c r="X82" s="39"/>
      <c r="AM82" s="37"/>
    </row>
    <row r="83" spans="2:39">
      <c r="B83" s="14" t="str">
        <f>IFERROR(VLOOKUP($A83,Disciplinas[],5,FALSE),"-")</f>
        <v>-</v>
      </c>
      <c r="C83" s="14" t="str">
        <f>IFERROR(VLOOKUP($A83,Disciplinas[],2,FALSE),"-")</f>
        <v>-</v>
      </c>
      <c r="D83" s="14" t="str">
        <f>IFERROR(VLOOKUP($A83,Disciplinas[],3,FALSE),"-")</f>
        <v>-</v>
      </c>
      <c r="E83" s="14" t="str">
        <f>IFERROR(VLOOKUP($A83,Disciplinas[],4,FALSE),"-")</f>
        <v>-</v>
      </c>
      <c r="F83" s="14" t="str">
        <f>IFERROR(VLOOKUP($A83,Disciplinas[],6,FALSE),"-")</f>
        <v>-</v>
      </c>
      <c r="G83" s="14" t="str">
        <f>IFERROR(VLOOKUP($A83,Disciplinas[],7,FALSE),"-")</f>
        <v>-</v>
      </c>
      <c r="X83" s="39"/>
      <c r="AM83" s="37"/>
    </row>
    <row r="84" spans="2:39">
      <c r="B84" s="14" t="str">
        <f>IFERROR(VLOOKUP($A84,Disciplinas[],5,FALSE),"-")</f>
        <v>-</v>
      </c>
      <c r="C84" s="14" t="str">
        <f>IFERROR(VLOOKUP($A84,Disciplinas[],2,FALSE),"-")</f>
        <v>-</v>
      </c>
      <c r="D84" s="14" t="str">
        <f>IFERROR(VLOOKUP($A84,Disciplinas[],3,FALSE),"-")</f>
        <v>-</v>
      </c>
      <c r="E84" s="14" t="str">
        <f>IFERROR(VLOOKUP($A84,Disciplinas[],4,FALSE),"-")</f>
        <v>-</v>
      </c>
      <c r="F84" s="14" t="str">
        <f>IFERROR(VLOOKUP($A84,Disciplinas[],6,FALSE),"-")</f>
        <v>-</v>
      </c>
      <c r="G84" s="14" t="str">
        <f>IFERROR(VLOOKUP($A84,Disciplinas[],7,FALSE),"-")</f>
        <v>-</v>
      </c>
      <c r="X84" s="39"/>
      <c r="AM84" s="37"/>
    </row>
    <row r="85" spans="2:39">
      <c r="B85" s="14" t="str">
        <f>IFERROR(VLOOKUP($A85,Disciplinas[],5,FALSE),"-")</f>
        <v>-</v>
      </c>
      <c r="C85" s="14" t="str">
        <f>IFERROR(VLOOKUP($A85,Disciplinas[],2,FALSE),"-")</f>
        <v>-</v>
      </c>
      <c r="D85" s="14" t="str">
        <f>IFERROR(VLOOKUP($A85,Disciplinas[],3,FALSE),"-")</f>
        <v>-</v>
      </c>
      <c r="E85" s="14" t="str">
        <f>IFERROR(VLOOKUP($A85,Disciplinas[],4,FALSE),"-")</f>
        <v>-</v>
      </c>
      <c r="F85" s="14" t="str">
        <f>IFERROR(VLOOKUP($A85,Disciplinas[],6,FALSE),"-")</f>
        <v>-</v>
      </c>
      <c r="G85" s="14" t="str">
        <f>IFERROR(VLOOKUP($A85,Disciplinas[],7,FALSE),"-")</f>
        <v>-</v>
      </c>
      <c r="X85" s="39"/>
      <c r="AM85" s="37"/>
    </row>
    <row r="86" spans="2:39">
      <c r="B86" s="14" t="str">
        <f>IFERROR(VLOOKUP($A86,Disciplinas[],5,FALSE),"-")</f>
        <v>-</v>
      </c>
      <c r="C86" s="14" t="str">
        <f>IFERROR(VLOOKUP($A86,Disciplinas[],2,FALSE),"-")</f>
        <v>-</v>
      </c>
      <c r="D86" s="14" t="str">
        <f>IFERROR(VLOOKUP($A86,Disciplinas[],3,FALSE),"-")</f>
        <v>-</v>
      </c>
      <c r="E86" s="14" t="str">
        <f>IFERROR(VLOOKUP($A86,Disciplinas[],4,FALSE),"-")</f>
        <v>-</v>
      </c>
      <c r="F86" s="14" t="str">
        <f>IFERROR(VLOOKUP($A86,Disciplinas[],6,FALSE),"-")</f>
        <v>-</v>
      </c>
      <c r="G86" s="14" t="str">
        <f>IFERROR(VLOOKUP($A86,Disciplinas[],7,FALSE),"-")</f>
        <v>-</v>
      </c>
      <c r="X86" s="39"/>
      <c r="AM86" s="37"/>
    </row>
    <row r="87" spans="2:39">
      <c r="B87" s="14" t="str">
        <f>IFERROR(VLOOKUP($A87,Disciplinas[],5,FALSE),"-")</f>
        <v>-</v>
      </c>
      <c r="C87" s="14" t="str">
        <f>IFERROR(VLOOKUP($A87,Disciplinas[],2,FALSE),"-")</f>
        <v>-</v>
      </c>
      <c r="D87" s="14" t="str">
        <f>IFERROR(VLOOKUP($A87,Disciplinas[],3,FALSE),"-")</f>
        <v>-</v>
      </c>
      <c r="E87" s="14" t="str">
        <f>IFERROR(VLOOKUP($A87,Disciplinas[],4,FALSE),"-")</f>
        <v>-</v>
      </c>
      <c r="F87" s="14" t="str">
        <f>IFERROR(VLOOKUP($A87,Disciplinas[],6,FALSE),"-")</f>
        <v>-</v>
      </c>
      <c r="G87" s="14" t="str">
        <f>IFERROR(VLOOKUP($A87,Disciplinas[],7,FALSE),"-")</f>
        <v>-</v>
      </c>
      <c r="X87" s="39"/>
      <c r="AM87" s="37"/>
    </row>
    <row r="88" spans="2:39">
      <c r="B88" s="14" t="str">
        <f>IFERROR(VLOOKUP($A88,Disciplinas[],5,FALSE),"-")</f>
        <v>-</v>
      </c>
      <c r="C88" s="14" t="str">
        <f>IFERROR(VLOOKUP($A88,Disciplinas[],2,FALSE),"-")</f>
        <v>-</v>
      </c>
      <c r="D88" s="14" t="str">
        <f>IFERROR(VLOOKUP($A88,Disciplinas[],3,FALSE),"-")</f>
        <v>-</v>
      </c>
      <c r="E88" s="14" t="str">
        <f>IFERROR(VLOOKUP($A88,Disciplinas[],4,FALSE),"-")</f>
        <v>-</v>
      </c>
      <c r="F88" s="14" t="str">
        <f>IFERROR(VLOOKUP($A88,Disciplinas[],6,FALSE),"-")</f>
        <v>-</v>
      </c>
      <c r="G88" s="14" t="str">
        <f>IFERROR(VLOOKUP($A88,Disciplinas[],7,FALSE),"-")</f>
        <v>-</v>
      </c>
      <c r="X88" s="39"/>
      <c r="AM88" s="37"/>
    </row>
    <row r="89" spans="2:39">
      <c r="B89" s="14" t="str">
        <f>IFERROR(VLOOKUP($A89,Disciplinas[],5,FALSE),"-")</f>
        <v>-</v>
      </c>
      <c r="C89" s="14" t="str">
        <f>IFERROR(VLOOKUP($A89,Disciplinas[],2,FALSE),"-")</f>
        <v>-</v>
      </c>
      <c r="D89" s="14" t="str">
        <f>IFERROR(VLOOKUP($A89,Disciplinas[],3,FALSE),"-")</f>
        <v>-</v>
      </c>
      <c r="E89" s="14" t="str">
        <f>IFERROR(VLOOKUP($A89,Disciplinas[],4,FALSE),"-")</f>
        <v>-</v>
      </c>
      <c r="F89" s="14" t="str">
        <f>IFERROR(VLOOKUP($A89,Disciplinas[],6,FALSE),"-")</f>
        <v>-</v>
      </c>
      <c r="G89" s="14" t="str">
        <f>IFERROR(VLOOKUP($A89,Disciplinas[],7,FALSE),"-")</f>
        <v>-</v>
      </c>
      <c r="X89" s="39"/>
      <c r="AM89" s="37"/>
    </row>
    <row r="90" spans="2:39">
      <c r="B90" s="14" t="str">
        <f>IFERROR(VLOOKUP($A90,Disciplinas[],5,FALSE),"-")</f>
        <v>-</v>
      </c>
      <c r="C90" s="14" t="str">
        <f>IFERROR(VLOOKUP($A90,Disciplinas[],2,FALSE),"-")</f>
        <v>-</v>
      </c>
      <c r="D90" s="14" t="str">
        <f>IFERROR(VLOOKUP($A90,Disciplinas[],3,FALSE),"-")</f>
        <v>-</v>
      </c>
      <c r="E90" s="14" t="str">
        <f>IFERROR(VLOOKUP($A90,Disciplinas[],4,FALSE),"-")</f>
        <v>-</v>
      </c>
      <c r="F90" s="14" t="str">
        <f>IFERROR(VLOOKUP($A90,Disciplinas[],6,FALSE),"-")</f>
        <v>-</v>
      </c>
      <c r="G90" s="14" t="str">
        <f>IFERROR(VLOOKUP($A90,Disciplinas[],7,FALSE),"-")</f>
        <v>-</v>
      </c>
      <c r="X90" s="39"/>
      <c r="AM90" s="37"/>
    </row>
    <row r="91" spans="2:39">
      <c r="B91" s="14" t="str">
        <f>IFERROR(VLOOKUP($A91,Disciplinas[],5,FALSE),"-")</f>
        <v>-</v>
      </c>
      <c r="C91" s="14" t="str">
        <f>IFERROR(VLOOKUP($A91,Disciplinas[],2,FALSE),"-")</f>
        <v>-</v>
      </c>
      <c r="D91" s="14" t="str">
        <f>IFERROR(VLOOKUP($A91,Disciplinas[],3,FALSE),"-")</f>
        <v>-</v>
      </c>
      <c r="E91" s="14" t="str">
        <f>IFERROR(VLOOKUP($A91,Disciplinas[],4,FALSE),"-")</f>
        <v>-</v>
      </c>
      <c r="F91" s="14" t="str">
        <f>IFERROR(VLOOKUP($A91,Disciplinas[],6,FALSE),"-")</f>
        <v>-</v>
      </c>
      <c r="G91" s="14" t="str">
        <f>IFERROR(VLOOKUP($A91,Disciplinas[],7,FALSE),"-")</f>
        <v>-</v>
      </c>
      <c r="X91" s="39"/>
      <c r="AM91" s="37"/>
    </row>
    <row r="92" spans="2:39">
      <c r="B92" s="14" t="str">
        <f>IFERROR(VLOOKUP($A92,Disciplinas[],5,FALSE),"-")</f>
        <v>-</v>
      </c>
      <c r="C92" s="14" t="str">
        <f>IFERROR(VLOOKUP($A92,Disciplinas[],2,FALSE),"-")</f>
        <v>-</v>
      </c>
      <c r="D92" s="14" t="str">
        <f>IFERROR(VLOOKUP($A92,Disciplinas[],3,FALSE),"-")</f>
        <v>-</v>
      </c>
      <c r="E92" s="14" t="str">
        <f>IFERROR(VLOOKUP($A92,Disciplinas[],4,FALSE),"-")</f>
        <v>-</v>
      </c>
      <c r="F92" s="14" t="str">
        <f>IFERROR(VLOOKUP($A92,Disciplinas[],6,FALSE),"-")</f>
        <v>-</v>
      </c>
      <c r="G92" s="14" t="str">
        <f>IFERROR(VLOOKUP($A92,Disciplinas[],7,FALSE),"-")</f>
        <v>-</v>
      </c>
      <c r="X92" s="39"/>
      <c r="AM92" s="37"/>
    </row>
    <row r="93" spans="2:39">
      <c r="B93" s="14" t="str">
        <f>IFERROR(VLOOKUP($A93,Disciplinas[],5,FALSE),"-")</f>
        <v>-</v>
      </c>
      <c r="C93" s="14" t="str">
        <f>IFERROR(VLOOKUP($A93,Disciplinas[],2,FALSE),"-")</f>
        <v>-</v>
      </c>
      <c r="D93" s="14" t="str">
        <f>IFERROR(VLOOKUP($A93,Disciplinas[],3,FALSE),"-")</f>
        <v>-</v>
      </c>
      <c r="E93" s="14" t="str">
        <f>IFERROR(VLOOKUP($A93,Disciplinas[],4,FALSE),"-")</f>
        <v>-</v>
      </c>
      <c r="F93" s="14" t="str">
        <f>IFERROR(VLOOKUP($A93,Disciplinas[],6,FALSE),"-")</f>
        <v>-</v>
      </c>
      <c r="G93" s="14" t="str">
        <f>IFERROR(VLOOKUP($A93,Disciplinas[],7,FALSE),"-")</f>
        <v>-</v>
      </c>
      <c r="X93" s="39"/>
      <c r="AM93" s="37"/>
    </row>
    <row r="94" spans="2:39">
      <c r="B94" s="14" t="str">
        <f>IFERROR(VLOOKUP($A94,Disciplinas[],5,FALSE),"-")</f>
        <v>-</v>
      </c>
      <c r="C94" s="14" t="str">
        <f>IFERROR(VLOOKUP($A94,Disciplinas[],2,FALSE),"-")</f>
        <v>-</v>
      </c>
      <c r="D94" s="14" t="str">
        <f>IFERROR(VLOOKUP($A94,Disciplinas[],3,FALSE),"-")</f>
        <v>-</v>
      </c>
      <c r="E94" s="14" t="str">
        <f>IFERROR(VLOOKUP($A94,Disciplinas[],4,FALSE),"-")</f>
        <v>-</v>
      </c>
      <c r="F94" s="14" t="str">
        <f>IFERROR(VLOOKUP($A94,Disciplinas[],6,FALSE),"-")</f>
        <v>-</v>
      </c>
      <c r="G94" s="14" t="str">
        <f>IFERROR(VLOOKUP($A94,Disciplinas[],7,FALSE),"-")</f>
        <v>-</v>
      </c>
      <c r="X94" s="39"/>
      <c r="AM94" s="37"/>
    </row>
    <row r="95" spans="2:39">
      <c r="B95" s="14" t="str">
        <f>IFERROR(VLOOKUP($A95,Disciplinas[],5,FALSE),"-")</f>
        <v>-</v>
      </c>
      <c r="C95" s="14" t="str">
        <f>IFERROR(VLOOKUP($A95,Disciplinas[],2,FALSE),"-")</f>
        <v>-</v>
      </c>
      <c r="D95" s="14" t="str">
        <f>IFERROR(VLOOKUP($A95,Disciplinas[],3,FALSE),"-")</f>
        <v>-</v>
      </c>
      <c r="E95" s="14" t="str">
        <f>IFERROR(VLOOKUP($A95,Disciplinas[],4,FALSE),"-")</f>
        <v>-</v>
      </c>
      <c r="F95" s="14" t="str">
        <f>IFERROR(VLOOKUP($A95,Disciplinas[],6,FALSE),"-")</f>
        <v>-</v>
      </c>
      <c r="G95" s="14" t="str">
        <f>IFERROR(VLOOKUP($A95,Disciplinas[],7,FALSE),"-")</f>
        <v>-</v>
      </c>
      <c r="X95" s="39"/>
      <c r="AM95" s="37"/>
    </row>
    <row r="96" spans="2:39">
      <c r="B96" s="14" t="str">
        <f>IFERROR(VLOOKUP($A96,Disciplinas[],5,FALSE),"-")</f>
        <v>-</v>
      </c>
      <c r="C96" s="14" t="str">
        <f>IFERROR(VLOOKUP($A96,Disciplinas[],2,FALSE),"-")</f>
        <v>-</v>
      </c>
      <c r="D96" s="14" t="str">
        <f>IFERROR(VLOOKUP($A96,Disciplinas[],3,FALSE),"-")</f>
        <v>-</v>
      </c>
      <c r="E96" s="14" t="str">
        <f>IFERROR(VLOOKUP($A96,Disciplinas[],4,FALSE),"-")</f>
        <v>-</v>
      </c>
      <c r="F96" s="14" t="str">
        <f>IFERROR(VLOOKUP($A96,Disciplinas[],6,FALSE),"-")</f>
        <v>-</v>
      </c>
      <c r="G96" s="14" t="str">
        <f>IFERROR(VLOOKUP($A96,Disciplinas[],7,FALSE),"-")</f>
        <v>-</v>
      </c>
      <c r="X96" s="39"/>
      <c r="AM96" s="37"/>
    </row>
    <row r="97" spans="2:39">
      <c r="B97" s="14" t="str">
        <f>IFERROR(VLOOKUP($A97,Disciplinas[],5,FALSE),"-")</f>
        <v>-</v>
      </c>
      <c r="C97" s="14" t="str">
        <f>IFERROR(VLOOKUP($A97,Disciplinas[],2,FALSE),"-")</f>
        <v>-</v>
      </c>
      <c r="D97" s="14" t="str">
        <f>IFERROR(VLOOKUP($A97,Disciplinas[],3,FALSE),"-")</f>
        <v>-</v>
      </c>
      <c r="E97" s="14" t="str">
        <f>IFERROR(VLOOKUP($A97,Disciplinas[],4,FALSE),"-")</f>
        <v>-</v>
      </c>
      <c r="F97" s="14" t="str">
        <f>IFERROR(VLOOKUP($A97,Disciplinas[],6,FALSE),"-")</f>
        <v>-</v>
      </c>
      <c r="G97" s="14" t="str">
        <f>IFERROR(VLOOKUP($A97,Disciplinas[],7,FALSE),"-")</f>
        <v>-</v>
      </c>
      <c r="X97" s="39"/>
      <c r="AM97" s="37"/>
    </row>
    <row r="98" spans="2:39">
      <c r="B98" s="14" t="str">
        <f>IFERROR(VLOOKUP($A98,Disciplinas[],5,FALSE),"-")</f>
        <v>-</v>
      </c>
      <c r="C98" s="14" t="str">
        <f>IFERROR(VLOOKUP($A98,Disciplinas[],2,FALSE),"-")</f>
        <v>-</v>
      </c>
      <c r="D98" s="14" t="str">
        <f>IFERROR(VLOOKUP($A98,Disciplinas[],3,FALSE),"-")</f>
        <v>-</v>
      </c>
      <c r="E98" s="14" t="str">
        <f>IFERROR(VLOOKUP($A98,Disciplinas[],4,FALSE),"-")</f>
        <v>-</v>
      </c>
      <c r="F98" s="14" t="str">
        <f>IFERROR(VLOOKUP($A98,Disciplinas[],6,FALSE),"-")</f>
        <v>-</v>
      </c>
      <c r="G98" s="14" t="str">
        <f>IFERROR(VLOOKUP($A98,Disciplinas[],7,FALSE),"-")</f>
        <v>-</v>
      </c>
      <c r="X98" s="39"/>
      <c r="AM98" s="37"/>
    </row>
    <row r="99" spans="2:39">
      <c r="B99" s="14" t="str">
        <f>IFERROR(VLOOKUP($A99,Disciplinas[],5,FALSE),"-")</f>
        <v>-</v>
      </c>
      <c r="C99" s="14" t="str">
        <f>IFERROR(VLOOKUP($A99,Disciplinas[],2,FALSE),"-")</f>
        <v>-</v>
      </c>
      <c r="D99" s="14" t="str">
        <f>IFERROR(VLOOKUP($A99,Disciplinas[],3,FALSE),"-")</f>
        <v>-</v>
      </c>
      <c r="E99" s="14" t="str">
        <f>IFERROR(VLOOKUP($A99,Disciplinas[],4,FALSE),"-")</f>
        <v>-</v>
      </c>
      <c r="F99" s="14" t="str">
        <f>IFERROR(VLOOKUP($A99,Disciplinas[],6,FALSE),"-")</f>
        <v>-</v>
      </c>
      <c r="G99" s="14" t="str">
        <f>IFERROR(VLOOKUP($A99,Disciplinas[],7,FALSE),"-")</f>
        <v>-</v>
      </c>
      <c r="X99" s="39"/>
    </row>
    <row r="100" spans="2:39">
      <c r="B100" s="14" t="str">
        <f>IFERROR(VLOOKUP($A100,Disciplinas[],5,FALSE),"-")</f>
        <v>-</v>
      </c>
      <c r="C100" s="14" t="str">
        <f>IFERROR(VLOOKUP($A100,Disciplinas[],2,FALSE),"-")</f>
        <v>-</v>
      </c>
      <c r="D100" s="14" t="str">
        <f>IFERROR(VLOOKUP($A100,Disciplinas[],3,FALSE),"-")</f>
        <v>-</v>
      </c>
      <c r="E100" s="14" t="str">
        <f>IFERROR(VLOOKUP($A100,Disciplinas[],4,FALSE),"-")</f>
        <v>-</v>
      </c>
      <c r="F100" s="14" t="str">
        <f>IFERROR(VLOOKUP($A100,Disciplinas[],6,FALSE),"-")</f>
        <v>-</v>
      </c>
      <c r="G100" s="14" t="str">
        <f>IFERROR(VLOOKUP($A100,Disciplinas[],7,FALSE),"-")</f>
        <v>-</v>
      </c>
      <c r="X100" s="39"/>
    </row>
    <row r="101" spans="2:39">
      <c r="B101" s="14" t="str">
        <f>IFERROR(VLOOKUP($A101,Disciplinas[],5,FALSE),"-")</f>
        <v>-</v>
      </c>
      <c r="C101" s="14" t="str">
        <f>IFERROR(VLOOKUP($A101,Disciplinas[],2,FALSE),"-")</f>
        <v>-</v>
      </c>
      <c r="D101" s="14" t="str">
        <f>IFERROR(VLOOKUP($A101,Disciplinas[],3,FALSE),"-")</f>
        <v>-</v>
      </c>
      <c r="E101" s="14" t="str">
        <f>IFERROR(VLOOKUP($A101,Disciplinas[],4,FALSE),"-")</f>
        <v>-</v>
      </c>
      <c r="F101" s="14" t="str">
        <f>IFERROR(VLOOKUP($A101,Disciplinas[],6,FALSE),"-")</f>
        <v>-</v>
      </c>
      <c r="G101" s="14" t="str">
        <f>IFERROR(VLOOKUP($A101,Disciplinas[],7,FALSE),"-")</f>
        <v>-</v>
      </c>
      <c r="X101" s="39"/>
    </row>
    <row r="102" spans="2:39">
      <c r="B102" s="14" t="str">
        <f>IFERROR(VLOOKUP($A102,Disciplinas[],5,FALSE),"-")</f>
        <v>-</v>
      </c>
      <c r="C102" s="14" t="str">
        <f>IFERROR(VLOOKUP($A102,Disciplinas[],2,FALSE),"-")</f>
        <v>-</v>
      </c>
      <c r="D102" s="14" t="str">
        <f>IFERROR(VLOOKUP($A102,Disciplinas[],3,FALSE),"-")</f>
        <v>-</v>
      </c>
      <c r="E102" s="14" t="str">
        <f>IFERROR(VLOOKUP($A102,Disciplinas[],4,FALSE),"-")</f>
        <v>-</v>
      </c>
      <c r="F102" s="14" t="str">
        <f>IFERROR(VLOOKUP($A102,Disciplinas[],6,FALSE),"-")</f>
        <v>-</v>
      </c>
      <c r="G102" s="14" t="str">
        <f>IFERROR(VLOOKUP($A102,Disciplinas[],7,FALSE),"-")</f>
        <v>-</v>
      </c>
      <c r="X102" s="39"/>
    </row>
    <row r="103" spans="2:39">
      <c r="B103" s="14" t="str">
        <f>IFERROR(VLOOKUP($A103,Disciplinas[],5,FALSE),"-")</f>
        <v>-</v>
      </c>
      <c r="C103" s="14" t="str">
        <f>IFERROR(VLOOKUP($A103,Disciplinas[],2,FALSE),"-")</f>
        <v>-</v>
      </c>
      <c r="D103" s="14" t="str">
        <f>IFERROR(VLOOKUP($A103,Disciplinas[],3,FALSE),"-")</f>
        <v>-</v>
      </c>
      <c r="E103" s="14" t="str">
        <f>IFERROR(VLOOKUP($A103,Disciplinas[],4,FALSE),"-")</f>
        <v>-</v>
      </c>
      <c r="F103" s="14" t="str">
        <f>IFERROR(VLOOKUP($A103,Disciplinas[],6,FALSE),"-")</f>
        <v>-</v>
      </c>
      <c r="G103" s="14" t="str">
        <f>IFERROR(VLOOKUP($A103,Disciplinas[],7,FALSE),"-")</f>
        <v>-</v>
      </c>
      <c r="X103" s="39"/>
    </row>
    <row r="104" spans="2:39">
      <c r="B104" s="14" t="str">
        <f>IFERROR(VLOOKUP($A104,Disciplinas[],5,FALSE),"-")</f>
        <v>-</v>
      </c>
      <c r="C104" s="14" t="str">
        <f>IFERROR(VLOOKUP($A104,Disciplinas[],2,FALSE),"-")</f>
        <v>-</v>
      </c>
      <c r="D104" s="14" t="str">
        <f>IFERROR(VLOOKUP($A104,Disciplinas[],3,FALSE),"-")</f>
        <v>-</v>
      </c>
      <c r="E104" s="14" t="str">
        <f>IFERROR(VLOOKUP($A104,Disciplinas[],4,FALSE),"-")</f>
        <v>-</v>
      </c>
      <c r="F104" s="14" t="str">
        <f>IFERROR(VLOOKUP($A104,Disciplinas[],6,FALSE),"-")</f>
        <v>-</v>
      </c>
      <c r="G104" s="14" t="str">
        <f>IFERROR(VLOOKUP($A104,Disciplinas[],7,FALSE),"-")</f>
        <v>-</v>
      </c>
      <c r="X104" s="39"/>
    </row>
    <row r="105" spans="2:39">
      <c r="B105" s="14" t="str">
        <f>IFERROR(VLOOKUP($A105,Disciplinas[],5,FALSE),"-")</f>
        <v>-</v>
      </c>
      <c r="C105" s="14" t="str">
        <f>IFERROR(VLOOKUP($A105,Disciplinas[],2,FALSE),"-")</f>
        <v>-</v>
      </c>
      <c r="D105" s="14" t="str">
        <f>IFERROR(VLOOKUP($A105,Disciplinas[],3,FALSE),"-")</f>
        <v>-</v>
      </c>
      <c r="E105" s="14" t="str">
        <f>IFERROR(VLOOKUP($A105,Disciplinas[],4,FALSE),"-")</f>
        <v>-</v>
      </c>
      <c r="F105" s="14" t="str">
        <f>IFERROR(VLOOKUP($A105,Disciplinas[],6,FALSE),"-")</f>
        <v>-</v>
      </c>
      <c r="G105" s="14" t="str">
        <f>IFERROR(VLOOKUP($A105,Disciplinas[],7,FALSE),"-")</f>
        <v>-</v>
      </c>
      <c r="X105" s="39"/>
    </row>
    <row r="106" spans="2:39">
      <c r="B106" s="14" t="str">
        <f>IFERROR(VLOOKUP($A106,Disciplinas[],5,FALSE),"-")</f>
        <v>-</v>
      </c>
      <c r="C106" s="14" t="str">
        <f>IFERROR(VLOOKUP($A106,Disciplinas[],2,FALSE),"-")</f>
        <v>-</v>
      </c>
      <c r="D106" s="14" t="str">
        <f>IFERROR(VLOOKUP($A106,Disciplinas[],3,FALSE),"-")</f>
        <v>-</v>
      </c>
      <c r="E106" s="14" t="str">
        <f>IFERROR(VLOOKUP($A106,Disciplinas[],4,FALSE),"-")</f>
        <v>-</v>
      </c>
      <c r="F106" s="14" t="str">
        <f>IFERROR(VLOOKUP($A106,Disciplinas[],6,FALSE),"-")</f>
        <v>-</v>
      </c>
      <c r="G106" s="14" t="str">
        <f>IFERROR(VLOOKUP($A106,Disciplinas[],7,FALSE),"-")</f>
        <v>-</v>
      </c>
      <c r="X106" s="39"/>
    </row>
    <row r="107" spans="2:39">
      <c r="B107" s="14" t="str">
        <f>IFERROR(VLOOKUP($A107,Disciplinas[],5,FALSE),"-")</f>
        <v>-</v>
      </c>
      <c r="C107" s="14" t="str">
        <f>IFERROR(VLOOKUP($A107,Disciplinas[],2,FALSE),"-")</f>
        <v>-</v>
      </c>
      <c r="D107" s="14" t="str">
        <f>IFERROR(VLOOKUP($A107,Disciplinas[],3,FALSE),"-")</f>
        <v>-</v>
      </c>
      <c r="E107" s="14" t="str">
        <f>IFERROR(VLOOKUP($A107,Disciplinas[],4,FALSE),"-")</f>
        <v>-</v>
      </c>
      <c r="F107" s="14" t="str">
        <f>IFERROR(VLOOKUP($A107,Disciplinas[],6,FALSE),"-")</f>
        <v>-</v>
      </c>
      <c r="G107" s="14" t="str">
        <f>IFERROR(VLOOKUP($A107,Disciplinas[],7,FALSE),"-")</f>
        <v>-</v>
      </c>
      <c r="X107" s="39"/>
    </row>
    <row r="108" spans="2:39">
      <c r="B108" s="14" t="str">
        <f>IFERROR(VLOOKUP($A108,Disciplinas[],5,FALSE),"-")</f>
        <v>-</v>
      </c>
      <c r="C108" s="14" t="str">
        <f>IFERROR(VLOOKUP($A108,Disciplinas[],2,FALSE),"-")</f>
        <v>-</v>
      </c>
      <c r="D108" s="14" t="str">
        <f>IFERROR(VLOOKUP($A108,Disciplinas[],3,FALSE),"-")</f>
        <v>-</v>
      </c>
      <c r="E108" s="14" t="str">
        <f>IFERROR(VLOOKUP($A108,Disciplinas[],4,FALSE),"-")</f>
        <v>-</v>
      </c>
      <c r="F108" s="14" t="str">
        <f>IFERROR(VLOOKUP($A108,Disciplinas[],6,FALSE),"-")</f>
        <v>-</v>
      </c>
      <c r="G108" s="14" t="str">
        <f>IFERROR(VLOOKUP($A108,Disciplinas[],7,FALSE),"-")</f>
        <v>-</v>
      </c>
      <c r="X108" s="39"/>
    </row>
    <row r="109" spans="2:39">
      <c r="B109" s="14" t="str">
        <f>IFERROR(VLOOKUP($A109,Disciplinas[],5,FALSE),"-")</f>
        <v>-</v>
      </c>
      <c r="C109" s="14" t="str">
        <f>IFERROR(VLOOKUP($A109,Disciplinas[],2,FALSE),"-")</f>
        <v>-</v>
      </c>
      <c r="D109" s="14" t="str">
        <f>IFERROR(VLOOKUP($A109,Disciplinas[],3,FALSE),"-")</f>
        <v>-</v>
      </c>
      <c r="E109" s="14" t="str">
        <f>IFERROR(VLOOKUP($A109,Disciplinas[],4,FALSE),"-")</f>
        <v>-</v>
      </c>
      <c r="F109" s="14" t="str">
        <f>IFERROR(VLOOKUP($A109,Disciplinas[],6,FALSE),"-")</f>
        <v>-</v>
      </c>
      <c r="G109" s="14" t="str">
        <f>IFERROR(VLOOKUP($A109,Disciplinas[],7,FALSE),"-")</f>
        <v>-</v>
      </c>
      <c r="X109" s="39"/>
    </row>
    <row r="110" spans="2:39">
      <c r="B110" s="14" t="str">
        <f>IFERROR(VLOOKUP($A110,Disciplinas[],5,FALSE),"-")</f>
        <v>-</v>
      </c>
      <c r="C110" s="14" t="str">
        <f>IFERROR(VLOOKUP($A110,Disciplinas[],2,FALSE),"-")</f>
        <v>-</v>
      </c>
      <c r="D110" s="14" t="str">
        <f>IFERROR(VLOOKUP($A110,Disciplinas[],3,FALSE),"-")</f>
        <v>-</v>
      </c>
      <c r="E110" s="14" t="str">
        <f>IFERROR(VLOOKUP($A110,Disciplinas[],4,FALSE),"-")</f>
        <v>-</v>
      </c>
      <c r="F110" s="14" t="str">
        <f>IFERROR(VLOOKUP($A110,Disciplinas[],6,FALSE),"-")</f>
        <v>-</v>
      </c>
      <c r="G110" s="14" t="str">
        <f>IFERROR(VLOOKUP($A110,Disciplinas[],7,FALSE),"-")</f>
        <v>-</v>
      </c>
      <c r="X110" s="39"/>
    </row>
    <row r="111" spans="2:39">
      <c r="B111" s="14" t="str">
        <f>IFERROR(VLOOKUP($A111,Disciplinas[],5,FALSE),"-")</f>
        <v>-</v>
      </c>
      <c r="C111" s="14" t="str">
        <f>IFERROR(VLOOKUP($A111,Disciplinas[],2,FALSE),"-")</f>
        <v>-</v>
      </c>
      <c r="D111" s="14" t="str">
        <f>IFERROR(VLOOKUP($A111,Disciplinas[],3,FALSE),"-")</f>
        <v>-</v>
      </c>
      <c r="E111" s="14" t="str">
        <f>IFERROR(VLOOKUP($A111,Disciplinas[],4,FALSE),"-")</f>
        <v>-</v>
      </c>
      <c r="F111" s="14" t="str">
        <f>IFERROR(VLOOKUP($A111,Disciplinas[],6,FALSE),"-")</f>
        <v>-</v>
      </c>
      <c r="G111" s="14" t="str">
        <f>IFERROR(VLOOKUP($A111,Disciplinas[],7,FALSE),"-")</f>
        <v>-</v>
      </c>
      <c r="X111" s="39"/>
    </row>
    <row r="112" spans="2:39">
      <c r="B112" s="14" t="str">
        <f>IFERROR(VLOOKUP($A112,Disciplinas[],5,FALSE),"-")</f>
        <v>-</v>
      </c>
      <c r="C112" s="14" t="str">
        <f>IFERROR(VLOOKUP($A112,Disciplinas[],2,FALSE),"-")</f>
        <v>-</v>
      </c>
      <c r="D112" s="14" t="str">
        <f>IFERROR(VLOOKUP($A112,Disciplinas[],3,FALSE),"-")</f>
        <v>-</v>
      </c>
      <c r="E112" s="14" t="str">
        <f>IFERROR(VLOOKUP($A112,Disciplinas[],4,FALSE),"-")</f>
        <v>-</v>
      </c>
      <c r="F112" s="14" t="str">
        <f>IFERROR(VLOOKUP($A112,Disciplinas[],6,FALSE),"-")</f>
        <v>-</v>
      </c>
      <c r="G112" s="14" t="str">
        <f>IFERROR(VLOOKUP($A112,Disciplinas[],7,FALSE),"-")</f>
        <v>-</v>
      </c>
      <c r="X112" s="39"/>
    </row>
    <row r="113" spans="2:24">
      <c r="B113" s="14" t="str">
        <f>IFERROR(VLOOKUP($A113,Disciplinas[],5,FALSE),"-")</f>
        <v>-</v>
      </c>
      <c r="C113" s="14" t="str">
        <f>IFERROR(VLOOKUP($A113,Disciplinas[],2,FALSE),"-")</f>
        <v>-</v>
      </c>
      <c r="D113" s="14" t="str">
        <f>IFERROR(VLOOKUP($A113,Disciplinas[],3,FALSE),"-")</f>
        <v>-</v>
      </c>
      <c r="E113" s="14" t="str">
        <f>IFERROR(VLOOKUP($A113,Disciplinas[],4,FALSE),"-")</f>
        <v>-</v>
      </c>
      <c r="F113" s="14" t="str">
        <f>IFERROR(VLOOKUP($A113,Disciplinas[],6,FALSE),"-")</f>
        <v>-</v>
      </c>
      <c r="G113" s="14" t="str">
        <f>IFERROR(VLOOKUP($A113,Disciplinas[],7,FALSE),"-")</f>
        <v>-</v>
      </c>
      <c r="X113" s="39"/>
    </row>
    <row r="114" spans="2:24">
      <c r="B114" s="14" t="str">
        <f>IFERROR(VLOOKUP($A114,Disciplinas[],5,FALSE),"-")</f>
        <v>-</v>
      </c>
      <c r="C114" s="14" t="str">
        <f>IFERROR(VLOOKUP($A114,Disciplinas[],2,FALSE),"-")</f>
        <v>-</v>
      </c>
      <c r="D114" s="14" t="str">
        <f>IFERROR(VLOOKUP($A114,Disciplinas[],3,FALSE),"-")</f>
        <v>-</v>
      </c>
      <c r="E114" s="14" t="str">
        <f>IFERROR(VLOOKUP($A114,Disciplinas[],4,FALSE),"-")</f>
        <v>-</v>
      </c>
      <c r="F114" s="14" t="str">
        <f>IFERROR(VLOOKUP($A114,Disciplinas[],6,FALSE),"-")</f>
        <v>-</v>
      </c>
      <c r="G114" s="14" t="str">
        <f>IFERROR(VLOOKUP($A114,Disciplinas[],7,FALSE),"-")</f>
        <v>-</v>
      </c>
      <c r="X114" s="39"/>
    </row>
    <row r="115" spans="2:24">
      <c r="B115" s="14" t="str">
        <f>IFERROR(VLOOKUP($A115,Disciplinas[],5,FALSE),"-")</f>
        <v>-</v>
      </c>
      <c r="C115" s="14" t="str">
        <f>IFERROR(VLOOKUP($A115,Disciplinas[],2,FALSE),"-")</f>
        <v>-</v>
      </c>
      <c r="D115" s="14" t="str">
        <f>IFERROR(VLOOKUP($A115,Disciplinas[],3,FALSE),"-")</f>
        <v>-</v>
      </c>
      <c r="E115" s="14" t="str">
        <f>IFERROR(VLOOKUP($A115,Disciplinas[],4,FALSE),"-")</f>
        <v>-</v>
      </c>
      <c r="F115" s="14" t="str">
        <f>IFERROR(VLOOKUP($A115,Disciplinas[],6,FALSE),"-")</f>
        <v>-</v>
      </c>
      <c r="G115" s="14" t="str">
        <f>IFERROR(VLOOKUP($A115,Disciplinas[],7,FALSE),"-")</f>
        <v>-</v>
      </c>
      <c r="X115" s="39"/>
    </row>
    <row r="116" spans="2:24">
      <c r="B116" s="14" t="str">
        <f>IFERROR(VLOOKUP($A116,Disciplinas[],5,FALSE),"-")</f>
        <v>-</v>
      </c>
      <c r="C116" s="14" t="str">
        <f>IFERROR(VLOOKUP($A116,Disciplinas[],2,FALSE),"-")</f>
        <v>-</v>
      </c>
      <c r="D116" s="14" t="str">
        <f>IFERROR(VLOOKUP($A116,Disciplinas[],3,FALSE),"-")</f>
        <v>-</v>
      </c>
      <c r="E116" s="14" t="str">
        <f>IFERROR(VLOOKUP($A116,Disciplinas[],4,FALSE),"-")</f>
        <v>-</v>
      </c>
      <c r="F116" s="14" t="str">
        <f>IFERROR(VLOOKUP($A116,Disciplinas[],6,FALSE),"-")</f>
        <v>-</v>
      </c>
      <c r="G116" s="14" t="str">
        <f>IFERROR(VLOOKUP($A116,Disciplinas[],7,FALSE),"-")</f>
        <v>-</v>
      </c>
      <c r="X116" s="39"/>
    </row>
    <row r="117" spans="2:24">
      <c r="B117" s="14" t="str">
        <f>IFERROR(VLOOKUP($A117,Disciplinas[],5,FALSE),"-")</f>
        <v>-</v>
      </c>
      <c r="C117" s="14" t="str">
        <f>IFERROR(VLOOKUP($A117,Disciplinas[],2,FALSE),"-")</f>
        <v>-</v>
      </c>
      <c r="D117" s="14" t="str">
        <f>IFERROR(VLOOKUP($A117,Disciplinas[],3,FALSE),"-")</f>
        <v>-</v>
      </c>
      <c r="E117" s="14" t="str">
        <f>IFERROR(VLOOKUP($A117,Disciplinas[],4,FALSE),"-")</f>
        <v>-</v>
      </c>
      <c r="F117" s="14" t="str">
        <f>IFERROR(VLOOKUP($A117,Disciplinas[],6,FALSE),"-")</f>
        <v>-</v>
      </c>
      <c r="G117" s="14" t="str">
        <f>IFERROR(VLOOKUP($A117,Disciplinas[],7,FALSE),"-")</f>
        <v>-</v>
      </c>
      <c r="X117" s="39"/>
    </row>
    <row r="118" spans="2:24">
      <c r="B118" s="14" t="str">
        <f>IFERROR(VLOOKUP($A118,Disciplinas[],5,FALSE),"-")</f>
        <v>-</v>
      </c>
      <c r="C118" s="14" t="str">
        <f>IFERROR(VLOOKUP($A118,Disciplinas[],2,FALSE),"-")</f>
        <v>-</v>
      </c>
      <c r="D118" s="14" t="str">
        <f>IFERROR(VLOOKUP($A118,Disciplinas[],3,FALSE),"-")</f>
        <v>-</v>
      </c>
      <c r="E118" s="14" t="str">
        <f>IFERROR(VLOOKUP($A118,Disciplinas[],4,FALSE),"-")</f>
        <v>-</v>
      </c>
      <c r="F118" s="14" t="str">
        <f>IFERROR(VLOOKUP($A118,Disciplinas[],6,FALSE),"-")</f>
        <v>-</v>
      </c>
      <c r="G118" s="14" t="str">
        <f>IFERROR(VLOOKUP($A118,Disciplinas[],7,FALSE),"-")</f>
        <v>-</v>
      </c>
      <c r="X118" s="39"/>
    </row>
    <row r="119" spans="2:24">
      <c r="B119" s="14" t="str">
        <f>IFERROR(VLOOKUP($A119,Disciplinas[],5,FALSE),"-")</f>
        <v>-</v>
      </c>
      <c r="C119" s="14" t="str">
        <f>IFERROR(VLOOKUP($A119,Disciplinas[],2,FALSE),"-")</f>
        <v>-</v>
      </c>
      <c r="D119" s="14" t="str">
        <f>IFERROR(VLOOKUP($A119,Disciplinas[],3,FALSE),"-")</f>
        <v>-</v>
      </c>
      <c r="E119" s="14" t="str">
        <f>IFERROR(VLOOKUP($A119,Disciplinas[],4,FALSE),"-")</f>
        <v>-</v>
      </c>
      <c r="F119" s="14" t="str">
        <f>IFERROR(VLOOKUP($A119,Disciplinas[],6,FALSE),"-")</f>
        <v>-</v>
      </c>
      <c r="G119" s="14" t="str">
        <f>IFERROR(VLOOKUP($A119,Disciplinas[],7,FALSE),"-")</f>
        <v>-</v>
      </c>
      <c r="X119" s="39"/>
    </row>
    <row r="120" spans="2:24">
      <c r="B120" s="14" t="str">
        <f>IFERROR(VLOOKUP($A120,Disciplinas[],5,FALSE),"-")</f>
        <v>-</v>
      </c>
      <c r="C120" s="14" t="str">
        <f>IFERROR(VLOOKUP($A120,Disciplinas[],2,FALSE),"-")</f>
        <v>-</v>
      </c>
      <c r="D120" s="14" t="str">
        <f>IFERROR(VLOOKUP($A120,Disciplinas[],3,FALSE),"-")</f>
        <v>-</v>
      </c>
      <c r="E120" s="14" t="str">
        <f>IFERROR(VLOOKUP($A120,Disciplinas[],4,FALSE),"-")</f>
        <v>-</v>
      </c>
      <c r="F120" s="14" t="str">
        <f>IFERROR(VLOOKUP($A120,Disciplinas[],6,FALSE),"-")</f>
        <v>-</v>
      </c>
      <c r="G120" s="14" t="str">
        <f>IFERROR(VLOOKUP($A120,Disciplinas[],7,FALSE),"-")</f>
        <v>-</v>
      </c>
      <c r="X120" s="39"/>
    </row>
    <row r="121" spans="2:24">
      <c r="B121" s="14" t="str">
        <f>IFERROR(VLOOKUP($A121,Disciplinas[],5,FALSE),"-")</f>
        <v>-</v>
      </c>
      <c r="C121" s="14" t="str">
        <f>IFERROR(VLOOKUP($A121,Disciplinas[],2,FALSE),"-")</f>
        <v>-</v>
      </c>
      <c r="D121" s="14" t="str">
        <f>IFERROR(VLOOKUP($A121,Disciplinas[],3,FALSE),"-")</f>
        <v>-</v>
      </c>
      <c r="E121" s="14" t="str">
        <f>IFERROR(VLOOKUP($A121,Disciplinas[],4,FALSE),"-")</f>
        <v>-</v>
      </c>
      <c r="F121" s="14" t="str">
        <f>IFERROR(VLOOKUP($A121,Disciplinas[],6,FALSE),"-")</f>
        <v>-</v>
      </c>
      <c r="G121" s="14" t="str">
        <f>IFERROR(VLOOKUP($A121,Disciplinas[],7,FALSE),"-")</f>
        <v>-</v>
      </c>
      <c r="X121" s="39"/>
    </row>
    <row r="122" spans="2:24">
      <c r="B122" s="14" t="str">
        <f>IFERROR(VLOOKUP($A122,Disciplinas[],5,FALSE),"-")</f>
        <v>-</v>
      </c>
      <c r="C122" s="14" t="str">
        <f>IFERROR(VLOOKUP($A122,Disciplinas[],2,FALSE),"-")</f>
        <v>-</v>
      </c>
      <c r="D122" s="14" t="str">
        <f>IFERROR(VLOOKUP($A122,Disciplinas[],3,FALSE),"-")</f>
        <v>-</v>
      </c>
      <c r="E122" s="14" t="str">
        <f>IFERROR(VLOOKUP($A122,Disciplinas[],4,FALSE),"-")</f>
        <v>-</v>
      </c>
      <c r="F122" s="14" t="str">
        <f>IFERROR(VLOOKUP($A122,Disciplinas[],6,FALSE),"-")</f>
        <v>-</v>
      </c>
      <c r="G122" s="14" t="str">
        <f>IFERROR(VLOOKUP($A122,Disciplinas[],7,FALSE),"-")</f>
        <v>-</v>
      </c>
      <c r="X122" s="39"/>
    </row>
    <row r="123" spans="2:24">
      <c r="B123" s="14" t="str">
        <f>IFERROR(VLOOKUP($A123,Disciplinas[],5,FALSE),"-")</f>
        <v>-</v>
      </c>
      <c r="C123" s="14" t="str">
        <f>IFERROR(VLOOKUP($A123,Disciplinas[],2,FALSE),"-")</f>
        <v>-</v>
      </c>
      <c r="D123" s="14" t="str">
        <f>IFERROR(VLOOKUP($A123,Disciplinas[],3,FALSE),"-")</f>
        <v>-</v>
      </c>
      <c r="E123" s="14" t="str">
        <f>IFERROR(VLOOKUP($A123,Disciplinas[],4,FALSE),"-")</f>
        <v>-</v>
      </c>
      <c r="F123" s="14" t="str">
        <f>IFERROR(VLOOKUP($A123,Disciplinas[],6,FALSE),"-")</f>
        <v>-</v>
      </c>
      <c r="G123" s="14" t="str">
        <f>IFERROR(VLOOKUP($A123,Disciplinas[],7,FALSE),"-")</f>
        <v>-</v>
      </c>
      <c r="X123" s="39"/>
    </row>
    <row r="124" spans="2:24">
      <c r="B124" s="14" t="str">
        <f>IFERROR(VLOOKUP($A124,Disciplinas[],5,FALSE),"-")</f>
        <v>-</v>
      </c>
      <c r="C124" s="14" t="str">
        <f>IFERROR(VLOOKUP($A124,Disciplinas[],2,FALSE),"-")</f>
        <v>-</v>
      </c>
      <c r="D124" s="14" t="str">
        <f>IFERROR(VLOOKUP($A124,Disciplinas[],3,FALSE),"-")</f>
        <v>-</v>
      </c>
      <c r="E124" s="14" t="str">
        <f>IFERROR(VLOOKUP($A124,Disciplinas[],4,FALSE),"-")</f>
        <v>-</v>
      </c>
      <c r="F124" s="14" t="str">
        <f>IFERROR(VLOOKUP($A124,Disciplinas[],6,FALSE),"-")</f>
        <v>-</v>
      </c>
      <c r="G124" s="14" t="str">
        <f>IFERROR(VLOOKUP($A124,Disciplinas[],7,FALSE),"-")</f>
        <v>-</v>
      </c>
      <c r="X124" s="39"/>
    </row>
    <row r="125" spans="2:24">
      <c r="B125" s="14" t="str">
        <f>IFERROR(VLOOKUP($A125,Disciplinas[],5,FALSE),"-")</f>
        <v>-</v>
      </c>
      <c r="C125" s="14" t="str">
        <f>IFERROR(VLOOKUP($A125,Disciplinas[],2,FALSE),"-")</f>
        <v>-</v>
      </c>
      <c r="D125" s="14" t="str">
        <f>IFERROR(VLOOKUP($A125,Disciplinas[],3,FALSE),"-")</f>
        <v>-</v>
      </c>
      <c r="E125" s="14" t="str">
        <f>IFERROR(VLOOKUP($A125,Disciplinas[],4,FALSE),"-")</f>
        <v>-</v>
      </c>
      <c r="F125" s="14" t="str">
        <f>IFERROR(VLOOKUP($A125,Disciplinas[],6,FALSE),"-")</f>
        <v>-</v>
      </c>
      <c r="G125" s="14" t="str">
        <f>IFERROR(VLOOKUP($A125,Disciplinas[],7,FALSE),"-")</f>
        <v>-</v>
      </c>
      <c r="X125" s="39"/>
    </row>
    <row r="126" spans="2:24">
      <c r="B126" s="14" t="str">
        <f>IFERROR(VLOOKUP($A126,Disciplinas[],5,FALSE),"-")</f>
        <v>-</v>
      </c>
      <c r="C126" s="14" t="str">
        <f>IFERROR(VLOOKUP($A126,Disciplinas[],2,FALSE),"-")</f>
        <v>-</v>
      </c>
      <c r="D126" s="14" t="str">
        <f>IFERROR(VLOOKUP($A126,Disciplinas[],3,FALSE),"-")</f>
        <v>-</v>
      </c>
      <c r="E126" s="14" t="str">
        <f>IFERROR(VLOOKUP($A126,Disciplinas[],4,FALSE),"-")</f>
        <v>-</v>
      </c>
      <c r="F126" s="14" t="str">
        <f>IFERROR(VLOOKUP($A126,Disciplinas[],6,FALSE),"-")</f>
        <v>-</v>
      </c>
      <c r="G126" s="14" t="str">
        <f>IFERROR(VLOOKUP($A126,Disciplinas[],7,FALSE),"-")</f>
        <v>-</v>
      </c>
      <c r="X126" s="39"/>
    </row>
    <row r="127" spans="2:24">
      <c r="B127" s="14" t="str">
        <f>IFERROR(VLOOKUP($A127,Disciplinas[],5,FALSE),"-")</f>
        <v>-</v>
      </c>
      <c r="C127" s="14" t="str">
        <f>IFERROR(VLOOKUP($A127,Disciplinas[],2,FALSE),"-")</f>
        <v>-</v>
      </c>
      <c r="D127" s="14" t="str">
        <f>IFERROR(VLOOKUP($A127,Disciplinas[],3,FALSE),"-")</f>
        <v>-</v>
      </c>
      <c r="E127" s="14" t="str">
        <f>IFERROR(VLOOKUP($A127,Disciplinas[],4,FALSE),"-")</f>
        <v>-</v>
      </c>
      <c r="F127" s="14" t="str">
        <f>IFERROR(VLOOKUP($A127,Disciplinas[],6,FALSE),"-")</f>
        <v>-</v>
      </c>
      <c r="G127" s="14" t="str">
        <f>IFERROR(VLOOKUP($A127,Disciplinas[],7,FALSE),"-")</f>
        <v>-</v>
      </c>
      <c r="X127" s="39"/>
    </row>
    <row r="128" spans="2:24">
      <c r="B128" s="14" t="str">
        <f>IFERROR(VLOOKUP($A128,Disciplinas[],5,FALSE),"-")</f>
        <v>-</v>
      </c>
      <c r="C128" s="14" t="str">
        <f>IFERROR(VLOOKUP($A128,Disciplinas[],2,FALSE),"-")</f>
        <v>-</v>
      </c>
      <c r="D128" s="14" t="str">
        <f>IFERROR(VLOOKUP($A128,Disciplinas[],3,FALSE),"-")</f>
        <v>-</v>
      </c>
      <c r="E128" s="14" t="str">
        <f>IFERROR(VLOOKUP($A128,Disciplinas[],4,FALSE),"-")</f>
        <v>-</v>
      </c>
      <c r="F128" s="14" t="str">
        <f>IFERROR(VLOOKUP($A128,Disciplinas[],6,FALSE),"-")</f>
        <v>-</v>
      </c>
      <c r="G128" s="14" t="str">
        <f>IFERROR(VLOOKUP($A128,Disciplinas[],7,FALSE),"-")</f>
        <v>-</v>
      </c>
      <c r="X128" s="39"/>
    </row>
    <row r="129" spans="2:24">
      <c r="B129" s="14" t="str">
        <f>IFERROR(VLOOKUP($A129,Disciplinas[],5,FALSE),"-")</f>
        <v>-</v>
      </c>
      <c r="C129" s="14" t="str">
        <f>IFERROR(VLOOKUP($A129,Disciplinas[],2,FALSE),"-")</f>
        <v>-</v>
      </c>
      <c r="D129" s="14" t="str">
        <f>IFERROR(VLOOKUP($A129,Disciplinas[],3,FALSE),"-")</f>
        <v>-</v>
      </c>
      <c r="E129" s="14" t="str">
        <f>IFERROR(VLOOKUP($A129,Disciplinas[],4,FALSE),"-")</f>
        <v>-</v>
      </c>
      <c r="F129" s="14" t="str">
        <f>IFERROR(VLOOKUP($A129,Disciplinas[],6,FALSE),"-")</f>
        <v>-</v>
      </c>
      <c r="G129" s="14" t="str">
        <f>IFERROR(VLOOKUP($A129,Disciplinas[],7,FALSE),"-")</f>
        <v>-</v>
      </c>
      <c r="X129" s="39"/>
    </row>
    <row r="130" spans="2:24">
      <c r="B130" s="14" t="str">
        <f>IFERROR(VLOOKUP($A130,Disciplinas[],5,FALSE),"-")</f>
        <v>-</v>
      </c>
      <c r="C130" s="14" t="str">
        <f>IFERROR(VLOOKUP($A130,Disciplinas[],2,FALSE),"-")</f>
        <v>-</v>
      </c>
      <c r="D130" s="14" t="str">
        <f>IFERROR(VLOOKUP($A130,Disciplinas[],3,FALSE),"-")</f>
        <v>-</v>
      </c>
      <c r="E130" s="14" t="str">
        <f>IFERROR(VLOOKUP($A130,Disciplinas[],4,FALSE),"-")</f>
        <v>-</v>
      </c>
      <c r="F130" s="14" t="str">
        <f>IFERROR(VLOOKUP($A130,Disciplinas[],6,FALSE),"-")</f>
        <v>-</v>
      </c>
      <c r="G130" s="14" t="str">
        <f>IFERROR(VLOOKUP($A130,Disciplinas[],7,FALSE),"-")</f>
        <v>-</v>
      </c>
      <c r="X130" s="39"/>
    </row>
    <row r="131" spans="2:24">
      <c r="B131" s="14" t="str">
        <f>IFERROR(VLOOKUP($A131,Disciplinas[],5,FALSE),"-")</f>
        <v>-</v>
      </c>
      <c r="C131" s="14" t="str">
        <f>IFERROR(VLOOKUP($A131,Disciplinas[],2,FALSE),"-")</f>
        <v>-</v>
      </c>
      <c r="D131" s="14" t="str">
        <f>IFERROR(VLOOKUP($A131,Disciplinas[],3,FALSE),"-")</f>
        <v>-</v>
      </c>
      <c r="E131" s="14" t="str">
        <f>IFERROR(VLOOKUP($A131,Disciplinas[],4,FALSE),"-")</f>
        <v>-</v>
      </c>
      <c r="F131" s="14" t="str">
        <f>IFERROR(VLOOKUP($A131,Disciplinas[],6,FALSE),"-")</f>
        <v>-</v>
      </c>
      <c r="G131" s="14" t="str">
        <f>IFERROR(VLOOKUP($A131,Disciplinas[],7,FALSE),"-")</f>
        <v>-</v>
      </c>
      <c r="X131" s="39"/>
    </row>
    <row r="132" spans="2:24">
      <c r="B132" s="14" t="str">
        <f>IFERROR(VLOOKUP($A132,Disciplinas[],5,FALSE),"-")</f>
        <v>-</v>
      </c>
      <c r="C132" s="14" t="str">
        <f>IFERROR(VLOOKUP($A132,Disciplinas[],2,FALSE),"-")</f>
        <v>-</v>
      </c>
      <c r="D132" s="14" t="str">
        <f>IFERROR(VLOOKUP($A132,Disciplinas[],3,FALSE),"-")</f>
        <v>-</v>
      </c>
      <c r="E132" s="14" t="str">
        <f>IFERROR(VLOOKUP($A132,Disciplinas[],4,FALSE),"-")</f>
        <v>-</v>
      </c>
      <c r="F132" s="14" t="str">
        <f>IFERROR(VLOOKUP($A132,Disciplinas[],6,FALSE),"-")</f>
        <v>-</v>
      </c>
      <c r="G132" s="14" t="str">
        <f>IFERROR(VLOOKUP($A132,Disciplinas[],7,FALSE),"-")</f>
        <v>-</v>
      </c>
      <c r="X132" s="39"/>
    </row>
    <row r="133" spans="2:24">
      <c r="B133" s="14" t="str">
        <f>IFERROR(VLOOKUP($A133,Disciplinas[],5,FALSE),"-")</f>
        <v>-</v>
      </c>
      <c r="C133" s="14" t="str">
        <f>IFERROR(VLOOKUP($A133,Disciplinas[],2,FALSE),"-")</f>
        <v>-</v>
      </c>
      <c r="D133" s="14" t="str">
        <f>IFERROR(VLOOKUP($A133,Disciplinas[],3,FALSE),"-")</f>
        <v>-</v>
      </c>
      <c r="E133" s="14" t="str">
        <f>IFERROR(VLOOKUP($A133,Disciplinas[],4,FALSE),"-")</f>
        <v>-</v>
      </c>
      <c r="F133" s="14" t="str">
        <f>IFERROR(VLOOKUP($A133,Disciplinas[],6,FALSE),"-")</f>
        <v>-</v>
      </c>
      <c r="G133" s="14" t="str">
        <f>IFERROR(VLOOKUP($A133,Disciplinas[],7,FALSE),"-")</f>
        <v>-</v>
      </c>
      <c r="X133" s="39"/>
    </row>
    <row r="134" spans="2:24">
      <c r="B134" s="14" t="str">
        <f>IFERROR(VLOOKUP($A134,Disciplinas[],5,FALSE),"-")</f>
        <v>-</v>
      </c>
      <c r="C134" s="14" t="str">
        <f>IFERROR(VLOOKUP($A134,Disciplinas[],2,FALSE),"-")</f>
        <v>-</v>
      </c>
      <c r="D134" s="14" t="str">
        <f>IFERROR(VLOOKUP($A134,Disciplinas[],3,FALSE),"-")</f>
        <v>-</v>
      </c>
      <c r="E134" s="14" t="str">
        <f>IFERROR(VLOOKUP($A134,Disciplinas[],4,FALSE),"-")</f>
        <v>-</v>
      </c>
      <c r="F134" s="14" t="str">
        <f>IFERROR(VLOOKUP($A134,Disciplinas[],6,FALSE),"-")</f>
        <v>-</v>
      </c>
      <c r="G134" s="14" t="str">
        <f>IFERROR(VLOOKUP($A134,Disciplinas[],7,FALSE),"-")</f>
        <v>-</v>
      </c>
      <c r="X134" s="39"/>
    </row>
    <row r="135" spans="2:24">
      <c r="B135" s="14" t="str">
        <f>IFERROR(VLOOKUP($A135,Disciplinas[],5,FALSE),"-")</f>
        <v>-</v>
      </c>
      <c r="C135" s="14" t="str">
        <f>IFERROR(VLOOKUP($A135,Disciplinas[],2,FALSE),"-")</f>
        <v>-</v>
      </c>
      <c r="D135" s="14" t="str">
        <f>IFERROR(VLOOKUP($A135,Disciplinas[],3,FALSE),"-")</f>
        <v>-</v>
      </c>
      <c r="E135" s="14" t="str">
        <f>IFERROR(VLOOKUP($A135,Disciplinas[],4,FALSE),"-")</f>
        <v>-</v>
      </c>
      <c r="F135" s="14" t="str">
        <f>IFERROR(VLOOKUP($A135,Disciplinas[],6,FALSE),"-")</f>
        <v>-</v>
      </c>
      <c r="G135" s="14" t="str">
        <f>IFERROR(VLOOKUP($A135,Disciplinas[],7,FALSE),"-")</f>
        <v>-</v>
      </c>
      <c r="X135" s="39"/>
    </row>
    <row r="136" spans="2:24">
      <c r="B136" s="14" t="str">
        <f>IFERROR(VLOOKUP($A136,Disciplinas[],5,FALSE),"-")</f>
        <v>-</v>
      </c>
      <c r="C136" s="14" t="str">
        <f>IFERROR(VLOOKUP($A136,Disciplinas[],2,FALSE),"-")</f>
        <v>-</v>
      </c>
      <c r="D136" s="14" t="str">
        <f>IFERROR(VLOOKUP($A136,Disciplinas[],3,FALSE),"-")</f>
        <v>-</v>
      </c>
      <c r="E136" s="14" t="str">
        <f>IFERROR(VLOOKUP($A136,Disciplinas[],4,FALSE),"-")</f>
        <v>-</v>
      </c>
      <c r="F136" s="14" t="str">
        <f>IFERROR(VLOOKUP($A136,Disciplinas[],6,FALSE),"-")</f>
        <v>-</v>
      </c>
      <c r="G136" s="14" t="str">
        <f>IFERROR(VLOOKUP($A136,Disciplinas[],7,FALSE),"-")</f>
        <v>-</v>
      </c>
      <c r="X136" s="39"/>
    </row>
    <row r="137" spans="2:24">
      <c r="B137" s="14" t="str">
        <f>IFERROR(VLOOKUP($A137,Disciplinas[],5,FALSE),"-")</f>
        <v>-</v>
      </c>
      <c r="C137" s="14" t="str">
        <f>IFERROR(VLOOKUP($A137,Disciplinas[],2,FALSE),"-")</f>
        <v>-</v>
      </c>
      <c r="D137" s="14" t="str">
        <f>IFERROR(VLOOKUP($A137,Disciplinas[],3,FALSE),"-")</f>
        <v>-</v>
      </c>
      <c r="E137" s="14" t="str">
        <f>IFERROR(VLOOKUP($A137,Disciplinas[],4,FALSE),"-")</f>
        <v>-</v>
      </c>
      <c r="F137" s="14" t="str">
        <f>IFERROR(VLOOKUP($A137,Disciplinas[],6,FALSE),"-")</f>
        <v>-</v>
      </c>
      <c r="G137" s="14" t="str">
        <f>IFERROR(VLOOKUP($A137,Disciplinas[],7,FALSE),"-")</f>
        <v>-</v>
      </c>
      <c r="X137" s="39"/>
    </row>
    <row r="138" spans="2:24">
      <c r="B138" s="14" t="str">
        <f>IFERROR(VLOOKUP($A138,Disciplinas[],5,FALSE),"-")</f>
        <v>-</v>
      </c>
      <c r="C138" s="14" t="str">
        <f>IFERROR(VLOOKUP($A138,Disciplinas[],2,FALSE),"-")</f>
        <v>-</v>
      </c>
      <c r="D138" s="14" t="str">
        <f>IFERROR(VLOOKUP($A138,Disciplinas[],3,FALSE),"-")</f>
        <v>-</v>
      </c>
      <c r="E138" s="14" t="str">
        <f>IFERROR(VLOOKUP($A138,Disciplinas[],4,FALSE),"-")</f>
        <v>-</v>
      </c>
      <c r="F138" s="14" t="str">
        <f>IFERROR(VLOOKUP($A138,Disciplinas[],6,FALSE),"-")</f>
        <v>-</v>
      </c>
      <c r="G138" s="14" t="str">
        <f>IFERROR(VLOOKUP($A138,Disciplinas[],7,FALSE),"-")</f>
        <v>-</v>
      </c>
      <c r="X138" s="39"/>
    </row>
    <row r="139" spans="2:24">
      <c r="B139" s="14" t="str">
        <f>IFERROR(VLOOKUP($A139,Disciplinas[],5,FALSE),"-")</f>
        <v>-</v>
      </c>
      <c r="C139" s="14" t="str">
        <f>IFERROR(VLOOKUP($A139,Disciplinas[],2,FALSE),"-")</f>
        <v>-</v>
      </c>
      <c r="D139" s="14" t="str">
        <f>IFERROR(VLOOKUP($A139,Disciplinas[],3,FALSE),"-")</f>
        <v>-</v>
      </c>
      <c r="E139" s="14" t="str">
        <f>IFERROR(VLOOKUP($A139,Disciplinas[],4,FALSE),"-")</f>
        <v>-</v>
      </c>
      <c r="F139" s="14" t="str">
        <f>IFERROR(VLOOKUP($A139,Disciplinas[],6,FALSE),"-")</f>
        <v>-</v>
      </c>
      <c r="G139" s="14" t="str">
        <f>IFERROR(VLOOKUP($A139,Disciplinas[],7,FALSE),"-")</f>
        <v>-</v>
      </c>
      <c r="X139" s="39"/>
    </row>
    <row r="140" spans="2:24">
      <c r="B140" s="14" t="str">
        <f>IFERROR(VLOOKUP($A140,Disciplinas[],5,FALSE),"-")</f>
        <v>-</v>
      </c>
      <c r="C140" s="14" t="str">
        <f>IFERROR(VLOOKUP($A140,Disciplinas[],2,FALSE),"-")</f>
        <v>-</v>
      </c>
      <c r="D140" s="14" t="str">
        <f>IFERROR(VLOOKUP($A140,Disciplinas[],3,FALSE),"-")</f>
        <v>-</v>
      </c>
      <c r="E140" s="14" t="str">
        <f>IFERROR(VLOOKUP($A140,Disciplinas[],4,FALSE),"-")</f>
        <v>-</v>
      </c>
      <c r="F140" s="14" t="str">
        <f>IFERROR(VLOOKUP($A140,Disciplinas[],6,FALSE),"-")</f>
        <v>-</v>
      </c>
      <c r="G140" s="14" t="str">
        <f>IFERROR(VLOOKUP($A140,Disciplinas[],7,FALSE),"-")</f>
        <v>-</v>
      </c>
      <c r="X140" s="39"/>
    </row>
    <row r="141" spans="2:24">
      <c r="B141" s="14" t="str">
        <f>IFERROR(VLOOKUP($A141,Disciplinas[],5,FALSE),"-")</f>
        <v>-</v>
      </c>
      <c r="C141" s="14" t="str">
        <f>IFERROR(VLOOKUP($A141,Disciplinas[],2,FALSE),"-")</f>
        <v>-</v>
      </c>
      <c r="D141" s="14" t="str">
        <f>IFERROR(VLOOKUP($A141,Disciplinas[],3,FALSE),"-")</f>
        <v>-</v>
      </c>
      <c r="E141" s="14" t="str">
        <f>IFERROR(VLOOKUP($A141,Disciplinas[],4,FALSE),"-")</f>
        <v>-</v>
      </c>
      <c r="F141" s="14" t="str">
        <f>IFERROR(VLOOKUP($A141,Disciplinas[],6,FALSE),"-")</f>
        <v>-</v>
      </c>
      <c r="G141" s="14" t="str">
        <f>IFERROR(VLOOKUP($A141,Disciplinas[],7,FALSE),"-")</f>
        <v>-</v>
      </c>
      <c r="X141" s="39"/>
    </row>
    <row r="142" spans="2:24">
      <c r="B142" s="14" t="str">
        <f>IFERROR(VLOOKUP($A142,Disciplinas[],5,FALSE),"-")</f>
        <v>-</v>
      </c>
      <c r="C142" s="14" t="str">
        <f>IFERROR(VLOOKUP($A142,Disciplinas[],2,FALSE),"-")</f>
        <v>-</v>
      </c>
      <c r="D142" s="14" t="str">
        <f>IFERROR(VLOOKUP($A142,Disciplinas[],3,FALSE),"-")</f>
        <v>-</v>
      </c>
      <c r="E142" s="14" t="str">
        <f>IFERROR(VLOOKUP($A142,Disciplinas[],4,FALSE),"-")</f>
        <v>-</v>
      </c>
      <c r="F142" s="14" t="str">
        <f>IFERROR(VLOOKUP($A142,Disciplinas[],6,FALSE),"-")</f>
        <v>-</v>
      </c>
      <c r="G142" s="14" t="str">
        <f>IFERROR(VLOOKUP($A142,Disciplinas[],7,FALSE),"-")</f>
        <v>-</v>
      </c>
      <c r="X142" s="39"/>
    </row>
    <row r="143" spans="2:24">
      <c r="B143" s="14" t="str">
        <f>IFERROR(VLOOKUP($A143,Disciplinas[],5,FALSE),"-")</f>
        <v>-</v>
      </c>
      <c r="C143" s="14" t="str">
        <f>IFERROR(VLOOKUP($A143,Disciplinas[],2,FALSE),"-")</f>
        <v>-</v>
      </c>
      <c r="D143" s="14" t="str">
        <f>IFERROR(VLOOKUP($A143,Disciplinas[],3,FALSE),"-")</f>
        <v>-</v>
      </c>
      <c r="E143" s="14" t="str">
        <f>IFERROR(VLOOKUP($A143,Disciplinas[],4,FALSE),"-")</f>
        <v>-</v>
      </c>
      <c r="F143" s="14" t="str">
        <f>IFERROR(VLOOKUP($A143,Disciplinas[],6,FALSE),"-")</f>
        <v>-</v>
      </c>
      <c r="G143" s="14" t="str">
        <f>IFERROR(VLOOKUP($A143,Disciplinas[],7,FALSE),"-")</f>
        <v>-</v>
      </c>
      <c r="X143" s="39"/>
    </row>
    <row r="144" spans="2:24">
      <c r="B144" s="14" t="str">
        <f>IFERROR(VLOOKUP($A144,Disciplinas[],5,FALSE),"-")</f>
        <v>-</v>
      </c>
      <c r="C144" s="14" t="str">
        <f>IFERROR(VLOOKUP($A144,Disciplinas[],2,FALSE),"-")</f>
        <v>-</v>
      </c>
      <c r="D144" s="14" t="str">
        <f>IFERROR(VLOOKUP($A144,Disciplinas[],3,FALSE),"-")</f>
        <v>-</v>
      </c>
      <c r="E144" s="14" t="str">
        <f>IFERROR(VLOOKUP($A144,Disciplinas[],4,FALSE),"-")</f>
        <v>-</v>
      </c>
      <c r="F144" s="14" t="str">
        <f>IFERROR(VLOOKUP($A144,Disciplinas[],6,FALSE),"-")</f>
        <v>-</v>
      </c>
      <c r="G144" s="14" t="str">
        <f>IFERROR(VLOOKUP($A144,Disciplinas[],7,FALSE),"-")</f>
        <v>-</v>
      </c>
      <c r="X144" s="39"/>
    </row>
    <row r="145" spans="2:24">
      <c r="B145" s="14" t="str">
        <f>IFERROR(VLOOKUP($A145,Disciplinas[],5,FALSE),"-")</f>
        <v>-</v>
      </c>
      <c r="C145" s="14" t="str">
        <f>IFERROR(VLOOKUP($A145,Disciplinas[],2,FALSE),"-")</f>
        <v>-</v>
      </c>
      <c r="D145" s="14" t="str">
        <f>IFERROR(VLOOKUP($A145,Disciplinas[],3,FALSE),"-")</f>
        <v>-</v>
      </c>
      <c r="E145" s="14" t="str">
        <f>IFERROR(VLOOKUP($A145,Disciplinas[],4,FALSE),"-")</f>
        <v>-</v>
      </c>
      <c r="F145" s="14" t="str">
        <f>IFERROR(VLOOKUP($A145,Disciplinas[],6,FALSE),"-")</f>
        <v>-</v>
      </c>
      <c r="G145" s="14" t="str">
        <f>IFERROR(VLOOKUP($A145,Disciplinas[],7,FALSE),"-")</f>
        <v>-</v>
      </c>
      <c r="X145" s="39"/>
    </row>
    <row r="146" spans="2:24">
      <c r="B146" s="14" t="str">
        <f>IFERROR(VLOOKUP($A146,Disciplinas[],5,FALSE),"-")</f>
        <v>-</v>
      </c>
      <c r="C146" s="14" t="str">
        <f>IFERROR(VLOOKUP($A146,Disciplinas[],2,FALSE),"-")</f>
        <v>-</v>
      </c>
      <c r="D146" s="14" t="str">
        <f>IFERROR(VLOOKUP($A146,Disciplinas[],3,FALSE),"-")</f>
        <v>-</v>
      </c>
      <c r="E146" s="14" t="str">
        <f>IFERROR(VLOOKUP($A146,Disciplinas[],4,FALSE),"-")</f>
        <v>-</v>
      </c>
      <c r="F146" s="14" t="str">
        <f>IFERROR(VLOOKUP($A146,Disciplinas[],6,FALSE),"-")</f>
        <v>-</v>
      </c>
      <c r="G146" s="14" t="str">
        <f>IFERROR(VLOOKUP($A146,Disciplinas[],7,FALSE),"-")</f>
        <v>-</v>
      </c>
      <c r="X146" s="39"/>
    </row>
    <row r="147" spans="2:24">
      <c r="B147" s="14" t="str">
        <f>IFERROR(VLOOKUP($A147,Disciplinas[],5,FALSE),"-")</f>
        <v>-</v>
      </c>
      <c r="C147" s="14" t="str">
        <f>IFERROR(VLOOKUP($A147,Disciplinas[],2,FALSE),"-")</f>
        <v>-</v>
      </c>
      <c r="D147" s="14" t="str">
        <f>IFERROR(VLOOKUP($A147,Disciplinas[],3,FALSE),"-")</f>
        <v>-</v>
      </c>
      <c r="E147" s="14" t="str">
        <f>IFERROR(VLOOKUP($A147,Disciplinas[],4,FALSE),"-")</f>
        <v>-</v>
      </c>
      <c r="F147" s="14" t="str">
        <f>IFERROR(VLOOKUP($A147,Disciplinas[],6,FALSE),"-")</f>
        <v>-</v>
      </c>
      <c r="G147" s="14" t="str">
        <f>IFERROR(VLOOKUP($A147,Disciplinas[],7,FALSE),"-")</f>
        <v>-</v>
      </c>
      <c r="X147" s="39"/>
    </row>
    <row r="148" spans="2:24">
      <c r="B148" s="14" t="str">
        <f>IFERROR(VLOOKUP($A148,Disciplinas[],5,FALSE),"-")</f>
        <v>-</v>
      </c>
      <c r="C148" s="14" t="str">
        <f>IFERROR(VLOOKUP($A148,Disciplinas[],2,FALSE),"-")</f>
        <v>-</v>
      </c>
      <c r="D148" s="14" t="str">
        <f>IFERROR(VLOOKUP($A148,Disciplinas[],3,FALSE),"-")</f>
        <v>-</v>
      </c>
      <c r="E148" s="14" t="str">
        <f>IFERROR(VLOOKUP($A148,Disciplinas[],4,FALSE),"-")</f>
        <v>-</v>
      </c>
      <c r="F148" s="14" t="str">
        <f>IFERROR(VLOOKUP($A148,Disciplinas[],6,FALSE),"-")</f>
        <v>-</v>
      </c>
      <c r="G148" s="14" t="str">
        <f>IFERROR(VLOOKUP($A148,Disciplinas[],7,FALSE),"-")</f>
        <v>-</v>
      </c>
      <c r="X148" s="39"/>
    </row>
    <row r="149" spans="2:24">
      <c r="B149" s="14" t="str">
        <f>IFERROR(VLOOKUP($A149,Disciplinas[],5,FALSE),"-")</f>
        <v>-</v>
      </c>
      <c r="C149" s="14" t="str">
        <f>IFERROR(VLOOKUP($A149,Disciplinas[],2,FALSE),"-")</f>
        <v>-</v>
      </c>
      <c r="D149" s="14" t="str">
        <f>IFERROR(VLOOKUP($A149,Disciplinas[],3,FALSE),"-")</f>
        <v>-</v>
      </c>
      <c r="E149" s="14" t="str">
        <f>IFERROR(VLOOKUP($A149,Disciplinas[],4,FALSE),"-")</f>
        <v>-</v>
      </c>
      <c r="F149" s="14" t="str">
        <f>IFERROR(VLOOKUP($A149,Disciplinas[],6,FALSE),"-")</f>
        <v>-</v>
      </c>
      <c r="G149" s="14" t="str">
        <f>IFERROR(VLOOKUP($A149,Disciplinas[],7,FALSE),"-")</f>
        <v>-</v>
      </c>
      <c r="X149" s="39"/>
    </row>
    <row r="150" spans="2:24">
      <c r="B150" s="14" t="str">
        <f>IFERROR(VLOOKUP($A150,Disciplinas[],5,FALSE),"-")</f>
        <v>-</v>
      </c>
      <c r="C150" s="14" t="str">
        <f>IFERROR(VLOOKUP($A150,Disciplinas[],2,FALSE),"-")</f>
        <v>-</v>
      </c>
      <c r="D150" s="14" t="str">
        <f>IFERROR(VLOOKUP($A150,Disciplinas[],3,FALSE),"-")</f>
        <v>-</v>
      </c>
      <c r="E150" s="14" t="str">
        <f>IFERROR(VLOOKUP($A150,Disciplinas[],4,FALSE),"-")</f>
        <v>-</v>
      </c>
      <c r="F150" s="14" t="str">
        <f>IFERROR(VLOOKUP($A150,Disciplinas[],6,FALSE),"-")</f>
        <v>-</v>
      </c>
      <c r="G150" s="14" t="str">
        <f>IFERROR(VLOOKUP($A150,Disciplinas[],7,FALSE),"-")</f>
        <v>-</v>
      </c>
      <c r="X150" s="39"/>
    </row>
    <row r="151" spans="2:24">
      <c r="B151" s="14" t="str">
        <f>IFERROR(VLOOKUP($A151,Disciplinas[],5,FALSE),"-")</f>
        <v>-</v>
      </c>
      <c r="C151" s="14" t="str">
        <f>IFERROR(VLOOKUP($A151,Disciplinas[],2,FALSE),"-")</f>
        <v>-</v>
      </c>
      <c r="D151" s="14" t="str">
        <f>IFERROR(VLOOKUP($A151,Disciplinas[],3,FALSE),"-")</f>
        <v>-</v>
      </c>
      <c r="E151" s="14"/>
      <c r="F151" s="14" t="str">
        <f>IFERROR(VLOOKUP($A151,Disciplinas[],6,FALSE),"-")</f>
        <v>-</v>
      </c>
      <c r="G151" s="14" t="str">
        <f>IFERROR(VLOOKUP($A151,Disciplinas[],7,FALSE),"-")</f>
        <v>-</v>
      </c>
      <c r="X151" s="39"/>
    </row>
  </sheetData>
  <sheetProtection password="C589" sheet="1" objects="1" scenarios="1" formatColumns="0" formatRows="0" insertRows="0" autoFilter="0" pivotTables="0"/>
  <dataValidations count="7">
    <dataValidation type="list" allowBlank="1" showInputMessage="1" showErrorMessage="1" sqref="A2:A150">
      <formula1>Disciplina</formula1>
    </dataValidation>
    <dataValidation type="list" allowBlank="1" showInputMessage="1" showErrorMessage="1" sqref="Y2:Y150 AJ2:AJ150">
      <formula1>Docentes</formula1>
    </dataValidation>
    <dataValidation type="list" errorStyle="warning" allowBlank="1" showInputMessage="1" showErrorMessage="1" sqref="AE2:AF150 AA2:AB150 M2:N150 U2:V150 Q2:R150">
      <formula1>horas</formula1>
    </dataValidation>
    <dataValidation type="list" errorStyle="warning" allowBlank="1" showInputMessage="1" showErrorMessage="1" sqref="L2:L150 P2:P150 T2:T150 Z2:Z150 AD2:AD150">
      <formula1>dias</formula1>
    </dataValidation>
    <dataValidation type="list" errorStyle="warning" allowBlank="1" showInputMessage="1" showErrorMessage="1" sqref="S2:S150 W2:W150 O2:O150 AG2:AG150 AC2:AC150">
      <formula1>sq</formula1>
    </dataValidation>
    <dataValidation type="list" allowBlank="1" showInputMessage="1" showErrorMessage="1" sqref="I1:I1048576">
      <formula1>"Matutino,Noturno"</formula1>
    </dataValidation>
    <dataValidation type="list" allowBlank="1" showInputMessage="1" showErrorMessage="1" sqref="H1:H1048576">
      <formula1>"SA,SBC"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N151"/>
  <sheetViews>
    <sheetView zoomScale="80" zoomScaleNormal="80" workbookViewId="0">
      <pane xSplit="1" topLeftCell="AC1" activePane="topRight" state="frozen"/>
      <selection activeCell="AD1" sqref="AD1:AE1048576"/>
      <selection pane="topRight" activeCell="AJ3" sqref="AJ3"/>
    </sheetView>
  </sheetViews>
  <sheetFormatPr defaultRowHeight="15"/>
  <cols>
    <col min="1" max="1" width="47.140625" style="32" bestFit="1" customWidth="1"/>
    <col min="2" max="2" width="11.85546875" style="1" bestFit="1" customWidth="1"/>
    <col min="3" max="3" width="4.140625" style="1" customWidth="1"/>
    <col min="4" max="4" width="4.28515625" style="1" customWidth="1"/>
    <col min="5" max="5" width="4.28515625" style="37" customWidth="1"/>
    <col min="6" max="6" width="11.5703125" style="1" customWidth="1"/>
    <col min="7" max="7" width="8.28515625" style="1" customWidth="1"/>
    <col min="8" max="8" width="9.7109375" style="34" customWidth="1"/>
    <col min="9" max="11" width="9.140625" style="34"/>
    <col min="12" max="12" width="21.85546875" style="26" customWidth="1"/>
    <col min="13" max="14" width="14.140625" style="47" customWidth="1"/>
    <col min="15" max="16" width="14.140625" style="26" customWidth="1"/>
    <col min="17" max="18" width="14.140625" style="47" customWidth="1"/>
    <col min="19" max="20" width="14.140625" style="26" customWidth="1"/>
    <col min="21" max="22" width="14.140625" style="47" customWidth="1"/>
    <col min="23" max="23" width="14.140625" style="26" customWidth="1"/>
    <col min="24" max="24" width="24.140625" style="26" customWidth="1"/>
    <col min="25" max="25" width="18" style="26" bestFit="1" customWidth="1"/>
    <col min="26" max="26" width="22.7109375" style="26" customWidth="1"/>
    <col min="27" max="28" width="22.7109375" style="47" customWidth="1"/>
    <col min="29" max="30" width="22.7109375" style="26" customWidth="1"/>
    <col min="31" max="32" width="22.7109375" style="47" customWidth="1"/>
    <col min="33" max="33" width="22.7109375" style="26" customWidth="1"/>
    <col min="34" max="34" width="14.140625" style="26" customWidth="1"/>
    <col min="35" max="35" width="24.85546875" style="26" customWidth="1"/>
    <col min="36" max="37" width="18.140625" style="26" customWidth="1"/>
    <col min="38" max="38" width="9.140625" style="26"/>
    <col min="39" max="16384" width="9.140625" style="1"/>
  </cols>
  <sheetData>
    <row r="1" spans="1:40" s="9" customFormat="1" ht="30">
      <c r="A1" s="9" t="s">
        <v>0</v>
      </c>
      <c r="B1" s="9" t="s">
        <v>4</v>
      </c>
      <c r="C1" s="9" t="s">
        <v>1</v>
      </c>
      <c r="D1" s="9" t="s">
        <v>2</v>
      </c>
      <c r="E1" s="9" t="s">
        <v>3</v>
      </c>
      <c r="F1" s="9" t="s">
        <v>7</v>
      </c>
      <c r="G1" s="9" t="s">
        <v>6</v>
      </c>
      <c r="H1" s="9" t="s">
        <v>15</v>
      </c>
      <c r="I1" s="9" t="s">
        <v>8</v>
      </c>
      <c r="J1" s="9" t="s">
        <v>9</v>
      </c>
      <c r="K1" s="9" t="s">
        <v>52</v>
      </c>
      <c r="L1" s="9" t="s">
        <v>279</v>
      </c>
      <c r="M1" s="46" t="s">
        <v>280</v>
      </c>
      <c r="N1" s="46" t="s">
        <v>281</v>
      </c>
      <c r="O1" s="9" t="s">
        <v>282</v>
      </c>
      <c r="P1" s="9" t="s">
        <v>283</v>
      </c>
      <c r="Q1" s="46" t="s">
        <v>284</v>
      </c>
      <c r="R1" s="46" t="s">
        <v>285</v>
      </c>
      <c r="S1" s="9" t="s">
        <v>286</v>
      </c>
      <c r="T1" s="9" t="s">
        <v>287</v>
      </c>
      <c r="U1" s="46" t="s">
        <v>288</v>
      </c>
      <c r="V1" s="46" t="s">
        <v>289</v>
      </c>
      <c r="W1" s="9" t="s">
        <v>290</v>
      </c>
      <c r="X1" s="9" t="s">
        <v>10</v>
      </c>
      <c r="Y1" s="9" t="s">
        <v>11</v>
      </c>
      <c r="Z1" s="9" t="s">
        <v>291</v>
      </c>
      <c r="AA1" s="46" t="s">
        <v>292</v>
      </c>
      <c r="AB1" s="46" t="s">
        <v>293</v>
      </c>
      <c r="AC1" s="9" t="s">
        <v>294</v>
      </c>
      <c r="AD1" s="9" t="s">
        <v>295</v>
      </c>
      <c r="AE1" s="46" t="s">
        <v>296</v>
      </c>
      <c r="AF1" s="46" t="s">
        <v>297</v>
      </c>
      <c r="AG1" s="9" t="s">
        <v>298</v>
      </c>
      <c r="AH1" s="9" t="s">
        <v>12</v>
      </c>
      <c r="AI1" s="9" t="s">
        <v>13</v>
      </c>
      <c r="AJ1" s="9" t="s">
        <v>14</v>
      </c>
      <c r="AK1" s="9" t="s">
        <v>275</v>
      </c>
    </row>
    <row r="2" spans="1:40">
      <c r="A2" s="32" t="s">
        <v>195</v>
      </c>
      <c r="B2" s="11" t="str">
        <f>IFERROR(VLOOKUP($A2,Disciplinas[],5,FALSE),"-")</f>
        <v>NHT1083-15</v>
      </c>
      <c r="C2" s="11">
        <f>IFERROR(VLOOKUP($A2,Disciplinas[],2,FALSE),"-")</f>
        <v>2</v>
      </c>
      <c r="D2" s="11">
        <f>IFERROR(VLOOKUP($A2,Disciplinas[],3,FALSE),"-")</f>
        <v>1</v>
      </c>
      <c r="E2" s="11">
        <f>IFERROR(VLOOKUP($A2,Disciplinas[],4,FALSE),"-")</f>
        <v>4</v>
      </c>
      <c r="F2" s="11" t="str">
        <f>IFERROR(VLOOKUP($A2,Disciplinas[],6,FALSE),"-")</f>
        <v>OBR</v>
      </c>
      <c r="G2" s="11" t="str">
        <f>IFERROR(VLOOKUP($A2,Disciplinas[],7,FALSE),"-")</f>
        <v>LCB</v>
      </c>
      <c r="H2" s="34" t="s">
        <v>318</v>
      </c>
      <c r="I2" s="34" t="s">
        <v>317</v>
      </c>
      <c r="J2" s="34" t="s">
        <v>254</v>
      </c>
      <c r="K2" s="34">
        <v>30</v>
      </c>
      <c r="L2" s="26" t="s">
        <v>305</v>
      </c>
      <c r="M2" s="47">
        <v>0.41666666666666702</v>
      </c>
      <c r="N2" s="47">
        <v>0.5</v>
      </c>
      <c r="X2" s="26">
        <v>2</v>
      </c>
      <c r="Y2" s="26" t="s">
        <v>314</v>
      </c>
      <c r="Z2" s="26" t="s">
        <v>305</v>
      </c>
      <c r="AA2" s="47">
        <v>0.375</v>
      </c>
      <c r="AB2" s="47">
        <v>0.41666666666666702</v>
      </c>
      <c r="AI2" s="26">
        <v>1</v>
      </c>
      <c r="AJ2" s="26" t="s">
        <v>314</v>
      </c>
    </row>
    <row r="3" spans="1:40">
      <c r="A3" s="32" t="s">
        <v>195</v>
      </c>
      <c r="B3" s="11" t="str">
        <f>IFERROR(VLOOKUP($A3,Disciplinas[],5,FALSE),"-")</f>
        <v>NHT1083-15</v>
      </c>
      <c r="C3" s="11">
        <f>IFERROR(VLOOKUP($A3,Disciplinas[],2,FALSE),"-")</f>
        <v>2</v>
      </c>
      <c r="D3" s="11">
        <f>IFERROR(VLOOKUP($A3,Disciplinas[],3,FALSE),"-")</f>
        <v>1</v>
      </c>
      <c r="E3" s="11">
        <f>IFERROR(VLOOKUP($A3,Disciplinas[],4,FALSE),"-")</f>
        <v>4</v>
      </c>
      <c r="F3" s="11" t="str">
        <f>IFERROR(VLOOKUP($A3,Disciplinas[],6,FALSE),"-")</f>
        <v>OBR</v>
      </c>
      <c r="G3" s="11" t="str">
        <f>IFERROR(VLOOKUP($A3,Disciplinas[],7,FALSE),"-")</f>
        <v>LCB</v>
      </c>
      <c r="H3" s="34" t="s">
        <v>318</v>
      </c>
      <c r="I3" s="34" t="s">
        <v>253</v>
      </c>
      <c r="J3" s="34" t="s">
        <v>254</v>
      </c>
      <c r="K3" s="34">
        <v>30</v>
      </c>
      <c r="L3" s="26" t="s">
        <v>305</v>
      </c>
      <c r="M3" s="47">
        <v>0.83333333333333404</v>
      </c>
      <c r="N3" s="47">
        <v>0.91666666666666696</v>
      </c>
      <c r="X3" s="26">
        <v>2</v>
      </c>
      <c r="Y3" s="26" t="s">
        <v>314</v>
      </c>
      <c r="Z3" s="26" t="s">
        <v>305</v>
      </c>
      <c r="AA3" s="47">
        <v>0.79166666666666696</v>
      </c>
      <c r="AB3" s="47">
        <v>0.875000000000001</v>
      </c>
      <c r="AI3" s="26">
        <v>1</v>
      </c>
      <c r="AJ3" s="26" t="s">
        <v>314</v>
      </c>
    </row>
    <row r="4" spans="1:40" ht="30">
      <c r="B4" s="11" t="str">
        <f>IFERROR(VLOOKUP($A4,Disciplinas[],5,FALSE),"-")</f>
        <v>-</v>
      </c>
      <c r="C4" s="11" t="str">
        <f>IFERROR(VLOOKUP($A4,Disciplinas[],2,FALSE),"-")</f>
        <v>-</v>
      </c>
      <c r="D4" s="11" t="str">
        <f>IFERROR(VLOOKUP($A4,Disciplinas[],3,FALSE),"-")</f>
        <v>-</v>
      </c>
      <c r="E4" s="11" t="str">
        <f>IFERROR(VLOOKUP($A4,Disciplinas[],4,FALSE),"-")</f>
        <v>-</v>
      </c>
      <c r="F4" s="11" t="str">
        <f>IFERROR(VLOOKUP($A4,Disciplinas[],6,FALSE),"-")</f>
        <v>-</v>
      </c>
      <c r="G4" s="11" t="str">
        <f>IFERROR(VLOOKUP($A4,Disciplinas[],7,FALSE),"-")</f>
        <v>-</v>
      </c>
      <c r="H4" s="34" t="s">
        <v>318</v>
      </c>
      <c r="I4" s="34" t="s">
        <v>253</v>
      </c>
      <c r="J4" s="34" t="s">
        <v>254</v>
      </c>
      <c r="K4" s="34">
        <v>60</v>
      </c>
      <c r="L4" s="26" t="s">
        <v>309</v>
      </c>
      <c r="M4" s="47">
        <v>0.79166666666666696</v>
      </c>
      <c r="N4" s="47">
        <v>0.95833333333333404</v>
      </c>
      <c r="Y4" s="26" t="s">
        <v>268</v>
      </c>
      <c r="AM4" s="9" t="s">
        <v>233</v>
      </c>
      <c r="AN4" s="9" t="s">
        <v>234</v>
      </c>
    </row>
    <row r="5" spans="1:40">
      <c r="A5" s="32" t="s">
        <v>257</v>
      </c>
      <c r="B5" s="11" t="str">
        <f>IFERROR(VLOOKUP($A5,Disciplinas[],5,FALSE),"-")</f>
        <v>NHT1092-16</v>
      </c>
      <c r="C5" s="11">
        <f>IFERROR(VLOOKUP($A5,Disciplinas[],2,FALSE),"-")</f>
        <v>3</v>
      </c>
      <c r="D5" s="11">
        <f>IFERROR(VLOOKUP($A5,Disciplinas[],3,FALSE),"-")</f>
        <v>3</v>
      </c>
      <c r="E5" s="11">
        <f>IFERROR(VLOOKUP($A5,Disciplinas[],4,FALSE),"-")</f>
        <v>6</v>
      </c>
      <c r="F5" s="11" t="str">
        <f>IFERROR(VLOOKUP($A5,Disciplinas[],6,FALSE),"-")</f>
        <v>OBR</v>
      </c>
      <c r="G5" s="11" t="str">
        <f>IFERROR(VLOOKUP($A5,Disciplinas[],7,FALSE),"-")</f>
        <v>LCB</v>
      </c>
      <c r="H5" s="34" t="s">
        <v>318</v>
      </c>
      <c r="I5" s="34" t="s">
        <v>317</v>
      </c>
      <c r="J5" s="34" t="s">
        <v>254</v>
      </c>
      <c r="K5" s="34">
        <v>30</v>
      </c>
      <c r="L5" s="26" t="s">
        <v>312</v>
      </c>
      <c r="M5" s="47">
        <v>0.41666666666666702</v>
      </c>
      <c r="N5" s="47">
        <v>0.5</v>
      </c>
      <c r="Y5" s="26" t="s">
        <v>259</v>
      </c>
      <c r="Z5" s="26" t="s">
        <v>305</v>
      </c>
      <c r="AA5" s="47">
        <v>0.41666666666666702</v>
      </c>
      <c r="AB5" s="47">
        <v>0.5</v>
      </c>
      <c r="AD5" s="26" t="s">
        <v>311</v>
      </c>
      <c r="AE5" s="47">
        <v>0.41666666666666702</v>
      </c>
      <c r="AF5" s="47">
        <v>0.5</v>
      </c>
      <c r="AI5" s="26">
        <v>4</v>
      </c>
      <c r="AJ5" s="26" t="s">
        <v>259</v>
      </c>
      <c r="AK5" s="26" t="s">
        <v>351</v>
      </c>
      <c r="AM5" s="13" t="s">
        <v>63</v>
      </c>
      <c r="AN5" s="13">
        <f>COUNTIF(Tabela35[Categoria],"BI")</f>
        <v>5</v>
      </c>
    </row>
    <row r="6" spans="1:40">
      <c r="A6" s="32" t="s">
        <v>257</v>
      </c>
      <c r="B6" s="11" t="str">
        <f>IFERROR(VLOOKUP($A6,Disciplinas[],5,FALSE),"-")</f>
        <v>NHT1092-16</v>
      </c>
      <c r="C6" s="11">
        <f>IFERROR(VLOOKUP($A6,Disciplinas[],2,FALSE),"-")</f>
        <v>3</v>
      </c>
      <c r="D6" s="11">
        <f>IFERROR(VLOOKUP($A6,Disciplinas[],3,FALSE),"-")</f>
        <v>3</v>
      </c>
      <c r="E6" s="11">
        <f>IFERROR(VLOOKUP($A6,Disciplinas[],4,FALSE),"-")</f>
        <v>6</v>
      </c>
      <c r="F6" s="11" t="str">
        <f>IFERROR(VLOOKUP($A6,Disciplinas[],6,FALSE),"-")</f>
        <v>OBR</v>
      </c>
      <c r="G6" s="11" t="str">
        <f>IFERROR(VLOOKUP($A6,Disciplinas[],7,FALSE),"-")</f>
        <v>LCB</v>
      </c>
      <c r="H6" s="34" t="s">
        <v>318</v>
      </c>
      <c r="I6" s="34" t="s">
        <v>253</v>
      </c>
      <c r="J6" s="34" t="s">
        <v>254</v>
      </c>
      <c r="K6" s="34">
        <v>30</v>
      </c>
      <c r="L6" s="26" t="s">
        <v>312</v>
      </c>
      <c r="M6" s="47">
        <v>0.875000000000001</v>
      </c>
      <c r="N6" s="47">
        <v>0.95833333333333404</v>
      </c>
      <c r="X6" s="26">
        <v>2</v>
      </c>
      <c r="Y6" s="26" t="s">
        <v>259</v>
      </c>
      <c r="Z6" s="26" t="s">
        <v>305</v>
      </c>
      <c r="AA6" s="47">
        <v>0.875000000000001</v>
      </c>
      <c r="AB6" s="47">
        <v>0.95833333333333404</v>
      </c>
      <c r="AD6" s="26" t="s">
        <v>311</v>
      </c>
      <c r="AE6" s="47">
        <v>0.875000000000001</v>
      </c>
      <c r="AF6" s="47">
        <v>0.95833333333333404</v>
      </c>
      <c r="AI6" s="26">
        <v>4</v>
      </c>
      <c r="AJ6" s="26" t="s">
        <v>259</v>
      </c>
      <c r="AM6" s="13" t="s">
        <v>235</v>
      </c>
      <c r="AN6" s="13">
        <f>COUNTIF(Tabela35[Categoria],"obr")</f>
        <v>6</v>
      </c>
    </row>
    <row r="7" spans="1:40" ht="30">
      <c r="A7" s="32" t="s">
        <v>61</v>
      </c>
      <c r="B7" s="11" t="str">
        <f>IFERROR(VLOOKUP($A7,Disciplinas[],5,FALSE),"-")</f>
        <v>BCS0001-15</v>
      </c>
      <c r="C7" s="11">
        <f>IFERROR(VLOOKUP($A7,Disciplinas[],2,FALSE),"-")</f>
        <v>0</v>
      </c>
      <c r="D7" s="11">
        <f>IFERROR(VLOOKUP($A7,Disciplinas[],3,FALSE),"-")</f>
        <v>3</v>
      </c>
      <c r="E7" s="11">
        <f>IFERROR(VLOOKUP($A7,Disciplinas[],4,FALSE),"-")</f>
        <v>5</v>
      </c>
      <c r="F7" s="11" t="str">
        <f>IFERROR(VLOOKUP($A7,Disciplinas[],6,FALSE),"-")</f>
        <v>BI</v>
      </c>
      <c r="G7" s="11" t="str">
        <f>IFERROR(VLOOKUP($A7,Disciplinas[],7,FALSE),"-")</f>
        <v>BI</v>
      </c>
      <c r="H7" s="34" t="s">
        <v>318</v>
      </c>
      <c r="I7" s="34" t="s">
        <v>253</v>
      </c>
      <c r="Z7" s="26" t="s">
        <v>307</v>
      </c>
      <c r="AA7" s="47">
        <v>0.79166666666666696</v>
      </c>
      <c r="AB7" s="47">
        <v>0.91666666666666696</v>
      </c>
      <c r="AI7" s="26">
        <v>3</v>
      </c>
      <c r="AJ7" s="26" t="s">
        <v>55</v>
      </c>
      <c r="AM7" s="13" t="s">
        <v>236</v>
      </c>
      <c r="AN7" s="13">
        <f>COUNTIF(Tabela35[Categoria],"o.l")</f>
        <v>0</v>
      </c>
    </row>
    <row r="8" spans="1:40" ht="30">
      <c r="A8" s="32" t="s">
        <v>61</v>
      </c>
      <c r="B8" s="11" t="str">
        <f>IFERROR(VLOOKUP($A8,Disciplinas[],5,FALSE),"-")</f>
        <v>BCS0001-15</v>
      </c>
      <c r="C8" s="11">
        <f>IFERROR(VLOOKUP($A8,Disciplinas[],2,FALSE),"-")</f>
        <v>0</v>
      </c>
      <c r="D8" s="11">
        <f>IFERROR(VLOOKUP($A8,Disciplinas[],3,FALSE),"-")</f>
        <v>3</v>
      </c>
      <c r="E8" s="11">
        <f>IFERROR(VLOOKUP($A8,Disciplinas[],4,FALSE),"-")</f>
        <v>5</v>
      </c>
      <c r="F8" s="11" t="str">
        <f>IFERROR(VLOOKUP($A8,Disciplinas[],6,FALSE),"-")</f>
        <v>BI</v>
      </c>
      <c r="G8" s="11" t="str">
        <f>IFERROR(VLOOKUP($A8,Disciplinas[],7,FALSE),"-")</f>
        <v>BI</v>
      </c>
      <c r="H8" s="34" t="s">
        <v>318</v>
      </c>
      <c r="I8" s="34" t="s">
        <v>253</v>
      </c>
      <c r="Z8" s="26" t="s">
        <v>309</v>
      </c>
      <c r="AA8" s="47">
        <v>0.79166666666666696</v>
      </c>
      <c r="AB8" s="47">
        <v>0.91666666666666696</v>
      </c>
      <c r="AI8" s="26">
        <v>3</v>
      </c>
      <c r="AJ8" s="26" t="s">
        <v>55</v>
      </c>
      <c r="AM8" s="13" t="s">
        <v>237</v>
      </c>
      <c r="AN8" s="13">
        <f>COUNTIF(Tabela35[Categoria],"livre")</f>
        <v>0</v>
      </c>
    </row>
    <row r="9" spans="1:40" ht="45">
      <c r="A9" s="32" t="s">
        <v>131</v>
      </c>
      <c r="B9" s="11" t="str">
        <f>IFERROR(VLOOKUP($A9,Disciplinas[],5,FALSE),"-")</f>
        <v>BIL0304-15</v>
      </c>
      <c r="C9" s="11">
        <f>IFERROR(VLOOKUP($A9,Disciplinas[],2,FALSE),"-")</f>
        <v>3</v>
      </c>
      <c r="D9" s="11">
        <f>IFERROR(VLOOKUP($A9,Disciplinas[],3,FALSE),"-")</f>
        <v>0</v>
      </c>
      <c r="E9" s="11">
        <f>IFERROR(VLOOKUP($A9,Disciplinas[],4,FALSE),"-")</f>
        <v>4</v>
      </c>
      <c r="F9" s="11" t="str">
        <f>IFERROR(VLOOKUP($A9,Disciplinas[],6,FALSE),"-")</f>
        <v>BI</v>
      </c>
      <c r="G9" s="11" t="str">
        <f>IFERROR(VLOOKUP($A9,Disciplinas[],7,FALSE),"-")</f>
        <v>BI</v>
      </c>
      <c r="H9" s="34" t="s">
        <v>318</v>
      </c>
      <c r="I9" s="34" t="s">
        <v>317</v>
      </c>
      <c r="L9" s="26" t="s">
        <v>305</v>
      </c>
      <c r="M9" s="47">
        <v>0.33333333333333331</v>
      </c>
      <c r="N9" s="47">
        <v>0.41666666666666702</v>
      </c>
      <c r="O9" s="26" t="s">
        <v>308</v>
      </c>
      <c r="P9" s="26" t="s">
        <v>311</v>
      </c>
      <c r="Q9" s="47">
        <v>0.41666666666666702</v>
      </c>
      <c r="R9" s="47">
        <v>0.5</v>
      </c>
      <c r="X9" s="26">
        <v>3</v>
      </c>
      <c r="Y9" s="26" t="s">
        <v>56</v>
      </c>
      <c r="AM9" s="13" t="s">
        <v>239</v>
      </c>
      <c r="AN9" s="13">
        <f>COUNTIF(Tabela35[Categoria],"pg")</f>
        <v>1</v>
      </c>
    </row>
    <row r="10" spans="1:40" ht="30">
      <c r="A10" s="32" t="s">
        <v>270</v>
      </c>
      <c r="B10" s="11" t="str">
        <f>IFERROR(VLOOKUP($A10,Disciplinas[],5,FALSE),"-")</f>
        <v>ENS 185</v>
      </c>
      <c r="C10" s="11">
        <f>IFERROR(VLOOKUP($A10,Disciplinas[],2,FALSE),"-")</f>
        <v>4</v>
      </c>
      <c r="D10" s="11">
        <f>IFERROR(VLOOKUP($A10,Disciplinas[],3,FALSE),"-")</f>
        <v>0</v>
      </c>
      <c r="E10" s="11">
        <f>IFERROR(VLOOKUP($A10,Disciplinas[],4,FALSE),"-")</f>
        <v>8</v>
      </c>
      <c r="F10" s="11" t="str">
        <f>IFERROR(VLOOKUP($A10,Disciplinas[],6,FALSE),"-")</f>
        <v>PG</v>
      </c>
      <c r="G10" s="11" t="str">
        <f>IFERROR(VLOOKUP($A10,Disciplinas[],7,FALSE),"-")</f>
        <v>PEHCM</v>
      </c>
      <c r="H10" s="34" t="s">
        <v>318</v>
      </c>
      <c r="I10" s="34" t="s">
        <v>317</v>
      </c>
      <c r="L10" s="26" t="s">
        <v>311</v>
      </c>
      <c r="M10" s="47">
        <v>0.58333333333333304</v>
      </c>
      <c r="N10" s="47">
        <v>0.75</v>
      </c>
      <c r="X10" s="26">
        <v>2</v>
      </c>
      <c r="Y10" s="26" t="s">
        <v>54</v>
      </c>
    </row>
    <row r="11" spans="1:40" ht="45">
      <c r="A11" s="32" t="s">
        <v>114</v>
      </c>
      <c r="B11" s="11" t="str">
        <f>IFERROR(VLOOKUP($A11,Disciplinas[],5,FALSE),"-")</f>
        <v>NHT1020-13</v>
      </c>
      <c r="C11" s="11" t="str">
        <f>IFERROR(VLOOKUP($A11,Disciplinas[],2,FALSE),"-")</f>
        <v>-</v>
      </c>
      <c r="D11" s="11" t="str">
        <f>IFERROR(VLOOKUP($A11,Disciplinas[],3,FALSE),"-")</f>
        <v>-</v>
      </c>
      <c r="E11" s="11" t="str">
        <f>IFERROR(VLOOKUP($A11,Disciplinas[],4,FALSE),"-")</f>
        <v>-</v>
      </c>
      <c r="F11" s="11" t="str">
        <f>IFERROR(VLOOKUP($A11,Disciplinas[],6,FALSE),"-")</f>
        <v>OBR</v>
      </c>
      <c r="G11" s="11" t="str">
        <f>IFERROR(VLOOKUP($A11,Disciplinas[],7,FALSE),"-")</f>
        <v>LCB</v>
      </c>
      <c r="H11" s="34" t="s">
        <v>318</v>
      </c>
      <c r="I11" s="34" t="s">
        <v>317</v>
      </c>
      <c r="K11" s="34">
        <v>10</v>
      </c>
      <c r="Z11" s="26" t="s">
        <v>309</v>
      </c>
      <c r="AA11" s="47">
        <v>0.33333333333333331</v>
      </c>
      <c r="AB11" s="47">
        <v>0.41666666666666702</v>
      </c>
      <c r="AI11" s="26">
        <v>2</v>
      </c>
      <c r="AJ11" s="26" t="s">
        <v>56</v>
      </c>
    </row>
    <row r="12" spans="1:40">
      <c r="A12" s="32" t="s">
        <v>114</v>
      </c>
      <c r="B12" s="11" t="str">
        <f>IFERROR(VLOOKUP($A12,Disciplinas[],5,FALSE),"-")</f>
        <v>NHT1020-13</v>
      </c>
      <c r="C12" s="11" t="str">
        <f>IFERROR(VLOOKUP($A12,Disciplinas[],2,FALSE),"-")</f>
        <v>-</v>
      </c>
      <c r="D12" s="11" t="str">
        <f>IFERROR(VLOOKUP($A12,Disciplinas[],3,FALSE),"-")</f>
        <v>-</v>
      </c>
      <c r="E12" s="11" t="str">
        <f>IFERROR(VLOOKUP($A12,Disciplinas[],4,FALSE),"-")</f>
        <v>-</v>
      </c>
      <c r="F12" s="11" t="str">
        <f>IFERROR(VLOOKUP($A12,Disciplinas[],6,FALSE),"-")</f>
        <v>OBR</v>
      </c>
      <c r="G12" s="11" t="str">
        <f>IFERROR(VLOOKUP($A12,Disciplinas[],7,FALSE),"-")</f>
        <v>LCB</v>
      </c>
      <c r="H12" s="34" t="s">
        <v>318</v>
      </c>
      <c r="I12" s="34" t="s">
        <v>253</v>
      </c>
      <c r="K12" s="34">
        <v>10</v>
      </c>
      <c r="Z12" s="26" t="s">
        <v>309</v>
      </c>
      <c r="AA12" s="47">
        <v>0.79166666666666696</v>
      </c>
      <c r="AB12" s="47">
        <v>0.5</v>
      </c>
      <c r="AJ12" s="26" t="s">
        <v>54</v>
      </c>
      <c r="AK12" s="26" t="s">
        <v>351</v>
      </c>
    </row>
    <row r="13" spans="1:40" s="13" customFormat="1" ht="30">
      <c r="A13" s="32" t="s">
        <v>131</v>
      </c>
      <c r="B13" s="11" t="str">
        <f>IFERROR(VLOOKUP($A13,Disciplinas[],5,FALSE),"-")</f>
        <v>BIL0304-15</v>
      </c>
      <c r="C13" s="11">
        <f>IFERROR(VLOOKUP($A13,Disciplinas[],2,FALSE),"-")</f>
        <v>3</v>
      </c>
      <c r="D13" s="11">
        <f>IFERROR(VLOOKUP($A13,Disciplinas[],3,FALSE),"-")</f>
        <v>0</v>
      </c>
      <c r="E13" s="11">
        <f>IFERROR(VLOOKUP($A13,Disciplinas[],4,FALSE),"-")</f>
        <v>4</v>
      </c>
      <c r="F13" s="11" t="str">
        <f>IFERROR(VLOOKUP($A13,Disciplinas[],6,FALSE),"-")</f>
        <v>BI</v>
      </c>
      <c r="G13" s="11" t="str">
        <f>IFERROR(VLOOKUP($A13,Disciplinas[],7,FALSE),"-")</f>
        <v>BI</v>
      </c>
      <c r="H13" s="34" t="s">
        <v>318</v>
      </c>
      <c r="I13" s="34" t="s">
        <v>253</v>
      </c>
      <c r="J13" s="34" t="s">
        <v>345</v>
      </c>
      <c r="K13" s="34"/>
      <c r="L13" s="26" t="s">
        <v>305</v>
      </c>
      <c r="M13" s="47">
        <v>0.79166666666666696</v>
      </c>
      <c r="N13" s="47">
        <v>0.875000000000001</v>
      </c>
      <c r="O13" s="26" t="s">
        <v>308</v>
      </c>
      <c r="P13" s="26" t="s">
        <v>311</v>
      </c>
      <c r="Q13" s="47">
        <v>0.875000000000001</v>
      </c>
      <c r="R13" s="47">
        <v>0.95833333333333404</v>
      </c>
      <c r="S13" s="26" t="s">
        <v>306</v>
      </c>
      <c r="T13" s="26"/>
      <c r="U13" s="47"/>
      <c r="V13" s="47"/>
      <c r="W13" s="26"/>
      <c r="X13" s="26"/>
      <c r="Y13" s="26" t="s">
        <v>348</v>
      </c>
      <c r="Z13" s="26"/>
      <c r="AA13" s="47"/>
      <c r="AB13" s="47"/>
      <c r="AC13" s="26"/>
      <c r="AD13" s="26"/>
      <c r="AE13" s="47"/>
      <c r="AF13" s="47"/>
      <c r="AG13" s="26"/>
      <c r="AH13" s="26"/>
      <c r="AI13" s="26"/>
      <c r="AJ13" s="26"/>
      <c r="AK13" s="26"/>
      <c r="AL13" s="26"/>
    </row>
    <row r="14" spans="1:40" ht="45">
      <c r="A14" s="32" t="s">
        <v>131</v>
      </c>
      <c r="B14" s="11" t="str">
        <f>IFERROR(VLOOKUP($A14,Disciplinas[],5,FALSE),"-")</f>
        <v>BIL0304-15</v>
      </c>
      <c r="C14" s="11">
        <f>IFERROR(VLOOKUP($A14,Disciplinas[],2,FALSE),"-")</f>
        <v>3</v>
      </c>
      <c r="D14" s="11">
        <f>IFERROR(VLOOKUP($A14,Disciplinas[],3,FALSE),"-")</f>
        <v>0</v>
      </c>
      <c r="E14" s="11">
        <f>IFERROR(VLOOKUP($A14,Disciplinas[],4,FALSE),"-")</f>
        <v>4</v>
      </c>
      <c r="F14" s="11" t="str">
        <f>IFERROR(VLOOKUP($A14,Disciplinas[],6,FALSE),"-")</f>
        <v>BI</v>
      </c>
      <c r="G14" s="11" t="str">
        <f>IFERROR(VLOOKUP($A14,Disciplinas[],7,FALSE),"-")</f>
        <v>BI</v>
      </c>
      <c r="H14" s="34" t="s">
        <v>318</v>
      </c>
      <c r="I14" s="34" t="s">
        <v>253</v>
      </c>
      <c r="J14" s="34" t="s">
        <v>346</v>
      </c>
      <c r="L14" s="26" t="s">
        <v>305</v>
      </c>
      <c r="M14" s="47">
        <v>0.79166666666666696</v>
      </c>
      <c r="N14" s="47">
        <v>0.875000000000001</v>
      </c>
      <c r="O14" s="26" t="s">
        <v>308</v>
      </c>
      <c r="P14" s="26" t="s">
        <v>311</v>
      </c>
      <c r="Q14" s="47">
        <v>0.875000000000001</v>
      </c>
      <c r="R14" s="47">
        <v>0.95833333333333404</v>
      </c>
      <c r="S14" s="26" t="s">
        <v>306</v>
      </c>
      <c r="Y14" s="26" t="s">
        <v>347</v>
      </c>
    </row>
    <row r="15" spans="1:40">
      <c r="B15" s="11" t="str">
        <f>IFERROR(VLOOKUP($A15,Disciplinas[],5,FALSE),"-")</f>
        <v>-</v>
      </c>
      <c r="C15" s="11" t="str">
        <f>IFERROR(VLOOKUP($A15,Disciplinas[],2,FALSE),"-")</f>
        <v>-</v>
      </c>
      <c r="D15" s="11" t="str">
        <f>IFERROR(VLOOKUP($A15,Disciplinas[],3,FALSE),"-")</f>
        <v>-</v>
      </c>
      <c r="E15" s="11" t="str">
        <f>IFERROR(VLOOKUP($A15,Disciplinas[],4,FALSE),"-")</f>
        <v>-</v>
      </c>
      <c r="F15" s="11" t="str">
        <f>IFERROR(VLOOKUP($A15,Disciplinas[],6,FALSE),"-")</f>
        <v>-</v>
      </c>
      <c r="G15" s="11" t="str">
        <f>IFERROR(VLOOKUP($A15,Disciplinas[],7,FALSE),"-")</f>
        <v>-</v>
      </c>
    </row>
    <row r="16" spans="1:40">
      <c r="B16" s="11" t="str">
        <f>IFERROR(VLOOKUP($A16,Disciplinas[],5,FALSE),"-")</f>
        <v>-</v>
      </c>
      <c r="C16" s="11" t="str">
        <f>IFERROR(VLOOKUP($A16,Disciplinas[],2,FALSE),"-")</f>
        <v>-</v>
      </c>
      <c r="D16" s="11" t="str">
        <f>IFERROR(VLOOKUP($A16,Disciplinas[],3,FALSE),"-")</f>
        <v>-</v>
      </c>
      <c r="E16" s="11" t="str">
        <f>IFERROR(VLOOKUP($A16,Disciplinas[],4,FALSE),"-")</f>
        <v>-</v>
      </c>
      <c r="F16" s="11" t="str">
        <f>IFERROR(VLOOKUP($A16,Disciplinas[],6,FALSE),"-")</f>
        <v>-</v>
      </c>
      <c r="G16" s="11" t="str">
        <f>IFERROR(VLOOKUP($A16,Disciplinas[],7,FALSE),"-")</f>
        <v>-</v>
      </c>
    </row>
    <row r="17" spans="2:38">
      <c r="B17" s="11" t="str">
        <f>IFERROR(VLOOKUP($A17,Disciplinas[],5,FALSE),"-")</f>
        <v>-</v>
      </c>
      <c r="C17" s="11" t="str">
        <f>IFERROR(VLOOKUP($A17,Disciplinas[],2,FALSE),"-")</f>
        <v>-</v>
      </c>
      <c r="D17" s="11" t="str">
        <f>IFERROR(VLOOKUP($A17,Disciplinas[],3,FALSE),"-")</f>
        <v>-</v>
      </c>
      <c r="E17" s="11" t="str">
        <f>IFERROR(VLOOKUP($A17,Disciplinas[],4,FALSE),"-")</f>
        <v>-</v>
      </c>
      <c r="F17" s="11" t="str">
        <f>IFERROR(VLOOKUP($A17,Disciplinas[],6,FALSE),"-")</f>
        <v>-</v>
      </c>
      <c r="G17" s="11" t="str">
        <f>IFERROR(VLOOKUP($A17,Disciplinas[],7,FALSE),"-")</f>
        <v>-</v>
      </c>
      <c r="AL17" s="34"/>
    </row>
    <row r="18" spans="2:38">
      <c r="B18" s="11" t="str">
        <f>IFERROR(VLOOKUP($A18,Disciplinas[],5,FALSE),"-")</f>
        <v>-</v>
      </c>
      <c r="C18" s="11" t="str">
        <f>IFERROR(VLOOKUP($A18,Disciplinas[],2,FALSE),"-")</f>
        <v>-</v>
      </c>
      <c r="D18" s="11" t="str">
        <f>IFERROR(VLOOKUP($A18,Disciplinas[],3,FALSE),"-")</f>
        <v>-</v>
      </c>
      <c r="E18" s="11" t="str">
        <f>IFERROR(VLOOKUP($A18,Disciplinas[],4,FALSE),"-")</f>
        <v>-</v>
      </c>
      <c r="F18" s="11" t="str">
        <f>IFERROR(VLOOKUP($A18,Disciplinas[],6,FALSE),"-")</f>
        <v>-</v>
      </c>
      <c r="G18" s="11" t="str">
        <f>IFERROR(VLOOKUP($A18,Disciplinas[],7,FALSE),"-")</f>
        <v>-</v>
      </c>
      <c r="AL18" s="34"/>
    </row>
    <row r="19" spans="2:38">
      <c r="B19" s="11" t="str">
        <f>IFERROR(VLOOKUP($A19,Disciplinas[],5,FALSE),"-")</f>
        <v>-</v>
      </c>
      <c r="C19" s="11" t="str">
        <f>IFERROR(VLOOKUP($A19,Disciplinas[],2,FALSE),"-")</f>
        <v>-</v>
      </c>
      <c r="D19" s="11" t="str">
        <f>IFERROR(VLOOKUP($A19,Disciplinas[],3,FALSE),"-")</f>
        <v>-</v>
      </c>
      <c r="E19" s="11" t="str">
        <f>IFERROR(VLOOKUP($A19,Disciplinas[],4,FALSE),"-")</f>
        <v>-</v>
      </c>
      <c r="F19" s="11" t="str">
        <f>IFERROR(VLOOKUP($A19,Disciplinas[],6,FALSE),"-")</f>
        <v>-</v>
      </c>
      <c r="G19" s="11" t="str">
        <f>IFERROR(VLOOKUP($A19,Disciplinas[],7,FALSE),"-")</f>
        <v>-</v>
      </c>
      <c r="AL19" s="34"/>
    </row>
    <row r="20" spans="2:38">
      <c r="B20" s="11" t="str">
        <f>IFERROR(VLOOKUP($A20,Disciplinas[],5,FALSE),"-")</f>
        <v>-</v>
      </c>
      <c r="C20" s="11" t="str">
        <f>IFERROR(VLOOKUP($A20,Disciplinas[],2,FALSE),"-")</f>
        <v>-</v>
      </c>
      <c r="D20" s="11" t="str">
        <f>IFERROR(VLOOKUP($A20,Disciplinas[],3,FALSE),"-")</f>
        <v>-</v>
      </c>
      <c r="E20" s="11" t="str">
        <f>IFERROR(VLOOKUP($A20,Disciplinas[],4,FALSE),"-")</f>
        <v>-</v>
      </c>
      <c r="F20" s="11" t="str">
        <f>IFERROR(VLOOKUP($A20,Disciplinas[],6,FALSE),"-")</f>
        <v>-</v>
      </c>
      <c r="G20" s="11" t="str">
        <f>IFERROR(VLOOKUP($A20,Disciplinas[],7,FALSE),"-")</f>
        <v>-</v>
      </c>
      <c r="AL20" s="34"/>
    </row>
    <row r="21" spans="2:38">
      <c r="B21" s="11" t="str">
        <f>IFERROR(VLOOKUP($A21,Disciplinas[],5,FALSE),"-")</f>
        <v>-</v>
      </c>
      <c r="C21" s="11" t="str">
        <f>IFERROR(VLOOKUP($A21,Disciplinas[],2,FALSE),"-")</f>
        <v>-</v>
      </c>
      <c r="D21" s="11" t="str">
        <f>IFERROR(VLOOKUP($A21,Disciplinas[],3,FALSE),"-")</f>
        <v>-</v>
      </c>
      <c r="E21" s="11" t="str">
        <f>IFERROR(VLOOKUP($A21,Disciplinas[],4,FALSE),"-")</f>
        <v>-</v>
      </c>
      <c r="F21" s="11" t="str">
        <f>IFERROR(VLOOKUP($A21,Disciplinas[],6,FALSE),"-")</f>
        <v>-</v>
      </c>
      <c r="G21" s="11" t="str">
        <f>IFERROR(VLOOKUP($A21,Disciplinas[],7,FALSE),"-")</f>
        <v>-</v>
      </c>
      <c r="AL21" s="34"/>
    </row>
    <row r="22" spans="2:38">
      <c r="B22" s="11" t="str">
        <f>IFERROR(VLOOKUP($A22,Disciplinas[],5,FALSE),"-")</f>
        <v>-</v>
      </c>
      <c r="C22" s="11" t="str">
        <f>IFERROR(VLOOKUP($A22,Disciplinas[],2,FALSE),"-")</f>
        <v>-</v>
      </c>
      <c r="D22" s="11" t="str">
        <f>IFERROR(VLOOKUP($A22,Disciplinas[],3,FALSE),"-")</f>
        <v>-</v>
      </c>
      <c r="E22" s="11" t="str">
        <f>IFERROR(VLOOKUP($A22,Disciplinas[],4,FALSE),"-")</f>
        <v>-</v>
      </c>
      <c r="F22" s="11" t="str">
        <f>IFERROR(VLOOKUP($A22,Disciplinas[],6,FALSE),"-")</f>
        <v>-</v>
      </c>
      <c r="G22" s="11" t="str">
        <f>IFERROR(VLOOKUP($A22,Disciplinas[],7,FALSE),"-")</f>
        <v>-</v>
      </c>
      <c r="AL22" s="34"/>
    </row>
    <row r="23" spans="2:38">
      <c r="B23" s="11" t="str">
        <f>IFERROR(VLOOKUP($A23,Disciplinas[],5,FALSE),"-")</f>
        <v>-</v>
      </c>
      <c r="C23" s="11" t="str">
        <f>IFERROR(VLOOKUP($A23,Disciplinas[],2,FALSE),"-")</f>
        <v>-</v>
      </c>
      <c r="D23" s="11" t="str">
        <f>IFERROR(VLOOKUP($A23,Disciplinas[],3,FALSE),"-")</f>
        <v>-</v>
      </c>
      <c r="E23" s="11" t="str">
        <f>IFERROR(VLOOKUP($A23,Disciplinas[],4,FALSE),"-")</f>
        <v>-</v>
      </c>
      <c r="F23" s="11" t="str">
        <f>IFERROR(VLOOKUP($A23,Disciplinas[],6,FALSE),"-")</f>
        <v>-</v>
      </c>
      <c r="G23" s="11" t="str">
        <f>IFERROR(VLOOKUP($A23,Disciplinas[],7,FALSE),"-")</f>
        <v>-</v>
      </c>
      <c r="AL23" s="34"/>
    </row>
    <row r="24" spans="2:38">
      <c r="B24" s="11" t="str">
        <f>IFERROR(VLOOKUP($A24,Disciplinas[],5,FALSE),"-")</f>
        <v>-</v>
      </c>
      <c r="C24" s="11" t="str">
        <f>IFERROR(VLOOKUP($A24,Disciplinas[],2,FALSE),"-")</f>
        <v>-</v>
      </c>
      <c r="D24" s="11" t="str">
        <f>IFERROR(VLOOKUP($A24,Disciplinas[],3,FALSE),"-")</f>
        <v>-</v>
      </c>
      <c r="E24" s="11" t="str">
        <f>IFERROR(VLOOKUP($A24,Disciplinas[],4,FALSE),"-")</f>
        <v>-</v>
      </c>
      <c r="F24" s="11" t="str">
        <f>IFERROR(VLOOKUP($A24,Disciplinas[],6,FALSE),"-")</f>
        <v>-</v>
      </c>
      <c r="G24" s="11" t="str">
        <f>IFERROR(VLOOKUP($A24,Disciplinas[],7,FALSE),"-")</f>
        <v>-</v>
      </c>
      <c r="AL24" s="34"/>
    </row>
    <row r="25" spans="2:38">
      <c r="B25" s="11" t="str">
        <f>IFERROR(VLOOKUP($A25,Disciplinas[],5,FALSE),"-")</f>
        <v>-</v>
      </c>
      <c r="C25" s="11" t="str">
        <f>IFERROR(VLOOKUP($A25,Disciplinas[],2,FALSE),"-")</f>
        <v>-</v>
      </c>
      <c r="D25" s="11" t="str">
        <f>IFERROR(VLOOKUP($A25,Disciplinas[],3,FALSE),"-")</f>
        <v>-</v>
      </c>
      <c r="E25" s="11" t="str">
        <f>IFERROR(VLOOKUP($A25,Disciplinas[],4,FALSE),"-")</f>
        <v>-</v>
      </c>
      <c r="F25" s="11" t="str">
        <f>IFERROR(VLOOKUP($A25,Disciplinas[],6,FALSE),"-")</f>
        <v>-</v>
      </c>
      <c r="G25" s="11" t="str">
        <f>IFERROR(VLOOKUP($A25,Disciplinas[],7,FALSE),"-")</f>
        <v>-</v>
      </c>
      <c r="AL25" s="34"/>
    </row>
    <row r="26" spans="2:38">
      <c r="B26" s="11" t="str">
        <f>IFERROR(VLOOKUP($A26,Disciplinas[],5,FALSE),"-")</f>
        <v>-</v>
      </c>
      <c r="C26" s="11" t="str">
        <f>IFERROR(VLOOKUP($A26,Disciplinas[],2,FALSE),"-")</f>
        <v>-</v>
      </c>
      <c r="D26" s="11" t="str">
        <f>IFERROR(VLOOKUP($A26,Disciplinas[],3,FALSE),"-")</f>
        <v>-</v>
      </c>
      <c r="E26" s="11" t="str">
        <f>IFERROR(VLOOKUP($A26,Disciplinas[],4,FALSE),"-")</f>
        <v>-</v>
      </c>
      <c r="F26" s="11" t="str">
        <f>IFERROR(VLOOKUP($A26,Disciplinas[],6,FALSE),"-")</f>
        <v>-</v>
      </c>
      <c r="G26" s="11" t="str">
        <f>IFERROR(VLOOKUP($A26,Disciplinas[],7,FALSE),"-")</f>
        <v>-</v>
      </c>
      <c r="AL26" s="34"/>
    </row>
    <row r="27" spans="2:38">
      <c r="B27" s="11" t="str">
        <f>IFERROR(VLOOKUP($A27,Disciplinas[],5,FALSE),"-")</f>
        <v>-</v>
      </c>
      <c r="C27" s="11" t="str">
        <f>IFERROR(VLOOKUP($A27,Disciplinas[],2,FALSE),"-")</f>
        <v>-</v>
      </c>
      <c r="D27" s="11" t="str">
        <f>IFERROR(VLOOKUP($A27,Disciplinas[],3,FALSE),"-")</f>
        <v>-</v>
      </c>
      <c r="E27" s="11" t="str">
        <f>IFERROR(VLOOKUP($A27,Disciplinas[],4,FALSE),"-")</f>
        <v>-</v>
      </c>
      <c r="F27" s="11" t="str">
        <f>IFERROR(VLOOKUP($A27,Disciplinas[],6,FALSE),"-")</f>
        <v>-</v>
      </c>
      <c r="G27" s="11" t="str">
        <f>IFERROR(VLOOKUP($A27,Disciplinas[],7,FALSE),"-")</f>
        <v>-</v>
      </c>
      <c r="AL27" s="34"/>
    </row>
    <row r="28" spans="2:38">
      <c r="B28" s="11" t="str">
        <f>IFERROR(VLOOKUP($A28,Disciplinas[],5,FALSE),"-")</f>
        <v>-</v>
      </c>
      <c r="C28" s="11" t="str">
        <f>IFERROR(VLOOKUP($A28,Disciplinas[],2,FALSE),"-")</f>
        <v>-</v>
      </c>
      <c r="D28" s="11" t="str">
        <f>IFERROR(VLOOKUP($A28,Disciplinas[],3,FALSE),"-")</f>
        <v>-</v>
      </c>
      <c r="E28" s="11" t="str">
        <f>IFERROR(VLOOKUP($A28,Disciplinas[],4,FALSE),"-")</f>
        <v>-</v>
      </c>
      <c r="F28" s="11" t="str">
        <f>IFERROR(VLOOKUP($A28,Disciplinas[],6,FALSE),"-")</f>
        <v>-</v>
      </c>
      <c r="G28" s="11" t="str">
        <f>IFERROR(VLOOKUP($A28,Disciplinas[],7,FALSE),"-")</f>
        <v>-</v>
      </c>
      <c r="AL28" s="34"/>
    </row>
    <row r="29" spans="2:38">
      <c r="B29" s="11" t="str">
        <f>IFERROR(VLOOKUP($A29,Disciplinas[],5,FALSE),"-")</f>
        <v>-</v>
      </c>
      <c r="C29" s="11" t="str">
        <f>IFERROR(VLOOKUP($A29,Disciplinas[],2,FALSE),"-")</f>
        <v>-</v>
      </c>
      <c r="D29" s="11" t="str">
        <f>IFERROR(VLOOKUP($A29,Disciplinas[],3,FALSE),"-")</f>
        <v>-</v>
      </c>
      <c r="E29" s="11" t="str">
        <f>IFERROR(VLOOKUP($A29,Disciplinas[],4,FALSE),"-")</f>
        <v>-</v>
      </c>
      <c r="F29" s="11" t="str">
        <f>IFERROR(VLOOKUP($A29,Disciplinas[],6,FALSE),"-")</f>
        <v>-</v>
      </c>
      <c r="G29" s="11" t="str">
        <f>IFERROR(VLOOKUP($A29,Disciplinas[],7,FALSE),"-")</f>
        <v>-</v>
      </c>
      <c r="AL29" s="34"/>
    </row>
    <row r="30" spans="2:38">
      <c r="B30" s="11" t="str">
        <f>IFERROR(VLOOKUP($A30,Disciplinas[],5,FALSE),"-")</f>
        <v>-</v>
      </c>
      <c r="C30" s="11" t="str">
        <f>IFERROR(VLOOKUP($A30,Disciplinas[],2,FALSE),"-")</f>
        <v>-</v>
      </c>
      <c r="D30" s="11" t="str">
        <f>IFERROR(VLOOKUP($A30,Disciplinas[],3,FALSE),"-")</f>
        <v>-</v>
      </c>
      <c r="E30" s="11" t="str">
        <f>IFERROR(VLOOKUP($A30,Disciplinas[],4,FALSE),"-")</f>
        <v>-</v>
      </c>
      <c r="F30" s="11" t="str">
        <f>IFERROR(VLOOKUP($A30,Disciplinas[],6,FALSE),"-")</f>
        <v>-</v>
      </c>
      <c r="G30" s="11" t="str">
        <f>IFERROR(VLOOKUP($A30,Disciplinas[],7,FALSE),"-")</f>
        <v>-</v>
      </c>
      <c r="AL30" s="34"/>
    </row>
    <row r="31" spans="2:38">
      <c r="B31" s="11" t="str">
        <f>IFERROR(VLOOKUP($A31,Disciplinas[],5,FALSE),"-")</f>
        <v>-</v>
      </c>
      <c r="C31" s="11" t="str">
        <f>IFERROR(VLOOKUP($A31,Disciplinas[],2,FALSE),"-")</f>
        <v>-</v>
      </c>
      <c r="D31" s="11" t="str">
        <f>IFERROR(VLOOKUP($A31,Disciplinas[],3,FALSE),"-")</f>
        <v>-</v>
      </c>
      <c r="E31" s="11" t="str">
        <f>IFERROR(VLOOKUP($A31,Disciplinas[],4,FALSE),"-")</f>
        <v>-</v>
      </c>
      <c r="F31" s="11" t="str">
        <f>IFERROR(VLOOKUP($A31,Disciplinas[],6,FALSE),"-")</f>
        <v>-</v>
      </c>
      <c r="G31" s="11" t="str">
        <f>IFERROR(VLOOKUP($A31,Disciplinas[],7,FALSE),"-")</f>
        <v>-</v>
      </c>
      <c r="AL31" s="34"/>
    </row>
    <row r="32" spans="2:38">
      <c r="B32" s="11" t="str">
        <f>IFERROR(VLOOKUP($A32,Disciplinas[],5,FALSE),"-")</f>
        <v>-</v>
      </c>
      <c r="C32" s="11" t="str">
        <f>IFERROR(VLOOKUP($A32,Disciplinas[],2,FALSE),"-")</f>
        <v>-</v>
      </c>
      <c r="D32" s="11" t="str">
        <f>IFERROR(VLOOKUP($A32,Disciplinas[],3,FALSE),"-")</f>
        <v>-</v>
      </c>
      <c r="E32" s="11" t="str">
        <f>IFERROR(VLOOKUP($A32,Disciplinas[],4,FALSE),"-")</f>
        <v>-</v>
      </c>
      <c r="F32" s="11" t="str">
        <f>IFERROR(VLOOKUP($A32,Disciplinas[],6,FALSE),"-")</f>
        <v>-</v>
      </c>
      <c r="G32" s="11" t="str">
        <f>IFERROR(VLOOKUP($A32,Disciplinas[],7,FALSE),"-")</f>
        <v>-</v>
      </c>
      <c r="AL32" s="34"/>
    </row>
    <row r="33" spans="2:38">
      <c r="B33" s="11" t="str">
        <f>IFERROR(VLOOKUP($A33,Disciplinas[],5,FALSE),"-")</f>
        <v>-</v>
      </c>
      <c r="C33" s="11" t="str">
        <f>IFERROR(VLOOKUP($A33,Disciplinas[],2,FALSE),"-")</f>
        <v>-</v>
      </c>
      <c r="D33" s="11" t="str">
        <f>IFERROR(VLOOKUP($A33,Disciplinas[],3,FALSE),"-")</f>
        <v>-</v>
      </c>
      <c r="E33" s="11" t="str">
        <f>IFERROR(VLOOKUP($A33,Disciplinas[],4,FALSE),"-")</f>
        <v>-</v>
      </c>
      <c r="F33" s="11" t="str">
        <f>IFERROR(VLOOKUP($A33,Disciplinas[],6,FALSE),"-")</f>
        <v>-</v>
      </c>
      <c r="G33" s="11" t="str">
        <f>IFERROR(VLOOKUP($A33,Disciplinas[],7,FALSE),"-")</f>
        <v>-</v>
      </c>
      <c r="AL33" s="34"/>
    </row>
    <row r="34" spans="2:38">
      <c r="B34" s="11" t="str">
        <f>IFERROR(VLOOKUP($A34,Disciplinas[],5,FALSE),"-")</f>
        <v>-</v>
      </c>
      <c r="C34" s="11" t="str">
        <f>IFERROR(VLOOKUP($A34,Disciplinas[],2,FALSE),"-")</f>
        <v>-</v>
      </c>
      <c r="D34" s="11" t="str">
        <f>IFERROR(VLOOKUP($A34,Disciplinas[],3,FALSE),"-")</f>
        <v>-</v>
      </c>
      <c r="E34" s="11" t="str">
        <f>IFERROR(VLOOKUP($A34,Disciplinas[],4,FALSE),"-")</f>
        <v>-</v>
      </c>
      <c r="F34" s="11" t="str">
        <f>IFERROR(VLOOKUP($A34,Disciplinas[],6,FALSE),"-")</f>
        <v>-</v>
      </c>
      <c r="G34" s="11" t="str">
        <f>IFERROR(VLOOKUP($A34,Disciplinas[],7,FALSE),"-")</f>
        <v>-</v>
      </c>
    </row>
    <row r="35" spans="2:38">
      <c r="B35" s="11" t="str">
        <f>IFERROR(VLOOKUP($A35,Disciplinas[],5,FALSE),"-")</f>
        <v>-</v>
      </c>
      <c r="C35" s="11" t="str">
        <f>IFERROR(VLOOKUP($A35,Disciplinas[],2,FALSE),"-")</f>
        <v>-</v>
      </c>
      <c r="D35" s="11" t="str">
        <f>IFERROR(VLOOKUP($A35,Disciplinas[],3,FALSE),"-")</f>
        <v>-</v>
      </c>
      <c r="E35" s="11" t="str">
        <f>IFERROR(VLOOKUP($A35,Disciplinas[],4,FALSE),"-")</f>
        <v>-</v>
      </c>
      <c r="F35" s="11" t="str">
        <f>IFERROR(VLOOKUP($A35,Disciplinas[],6,FALSE),"-")</f>
        <v>-</v>
      </c>
      <c r="G35" s="11" t="str">
        <f>IFERROR(VLOOKUP($A35,Disciplinas[],7,FALSE),"-")</f>
        <v>-</v>
      </c>
    </row>
    <row r="36" spans="2:38">
      <c r="B36" s="11" t="str">
        <f>IFERROR(VLOOKUP($A36,Disciplinas[],5,FALSE),"-")</f>
        <v>-</v>
      </c>
      <c r="C36" s="11" t="str">
        <f>IFERROR(VLOOKUP($A36,Disciplinas[],2,FALSE),"-")</f>
        <v>-</v>
      </c>
      <c r="D36" s="11" t="str">
        <f>IFERROR(VLOOKUP($A36,Disciplinas[],3,FALSE),"-")</f>
        <v>-</v>
      </c>
      <c r="E36" s="11" t="str">
        <f>IFERROR(VLOOKUP($A36,Disciplinas[],4,FALSE),"-")</f>
        <v>-</v>
      </c>
      <c r="F36" s="11" t="str">
        <f>IFERROR(VLOOKUP($A36,Disciplinas[],6,FALSE),"-")</f>
        <v>-</v>
      </c>
      <c r="G36" s="11" t="str">
        <f>IFERROR(VLOOKUP($A36,Disciplinas[],7,FALSE),"-")</f>
        <v>-</v>
      </c>
    </row>
    <row r="37" spans="2:38">
      <c r="B37" s="11" t="str">
        <f>IFERROR(VLOOKUP($A37,Disciplinas[],5,FALSE),"-")</f>
        <v>-</v>
      </c>
      <c r="C37" s="11" t="str">
        <f>IFERROR(VLOOKUP($A37,Disciplinas[],2,FALSE),"-")</f>
        <v>-</v>
      </c>
      <c r="D37" s="11" t="str">
        <f>IFERROR(VLOOKUP($A37,Disciplinas[],3,FALSE),"-")</f>
        <v>-</v>
      </c>
      <c r="E37" s="11" t="str">
        <f>IFERROR(VLOOKUP($A37,Disciplinas[],4,FALSE),"-")</f>
        <v>-</v>
      </c>
      <c r="F37" s="11" t="str">
        <f>IFERROR(VLOOKUP($A37,Disciplinas[],6,FALSE),"-")</f>
        <v>-</v>
      </c>
      <c r="G37" s="11" t="str">
        <f>IFERROR(VLOOKUP($A37,Disciplinas[],7,FALSE),"-")</f>
        <v>-</v>
      </c>
    </row>
    <row r="38" spans="2:38">
      <c r="B38" s="11" t="str">
        <f>IFERROR(VLOOKUP($A38,Disciplinas[],5,FALSE),"-")</f>
        <v>-</v>
      </c>
      <c r="C38" s="11" t="str">
        <f>IFERROR(VLOOKUP($A38,Disciplinas[],2,FALSE),"-")</f>
        <v>-</v>
      </c>
      <c r="D38" s="11" t="str">
        <f>IFERROR(VLOOKUP($A38,Disciplinas[],3,FALSE),"-")</f>
        <v>-</v>
      </c>
      <c r="E38" s="11" t="str">
        <f>IFERROR(VLOOKUP($A38,Disciplinas[],4,FALSE),"-")</f>
        <v>-</v>
      </c>
      <c r="F38" s="11" t="str">
        <f>IFERROR(VLOOKUP($A38,Disciplinas[],6,FALSE),"-")</f>
        <v>-</v>
      </c>
      <c r="G38" s="11" t="str">
        <f>IFERROR(VLOOKUP($A38,Disciplinas[],7,FALSE),"-")</f>
        <v>-</v>
      </c>
    </row>
    <row r="39" spans="2:38">
      <c r="B39" s="11" t="str">
        <f>IFERROR(VLOOKUP($A39,Disciplinas[],5,FALSE),"-")</f>
        <v>-</v>
      </c>
      <c r="C39" s="11" t="str">
        <f>IFERROR(VLOOKUP($A39,Disciplinas[],2,FALSE),"-")</f>
        <v>-</v>
      </c>
      <c r="D39" s="11" t="str">
        <f>IFERROR(VLOOKUP($A39,Disciplinas[],3,FALSE),"-")</f>
        <v>-</v>
      </c>
      <c r="E39" s="11" t="str">
        <f>IFERROR(VLOOKUP($A39,Disciplinas[],4,FALSE),"-")</f>
        <v>-</v>
      </c>
      <c r="F39" s="11" t="str">
        <f>IFERROR(VLOOKUP($A39,Disciplinas[],6,FALSE),"-")</f>
        <v>-</v>
      </c>
      <c r="G39" s="11" t="str">
        <f>IFERROR(VLOOKUP($A39,Disciplinas[],7,FALSE),"-")</f>
        <v>-</v>
      </c>
    </row>
    <row r="40" spans="2:38">
      <c r="B40" s="11" t="str">
        <f>IFERROR(VLOOKUP($A40,Disciplinas[],5,FALSE),"-")</f>
        <v>-</v>
      </c>
      <c r="C40" s="11" t="str">
        <f>IFERROR(VLOOKUP($A40,Disciplinas[],2,FALSE),"-")</f>
        <v>-</v>
      </c>
      <c r="D40" s="11" t="str">
        <f>IFERROR(VLOOKUP($A40,Disciplinas[],3,FALSE),"-")</f>
        <v>-</v>
      </c>
      <c r="E40" s="11" t="str">
        <f>IFERROR(VLOOKUP($A40,Disciplinas[],4,FALSE),"-")</f>
        <v>-</v>
      </c>
      <c r="F40" s="11" t="str">
        <f>IFERROR(VLOOKUP($A40,Disciplinas[],6,FALSE),"-")</f>
        <v>-</v>
      </c>
      <c r="G40" s="11" t="str">
        <f>IFERROR(VLOOKUP($A40,Disciplinas[],7,FALSE),"-")</f>
        <v>-</v>
      </c>
    </row>
    <row r="41" spans="2:38">
      <c r="B41" s="11" t="str">
        <f>IFERROR(VLOOKUP($A41,Disciplinas[],5,FALSE),"-")</f>
        <v>-</v>
      </c>
      <c r="C41" s="11" t="str">
        <f>IFERROR(VLOOKUP($A41,Disciplinas[],2,FALSE),"-")</f>
        <v>-</v>
      </c>
      <c r="D41" s="11" t="str">
        <f>IFERROR(VLOOKUP($A41,Disciplinas[],3,FALSE),"-")</f>
        <v>-</v>
      </c>
      <c r="E41" s="11" t="str">
        <f>IFERROR(VLOOKUP($A41,Disciplinas[],4,FALSE),"-")</f>
        <v>-</v>
      </c>
      <c r="F41" s="11" t="str">
        <f>IFERROR(VLOOKUP($A41,Disciplinas[],6,FALSE),"-")</f>
        <v>-</v>
      </c>
      <c r="G41" s="11" t="str">
        <f>IFERROR(VLOOKUP($A41,Disciplinas[],7,FALSE),"-")</f>
        <v>-</v>
      </c>
    </row>
    <row r="42" spans="2:38">
      <c r="B42" s="11" t="str">
        <f>IFERROR(VLOOKUP($A42,Disciplinas[],5,FALSE),"-")</f>
        <v>-</v>
      </c>
      <c r="C42" s="11" t="str">
        <f>IFERROR(VLOOKUP($A42,Disciplinas[],2,FALSE),"-")</f>
        <v>-</v>
      </c>
      <c r="D42" s="11" t="str">
        <f>IFERROR(VLOOKUP($A42,Disciplinas[],3,FALSE),"-")</f>
        <v>-</v>
      </c>
      <c r="E42" s="11" t="str">
        <f>IFERROR(VLOOKUP($A42,Disciplinas[],4,FALSE),"-")</f>
        <v>-</v>
      </c>
      <c r="F42" s="11" t="str">
        <f>IFERROR(VLOOKUP($A42,Disciplinas[],6,FALSE),"-")</f>
        <v>-</v>
      </c>
      <c r="G42" s="11" t="str">
        <f>IFERROR(VLOOKUP($A42,Disciplinas[],7,FALSE),"-")</f>
        <v>-</v>
      </c>
    </row>
    <row r="43" spans="2:38">
      <c r="B43" s="11" t="str">
        <f>IFERROR(VLOOKUP($A43,Disciplinas[],5,FALSE),"-")</f>
        <v>-</v>
      </c>
      <c r="C43" s="11" t="str">
        <f>IFERROR(VLOOKUP($A43,Disciplinas[],2,FALSE),"-")</f>
        <v>-</v>
      </c>
      <c r="D43" s="11" t="str">
        <f>IFERROR(VLOOKUP($A43,Disciplinas[],3,FALSE),"-")</f>
        <v>-</v>
      </c>
      <c r="E43" s="11" t="str">
        <f>IFERROR(VLOOKUP($A43,Disciplinas[],4,FALSE),"-")</f>
        <v>-</v>
      </c>
      <c r="F43" s="11" t="str">
        <f>IFERROR(VLOOKUP($A43,Disciplinas[],6,FALSE),"-")</f>
        <v>-</v>
      </c>
      <c r="G43" s="11" t="str">
        <f>IFERROR(VLOOKUP($A43,Disciplinas[],7,FALSE),"-")</f>
        <v>-</v>
      </c>
    </row>
    <row r="44" spans="2:38">
      <c r="B44" s="11" t="str">
        <f>IFERROR(VLOOKUP($A44,Disciplinas[],5,FALSE),"-")</f>
        <v>-</v>
      </c>
      <c r="C44" s="11" t="str">
        <f>IFERROR(VLOOKUP($A44,Disciplinas[],2,FALSE),"-")</f>
        <v>-</v>
      </c>
      <c r="D44" s="11" t="str">
        <f>IFERROR(VLOOKUP($A44,Disciplinas[],3,FALSE),"-")</f>
        <v>-</v>
      </c>
      <c r="E44" s="11" t="str">
        <f>IFERROR(VLOOKUP($A44,Disciplinas[],4,FALSE),"-")</f>
        <v>-</v>
      </c>
      <c r="F44" s="11" t="str">
        <f>IFERROR(VLOOKUP($A44,Disciplinas[],6,FALSE),"-")</f>
        <v>-</v>
      </c>
      <c r="G44" s="11" t="str">
        <f>IFERROR(VLOOKUP($A44,Disciplinas[],7,FALSE),"-")</f>
        <v>-</v>
      </c>
    </row>
    <row r="45" spans="2:38">
      <c r="B45" s="11" t="str">
        <f>IFERROR(VLOOKUP($A45,Disciplinas[],5,FALSE),"-")</f>
        <v>-</v>
      </c>
      <c r="C45" s="11" t="str">
        <f>IFERROR(VLOOKUP($A45,Disciplinas[],2,FALSE),"-")</f>
        <v>-</v>
      </c>
      <c r="D45" s="11" t="str">
        <f>IFERROR(VLOOKUP($A45,Disciplinas[],3,FALSE),"-")</f>
        <v>-</v>
      </c>
      <c r="E45" s="11" t="str">
        <f>IFERROR(VLOOKUP($A45,Disciplinas[],4,FALSE),"-")</f>
        <v>-</v>
      </c>
      <c r="F45" s="11" t="str">
        <f>IFERROR(VLOOKUP($A45,Disciplinas[],6,FALSE),"-")</f>
        <v>-</v>
      </c>
      <c r="G45" s="11" t="str">
        <f>IFERROR(VLOOKUP($A45,Disciplinas[],7,FALSE),"-")</f>
        <v>-</v>
      </c>
    </row>
    <row r="46" spans="2:38">
      <c r="B46" s="11" t="str">
        <f>IFERROR(VLOOKUP($A46,Disciplinas[],5,FALSE),"-")</f>
        <v>-</v>
      </c>
      <c r="C46" s="11" t="str">
        <f>IFERROR(VLOOKUP($A46,Disciplinas[],2,FALSE),"-")</f>
        <v>-</v>
      </c>
      <c r="D46" s="11" t="str">
        <f>IFERROR(VLOOKUP($A46,Disciplinas[],3,FALSE),"-")</f>
        <v>-</v>
      </c>
      <c r="E46" s="11" t="str">
        <f>IFERROR(VLOOKUP($A46,Disciplinas[],4,FALSE),"-")</f>
        <v>-</v>
      </c>
      <c r="F46" s="11" t="str">
        <f>IFERROR(VLOOKUP($A46,Disciplinas[],6,FALSE),"-")</f>
        <v>-</v>
      </c>
      <c r="G46" s="11" t="str">
        <f>IFERROR(VLOOKUP($A46,Disciplinas[],7,FALSE),"-")</f>
        <v>-</v>
      </c>
    </row>
    <row r="47" spans="2:38">
      <c r="B47" s="11" t="str">
        <f>IFERROR(VLOOKUP($A47,Disciplinas[],5,FALSE),"-")</f>
        <v>-</v>
      </c>
      <c r="C47" s="11" t="str">
        <f>IFERROR(VLOOKUP($A47,Disciplinas[],2,FALSE),"-")</f>
        <v>-</v>
      </c>
      <c r="D47" s="11" t="str">
        <f>IFERROR(VLOOKUP($A47,Disciplinas[],3,FALSE),"-")</f>
        <v>-</v>
      </c>
      <c r="E47" s="11" t="str">
        <f>IFERROR(VLOOKUP($A47,Disciplinas[],4,FALSE),"-")</f>
        <v>-</v>
      </c>
      <c r="F47" s="11" t="str">
        <f>IFERROR(VLOOKUP($A47,Disciplinas[],6,FALSE),"-")</f>
        <v>-</v>
      </c>
      <c r="G47" s="11" t="str">
        <f>IFERROR(VLOOKUP($A47,Disciplinas[],7,FALSE),"-")</f>
        <v>-</v>
      </c>
    </row>
    <row r="48" spans="2:38">
      <c r="B48" s="11" t="str">
        <f>IFERROR(VLOOKUP($A48,Disciplinas[],5,FALSE),"-")</f>
        <v>-</v>
      </c>
      <c r="C48" s="11" t="str">
        <f>IFERROR(VLOOKUP($A48,Disciplinas[],2,FALSE),"-")</f>
        <v>-</v>
      </c>
      <c r="D48" s="11" t="str">
        <f>IFERROR(VLOOKUP($A48,Disciplinas[],3,FALSE),"-")</f>
        <v>-</v>
      </c>
      <c r="E48" s="11" t="str">
        <f>IFERROR(VLOOKUP($A48,Disciplinas[],4,FALSE),"-")</f>
        <v>-</v>
      </c>
      <c r="F48" s="11" t="str">
        <f>IFERROR(VLOOKUP($A48,Disciplinas[],6,FALSE),"-")</f>
        <v>-</v>
      </c>
      <c r="G48" s="11" t="str">
        <f>IFERROR(VLOOKUP($A48,Disciplinas[],7,FALSE),"-")</f>
        <v>-</v>
      </c>
    </row>
    <row r="49" spans="2:7">
      <c r="B49" s="11" t="str">
        <f>IFERROR(VLOOKUP($A49,Disciplinas[],5,FALSE),"-")</f>
        <v>-</v>
      </c>
      <c r="C49" s="11" t="str">
        <f>IFERROR(VLOOKUP($A49,Disciplinas[],2,FALSE),"-")</f>
        <v>-</v>
      </c>
      <c r="D49" s="11" t="str">
        <f>IFERROR(VLOOKUP($A49,Disciplinas[],3,FALSE),"-")</f>
        <v>-</v>
      </c>
      <c r="E49" s="11" t="str">
        <f>IFERROR(VLOOKUP($A49,Disciplinas[],4,FALSE),"-")</f>
        <v>-</v>
      </c>
      <c r="F49" s="11" t="str">
        <f>IFERROR(VLOOKUP($A49,Disciplinas[],6,FALSE),"-")</f>
        <v>-</v>
      </c>
      <c r="G49" s="11" t="str">
        <f>IFERROR(VLOOKUP($A49,Disciplinas[],7,FALSE),"-")</f>
        <v>-</v>
      </c>
    </row>
    <row r="50" spans="2:7">
      <c r="B50" s="11" t="str">
        <f>IFERROR(VLOOKUP($A50,Disciplinas[],5,FALSE),"-")</f>
        <v>-</v>
      </c>
      <c r="C50" s="11" t="str">
        <f>IFERROR(VLOOKUP($A50,Disciplinas[],2,FALSE),"-")</f>
        <v>-</v>
      </c>
      <c r="D50" s="11" t="str">
        <f>IFERROR(VLOOKUP($A50,Disciplinas[],3,FALSE),"-")</f>
        <v>-</v>
      </c>
      <c r="E50" s="11" t="str">
        <f>IFERROR(VLOOKUP($A50,Disciplinas[],4,FALSE),"-")</f>
        <v>-</v>
      </c>
      <c r="F50" s="11" t="str">
        <f>IFERROR(VLOOKUP($A50,Disciplinas[],6,FALSE),"-")</f>
        <v>-</v>
      </c>
      <c r="G50" s="11" t="str">
        <f>IFERROR(VLOOKUP($A50,Disciplinas[],7,FALSE),"-")</f>
        <v>-</v>
      </c>
    </row>
    <row r="51" spans="2:7">
      <c r="B51" s="11" t="str">
        <f>IFERROR(VLOOKUP($A51,Disciplinas[],5,FALSE),"-")</f>
        <v>-</v>
      </c>
      <c r="C51" s="11" t="str">
        <f>IFERROR(VLOOKUP($A51,Disciplinas[],2,FALSE),"-")</f>
        <v>-</v>
      </c>
      <c r="D51" s="11" t="str">
        <f>IFERROR(VLOOKUP($A51,Disciplinas[],3,FALSE),"-")</f>
        <v>-</v>
      </c>
      <c r="E51" s="11" t="str">
        <f>IFERROR(VLOOKUP($A51,Disciplinas[],4,FALSE),"-")</f>
        <v>-</v>
      </c>
      <c r="F51" s="11" t="str">
        <f>IFERROR(VLOOKUP($A51,Disciplinas[],6,FALSE),"-")</f>
        <v>-</v>
      </c>
      <c r="G51" s="11" t="str">
        <f>IFERROR(VLOOKUP($A51,Disciplinas[],7,FALSE),"-")</f>
        <v>-</v>
      </c>
    </row>
    <row r="52" spans="2:7">
      <c r="B52" s="11" t="str">
        <f>IFERROR(VLOOKUP($A52,Disciplinas[],5,FALSE),"-")</f>
        <v>-</v>
      </c>
      <c r="C52" s="11" t="str">
        <f>IFERROR(VLOOKUP($A52,Disciplinas[],2,FALSE),"-")</f>
        <v>-</v>
      </c>
      <c r="D52" s="11" t="str">
        <f>IFERROR(VLOOKUP($A52,Disciplinas[],3,FALSE),"-")</f>
        <v>-</v>
      </c>
      <c r="E52" s="11" t="str">
        <f>IFERROR(VLOOKUP($A52,Disciplinas[],4,FALSE),"-")</f>
        <v>-</v>
      </c>
      <c r="F52" s="11" t="str">
        <f>IFERROR(VLOOKUP($A52,Disciplinas[],6,FALSE),"-")</f>
        <v>-</v>
      </c>
      <c r="G52" s="11" t="str">
        <f>IFERROR(VLOOKUP($A52,Disciplinas[],7,FALSE),"-")</f>
        <v>-</v>
      </c>
    </row>
    <row r="53" spans="2:7">
      <c r="B53" s="11" t="str">
        <f>IFERROR(VLOOKUP($A53,Disciplinas[],5,FALSE),"-")</f>
        <v>-</v>
      </c>
      <c r="C53" s="11" t="str">
        <f>IFERROR(VLOOKUP($A53,Disciplinas[],2,FALSE),"-")</f>
        <v>-</v>
      </c>
      <c r="D53" s="11" t="str">
        <f>IFERROR(VLOOKUP($A53,Disciplinas[],3,FALSE),"-")</f>
        <v>-</v>
      </c>
      <c r="E53" s="11" t="str">
        <f>IFERROR(VLOOKUP($A53,Disciplinas[],4,FALSE),"-")</f>
        <v>-</v>
      </c>
      <c r="F53" s="11" t="str">
        <f>IFERROR(VLOOKUP($A53,Disciplinas[],6,FALSE),"-")</f>
        <v>-</v>
      </c>
      <c r="G53" s="11" t="str">
        <f>IFERROR(VLOOKUP($A53,Disciplinas[],7,FALSE),"-")</f>
        <v>-</v>
      </c>
    </row>
    <row r="54" spans="2:7">
      <c r="B54" s="11" t="str">
        <f>IFERROR(VLOOKUP($A54,Disciplinas[],5,FALSE),"-")</f>
        <v>-</v>
      </c>
      <c r="C54" s="11" t="str">
        <f>IFERROR(VLOOKUP($A54,Disciplinas[],2,FALSE),"-")</f>
        <v>-</v>
      </c>
      <c r="D54" s="11" t="str">
        <f>IFERROR(VLOOKUP($A54,Disciplinas[],3,FALSE),"-")</f>
        <v>-</v>
      </c>
      <c r="E54" s="11" t="str">
        <f>IFERROR(VLOOKUP($A54,Disciplinas[],4,FALSE),"-")</f>
        <v>-</v>
      </c>
      <c r="F54" s="11" t="str">
        <f>IFERROR(VLOOKUP($A54,Disciplinas[],6,FALSE),"-")</f>
        <v>-</v>
      </c>
      <c r="G54" s="11" t="str">
        <f>IFERROR(VLOOKUP($A54,Disciplinas[],7,FALSE),"-")</f>
        <v>-</v>
      </c>
    </row>
    <row r="55" spans="2:7">
      <c r="B55" s="11" t="str">
        <f>IFERROR(VLOOKUP($A55,Disciplinas[],5,FALSE),"-")</f>
        <v>-</v>
      </c>
      <c r="C55" s="11" t="str">
        <f>IFERROR(VLOOKUP($A55,Disciplinas[],2,FALSE),"-")</f>
        <v>-</v>
      </c>
      <c r="D55" s="11" t="str">
        <f>IFERROR(VLOOKUP($A55,Disciplinas[],3,FALSE),"-")</f>
        <v>-</v>
      </c>
      <c r="E55" s="11" t="str">
        <f>IFERROR(VLOOKUP($A55,Disciplinas[],4,FALSE),"-")</f>
        <v>-</v>
      </c>
      <c r="F55" s="11" t="str">
        <f>IFERROR(VLOOKUP($A55,Disciplinas[],6,FALSE),"-")</f>
        <v>-</v>
      </c>
      <c r="G55" s="11" t="str">
        <f>IFERROR(VLOOKUP($A55,Disciplinas[],7,FALSE),"-")</f>
        <v>-</v>
      </c>
    </row>
    <row r="56" spans="2:7">
      <c r="B56" s="11" t="str">
        <f>IFERROR(VLOOKUP($A56,Disciplinas[],5,FALSE),"-")</f>
        <v>-</v>
      </c>
      <c r="C56" s="11" t="str">
        <f>IFERROR(VLOOKUP($A56,Disciplinas[],2,FALSE),"-")</f>
        <v>-</v>
      </c>
      <c r="D56" s="11" t="str">
        <f>IFERROR(VLOOKUP($A56,Disciplinas[],3,FALSE),"-")</f>
        <v>-</v>
      </c>
      <c r="E56" s="11" t="str">
        <f>IFERROR(VLOOKUP($A56,Disciplinas[],4,FALSE),"-")</f>
        <v>-</v>
      </c>
      <c r="F56" s="11" t="str">
        <f>IFERROR(VLOOKUP($A56,Disciplinas[],6,FALSE),"-")</f>
        <v>-</v>
      </c>
      <c r="G56" s="11" t="str">
        <f>IFERROR(VLOOKUP($A56,Disciplinas[],7,FALSE),"-")</f>
        <v>-</v>
      </c>
    </row>
    <row r="57" spans="2:7">
      <c r="B57" s="11" t="str">
        <f>IFERROR(VLOOKUP($A57,Disciplinas[],5,FALSE),"-")</f>
        <v>-</v>
      </c>
      <c r="C57" s="11" t="str">
        <f>IFERROR(VLOOKUP($A57,Disciplinas[],2,FALSE),"-")</f>
        <v>-</v>
      </c>
      <c r="D57" s="11" t="str">
        <f>IFERROR(VLOOKUP($A57,Disciplinas[],3,FALSE),"-")</f>
        <v>-</v>
      </c>
      <c r="E57" s="11" t="str">
        <f>IFERROR(VLOOKUP($A57,Disciplinas[],4,FALSE),"-")</f>
        <v>-</v>
      </c>
      <c r="F57" s="11" t="str">
        <f>IFERROR(VLOOKUP($A57,Disciplinas[],6,FALSE),"-")</f>
        <v>-</v>
      </c>
      <c r="G57" s="11" t="str">
        <f>IFERROR(VLOOKUP($A57,Disciplinas[],7,FALSE),"-")</f>
        <v>-</v>
      </c>
    </row>
    <row r="58" spans="2:7">
      <c r="B58" s="11" t="str">
        <f>IFERROR(VLOOKUP($A58,Disciplinas[],5,FALSE),"-")</f>
        <v>-</v>
      </c>
      <c r="C58" s="11" t="str">
        <f>IFERROR(VLOOKUP($A58,Disciplinas[],2,FALSE),"-")</f>
        <v>-</v>
      </c>
      <c r="D58" s="11" t="str">
        <f>IFERROR(VLOOKUP($A58,Disciplinas[],3,FALSE),"-")</f>
        <v>-</v>
      </c>
      <c r="E58" s="11" t="str">
        <f>IFERROR(VLOOKUP($A58,Disciplinas[],4,FALSE),"-")</f>
        <v>-</v>
      </c>
      <c r="F58" s="11" t="str">
        <f>IFERROR(VLOOKUP($A58,Disciplinas[],6,FALSE),"-")</f>
        <v>-</v>
      </c>
      <c r="G58" s="11" t="str">
        <f>IFERROR(VLOOKUP($A58,Disciplinas[],7,FALSE),"-")</f>
        <v>-</v>
      </c>
    </row>
    <row r="59" spans="2:7">
      <c r="B59" s="11" t="str">
        <f>IFERROR(VLOOKUP($A59,Disciplinas[],5,FALSE),"-")</f>
        <v>-</v>
      </c>
      <c r="C59" s="11" t="str">
        <f>IFERROR(VLOOKUP($A59,Disciplinas[],2,FALSE),"-")</f>
        <v>-</v>
      </c>
      <c r="D59" s="11" t="str">
        <f>IFERROR(VLOOKUP($A59,Disciplinas[],3,FALSE),"-")</f>
        <v>-</v>
      </c>
      <c r="E59" s="11" t="str">
        <f>IFERROR(VLOOKUP($A59,Disciplinas[],4,FALSE),"-")</f>
        <v>-</v>
      </c>
      <c r="F59" s="11" t="str">
        <f>IFERROR(VLOOKUP($A59,Disciplinas[],6,FALSE),"-")</f>
        <v>-</v>
      </c>
      <c r="G59" s="11" t="str">
        <f>IFERROR(VLOOKUP($A59,Disciplinas[],7,FALSE),"-")</f>
        <v>-</v>
      </c>
    </row>
    <row r="60" spans="2:7">
      <c r="B60" s="11" t="str">
        <f>IFERROR(VLOOKUP($A60,Disciplinas[],5,FALSE),"-")</f>
        <v>-</v>
      </c>
      <c r="C60" s="11" t="str">
        <f>IFERROR(VLOOKUP($A60,Disciplinas[],2,FALSE),"-")</f>
        <v>-</v>
      </c>
      <c r="D60" s="11" t="str">
        <f>IFERROR(VLOOKUP($A60,Disciplinas[],3,FALSE),"-")</f>
        <v>-</v>
      </c>
      <c r="E60" s="11" t="str">
        <f>IFERROR(VLOOKUP($A60,Disciplinas[],4,FALSE),"-")</f>
        <v>-</v>
      </c>
      <c r="F60" s="11" t="str">
        <f>IFERROR(VLOOKUP($A60,Disciplinas[],6,FALSE),"-")</f>
        <v>-</v>
      </c>
      <c r="G60" s="11" t="str">
        <f>IFERROR(VLOOKUP($A60,Disciplinas[],7,FALSE),"-")</f>
        <v>-</v>
      </c>
    </row>
    <row r="61" spans="2:7">
      <c r="B61" s="11" t="str">
        <f>IFERROR(VLOOKUP($A61,Disciplinas[],5,FALSE),"-")</f>
        <v>-</v>
      </c>
      <c r="C61" s="11" t="str">
        <f>IFERROR(VLOOKUP($A61,Disciplinas[],2,FALSE),"-")</f>
        <v>-</v>
      </c>
      <c r="D61" s="11" t="str">
        <f>IFERROR(VLOOKUP($A61,Disciplinas[],3,FALSE),"-")</f>
        <v>-</v>
      </c>
      <c r="E61" s="11" t="str">
        <f>IFERROR(VLOOKUP($A61,Disciplinas[],4,FALSE),"-")</f>
        <v>-</v>
      </c>
      <c r="F61" s="11" t="str">
        <f>IFERROR(VLOOKUP($A61,Disciplinas[],6,FALSE),"-")</f>
        <v>-</v>
      </c>
      <c r="G61" s="11" t="str">
        <f>IFERROR(VLOOKUP($A61,Disciplinas[],7,FALSE),"-")</f>
        <v>-</v>
      </c>
    </row>
    <row r="62" spans="2:7">
      <c r="B62" s="11" t="str">
        <f>IFERROR(VLOOKUP($A62,Disciplinas[],5,FALSE),"-")</f>
        <v>-</v>
      </c>
      <c r="C62" s="11" t="str">
        <f>IFERROR(VLOOKUP($A62,Disciplinas[],2,FALSE),"-")</f>
        <v>-</v>
      </c>
      <c r="D62" s="11" t="str">
        <f>IFERROR(VLOOKUP($A62,Disciplinas[],3,FALSE),"-")</f>
        <v>-</v>
      </c>
      <c r="E62" s="11" t="str">
        <f>IFERROR(VLOOKUP($A62,Disciplinas[],4,FALSE),"-")</f>
        <v>-</v>
      </c>
      <c r="F62" s="11" t="str">
        <f>IFERROR(VLOOKUP($A62,Disciplinas[],6,FALSE),"-")</f>
        <v>-</v>
      </c>
      <c r="G62" s="11" t="str">
        <f>IFERROR(VLOOKUP($A62,Disciplinas[],7,FALSE),"-")</f>
        <v>-</v>
      </c>
    </row>
    <row r="63" spans="2:7">
      <c r="B63" s="11" t="str">
        <f>IFERROR(VLOOKUP($A63,Disciplinas[],5,FALSE),"-")</f>
        <v>-</v>
      </c>
      <c r="C63" s="11" t="str">
        <f>IFERROR(VLOOKUP($A63,Disciplinas[],2,FALSE),"-")</f>
        <v>-</v>
      </c>
      <c r="D63" s="11" t="str">
        <f>IFERROR(VLOOKUP($A63,Disciplinas[],3,FALSE),"-")</f>
        <v>-</v>
      </c>
      <c r="E63" s="11" t="str">
        <f>IFERROR(VLOOKUP($A63,Disciplinas[],4,FALSE),"-")</f>
        <v>-</v>
      </c>
      <c r="F63" s="11" t="str">
        <f>IFERROR(VLOOKUP($A63,Disciplinas[],6,FALSE),"-")</f>
        <v>-</v>
      </c>
      <c r="G63" s="11" t="str">
        <f>IFERROR(VLOOKUP($A63,Disciplinas[],7,FALSE),"-")</f>
        <v>-</v>
      </c>
    </row>
    <row r="64" spans="2:7">
      <c r="B64" s="11" t="str">
        <f>IFERROR(VLOOKUP($A64,Disciplinas[],5,FALSE),"-")</f>
        <v>-</v>
      </c>
      <c r="C64" s="11" t="str">
        <f>IFERROR(VLOOKUP($A64,Disciplinas[],2,FALSE),"-")</f>
        <v>-</v>
      </c>
      <c r="D64" s="11" t="str">
        <f>IFERROR(VLOOKUP($A64,Disciplinas[],3,FALSE),"-")</f>
        <v>-</v>
      </c>
      <c r="E64" s="11" t="str">
        <f>IFERROR(VLOOKUP($A64,Disciplinas[],4,FALSE),"-")</f>
        <v>-</v>
      </c>
      <c r="F64" s="11" t="str">
        <f>IFERROR(VLOOKUP($A64,Disciplinas[],6,FALSE),"-")</f>
        <v>-</v>
      </c>
      <c r="G64" s="11" t="str">
        <f>IFERROR(VLOOKUP($A64,Disciplinas[],7,FALSE),"-")</f>
        <v>-</v>
      </c>
    </row>
    <row r="65" spans="2:7">
      <c r="B65" s="11" t="str">
        <f>IFERROR(VLOOKUP($A65,Disciplinas[],5,FALSE),"-")</f>
        <v>-</v>
      </c>
      <c r="C65" s="11" t="str">
        <f>IFERROR(VLOOKUP($A65,Disciplinas[],2,FALSE),"-")</f>
        <v>-</v>
      </c>
      <c r="D65" s="11" t="str">
        <f>IFERROR(VLOOKUP($A65,Disciplinas[],3,FALSE),"-")</f>
        <v>-</v>
      </c>
      <c r="E65" s="11" t="str">
        <f>IFERROR(VLOOKUP($A65,Disciplinas[],4,FALSE),"-")</f>
        <v>-</v>
      </c>
      <c r="F65" s="11" t="str">
        <f>IFERROR(VLOOKUP($A65,Disciplinas[],6,FALSE),"-")</f>
        <v>-</v>
      </c>
      <c r="G65" s="11" t="str">
        <f>IFERROR(VLOOKUP($A65,Disciplinas[],7,FALSE),"-")</f>
        <v>-</v>
      </c>
    </row>
    <row r="66" spans="2:7">
      <c r="B66" s="11" t="str">
        <f>IFERROR(VLOOKUP($A66,Disciplinas[],5,FALSE),"-")</f>
        <v>-</v>
      </c>
      <c r="C66" s="11" t="str">
        <f>IFERROR(VLOOKUP($A66,Disciplinas[],2,FALSE),"-")</f>
        <v>-</v>
      </c>
      <c r="D66" s="11" t="str">
        <f>IFERROR(VLOOKUP($A66,Disciplinas[],3,FALSE),"-")</f>
        <v>-</v>
      </c>
      <c r="E66" s="11" t="str">
        <f>IFERROR(VLOOKUP($A66,Disciplinas[],4,FALSE),"-")</f>
        <v>-</v>
      </c>
      <c r="F66" s="11" t="str">
        <f>IFERROR(VLOOKUP($A66,Disciplinas[],6,FALSE),"-")</f>
        <v>-</v>
      </c>
      <c r="G66" s="11" t="str">
        <f>IFERROR(VLOOKUP($A66,Disciplinas[],7,FALSE),"-")</f>
        <v>-</v>
      </c>
    </row>
    <row r="67" spans="2:7">
      <c r="B67" s="11" t="str">
        <f>IFERROR(VLOOKUP($A67,Disciplinas[],5,FALSE),"-")</f>
        <v>-</v>
      </c>
      <c r="C67" s="11" t="str">
        <f>IFERROR(VLOOKUP($A67,Disciplinas[],2,FALSE),"-")</f>
        <v>-</v>
      </c>
      <c r="D67" s="11" t="str">
        <f>IFERROR(VLOOKUP($A67,Disciplinas[],3,FALSE),"-")</f>
        <v>-</v>
      </c>
      <c r="E67" s="11" t="str">
        <f>IFERROR(VLOOKUP($A67,Disciplinas[],4,FALSE),"-")</f>
        <v>-</v>
      </c>
      <c r="F67" s="11" t="str">
        <f>IFERROR(VLOOKUP($A67,Disciplinas[],6,FALSE),"-")</f>
        <v>-</v>
      </c>
      <c r="G67" s="11" t="str">
        <f>IFERROR(VLOOKUP($A67,Disciplinas[],7,FALSE),"-")</f>
        <v>-</v>
      </c>
    </row>
    <row r="68" spans="2:7">
      <c r="B68" s="11" t="str">
        <f>IFERROR(VLOOKUP($A68,Disciplinas[],5,FALSE),"-")</f>
        <v>-</v>
      </c>
      <c r="C68" s="11" t="str">
        <f>IFERROR(VLOOKUP($A68,Disciplinas[],2,FALSE),"-")</f>
        <v>-</v>
      </c>
      <c r="D68" s="11" t="str">
        <f>IFERROR(VLOOKUP($A68,Disciplinas[],3,FALSE),"-")</f>
        <v>-</v>
      </c>
      <c r="E68" s="11" t="str">
        <f>IFERROR(VLOOKUP($A68,Disciplinas[],4,FALSE),"-")</f>
        <v>-</v>
      </c>
      <c r="F68" s="11" t="str">
        <f>IFERROR(VLOOKUP($A68,Disciplinas[],6,FALSE),"-")</f>
        <v>-</v>
      </c>
      <c r="G68" s="11" t="str">
        <f>IFERROR(VLOOKUP($A68,Disciplinas[],7,FALSE),"-")</f>
        <v>-</v>
      </c>
    </row>
    <row r="69" spans="2:7">
      <c r="B69" s="11" t="str">
        <f>IFERROR(VLOOKUP($A69,Disciplinas[],5,FALSE),"-")</f>
        <v>-</v>
      </c>
      <c r="C69" s="11" t="str">
        <f>IFERROR(VLOOKUP($A69,Disciplinas[],2,FALSE),"-")</f>
        <v>-</v>
      </c>
      <c r="D69" s="11" t="str">
        <f>IFERROR(VLOOKUP($A69,Disciplinas[],3,FALSE),"-")</f>
        <v>-</v>
      </c>
      <c r="E69" s="11" t="str">
        <f>IFERROR(VLOOKUP($A69,Disciplinas[],4,FALSE),"-")</f>
        <v>-</v>
      </c>
      <c r="F69" s="11" t="str">
        <f>IFERROR(VLOOKUP($A69,Disciplinas[],6,FALSE),"-")</f>
        <v>-</v>
      </c>
      <c r="G69" s="11" t="str">
        <f>IFERROR(VLOOKUP($A69,Disciplinas[],7,FALSE),"-")</f>
        <v>-</v>
      </c>
    </row>
    <row r="70" spans="2:7">
      <c r="B70" s="11" t="str">
        <f>IFERROR(VLOOKUP($A70,Disciplinas[],5,FALSE),"-")</f>
        <v>-</v>
      </c>
      <c r="C70" s="11" t="str">
        <f>IFERROR(VLOOKUP($A70,Disciplinas[],2,FALSE),"-")</f>
        <v>-</v>
      </c>
      <c r="D70" s="11" t="str">
        <f>IFERROR(VLOOKUP($A70,Disciplinas[],3,FALSE),"-")</f>
        <v>-</v>
      </c>
      <c r="E70" s="11" t="str">
        <f>IFERROR(VLOOKUP($A70,Disciplinas[],4,FALSE),"-")</f>
        <v>-</v>
      </c>
      <c r="F70" s="11" t="str">
        <f>IFERROR(VLOOKUP($A70,Disciplinas[],6,FALSE),"-")</f>
        <v>-</v>
      </c>
      <c r="G70" s="11" t="str">
        <f>IFERROR(VLOOKUP($A70,Disciplinas[],7,FALSE),"-")</f>
        <v>-</v>
      </c>
    </row>
    <row r="71" spans="2:7">
      <c r="B71" s="11" t="str">
        <f>IFERROR(VLOOKUP($A71,Disciplinas[],5,FALSE),"-")</f>
        <v>-</v>
      </c>
      <c r="C71" s="11" t="str">
        <f>IFERROR(VLOOKUP($A71,Disciplinas[],2,FALSE),"-")</f>
        <v>-</v>
      </c>
      <c r="D71" s="11" t="str">
        <f>IFERROR(VLOOKUP($A71,Disciplinas[],3,FALSE),"-")</f>
        <v>-</v>
      </c>
      <c r="E71" s="11" t="str">
        <f>IFERROR(VLOOKUP($A71,Disciplinas[],4,FALSE),"-")</f>
        <v>-</v>
      </c>
      <c r="F71" s="11" t="str">
        <f>IFERROR(VLOOKUP($A71,Disciplinas[],6,FALSE),"-")</f>
        <v>-</v>
      </c>
      <c r="G71" s="11" t="str">
        <f>IFERROR(VLOOKUP($A71,Disciplinas[],7,FALSE),"-")</f>
        <v>-</v>
      </c>
    </row>
    <row r="72" spans="2:7">
      <c r="B72" s="11" t="str">
        <f>IFERROR(VLOOKUP($A72,Disciplinas[],5,FALSE),"-")</f>
        <v>-</v>
      </c>
      <c r="C72" s="11" t="str">
        <f>IFERROR(VLOOKUP($A72,Disciplinas[],2,FALSE),"-")</f>
        <v>-</v>
      </c>
      <c r="D72" s="11" t="str">
        <f>IFERROR(VLOOKUP($A72,Disciplinas[],3,FALSE),"-")</f>
        <v>-</v>
      </c>
      <c r="E72" s="11" t="str">
        <f>IFERROR(VLOOKUP($A72,Disciplinas[],4,FALSE),"-")</f>
        <v>-</v>
      </c>
      <c r="F72" s="11" t="str">
        <f>IFERROR(VLOOKUP($A72,Disciplinas[],6,FALSE),"-")</f>
        <v>-</v>
      </c>
      <c r="G72" s="11" t="str">
        <f>IFERROR(VLOOKUP($A72,Disciplinas[],7,FALSE),"-")</f>
        <v>-</v>
      </c>
    </row>
    <row r="73" spans="2:7">
      <c r="B73" s="11" t="str">
        <f>IFERROR(VLOOKUP($A73,Disciplinas[],5,FALSE),"-")</f>
        <v>-</v>
      </c>
      <c r="C73" s="11" t="str">
        <f>IFERROR(VLOOKUP($A73,Disciplinas[],2,FALSE),"-")</f>
        <v>-</v>
      </c>
      <c r="D73" s="11" t="str">
        <f>IFERROR(VLOOKUP($A73,Disciplinas[],3,FALSE),"-")</f>
        <v>-</v>
      </c>
      <c r="E73" s="11" t="str">
        <f>IFERROR(VLOOKUP($A73,Disciplinas[],4,FALSE),"-")</f>
        <v>-</v>
      </c>
      <c r="F73" s="11" t="str">
        <f>IFERROR(VLOOKUP($A73,Disciplinas[],6,FALSE),"-")</f>
        <v>-</v>
      </c>
      <c r="G73" s="11" t="str">
        <f>IFERROR(VLOOKUP($A73,Disciplinas[],7,FALSE),"-")</f>
        <v>-</v>
      </c>
    </row>
    <row r="74" spans="2:7">
      <c r="B74" s="11" t="str">
        <f>IFERROR(VLOOKUP($A74,Disciplinas[],5,FALSE),"-")</f>
        <v>-</v>
      </c>
      <c r="C74" s="11" t="str">
        <f>IFERROR(VLOOKUP($A74,Disciplinas[],2,FALSE),"-")</f>
        <v>-</v>
      </c>
      <c r="D74" s="11" t="str">
        <f>IFERROR(VLOOKUP($A74,Disciplinas[],3,FALSE),"-")</f>
        <v>-</v>
      </c>
      <c r="E74" s="11" t="str">
        <f>IFERROR(VLOOKUP($A74,Disciplinas[],4,FALSE),"-")</f>
        <v>-</v>
      </c>
      <c r="F74" s="11" t="str">
        <f>IFERROR(VLOOKUP($A74,Disciplinas[],6,FALSE),"-")</f>
        <v>-</v>
      </c>
      <c r="G74" s="11" t="str">
        <f>IFERROR(VLOOKUP($A74,Disciplinas[],7,FALSE),"-")</f>
        <v>-</v>
      </c>
    </row>
    <row r="75" spans="2:7">
      <c r="B75" s="11" t="str">
        <f>IFERROR(VLOOKUP($A75,Disciplinas[],5,FALSE),"-")</f>
        <v>-</v>
      </c>
      <c r="C75" s="11" t="str">
        <f>IFERROR(VLOOKUP($A75,Disciplinas[],2,FALSE),"-")</f>
        <v>-</v>
      </c>
      <c r="D75" s="11" t="str">
        <f>IFERROR(VLOOKUP($A75,Disciplinas[],3,FALSE),"-")</f>
        <v>-</v>
      </c>
      <c r="E75" s="11" t="str">
        <f>IFERROR(VLOOKUP($A75,Disciplinas[],4,FALSE),"-")</f>
        <v>-</v>
      </c>
      <c r="F75" s="11" t="str">
        <f>IFERROR(VLOOKUP($A75,Disciplinas[],6,FALSE),"-")</f>
        <v>-</v>
      </c>
      <c r="G75" s="11" t="str">
        <f>IFERROR(VLOOKUP($A75,Disciplinas[],7,FALSE),"-")</f>
        <v>-</v>
      </c>
    </row>
    <row r="76" spans="2:7">
      <c r="B76" s="11" t="str">
        <f>IFERROR(VLOOKUP($A76,Disciplinas[],5,FALSE),"-")</f>
        <v>-</v>
      </c>
      <c r="C76" s="11" t="str">
        <f>IFERROR(VLOOKUP($A76,Disciplinas[],2,FALSE),"-")</f>
        <v>-</v>
      </c>
      <c r="D76" s="11" t="str">
        <f>IFERROR(VLOOKUP($A76,Disciplinas[],3,FALSE),"-")</f>
        <v>-</v>
      </c>
      <c r="E76" s="11" t="str">
        <f>IFERROR(VLOOKUP($A76,Disciplinas[],4,FALSE),"-")</f>
        <v>-</v>
      </c>
      <c r="F76" s="11" t="str">
        <f>IFERROR(VLOOKUP($A76,Disciplinas[],6,FALSE),"-")</f>
        <v>-</v>
      </c>
      <c r="G76" s="11" t="str">
        <f>IFERROR(VLOOKUP($A76,Disciplinas[],7,FALSE),"-")</f>
        <v>-</v>
      </c>
    </row>
    <row r="77" spans="2:7">
      <c r="B77" s="11" t="str">
        <f>IFERROR(VLOOKUP($A77,Disciplinas[],5,FALSE),"-")</f>
        <v>-</v>
      </c>
      <c r="C77" s="11" t="str">
        <f>IFERROR(VLOOKUP($A77,Disciplinas[],2,FALSE),"-")</f>
        <v>-</v>
      </c>
      <c r="D77" s="11" t="str">
        <f>IFERROR(VLOOKUP($A77,Disciplinas[],3,FALSE),"-")</f>
        <v>-</v>
      </c>
      <c r="E77" s="11" t="str">
        <f>IFERROR(VLOOKUP($A77,Disciplinas[],4,FALSE),"-")</f>
        <v>-</v>
      </c>
      <c r="F77" s="11" t="str">
        <f>IFERROR(VLOOKUP($A77,Disciplinas[],6,FALSE),"-")</f>
        <v>-</v>
      </c>
      <c r="G77" s="11" t="str">
        <f>IFERROR(VLOOKUP($A77,Disciplinas[],7,FALSE),"-")</f>
        <v>-</v>
      </c>
    </row>
    <row r="78" spans="2:7">
      <c r="B78" s="11" t="str">
        <f>IFERROR(VLOOKUP($A78,Disciplinas[],5,FALSE),"-")</f>
        <v>-</v>
      </c>
      <c r="C78" s="11" t="str">
        <f>IFERROR(VLOOKUP($A78,Disciplinas[],2,FALSE),"-")</f>
        <v>-</v>
      </c>
      <c r="D78" s="11" t="str">
        <f>IFERROR(VLOOKUP($A78,Disciplinas[],3,FALSE),"-")</f>
        <v>-</v>
      </c>
      <c r="E78" s="11" t="str">
        <f>IFERROR(VLOOKUP($A78,Disciplinas[],4,FALSE),"-")</f>
        <v>-</v>
      </c>
      <c r="F78" s="11" t="str">
        <f>IFERROR(VLOOKUP($A78,Disciplinas[],6,FALSE),"-")</f>
        <v>-</v>
      </c>
      <c r="G78" s="11" t="str">
        <f>IFERROR(VLOOKUP($A78,Disciplinas[],7,FALSE),"-")</f>
        <v>-</v>
      </c>
    </row>
    <row r="79" spans="2:7">
      <c r="B79" s="11" t="str">
        <f>IFERROR(VLOOKUP($A79,Disciplinas[],5,FALSE),"-")</f>
        <v>-</v>
      </c>
      <c r="C79" s="11" t="str">
        <f>IFERROR(VLOOKUP($A79,Disciplinas[],2,FALSE),"-")</f>
        <v>-</v>
      </c>
      <c r="D79" s="11" t="str">
        <f>IFERROR(VLOOKUP($A79,Disciplinas[],3,FALSE),"-")</f>
        <v>-</v>
      </c>
      <c r="E79" s="11" t="str">
        <f>IFERROR(VLOOKUP($A79,Disciplinas[],4,FALSE),"-")</f>
        <v>-</v>
      </c>
      <c r="F79" s="11" t="str">
        <f>IFERROR(VLOOKUP($A79,Disciplinas[],6,FALSE),"-")</f>
        <v>-</v>
      </c>
      <c r="G79" s="11" t="str">
        <f>IFERROR(VLOOKUP($A79,Disciplinas[],7,FALSE),"-")</f>
        <v>-</v>
      </c>
    </row>
    <row r="80" spans="2:7">
      <c r="B80" s="11" t="str">
        <f>IFERROR(VLOOKUP($A80,Disciplinas[],5,FALSE),"-")</f>
        <v>-</v>
      </c>
      <c r="C80" s="11" t="str">
        <f>IFERROR(VLOOKUP($A80,Disciplinas[],2,FALSE),"-")</f>
        <v>-</v>
      </c>
      <c r="D80" s="11" t="str">
        <f>IFERROR(VLOOKUP($A80,Disciplinas[],3,FALSE),"-")</f>
        <v>-</v>
      </c>
      <c r="E80" s="11" t="str">
        <f>IFERROR(VLOOKUP($A80,Disciplinas[],4,FALSE),"-")</f>
        <v>-</v>
      </c>
      <c r="F80" s="11" t="str">
        <f>IFERROR(VLOOKUP($A80,Disciplinas[],6,FALSE),"-")</f>
        <v>-</v>
      </c>
      <c r="G80" s="11" t="str">
        <f>IFERROR(VLOOKUP($A80,Disciplinas[],7,FALSE),"-")</f>
        <v>-</v>
      </c>
    </row>
    <row r="81" spans="2:7">
      <c r="B81" s="11" t="str">
        <f>IFERROR(VLOOKUP($A81,Disciplinas[],5,FALSE),"-")</f>
        <v>-</v>
      </c>
      <c r="C81" s="11" t="str">
        <f>IFERROR(VLOOKUP($A81,Disciplinas[],2,FALSE),"-")</f>
        <v>-</v>
      </c>
      <c r="D81" s="11" t="str">
        <f>IFERROR(VLOOKUP($A81,Disciplinas[],3,FALSE),"-")</f>
        <v>-</v>
      </c>
      <c r="E81" s="11" t="str">
        <f>IFERROR(VLOOKUP($A81,Disciplinas[],4,FALSE),"-")</f>
        <v>-</v>
      </c>
      <c r="F81" s="11" t="str">
        <f>IFERROR(VLOOKUP($A81,Disciplinas[],6,FALSE),"-")</f>
        <v>-</v>
      </c>
      <c r="G81" s="11" t="str">
        <f>IFERROR(VLOOKUP($A81,Disciplinas[],7,FALSE),"-")</f>
        <v>-</v>
      </c>
    </row>
    <row r="82" spans="2:7">
      <c r="B82" s="11" t="str">
        <f>IFERROR(VLOOKUP($A82,Disciplinas[],5,FALSE),"-")</f>
        <v>-</v>
      </c>
      <c r="C82" s="11" t="str">
        <f>IFERROR(VLOOKUP($A82,Disciplinas[],2,FALSE),"-")</f>
        <v>-</v>
      </c>
      <c r="D82" s="11" t="str">
        <f>IFERROR(VLOOKUP($A82,Disciplinas[],3,FALSE),"-")</f>
        <v>-</v>
      </c>
      <c r="E82" s="11" t="str">
        <f>IFERROR(VLOOKUP($A82,Disciplinas[],4,FALSE),"-")</f>
        <v>-</v>
      </c>
      <c r="F82" s="11" t="str">
        <f>IFERROR(VLOOKUP($A82,Disciplinas[],6,FALSE),"-")</f>
        <v>-</v>
      </c>
      <c r="G82" s="11" t="str">
        <f>IFERROR(VLOOKUP($A82,Disciplinas[],7,FALSE),"-")</f>
        <v>-</v>
      </c>
    </row>
    <row r="83" spans="2:7">
      <c r="B83" s="11" t="str">
        <f>IFERROR(VLOOKUP($A83,Disciplinas[],5,FALSE),"-")</f>
        <v>-</v>
      </c>
      <c r="C83" s="11" t="str">
        <f>IFERROR(VLOOKUP($A83,Disciplinas[],2,FALSE),"-")</f>
        <v>-</v>
      </c>
      <c r="D83" s="11" t="str">
        <f>IFERROR(VLOOKUP($A83,Disciplinas[],3,FALSE),"-")</f>
        <v>-</v>
      </c>
      <c r="E83" s="11" t="str">
        <f>IFERROR(VLOOKUP($A83,Disciplinas[],4,FALSE),"-")</f>
        <v>-</v>
      </c>
      <c r="F83" s="11" t="str">
        <f>IFERROR(VLOOKUP($A83,Disciplinas[],6,FALSE),"-")</f>
        <v>-</v>
      </c>
      <c r="G83" s="11" t="str">
        <f>IFERROR(VLOOKUP($A83,Disciplinas[],7,FALSE),"-")</f>
        <v>-</v>
      </c>
    </row>
    <row r="84" spans="2:7">
      <c r="B84" s="11" t="str">
        <f>IFERROR(VLOOKUP($A84,Disciplinas[],5,FALSE),"-")</f>
        <v>-</v>
      </c>
      <c r="C84" s="11" t="str">
        <f>IFERROR(VLOOKUP($A84,Disciplinas[],2,FALSE),"-")</f>
        <v>-</v>
      </c>
      <c r="D84" s="11" t="str">
        <f>IFERROR(VLOOKUP($A84,Disciplinas[],3,FALSE),"-")</f>
        <v>-</v>
      </c>
      <c r="E84" s="11" t="str">
        <f>IFERROR(VLOOKUP($A84,Disciplinas[],4,FALSE),"-")</f>
        <v>-</v>
      </c>
      <c r="F84" s="11" t="str">
        <f>IFERROR(VLOOKUP($A84,Disciplinas[],6,FALSE),"-")</f>
        <v>-</v>
      </c>
      <c r="G84" s="11" t="str">
        <f>IFERROR(VLOOKUP($A84,Disciplinas[],7,FALSE),"-")</f>
        <v>-</v>
      </c>
    </row>
    <row r="85" spans="2:7">
      <c r="B85" s="11" t="str">
        <f>IFERROR(VLOOKUP($A85,Disciplinas[],5,FALSE),"-")</f>
        <v>-</v>
      </c>
      <c r="C85" s="11" t="str">
        <f>IFERROR(VLOOKUP($A85,Disciplinas[],2,FALSE),"-")</f>
        <v>-</v>
      </c>
      <c r="D85" s="11" t="str">
        <f>IFERROR(VLOOKUP($A85,Disciplinas[],3,FALSE),"-")</f>
        <v>-</v>
      </c>
      <c r="E85" s="11" t="str">
        <f>IFERROR(VLOOKUP($A85,Disciplinas[],4,FALSE),"-")</f>
        <v>-</v>
      </c>
      <c r="F85" s="11" t="str">
        <f>IFERROR(VLOOKUP($A85,Disciplinas[],6,FALSE),"-")</f>
        <v>-</v>
      </c>
      <c r="G85" s="11" t="str">
        <f>IFERROR(VLOOKUP($A85,Disciplinas[],7,FALSE),"-")</f>
        <v>-</v>
      </c>
    </row>
    <row r="86" spans="2:7">
      <c r="B86" s="11" t="str">
        <f>IFERROR(VLOOKUP($A86,Disciplinas[],5,FALSE),"-")</f>
        <v>-</v>
      </c>
      <c r="C86" s="11" t="str">
        <f>IFERROR(VLOOKUP($A86,Disciplinas[],2,FALSE),"-")</f>
        <v>-</v>
      </c>
      <c r="D86" s="11" t="str">
        <f>IFERROR(VLOOKUP($A86,Disciplinas[],3,FALSE),"-")</f>
        <v>-</v>
      </c>
      <c r="E86" s="11" t="str">
        <f>IFERROR(VLOOKUP($A86,Disciplinas[],4,FALSE),"-")</f>
        <v>-</v>
      </c>
      <c r="F86" s="11" t="str">
        <f>IFERROR(VLOOKUP($A86,Disciplinas[],6,FALSE),"-")</f>
        <v>-</v>
      </c>
      <c r="G86" s="11" t="str">
        <f>IFERROR(VLOOKUP($A86,Disciplinas[],7,FALSE),"-")</f>
        <v>-</v>
      </c>
    </row>
    <row r="87" spans="2:7">
      <c r="B87" s="11" t="str">
        <f>IFERROR(VLOOKUP($A87,Disciplinas[],5,FALSE),"-")</f>
        <v>-</v>
      </c>
      <c r="C87" s="11" t="str">
        <f>IFERROR(VLOOKUP($A87,Disciplinas[],2,FALSE),"-")</f>
        <v>-</v>
      </c>
      <c r="D87" s="11" t="str">
        <f>IFERROR(VLOOKUP($A87,Disciplinas[],3,FALSE),"-")</f>
        <v>-</v>
      </c>
      <c r="E87" s="11" t="str">
        <f>IFERROR(VLOOKUP($A87,Disciplinas[],4,FALSE),"-")</f>
        <v>-</v>
      </c>
      <c r="F87" s="11" t="str">
        <f>IFERROR(VLOOKUP($A87,Disciplinas[],6,FALSE),"-")</f>
        <v>-</v>
      </c>
      <c r="G87" s="11" t="str">
        <f>IFERROR(VLOOKUP($A87,Disciplinas[],7,FALSE),"-")</f>
        <v>-</v>
      </c>
    </row>
    <row r="88" spans="2:7">
      <c r="B88" s="11" t="str">
        <f>IFERROR(VLOOKUP($A88,Disciplinas[],5,FALSE),"-")</f>
        <v>-</v>
      </c>
      <c r="C88" s="11" t="str">
        <f>IFERROR(VLOOKUP($A88,Disciplinas[],2,FALSE),"-")</f>
        <v>-</v>
      </c>
      <c r="D88" s="11" t="str">
        <f>IFERROR(VLOOKUP($A88,Disciplinas[],3,FALSE),"-")</f>
        <v>-</v>
      </c>
      <c r="E88" s="11" t="str">
        <f>IFERROR(VLOOKUP($A88,Disciplinas[],4,FALSE),"-")</f>
        <v>-</v>
      </c>
      <c r="F88" s="11" t="str">
        <f>IFERROR(VLOOKUP($A88,Disciplinas[],6,FALSE),"-")</f>
        <v>-</v>
      </c>
      <c r="G88" s="11" t="str">
        <f>IFERROR(VLOOKUP($A88,Disciplinas[],7,FALSE),"-")</f>
        <v>-</v>
      </c>
    </row>
    <row r="89" spans="2:7">
      <c r="B89" s="11" t="str">
        <f>IFERROR(VLOOKUP($A89,Disciplinas[],5,FALSE),"-")</f>
        <v>-</v>
      </c>
      <c r="C89" s="11" t="str">
        <f>IFERROR(VLOOKUP($A89,Disciplinas[],2,FALSE),"-")</f>
        <v>-</v>
      </c>
      <c r="D89" s="11" t="str">
        <f>IFERROR(VLOOKUP($A89,Disciplinas[],3,FALSE),"-")</f>
        <v>-</v>
      </c>
      <c r="E89" s="11" t="str">
        <f>IFERROR(VLOOKUP($A89,Disciplinas[],4,FALSE),"-")</f>
        <v>-</v>
      </c>
      <c r="F89" s="11" t="str">
        <f>IFERROR(VLOOKUP($A89,Disciplinas[],6,FALSE),"-")</f>
        <v>-</v>
      </c>
      <c r="G89" s="11" t="str">
        <f>IFERROR(VLOOKUP($A89,Disciplinas[],7,FALSE),"-")</f>
        <v>-</v>
      </c>
    </row>
    <row r="90" spans="2:7">
      <c r="B90" s="11" t="str">
        <f>IFERROR(VLOOKUP($A90,Disciplinas[],5,FALSE),"-")</f>
        <v>-</v>
      </c>
      <c r="C90" s="11" t="str">
        <f>IFERROR(VLOOKUP($A90,Disciplinas[],2,FALSE),"-")</f>
        <v>-</v>
      </c>
      <c r="D90" s="11" t="str">
        <f>IFERROR(VLOOKUP($A90,Disciplinas[],3,FALSE),"-")</f>
        <v>-</v>
      </c>
      <c r="E90" s="11" t="str">
        <f>IFERROR(VLOOKUP($A90,Disciplinas[],4,FALSE),"-")</f>
        <v>-</v>
      </c>
      <c r="F90" s="11" t="str">
        <f>IFERROR(VLOOKUP($A90,Disciplinas[],6,FALSE),"-")</f>
        <v>-</v>
      </c>
      <c r="G90" s="11" t="str">
        <f>IFERROR(VLOOKUP($A90,Disciplinas[],7,FALSE),"-")</f>
        <v>-</v>
      </c>
    </row>
    <row r="91" spans="2:7">
      <c r="B91" s="11" t="str">
        <f>IFERROR(VLOOKUP($A91,Disciplinas[],5,FALSE),"-")</f>
        <v>-</v>
      </c>
      <c r="C91" s="11" t="str">
        <f>IFERROR(VLOOKUP($A91,Disciplinas[],2,FALSE),"-")</f>
        <v>-</v>
      </c>
      <c r="D91" s="11" t="str">
        <f>IFERROR(VLOOKUP($A91,Disciplinas[],3,FALSE),"-")</f>
        <v>-</v>
      </c>
      <c r="E91" s="11" t="str">
        <f>IFERROR(VLOOKUP($A91,Disciplinas[],4,FALSE),"-")</f>
        <v>-</v>
      </c>
      <c r="F91" s="11" t="str">
        <f>IFERROR(VLOOKUP($A91,Disciplinas[],6,FALSE),"-")</f>
        <v>-</v>
      </c>
      <c r="G91" s="11" t="str">
        <f>IFERROR(VLOOKUP($A91,Disciplinas[],7,FALSE),"-")</f>
        <v>-</v>
      </c>
    </row>
    <row r="92" spans="2:7">
      <c r="B92" s="11" t="str">
        <f>IFERROR(VLOOKUP($A92,Disciplinas[],5,FALSE),"-")</f>
        <v>-</v>
      </c>
      <c r="C92" s="11" t="str">
        <f>IFERROR(VLOOKUP($A92,Disciplinas[],2,FALSE),"-")</f>
        <v>-</v>
      </c>
      <c r="D92" s="11" t="str">
        <f>IFERROR(VLOOKUP($A92,Disciplinas[],3,FALSE),"-")</f>
        <v>-</v>
      </c>
      <c r="E92" s="11" t="str">
        <f>IFERROR(VLOOKUP($A92,Disciplinas[],4,FALSE),"-")</f>
        <v>-</v>
      </c>
      <c r="F92" s="11" t="str">
        <f>IFERROR(VLOOKUP($A92,Disciplinas[],6,FALSE),"-")</f>
        <v>-</v>
      </c>
      <c r="G92" s="11" t="str">
        <f>IFERROR(VLOOKUP($A92,Disciplinas[],7,FALSE),"-")</f>
        <v>-</v>
      </c>
    </row>
    <row r="93" spans="2:7">
      <c r="B93" s="11" t="str">
        <f>IFERROR(VLOOKUP($A93,Disciplinas[],5,FALSE),"-")</f>
        <v>-</v>
      </c>
      <c r="C93" s="11" t="str">
        <f>IFERROR(VLOOKUP($A93,Disciplinas[],2,FALSE),"-")</f>
        <v>-</v>
      </c>
      <c r="D93" s="11" t="str">
        <f>IFERROR(VLOOKUP($A93,Disciplinas[],3,FALSE),"-")</f>
        <v>-</v>
      </c>
      <c r="E93" s="11" t="str">
        <f>IFERROR(VLOOKUP($A93,Disciplinas[],4,FALSE),"-")</f>
        <v>-</v>
      </c>
      <c r="F93" s="11" t="str">
        <f>IFERROR(VLOOKUP($A93,Disciplinas[],6,FALSE),"-")</f>
        <v>-</v>
      </c>
      <c r="G93" s="11" t="str">
        <f>IFERROR(VLOOKUP($A93,Disciplinas[],7,FALSE),"-")</f>
        <v>-</v>
      </c>
    </row>
    <row r="94" spans="2:7">
      <c r="B94" s="11" t="str">
        <f>IFERROR(VLOOKUP($A94,Disciplinas[],5,FALSE),"-")</f>
        <v>-</v>
      </c>
      <c r="C94" s="11" t="str">
        <f>IFERROR(VLOOKUP($A94,Disciplinas[],2,FALSE),"-")</f>
        <v>-</v>
      </c>
      <c r="D94" s="11" t="str">
        <f>IFERROR(VLOOKUP($A94,Disciplinas[],3,FALSE),"-")</f>
        <v>-</v>
      </c>
      <c r="E94" s="11" t="str">
        <f>IFERROR(VLOOKUP($A94,Disciplinas[],4,FALSE),"-")</f>
        <v>-</v>
      </c>
      <c r="F94" s="11" t="str">
        <f>IFERROR(VLOOKUP($A94,Disciplinas[],6,FALSE),"-")</f>
        <v>-</v>
      </c>
      <c r="G94" s="11" t="str">
        <f>IFERROR(VLOOKUP($A94,Disciplinas[],7,FALSE),"-")</f>
        <v>-</v>
      </c>
    </row>
    <row r="95" spans="2:7">
      <c r="B95" s="11" t="str">
        <f>IFERROR(VLOOKUP($A95,Disciplinas[],5,FALSE),"-")</f>
        <v>-</v>
      </c>
      <c r="C95" s="11" t="str">
        <f>IFERROR(VLOOKUP($A95,Disciplinas[],2,FALSE),"-")</f>
        <v>-</v>
      </c>
      <c r="D95" s="11" t="str">
        <f>IFERROR(VLOOKUP($A95,Disciplinas[],3,FALSE),"-")</f>
        <v>-</v>
      </c>
      <c r="E95" s="11" t="str">
        <f>IFERROR(VLOOKUP($A95,Disciplinas[],4,FALSE),"-")</f>
        <v>-</v>
      </c>
      <c r="F95" s="11" t="str">
        <f>IFERROR(VLOOKUP($A95,Disciplinas[],6,FALSE),"-")</f>
        <v>-</v>
      </c>
      <c r="G95" s="11" t="str">
        <f>IFERROR(VLOOKUP($A95,Disciplinas[],7,FALSE),"-")</f>
        <v>-</v>
      </c>
    </row>
    <row r="96" spans="2:7">
      <c r="B96" s="11" t="str">
        <f>IFERROR(VLOOKUP($A96,Disciplinas[],5,FALSE),"-")</f>
        <v>-</v>
      </c>
      <c r="C96" s="11" t="str">
        <f>IFERROR(VLOOKUP($A96,Disciplinas[],2,FALSE),"-")</f>
        <v>-</v>
      </c>
      <c r="D96" s="11" t="str">
        <f>IFERROR(VLOOKUP($A96,Disciplinas[],3,FALSE),"-")</f>
        <v>-</v>
      </c>
      <c r="E96" s="11" t="str">
        <f>IFERROR(VLOOKUP($A96,Disciplinas[],4,FALSE),"-")</f>
        <v>-</v>
      </c>
      <c r="F96" s="11" t="str">
        <f>IFERROR(VLOOKUP($A96,Disciplinas[],6,FALSE),"-")</f>
        <v>-</v>
      </c>
      <c r="G96" s="11" t="str">
        <f>IFERROR(VLOOKUP($A96,Disciplinas[],7,FALSE),"-")</f>
        <v>-</v>
      </c>
    </row>
    <row r="97" spans="2:7">
      <c r="B97" s="11" t="str">
        <f>IFERROR(VLOOKUP($A97,Disciplinas[],5,FALSE),"-")</f>
        <v>-</v>
      </c>
      <c r="C97" s="11" t="str">
        <f>IFERROR(VLOOKUP($A97,Disciplinas[],2,FALSE),"-")</f>
        <v>-</v>
      </c>
      <c r="D97" s="11" t="str">
        <f>IFERROR(VLOOKUP($A97,Disciplinas[],3,FALSE),"-")</f>
        <v>-</v>
      </c>
      <c r="E97" s="11" t="str">
        <f>IFERROR(VLOOKUP($A97,Disciplinas[],4,FALSE),"-")</f>
        <v>-</v>
      </c>
      <c r="F97" s="11" t="str">
        <f>IFERROR(VLOOKUP($A97,Disciplinas[],6,FALSE),"-")</f>
        <v>-</v>
      </c>
      <c r="G97" s="11" t="str">
        <f>IFERROR(VLOOKUP($A97,Disciplinas[],7,FALSE),"-")</f>
        <v>-</v>
      </c>
    </row>
    <row r="98" spans="2:7">
      <c r="B98" s="11" t="str">
        <f>IFERROR(VLOOKUP($A98,Disciplinas[],5,FALSE),"-")</f>
        <v>-</v>
      </c>
      <c r="C98" s="11" t="str">
        <f>IFERROR(VLOOKUP($A98,Disciplinas[],2,FALSE),"-")</f>
        <v>-</v>
      </c>
      <c r="D98" s="11" t="str">
        <f>IFERROR(VLOOKUP($A98,Disciplinas[],3,FALSE),"-")</f>
        <v>-</v>
      </c>
      <c r="E98" s="11" t="str">
        <f>IFERROR(VLOOKUP($A98,Disciplinas[],4,FALSE),"-")</f>
        <v>-</v>
      </c>
      <c r="F98" s="11" t="str">
        <f>IFERROR(VLOOKUP($A98,Disciplinas[],6,FALSE),"-")</f>
        <v>-</v>
      </c>
      <c r="G98" s="11" t="str">
        <f>IFERROR(VLOOKUP($A98,Disciplinas[],7,FALSE),"-")</f>
        <v>-</v>
      </c>
    </row>
    <row r="99" spans="2:7">
      <c r="B99" s="11" t="str">
        <f>IFERROR(VLOOKUP($A99,Disciplinas[],5,FALSE),"-")</f>
        <v>-</v>
      </c>
      <c r="C99" s="11" t="str">
        <f>IFERROR(VLOOKUP($A99,Disciplinas[],2,FALSE),"-")</f>
        <v>-</v>
      </c>
      <c r="D99" s="11" t="str">
        <f>IFERROR(VLOOKUP($A99,Disciplinas[],3,FALSE),"-")</f>
        <v>-</v>
      </c>
      <c r="E99" s="11" t="str">
        <f>IFERROR(VLOOKUP($A99,Disciplinas[],4,FALSE),"-")</f>
        <v>-</v>
      </c>
      <c r="F99" s="11" t="str">
        <f>IFERROR(VLOOKUP($A99,Disciplinas[],6,FALSE),"-")</f>
        <v>-</v>
      </c>
      <c r="G99" s="11" t="str">
        <f>IFERROR(VLOOKUP($A99,Disciplinas[],7,FALSE),"-")</f>
        <v>-</v>
      </c>
    </row>
    <row r="100" spans="2:7">
      <c r="B100" s="11" t="str">
        <f>IFERROR(VLOOKUP($A100,Disciplinas[],5,FALSE),"-")</f>
        <v>-</v>
      </c>
      <c r="C100" s="11" t="str">
        <f>IFERROR(VLOOKUP($A100,Disciplinas[],2,FALSE),"-")</f>
        <v>-</v>
      </c>
      <c r="D100" s="11" t="str">
        <f>IFERROR(VLOOKUP($A100,Disciplinas[],3,FALSE),"-")</f>
        <v>-</v>
      </c>
      <c r="E100" s="11" t="str">
        <f>IFERROR(VLOOKUP($A100,Disciplinas[],4,FALSE),"-")</f>
        <v>-</v>
      </c>
      <c r="F100" s="11" t="str">
        <f>IFERROR(VLOOKUP($A100,Disciplinas[],6,FALSE),"-")</f>
        <v>-</v>
      </c>
      <c r="G100" s="11" t="str">
        <f>IFERROR(VLOOKUP($A100,Disciplinas[],7,FALSE),"-")</f>
        <v>-</v>
      </c>
    </row>
    <row r="101" spans="2:7">
      <c r="B101" s="11" t="str">
        <f>IFERROR(VLOOKUP($A101,Disciplinas[],5,FALSE),"-")</f>
        <v>-</v>
      </c>
      <c r="C101" s="11" t="str">
        <f>IFERROR(VLOOKUP($A101,Disciplinas[],2,FALSE),"-")</f>
        <v>-</v>
      </c>
      <c r="D101" s="11" t="str">
        <f>IFERROR(VLOOKUP($A101,Disciplinas[],3,FALSE),"-")</f>
        <v>-</v>
      </c>
      <c r="E101" s="11" t="str">
        <f>IFERROR(VLOOKUP($A101,Disciplinas[],4,FALSE),"-")</f>
        <v>-</v>
      </c>
      <c r="F101" s="11" t="str">
        <f>IFERROR(VLOOKUP($A101,Disciplinas[],6,FALSE),"-")</f>
        <v>-</v>
      </c>
      <c r="G101" s="11" t="str">
        <f>IFERROR(VLOOKUP($A101,Disciplinas[],7,FALSE),"-")</f>
        <v>-</v>
      </c>
    </row>
    <row r="102" spans="2:7">
      <c r="B102" s="11" t="str">
        <f>IFERROR(VLOOKUP($A102,Disciplinas[],5,FALSE),"-")</f>
        <v>-</v>
      </c>
      <c r="C102" s="11" t="str">
        <f>IFERROR(VLOOKUP($A102,Disciplinas[],2,FALSE),"-")</f>
        <v>-</v>
      </c>
      <c r="D102" s="11" t="str">
        <f>IFERROR(VLOOKUP($A102,Disciplinas[],3,FALSE),"-")</f>
        <v>-</v>
      </c>
      <c r="E102" s="11" t="str">
        <f>IFERROR(VLOOKUP($A102,Disciplinas[],4,FALSE),"-")</f>
        <v>-</v>
      </c>
      <c r="F102" s="11" t="str">
        <f>IFERROR(VLOOKUP($A102,Disciplinas[],6,FALSE),"-")</f>
        <v>-</v>
      </c>
      <c r="G102" s="11" t="str">
        <f>IFERROR(VLOOKUP($A102,Disciplinas[],7,FALSE),"-")</f>
        <v>-</v>
      </c>
    </row>
    <row r="103" spans="2:7">
      <c r="B103" s="11" t="str">
        <f>IFERROR(VLOOKUP($A103,Disciplinas[],5,FALSE),"-")</f>
        <v>-</v>
      </c>
      <c r="C103" s="11" t="str">
        <f>IFERROR(VLOOKUP($A103,Disciplinas[],2,FALSE),"-")</f>
        <v>-</v>
      </c>
      <c r="D103" s="11" t="str">
        <f>IFERROR(VLOOKUP($A103,Disciplinas[],3,FALSE),"-")</f>
        <v>-</v>
      </c>
      <c r="E103" s="11" t="str">
        <f>IFERROR(VLOOKUP($A103,Disciplinas[],4,FALSE),"-")</f>
        <v>-</v>
      </c>
      <c r="F103" s="11" t="str">
        <f>IFERROR(VLOOKUP($A103,Disciplinas[],6,FALSE),"-")</f>
        <v>-</v>
      </c>
      <c r="G103" s="11" t="str">
        <f>IFERROR(VLOOKUP($A103,Disciplinas[],7,FALSE),"-")</f>
        <v>-</v>
      </c>
    </row>
    <row r="104" spans="2:7">
      <c r="B104" s="11" t="str">
        <f>IFERROR(VLOOKUP($A104,Disciplinas[],5,FALSE),"-")</f>
        <v>-</v>
      </c>
      <c r="C104" s="11" t="str">
        <f>IFERROR(VLOOKUP($A104,Disciplinas[],2,FALSE),"-")</f>
        <v>-</v>
      </c>
      <c r="D104" s="11" t="str">
        <f>IFERROR(VLOOKUP($A104,Disciplinas[],3,FALSE),"-")</f>
        <v>-</v>
      </c>
      <c r="E104" s="11" t="str">
        <f>IFERROR(VLOOKUP($A104,Disciplinas[],4,FALSE),"-")</f>
        <v>-</v>
      </c>
      <c r="F104" s="11" t="str">
        <f>IFERROR(VLOOKUP($A104,Disciplinas[],6,FALSE),"-")</f>
        <v>-</v>
      </c>
      <c r="G104" s="11" t="str">
        <f>IFERROR(VLOOKUP($A104,Disciplinas[],7,FALSE),"-")</f>
        <v>-</v>
      </c>
    </row>
    <row r="105" spans="2:7">
      <c r="B105" s="11" t="str">
        <f>IFERROR(VLOOKUP($A105,Disciplinas[],5,FALSE),"-")</f>
        <v>-</v>
      </c>
      <c r="C105" s="11" t="str">
        <f>IFERROR(VLOOKUP($A105,Disciplinas[],2,FALSE),"-")</f>
        <v>-</v>
      </c>
      <c r="D105" s="11" t="str">
        <f>IFERROR(VLOOKUP($A105,Disciplinas[],3,FALSE),"-")</f>
        <v>-</v>
      </c>
      <c r="E105" s="11" t="str">
        <f>IFERROR(VLOOKUP($A105,Disciplinas[],4,FALSE),"-")</f>
        <v>-</v>
      </c>
      <c r="F105" s="11" t="str">
        <f>IFERROR(VLOOKUP($A105,Disciplinas[],6,FALSE),"-")</f>
        <v>-</v>
      </c>
      <c r="G105" s="11" t="str">
        <f>IFERROR(VLOOKUP($A105,Disciplinas[],7,FALSE),"-")</f>
        <v>-</v>
      </c>
    </row>
    <row r="106" spans="2:7">
      <c r="B106" s="11" t="str">
        <f>IFERROR(VLOOKUP($A106,Disciplinas[],5,FALSE),"-")</f>
        <v>-</v>
      </c>
      <c r="C106" s="11" t="str">
        <f>IFERROR(VLOOKUP($A106,Disciplinas[],2,FALSE),"-")</f>
        <v>-</v>
      </c>
      <c r="D106" s="11" t="str">
        <f>IFERROR(VLOOKUP($A106,Disciplinas[],3,FALSE),"-")</f>
        <v>-</v>
      </c>
      <c r="E106" s="11" t="str">
        <f>IFERROR(VLOOKUP($A106,Disciplinas[],4,FALSE),"-")</f>
        <v>-</v>
      </c>
      <c r="F106" s="11" t="str">
        <f>IFERROR(VLOOKUP($A106,Disciplinas[],6,FALSE),"-")</f>
        <v>-</v>
      </c>
      <c r="G106" s="11" t="str">
        <f>IFERROR(VLOOKUP($A106,Disciplinas[],7,FALSE),"-")</f>
        <v>-</v>
      </c>
    </row>
    <row r="107" spans="2:7">
      <c r="B107" s="11" t="str">
        <f>IFERROR(VLOOKUP($A107,Disciplinas[],5,FALSE),"-")</f>
        <v>-</v>
      </c>
      <c r="C107" s="11" t="str">
        <f>IFERROR(VLOOKUP($A107,Disciplinas[],2,FALSE),"-")</f>
        <v>-</v>
      </c>
      <c r="D107" s="11" t="str">
        <f>IFERROR(VLOOKUP($A107,Disciplinas[],3,FALSE),"-")</f>
        <v>-</v>
      </c>
      <c r="E107" s="11" t="str">
        <f>IFERROR(VLOOKUP($A107,Disciplinas[],4,FALSE),"-")</f>
        <v>-</v>
      </c>
      <c r="F107" s="11" t="str">
        <f>IFERROR(VLOOKUP($A107,Disciplinas[],6,FALSE),"-")</f>
        <v>-</v>
      </c>
      <c r="G107" s="11" t="str">
        <f>IFERROR(VLOOKUP($A107,Disciplinas[],7,FALSE),"-")</f>
        <v>-</v>
      </c>
    </row>
    <row r="108" spans="2:7">
      <c r="B108" s="11" t="str">
        <f>IFERROR(VLOOKUP($A108,Disciplinas[],5,FALSE),"-")</f>
        <v>-</v>
      </c>
      <c r="C108" s="11" t="str">
        <f>IFERROR(VLOOKUP($A108,Disciplinas[],2,FALSE),"-")</f>
        <v>-</v>
      </c>
      <c r="D108" s="11" t="str">
        <f>IFERROR(VLOOKUP($A108,Disciplinas[],3,FALSE),"-")</f>
        <v>-</v>
      </c>
      <c r="E108" s="11" t="str">
        <f>IFERROR(VLOOKUP($A108,Disciplinas[],4,FALSE),"-")</f>
        <v>-</v>
      </c>
      <c r="F108" s="11" t="str">
        <f>IFERROR(VLOOKUP($A108,Disciplinas[],6,FALSE),"-")</f>
        <v>-</v>
      </c>
      <c r="G108" s="11" t="str">
        <f>IFERROR(VLOOKUP($A108,Disciplinas[],7,FALSE),"-")</f>
        <v>-</v>
      </c>
    </row>
    <row r="109" spans="2:7">
      <c r="B109" s="11" t="str">
        <f>IFERROR(VLOOKUP($A109,Disciplinas[],5,FALSE),"-")</f>
        <v>-</v>
      </c>
      <c r="C109" s="11" t="str">
        <f>IFERROR(VLOOKUP($A109,Disciplinas[],2,FALSE),"-")</f>
        <v>-</v>
      </c>
      <c r="D109" s="11" t="str">
        <f>IFERROR(VLOOKUP($A109,Disciplinas[],3,FALSE),"-")</f>
        <v>-</v>
      </c>
      <c r="E109" s="11" t="str">
        <f>IFERROR(VLOOKUP($A109,Disciplinas[],4,FALSE),"-")</f>
        <v>-</v>
      </c>
      <c r="F109" s="11" t="str">
        <f>IFERROR(VLOOKUP($A109,Disciplinas[],6,FALSE),"-")</f>
        <v>-</v>
      </c>
      <c r="G109" s="11" t="str">
        <f>IFERROR(VLOOKUP($A109,Disciplinas[],7,FALSE),"-")</f>
        <v>-</v>
      </c>
    </row>
    <row r="110" spans="2:7">
      <c r="B110" s="11" t="str">
        <f>IFERROR(VLOOKUP($A110,Disciplinas[],5,FALSE),"-")</f>
        <v>-</v>
      </c>
      <c r="C110" s="11" t="str">
        <f>IFERROR(VLOOKUP($A110,Disciplinas[],2,FALSE),"-")</f>
        <v>-</v>
      </c>
      <c r="D110" s="11" t="str">
        <f>IFERROR(VLOOKUP($A110,Disciplinas[],3,FALSE),"-")</f>
        <v>-</v>
      </c>
      <c r="E110" s="11" t="str">
        <f>IFERROR(VLOOKUP($A110,Disciplinas[],4,FALSE),"-")</f>
        <v>-</v>
      </c>
      <c r="F110" s="11" t="str">
        <f>IFERROR(VLOOKUP($A110,Disciplinas[],6,FALSE),"-")</f>
        <v>-</v>
      </c>
      <c r="G110" s="11" t="str">
        <f>IFERROR(VLOOKUP($A110,Disciplinas[],7,FALSE),"-")</f>
        <v>-</v>
      </c>
    </row>
    <row r="111" spans="2:7">
      <c r="B111" s="11" t="str">
        <f>IFERROR(VLOOKUP($A111,Disciplinas[],5,FALSE),"-")</f>
        <v>-</v>
      </c>
      <c r="C111" s="11" t="str">
        <f>IFERROR(VLOOKUP($A111,Disciplinas[],2,FALSE),"-")</f>
        <v>-</v>
      </c>
      <c r="D111" s="11" t="str">
        <f>IFERROR(VLOOKUP($A111,Disciplinas[],3,FALSE),"-")</f>
        <v>-</v>
      </c>
      <c r="E111" s="11" t="str">
        <f>IFERROR(VLOOKUP($A111,Disciplinas[],4,FALSE),"-")</f>
        <v>-</v>
      </c>
      <c r="F111" s="11" t="str">
        <f>IFERROR(VLOOKUP($A111,Disciplinas[],6,FALSE),"-")</f>
        <v>-</v>
      </c>
      <c r="G111" s="11" t="str">
        <f>IFERROR(VLOOKUP($A111,Disciplinas[],7,FALSE),"-")</f>
        <v>-</v>
      </c>
    </row>
    <row r="112" spans="2:7">
      <c r="B112" s="11" t="str">
        <f>IFERROR(VLOOKUP($A112,Disciplinas[],5,FALSE),"-")</f>
        <v>-</v>
      </c>
      <c r="C112" s="11" t="str">
        <f>IFERROR(VLOOKUP($A112,Disciplinas[],2,FALSE),"-")</f>
        <v>-</v>
      </c>
      <c r="D112" s="11" t="str">
        <f>IFERROR(VLOOKUP($A112,Disciplinas[],3,FALSE),"-")</f>
        <v>-</v>
      </c>
      <c r="E112" s="11" t="str">
        <f>IFERROR(VLOOKUP($A112,Disciplinas[],4,FALSE),"-")</f>
        <v>-</v>
      </c>
      <c r="F112" s="11" t="str">
        <f>IFERROR(VLOOKUP($A112,Disciplinas[],6,FALSE),"-")</f>
        <v>-</v>
      </c>
      <c r="G112" s="11" t="str">
        <f>IFERROR(VLOOKUP($A112,Disciplinas[],7,FALSE),"-")</f>
        <v>-</v>
      </c>
    </row>
    <row r="113" spans="2:7">
      <c r="B113" s="11" t="str">
        <f>IFERROR(VLOOKUP($A113,Disciplinas[],5,FALSE),"-")</f>
        <v>-</v>
      </c>
      <c r="C113" s="11" t="str">
        <f>IFERROR(VLOOKUP($A113,Disciplinas[],2,FALSE),"-")</f>
        <v>-</v>
      </c>
      <c r="D113" s="11" t="str">
        <f>IFERROR(VLOOKUP($A113,Disciplinas[],3,FALSE),"-")</f>
        <v>-</v>
      </c>
      <c r="E113" s="11" t="str">
        <f>IFERROR(VLOOKUP($A113,Disciplinas[],4,FALSE),"-")</f>
        <v>-</v>
      </c>
      <c r="F113" s="11" t="str">
        <f>IFERROR(VLOOKUP($A113,Disciplinas[],6,FALSE),"-")</f>
        <v>-</v>
      </c>
      <c r="G113" s="11" t="str">
        <f>IFERROR(VLOOKUP($A113,Disciplinas[],7,FALSE),"-")</f>
        <v>-</v>
      </c>
    </row>
    <row r="114" spans="2:7">
      <c r="B114" s="11" t="str">
        <f>IFERROR(VLOOKUP($A114,Disciplinas[],5,FALSE),"-")</f>
        <v>-</v>
      </c>
      <c r="C114" s="11" t="str">
        <f>IFERROR(VLOOKUP($A114,Disciplinas[],2,FALSE),"-")</f>
        <v>-</v>
      </c>
      <c r="D114" s="11" t="str">
        <f>IFERROR(VLOOKUP($A114,Disciplinas[],3,FALSE),"-")</f>
        <v>-</v>
      </c>
      <c r="E114" s="11" t="str">
        <f>IFERROR(VLOOKUP($A114,Disciplinas[],4,FALSE),"-")</f>
        <v>-</v>
      </c>
      <c r="F114" s="11" t="str">
        <f>IFERROR(VLOOKUP($A114,Disciplinas[],6,FALSE),"-")</f>
        <v>-</v>
      </c>
      <c r="G114" s="11" t="str">
        <f>IFERROR(VLOOKUP($A114,Disciplinas[],7,FALSE),"-")</f>
        <v>-</v>
      </c>
    </row>
    <row r="115" spans="2:7">
      <c r="B115" s="11" t="str">
        <f>IFERROR(VLOOKUP($A115,Disciplinas[],5,FALSE),"-")</f>
        <v>-</v>
      </c>
      <c r="C115" s="11" t="str">
        <f>IFERROR(VLOOKUP($A115,Disciplinas[],2,FALSE),"-")</f>
        <v>-</v>
      </c>
      <c r="D115" s="11" t="str">
        <f>IFERROR(VLOOKUP($A115,Disciplinas[],3,FALSE),"-")</f>
        <v>-</v>
      </c>
      <c r="E115" s="11" t="str">
        <f>IFERROR(VLOOKUP($A115,Disciplinas[],4,FALSE),"-")</f>
        <v>-</v>
      </c>
      <c r="F115" s="11" t="str">
        <f>IFERROR(VLOOKUP($A115,Disciplinas[],6,FALSE),"-")</f>
        <v>-</v>
      </c>
      <c r="G115" s="11" t="str">
        <f>IFERROR(VLOOKUP($A115,Disciplinas[],7,FALSE),"-")</f>
        <v>-</v>
      </c>
    </row>
    <row r="116" spans="2:7">
      <c r="B116" s="11" t="str">
        <f>IFERROR(VLOOKUP($A116,Disciplinas[],5,FALSE),"-")</f>
        <v>-</v>
      </c>
      <c r="C116" s="11" t="str">
        <f>IFERROR(VLOOKUP($A116,Disciplinas[],2,FALSE),"-")</f>
        <v>-</v>
      </c>
      <c r="D116" s="11" t="str">
        <f>IFERROR(VLOOKUP($A116,Disciplinas[],3,FALSE),"-")</f>
        <v>-</v>
      </c>
      <c r="E116" s="11" t="str">
        <f>IFERROR(VLOOKUP($A116,Disciplinas[],4,FALSE),"-")</f>
        <v>-</v>
      </c>
      <c r="F116" s="11" t="str">
        <f>IFERROR(VLOOKUP($A116,Disciplinas[],6,FALSE),"-")</f>
        <v>-</v>
      </c>
      <c r="G116" s="11" t="str">
        <f>IFERROR(VLOOKUP($A116,Disciplinas[],7,FALSE),"-")</f>
        <v>-</v>
      </c>
    </row>
    <row r="117" spans="2:7">
      <c r="B117" s="11" t="str">
        <f>IFERROR(VLOOKUP($A117,Disciplinas[],5,FALSE),"-")</f>
        <v>-</v>
      </c>
      <c r="C117" s="11" t="str">
        <f>IFERROR(VLOOKUP($A117,Disciplinas[],2,FALSE),"-")</f>
        <v>-</v>
      </c>
      <c r="D117" s="11" t="str">
        <f>IFERROR(VLOOKUP($A117,Disciplinas[],3,FALSE),"-")</f>
        <v>-</v>
      </c>
      <c r="E117" s="11" t="str">
        <f>IFERROR(VLOOKUP($A117,Disciplinas[],4,FALSE),"-")</f>
        <v>-</v>
      </c>
      <c r="F117" s="11" t="str">
        <f>IFERROR(VLOOKUP($A117,Disciplinas[],6,FALSE),"-")</f>
        <v>-</v>
      </c>
      <c r="G117" s="11" t="str">
        <f>IFERROR(VLOOKUP($A117,Disciplinas[],7,FALSE),"-")</f>
        <v>-</v>
      </c>
    </row>
    <row r="118" spans="2:7">
      <c r="B118" s="11" t="str">
        <f>IFERROR(VLOOKUP($A118,Disciplinas[],5,FALSE),"-")</f>
        <v>-</v>
      </c>
      <c r="C118" s="11" t="str">
        <f>IFERROR(VLOOKUP($A118,Disciplinas[],2,FALSE),"-")</f>
        <v>-</v>
      </c>
      <c r="D118" s="11" t="str">
        <f>IFERROR(VLOOKUP($A118,Disciplinas[],3,FALSE),"-")</f>
        <v>-</v>
      </c>
      <c r="E118" s="11" t="str">
        <f>IFERROR(VLOOKUP($A118,Disciplinas[],4,FALSE),"-")</f>
        <v>-</v>
      </c>
      <c r="F118" s="11" t="str">
        <f>IFERROR(VLOOKUP($A118,Disciplinas[],6,FALSE),"-")</f>
        <v>-</v>
      </c>
      <c r="G118" s="11" t="str">
        <f>IFERROR(VLOOKUP($A118,Disciplinas[],7,FALSE),"-")</f>
        <v>-</v>
      </c>
    </row>
    <row r="119" spans="2:7">
      <c r="B119" s="11" t="str">
        <f>IFERROR(VLOOKUP($A119,Disciplinas[],5,FALSE),"-")</f>
        <v>-</v>
      </c>
      <c r="C119" s="11" t="str">
        <f>IFERROR(VLOOKUP($A119,Disciplinas[],2,FALSE),"-")</f>
        <v>-</v>
      </c>
      <c r="D119" s="11" t="str">
        <f>IFERROR(VLOOKUP($A119,Disciplinas[],3,FALSE),"-")</f>
        <v>-</v>
      </c>
      <c r="E119" s="11" t="str">
        <f>IFERROR(VLOOKUP($A119,Disciplinas[],4,FALSE),"-")</f>
        <v>-</v>
      </c>
      <c r="F119" s="11" t="str">
        <f>IFERROR(VLOOKUP($A119,Disciplinas[],6,FALSE),"-")</f>
        <v>-</v>
      </c>
      <c r="G119" s="11" t="str">
        <f>IFERROR(VLOOKUP($A119,Disciplinas[],7,FALSE),"-")</f>
        <v>-</v>
      </c>
    </row>
    <row r="120" spans="2:7">
      <c r="B120" s="11" t="str">
        <f>IFERROR(VLOOKUP($A120,Disciplinas[],5,FALSE),"-")</f>
        <v>-</v>
      </c>
      <c r="C120" s="11" t="str">
        <f>IFERROR(VLOOKUP($A120,Disciplinas[],2,FALSE),"-")</f>
        <v>-</v>
      </c>
      <c r="D120" s="11" t="str">
        <f>IFERROR(VLOOKUP($A120,Disciplinas[],3,FALSE),"-")</f>
        <v>-</v>
      </c>
      <c r="E120" s="11" t="str">
        <f>IFERROR(VLOOKUP($A120,Disciplinas[],4,FALSE),"-")</f>
        <v>-</v>
      </c>
      <c r="F120" s="11" t="str">
        <f>IFERROR(VLOOKUP($A120,Disciplinas[],6,FALSE),"-")</f>
        <v>-</v>
      </c>
      <c r="G120" s="11" t="str">
        <f>IFERROR(VLOOKUP($A120,Disciplinas[],7,FALSE),"-")</f>
        <v>-</v>
      </c>
    </row>
    <row r="121" spans="2:7">
      <c r="B121" s="11" t="str">
        <f>IFERROR(VLOOKUP($A121,Disciplinas[],5,FALSE),"-")</f>
        <v>-</v>
      </c>
      <c r="C121" s="11" t="str">
        <f>IFERROR(VLOOKUP($A121,Disciplinas[],2,FALSE),"-")</f>
        <v>-</v>
      </c>
      <c r="D121" s="11" t="str">
        <f>IFERROR(VLOOKUP($A121,Disciplinas[],3,FALSE),"-")</f>
        <v>-</v>
      </c>
      <c r="E121" s="11" t="str">
        <f>IFERROR(VLOOKUP($A121,Disciplinas[],4,FALSE),"-")</f>
        <v>-</v>
      </c>
      <c r="F121" s="11" t="str">
        <f>IFERROR(VLOOKUP($A121,Disciplinas[],6,FALSE),"-")</f>
        <v>-</v>
      </c>
      <c r="G121" s="11" t="str">
        <f>IFERROR(VLOOKUP($A121,Disciplinas[],7,FALSE),"-")</f>
        <v>-</v>
      </c>
    </row>
    <row r="122" spans="2:7">
      <c r="B122" s="11" t="str">
        <f>IFERROR(VLOOKUP($A122,Disciplinas[],5,FALSE),"-")</f>
        <v>-</v>
      </c>
      <c r="C122" s="11" t="str">
        <f>IFERROR(VLOOKUP($A122,Disciplinas[],2,FALSE),"-")</f>
        <v>-</v>
      </c>
      <c r="D122" s="11" t="str">
        <f>IFERROR(VLOOKUP($A122,Disciplinas[],3,FALSE),"-")</f>
        <v>-</v>
      </c>
      <c r="E122" s="11" t="str">
        <f>IFERROR(VLOOKUP($A122,Disciplinas[],4,FALSE),"-")</f>
        <v>-</v>
      </c>
      <c r="F122" s="11" t="str">
        <f>IFERROR(VLOOKUP($A122,Disciplinas[],6,FALSE),"-")</f>
        <v>-</v>
      </c>
      <c r="G122" s="11" t="str">
        <f>IFERROR(VLOOKUP($A122,Disciplinas[],7,FALSE),"-")</f>
        <v>-</v>
      </c>
    </row>
    <row r="123" spans="2:7">
      <c r="B123" s="11" t="str">
        <f>IFERROR(VLOOKUP($A123,Disciplinas[],5,FALSE),"-")</f>
        <v>-</v>
      </c>
      <c r="C123" s="11" t="str">
        <f>IFERROR(VLOOKUP($A123,Disciplinas[],2,FALSE),"-")</f>
        <v>-</v>
      </c>
      <c r="D123" s="11" t="str">
        <f>IFERROR(VLOOKUP($A123,Disciplinas[],3,FALSE),"-")</f>
        <v>-</v>
      </c>
      <c r="E123" s="11" t="str">
        <f>IFERROR(VLOOKUP($A123,Disciplinas[],4,FALSE),"-")</f>
        <v>-</v>
      </c>
      <c r="F123" s="11" t="str">
        <f>IFERROR(VLOOKUP($A123,Disciplinas[],6,FALSE),"-")</f>
        <v>-</v>
      </c>
      <c r="G123" s="11" t="str">
        <f>IFERROR(VLOOKUP($A123,Disciplinas[],7,FALSE),"-")</f>
        <v>-</v>
      </c>
    </row>
    <row r="124" spans="2:7">
      <c r="B124" s="11" t="str">
        <f>IFERROR(VLOOKUP($A124,Disciplinas[],5,FALSE),"-")</f>
        <v>-</v>
      </c>
      <c r="C124" s="11" t="str">
        <f>IFERROR(VLOOKUP($A124,Disciplinas[],2,FALSE),"-")</f>
        <v>-</v>
      </c>
      <c r="D124" s="11" t="str">
        <f>IFERROR(VLOOKUP($A124,Disciplinas[],3,FALSE),"-")</f>
        <v>-</v>
      </c>
      <c r="E124" s="11" t="str">
        <f>IFERROR(VLOOKUP($A124,Disciplinas[],4,FALSE),"-")</f>
        <v>-</v>
      </c>
      <c r="F124" s="11" t="str">
        <f>IFERROR(VLOOKUP($A124,Disciplinas[],6,FALSE),"-")</f>
        <v>-</v>
      </c>
      <c r="G124" s="11" t="str">
        <f>IFERROR(VLOOKUP($A124,Disciplinas[],7,FALSE),"-")</f>
        <v>-</v>
      </c>
    </row>
    <row r="125" spans="2:7">
      <c r="B125" s="11" t="str">
        <f>IFERROR(VLOOKUP($A125,Disciplinas[],5,FALSE),"-")</f>
        <v>-</v>
      </c>
      <c r="C125" s="11" t="str">
        <f>IFERROR(VLOOKUP($A125,Disciplinas[],2,FALSE),"-")</f>
        <v>-</v>
      </c>
      <c r="D125" s="11" t="str">
        <f>IFERROR(VLOOKUP($A125,Disciplinas[],3,FALSE),"-")</f>
        <v>-</v>
      </c>
      <c r="E125" s="11" t="str">
        <f>IFERROR(VLOOKUP($A125,Disciplinas[],4,FALSE),"-")</f>
        <v>-</v>
      </c>
      <c r="F125" s="11" t="str">
        <f>IFERROR(VLOOKUP($A125,Disciplinas[],6,FALSE),"-")</f>
        <v>-</v>
      </c>
      <c r="G125" s="11" t="str">
        <f>IFERROR(VLOOKUP($A125,Disciplinas[],7,FALSE),"-")</f>
        <v>-</v>
      </c>
    </row>
    <row r="126" spans="2:7">
      <c r="B126" s="11" t="str">
        <f>IFERROR(VLOOKUP($A126,Disciplinas[],5,FALSE),"-")</f>
        <v>-</v>
      </c>
      <c r="C126" s="11" t="str">
        <f>IFERROR(VLOOKUP($A126,Disciplinas[],2,FALSE),"-")</f>
        <v>-</v>
      </c>
      <c r="D126" s="11" t="str">
        <f>IFERROR(VLOOKUP($A126,Disciplinas[],3,FALSE),"-")</f>
        <v>-</v>
      </c>
      <c r="E126" s="11" t="str">
        <f>IFERROR(VLOOKUP($A126,Disciplinas[],4,FALSE),"-")</f>
        <v>-</v>
      </c>
      <c r="F126" s="11" t="str">
        <f>IFERROR(VLOOKUP($A126,Disciplinas[],6,FALSE),"-")</f>
        <v>-</v>
      </c>
      <c r="G126" s="11" t="str">
        <f>IFERROR(VLOOKUP($A126,Disciplinas[],7,FALSE),"-")</f>
        <v>-</v>
      </c>
    </row>
    <row r="127" spans="2:7">
      <c r="B127" s="11" t="str">
        <f>IFERROR(VLOOKUP($A127,Disciplinas[],5,FALSE),"-")</f>
        <v>-</v>
      </c>
      <c r="C127" s="11" t="str">
        <f>IFERROR(VLOOKUP($A127,Disciplinas[],2,FALSE),"-")</f>
        <v>-</v>
      </c>
      <c r="D127" s="11" t="str">
        <f>IFERROR(VLOOKUP($A127,Disciplinas[],3,FALSE),"-")</f>
        <v>-</v>
      </c>
      <c r="E127" s="11" t="str">
        <f>IFERROR(VLOOKUP($A127,Disciplinas[],4,FALSE),"-")</f>
        <v>-</v>
      </c>
      <c r="F127" s="11" t="str">
        <f>IFERROR(VLOOKUP($A127,Disciplinas[],6,FALSE),"-")</f>
        <v>-</v>
      </c>
      <c r="G127" s="11" t="str">
        <f>IFERROR(VLOOKUP($A127,Disciplinas[],7,FALSE),"-")</f>
        <v>-</v>
      </c>
    </row>
    <row r="128" spans="2:7">
      <c r="B128" s="11" t="str">
        <f>IFERROR(VLOOKUP($A128,Disciplinas[],5,FALSE),"-")</f>
        <v>-</v>
      </c>
      <c r="C128" s="11" t="str">
        <f>IFERROR(VLOOKUP($A128,Disciplinas[],2,FALSE),"-")</f>
        <v>-</v>
      </c>
      <c r="D128" s="11" t="str">
        <f>IFERROR(VLOOKUP($A128,Disciplinas[],3,FALSE),"-")</f>
        <v>-</v>
      </c>
      <c r="E128" s="11" t="str">
        <f>IFERROR(VLOOKUP($A128,Disciplinas[],4,FALSE),"-")</f>
        <v>-</v>
      </c>
      <c r="F128" s="11" t="str">
        <f>IFERROR(VLOOKUP($A128,Disciplinas[],6,FALSE),"-")</f>
        <v>-</v>
      </c>
      <c r="G128" s="11" t="str">
        <f>IFERROR(VLOOKUP($A128,Disciplinas[],7,FALSE),"-")</f>
        <v>-</v>
      </c>
    </row>
    <row r="129" spans="2:7">
      <c r="B129" s="11" t="str">
        <f>IFERROR(VLOOKUP($A129,Disciplinas[],5,FALSE),"-")</f>
        <v>-</v>
      </c>
      <c r="C129" s="11" t="str">
        <f>IFERROR(VLOOKUP($A129,Disciplinas[],2,FALSE),"-")</f>
        <v>-</v>
      </c>
      <c r="D129" s="11" t="str">
        <f>IFERROR(VLOOKUP($A129,Disciplinas[],3,FALSE),"-")</f>
        <v>-</v>
      </c>
      <c r="E129" s="11" t="str">
        <f>IFERROR(VLOOKUP($A129,Disciplinas[],4,FALSE),"-")</f>
        <v>-</v>
      </c>
      <c r="F129" s="11" t="str">
        <f>IFERROR(VLOOKUP($A129,Disciplinas[],6,FALSE),"-")</f>
        <v>-</v>
      </c>
      <c r="G129" s="11" t="str">
        <f>IFERROR(VLOOKUP($A129,Disciplinas[],7,FALSE),"-")</f>
        <v>-</v>
      </c>
    </row>
    <row r="130" spans="2:7">
      <c r="B130" s="11" t="str">
        <f>IFERROR(VLOOKUP($A130,Disciplinas[],5,FALSE),"-")</f>
        <v>-</v>
      </c>
      <c r="C130" s="11" t="str">
        <f>IFERROR(VLOOKUP($A130,Disciplinas[],2,FALSE),"-")</f>
        <v>-</v>
      </c>
      <c r="D130" s="11" t="str">
        <f>IFERROR(VLOOKUP($A130,Disciplinas[],3,FALSE),"-")</f>
        <v>-</v>
      </c>
      <c r="E130" s="11" t="str">
        <f>IFERROR(VLOOKUP($A130,Disciplinas[],4,FALSE),"-")</f>
        <v>-</v>
      </c>
      <c r="F130" s="11" t="str">
        <f>IFERROR(VLOOKUP($A130,Disciplinas[],6,FALSE),"-")</f>
        <v>-</v>
      </c>
      <c r="G130" s="11" t="str">
        <f>IFERROR(VLOOKUP($A130,Disciplinas[],7,FALSE),"-")</f>
        <v>-</v>
      </c>
    </row>
    <row r="131" spans="2:7">
      <c r="B131" s="11" t="str">
        <f>IFERROR(VLOOKUP($A131,Disciplinas[],5,FALSE),"-")</f>
        <v>-</v>
      </c>
      <c r="C131" s="11" t="str">
        <f>IFERROR(VLOOKUP($A131,Disciplinas[],2,FALSE),"-")</f>
        <v>-</v>
      </c>
      <c r="D131" s="11" t="str">
        <f>IFERROR(VLOOKUP($A131,Disciplinas[],3,FALSE),"-")</f>
        <v>-</v>
      </c>
      <c r="E131" s="11" t="str">
        <f>IFERROR(VLOOKUP($A131,Disciplinas[],4,FALSE),"-")</f>
        <v>-</v>
      </c>
      <c r="F131" s="11" t="str">
        <f>IFERROR(VLOOKUP($A131,Disciplinas[],6,FALSE),"-")</f>
        <v>-</v>
      </c>
      <c r="G131" s="11" t="str">
        <f>IFERROR(VLOOKUP($A131,Disciplinas[],7,FALSE),"-")</f>
        <v>-</v>
      </c>
    </row>
    <row r="132" spans="2:7">
      <c r="B132" s="11" t="str">
        <f>IFERROR(VLOOKUP($A132,Disciplinas[],5,FALSE),"-")</f>
        <v>-</v>
      </c>
      <c r="C132" s="11" t="str">
        <f>IFERROR(VLOOKUP($A132,Disciplinas[],2,FALSE),"-")</f>
        <v>-</v>
      </c>
      <c r="D132" s="11" t="str">
        <f>IFERROR(VLOOKUP($A132,Disciplinas[],3,FALSE),"-")</f>
        <v>-</v>
      </c>
      <c r="E132" s="11" t="str">
        <f>IFERROR(VLOOKUP($A132,Disciplinas[],4,FALSE),"-")</f>
        <v>-</v>
      </c>
      <c r="F132" s="11" t="str">
        <f>IFERROR(VLOOKUP($A132,Disciplinas[],6,FALSE),"-")</f>
        <v>-</v>
      </c>
      <c r="G132" s="11" t="str">
        <f>IFERROR(VLOOKUP($A132,Disciplinas[],7,FALSE),"-")</f>
        <v>-</v>
      </c>
    </row>
    <row r="133" spans="2:7">
      <c r="B133" s="11" t="str">
        <f>IFERROR(VLOOKUP($A133,Disciplinas[],5,FALSE),"-")</f>
        <v>-</v>
      </c>
      <c r="C133" s="11" t="str">
        <f>IFERROR(VLOOKUP($A133,Disciplinas[],2,FALSE),"-")</f>
        <v>-</v>
      </c>
      <c r="D133" s="11" t="str">
        <f>IFERROR(VLOOKUP($A133,Disciplinas[],3,FALSE),"-")</f>
        <v>-</v>
      </c>
      <c r="E133" s="11" t="str">
        <f>IFERROR(VLOOKUP($A133,Disciplinas[],4,FALSE),"-")</f>
        <v>-</v>
      </c>
      <c r="F133" s="11" t="str">
        <f>IFERROR(VLOOKUP($A133,Disciplinas[],6,FALSE),"-")</f>
        <v>-</v>
      </c>
      <c r="G133" s="11" t="str">
        <f>IFERROR(VLOOKUP($A133,Disciplinas[],7,FALSE),"-")</f>
        <v>-</v>
      </c>
    </row>
    <row r="134" spans="2:7">
      <c r="B134" s="11" t="str">
        <f>IFERROR(VLOOKUP($A134,Disciplinas[],5,FALSE),"-")</f>
        <v>-</v>
      </c>
      <c r="C134" s="11" t="str">
        <f>IFERROR(VLOOKUP($A134,Disciplinas[],2,FALSE),"-")</f>
        <v>-</v>
      </c>
      <c r="D134" s="11" t="str">
        <f>IFERROR(VLOOKUP($A134,Disciplinas[],3,FALSE),"-")</f>
        <v>-</v>
      </c>
      <c r="E134" s="11" t="str">
        <f>IFERROR(VLOOKUP($A134,Disciplinas[],4,FALSE),"-")</f>
        <v>-</v>
      </c>
      <c r="F134" s="11" t="str">
        <f>IFERROR(VLOOKUP($A134,Disciplinas[],6,FALSE),"-")</f>
        <v>-</v>
      </c>
      <c r="G134" s="11" t="str">
        <f>IFERROR(VLOOKUP($A134,Disciplinas[],7,FALSE),"-")</f>
        <v>-</v>
      </c>
    </row>
    <row r="135" spans="2:7">
      <c r="B135" s="11" t="str">
        <f>IFERROR(VLOOKUP($A135,Disciplinas[],5,FALSE),"-")</f>
        <v>-</v>
      </c>
      <c r="C135" s="11" t="str">
        <f>IFERROR(VLOOKUP($A135,Disciplinas[],2,FALSE),"-")</f>
        <v>-</v>
      </c>
      <c r="D135" s="11" t="str">
        <f>IFERROR(VLOOKUP($A135,Disciplinas[],3,FALSE),"-")</f>
        <v>-</v>
      </c>
      <c r="E135" s="11" t="str">
        <f>IFERROR(VLOOKUP($A135,Disciplinas[],4,FALSE),"-")</f>
        <v>-</v>
      </c>
      <c r="F135" s="11" t="str">
        <f>IFERROR(VLOOKUP($A135,Disciplinas[],6,FALSE),"-")</f>
        <v>-</v>
      </c>
      <c r="G135" s="11" t="str">
        <f>IFERROR(VLOOKUP($A135,Disciplinas[],7,FALSE),"-")</f>
        <v>-</v>
      </c>
    </row>
    <row r="136" spans="2:7">
      <c r="B136" s="11" t="str">
        <f>IFERROR(VLOOKUP($A136,Disciplinas[],5,FALSE),"-")</f>
        <v>-</v>
      </c>
      <c r="C136" s="11" t="str">
        <f>IFERROR(VLOOKUP($A136,Disciplinas[],2,FALSE),"-")</f>
        <v>-</v>
      </c>
      <c r="D136" s="11" t="str">
        <f>IFERROR(VLOOKUP($A136,Disciplinas[],3,FALSE),"-")</f>
        <v>-</v>
      </c>
      <c r="E136" s="11" t="str">
        <f>IFERROR(VLOOKUP($A136,Disciplinas[],4,FALSE),"-")</f>
        <v>-</v>
      </c>
      <c r="F136" s="11" t="str">
        <f>IFERROR(VLOOKUP($A136,Disciplinas[],6,FALSE),"-")</f>
        <v>-</v>
      </c>
      <c r="G136" s="11" t="str">
        <f>IFERROR(VLOOKUP($A136,Disciplinas[],7,FALSE),"-")</f>
        <v>-</v>
      </c>
    </row>
    <row r="137" spans="2:7">
      <c r="B137" s="11" t="str">
        <f>IFERROR(VLOOKUP($A137,Disciplinas[],5,FALSE),"-")</f>
        <v>-</v>
      </c>
      <c r="C137" s="11" t="str">
        <f>IFERROR(VLOOKUP($A137,Disciplinas[],2,FALSE),"-")</f>
        <v>-</v>
      </c>
      <c r="D137" s="11" t="str">
        <f>IFERROR(VLOOKUP($A137,Disciplinas[],3,FALSE),"-")</f>
        <v>-</v>
      </c>
      <c r="E137" s="11" t="str">
        <f>IFERROR(VLOOKUP($A137,Disciplinas[],4,FALSE),"-")</f>
        <v>-</v>
      </c>
      <c r="F137" s="11" t="str">
        <f>IFERROR(VLOOKUP($A137,Disciplinas[],6,FALSE),"-")</f>
        <v>-</v>
      </c>
      <c r="G137" s="11" t="str">
        <f>IFERROR(VLOOKUP($A137,Disciplinas[],7,FALSE),"-")</f>
        <v>-</v>
      </c>
    </row>
    <row r="138" spans="2:7">
      <c r="B138" s="11" t="str">
        <f>IFERROR(VLOOKUP($A138,Disciplinas[],5,FALSE),"-")</f>
        <v>-</v>
      </c>
      <c r="C138" s="11" t="str">
        <f>IFERROR(VLOOKUP($A138,Disciplinas[],2,FALSE),"-")</f>
        <v>-</v>
      </c>
      <c r="D138" s="11" t="str">
        <f>IFERROR(VLOOKUP($A138,Disciplinas[],3,FALSE),"-")</f>
        <v>-</v>
      </c>
      <c r="E138" s="11" t="str">
        <f>IFERROR(VLOOKUP($A138,Disciplinas[],4,FALSE),"-")</f>
        <v>-</v>
      </c>
      <c r="F138" s="11" t="str">
        <f>IFERROR(VLOOKUP($A138,Disciplinas[],6,FALSE),"-")</f>
        <v>-</v>
      </c>
      <c r="G138" s="11" t="str">
        <f>IFERROR(VLOOKUP($A138,Disciplinas[],7,FALSE),"-")</f>
        <v>-</v>
      </c>
    </row>
    <row r="139" spans="2:7">
      <c r="B139" s="11" t="str">
        <f>IFERROR(VLOOKUP($A139,Disciplinas[],5,FALSE),"-")</f>
        <v>-</v>
      </c>
      <c r="C139" s="11" t="str">
        <f>IFERROR(VLOOKUP($A139,Disciplinas[],2,FALSE),"-")</f>
        <v>-</v>
      </c>
      <c r="D139" s="11" t="str">
        <f>IFERROR(VLOOKUP($A139,Disciplinas[],3,FALSE),"-")</f>
        <v>-</v>
      </c>
      <c r="E139" s="11" t="str">
        <f>IFERROR(VLOOKUP($A139,Disciplinas[],4,FALSE),"-")</f>
        <v>-</v>
      </c>
      <c r="F139" s="11" t="str">
        <f>IFERROR(VLOOKUP($A139,Disciplinas[],6,FALSE),"-")</f>
        <v>-</v>
      </c>
      <c r="G139" s="11" t="str">
        <f>IFERROR(VLOOKUP($A139,Disciplinas[],7,FALSE),"-")</f>
        <v>-</v>
      </c>
    </row>
    <row r="140" spans="2:7">
      <c r="B140" s="11" t="str">
        <f>IFERROR(VLOOKUP($A140,Disciplinas[],5,FALSE),"-")</f>
        <v>-</v>
      </c>
      <c r="C140" s="11" t="str">
        <f>IFERROR(VLOOKUP($A140,Disciplinas[],2,FALSE),"-")</f>
        <v>-</v>
      </c>
      <c r="D140" s="11" t="str">
        <f>IFERROR(VLOOKUP($A140,Disciplinas[],3,FALSE),"-")</f>
        <v>-</v>
      </c>
      <c r="E140" s="11" t="str">
        <f>IFERROR(VLOOKUP($A140,Disciplinas[],4,FALSE),"-")</f>
        <v>-</v>
      </c>
      <c r="F140" s="11" t="str">
        <f>IFERROR(VLOOKUP($A140,Disciplinas[],6,FALSE),"-")</f>
        <v>-</v>
      </c>
      <c r="G140" s="11" t="str">
        <f>IFERROR(VLOOKUP($A140,Disciplinas[],7,FALSE),"-")</f>
        <v>-</v>
      </c>
    </row>
    <row r="141" spans="2:7">
      <c r="B141" s="11" t="str">
        <f>IFERROR(VLOOKUP($A141,Disciplinas[],5,FALSE),"-")</f>
        <v>-</v>
      </c>
      <c r="C141" s="11" t="str">
        <f>IFERROR(VLOOKUP($A141,Disciplinas[],2,FALSE),"-")</f>
        <v>-</v>
      </c>
      <c r="D141" s="11" t="str">
        <f>IFERROR(VLOOKUP($A141,Disciplinas[],3,FALSE),"-")</f>
        <v>-</v>
      </c>
      <c r="E141" s="11" t="str">
        <f>IFERROR(VLOOKUP($A141,Disciplinas[],4,FALSE),"-")</f>
        <v>-</v>
      </c>
      <c r="F141" s="11" t="str">
        <f>IFERROR(VLOOKUP($A141,Disciplinas[],6,FALSE),"-")</f>
        <v>-</v>
      </c>
      <c r="G141" s="11" t="str">
        <f>IFERROR(VLOOKUP($A141,Disciplinas[],7,FALSE),"-")</f>
        <v>-</v>
      </c>
    </row>
    <row r="142" spans="2:7">
      <c r="B142" s="11" t="str">
        <f>IFERROR(VLOOKUP($A142,Disciplinas[],5,FALSE),"-")</f>
        <v>-</v>
      </c>
      <c r="C142" s="11" t="str">
        <f>IFERROR(VLOOKUP($A142,Disciplinas[],2,FALSE),"-")</f>
        <v>-</v>
      </c>
      <c r="D142" s="11" t="str">
        <f>IFERROR(VLOOKUP($A142,Disciplinas[],3,FALSE),"-")</f>
        <v>-</v>
      </c>
      <c r="E142" s="11" t="str">
        <f>IFERROR(VLOOKUP($A142,Disciplinas[],4,FALSE),"-")</f>
        <v>-</v>
      </c>
      <c r="F142" s="11" t="str">
        <f>IFERROR(VLOOKUP($A142,Disciplinas[],6,FALSE),"-")</f>
        <v>-</v>
      </c>
      <c r="G142" s="11" t="str">
        <f>IFERROR(VLOOKUP($A142,Disciplinas[],7,FALSE),"-")</f>
        <v>-</v>
      </c>
    </row>
    <row r="143" spans="2:7">
      <c r="B143" s="11" t="str">
        <f>IFERROR(VLOOKUP($A143,Disciplinas[],5,FALSE),"-")</f>
        <v>-</v>
      </c>
      <c r="C143" s="11" t="str">
        <f>IFERROR(VLOOKUP($A143,Disciplinas[],2,FALSE),"-")</f>
        <v>-</v>
      </c>
      <c r="D143" s="11" t="str">
        <f>IFERROR(VLOOKUP($A143,Disciplinas[],3,FALSE),"-")</f>
        <v>-</v>
      </c>
      <c r="E143" s="11" t="str">
        <f>IFERROR(VLOOKUP($A143,Disciplinas[],4,FALSE),"-")</f>
        <v>-</v>
      </c>
      <c r="F143" s="11" t="str">
        <f>IFERROR(VLOOKUP($A143,Disciplinas[],6,FALSE),"-")</f>
        <v>-</v>
      </c>
      <c r="G143" s="11" t="str">
        <f>IFERROR(VLOOKUP($A143,Disciplinas[],7,FALSE),"-")</f>
        <v>-</v>
      </c>
    </row>
    <row r="144" spans="2:7">
      <c r="B144" s="11" t="str">
        <f>IFERROR(VLOOKUP($A144,Disciplinas[],5,FALSE),"-")</f>
        <v>-</v>
      </c>
      <c r="C144" s="11" t="str">
        <f>IFERROR(VLOOKUP($A144,Disciplinas[],2,FALSE),"-")</f>
        <v>-</v>
      </c>
      <c r="D144" s="11" t="str">
        <f>IFERROR(VLOOKUP($A144,Disciplinas[],3,FALSE),"-")</f>
        <v>-</v>
      </c>
      <c r="E144" s="11" t="str">
        <f>IFERROR(VLOOKUP($A144,Disciplinas[],4,FALSE),"-")</f>
        <v>-</v>
      </c>
      <c r="F144" s="11" t="str">
        <f>IFERROR(VLOOKUP($A144,Disciplinas[],6,FALSE),"-")</f>
        <v>-</v>
      </c>
      <c r="G144" s="11" t="str">
        <f>IFERROR(VLOOKUP($A144,Disciplinas[],7,FALSE),"-")</f>
        <v>-</v>
      </c>
    </row>
    <row r="145" spans="2:7">
      <c r="B145" s="11" t="str">
        <f>IFERROR(VLOOKUP($A145,Disciplinas[],5,FALSE),"-")</f>
        <v>-</v>
      </c>
      <c r="C145" s="11" t="str">
        <f>IFERROR(VLOOKUP($A145,Disciplinas[],2,FALSE),"-")</f>
        <v>-</v>
      </c>
      <c r="D145" s="11" t="str">
        <f>IFERROR(VLOOKUP($A145,Disciplinas[],3,FALSE),"-")</f>
        <v>-</v>
      </c>
      <c r="E145" s="11" t="str">
        <f>IFERROR(VLOOKUP($A145,Disciplinas[],4,FALSE),"-")</f>
        <v>-</v>
      </c>
      <c r="F145" s="11" t="str">
        <f>IFERROR(VLOOKUP($A145,Disciplinas[],6,FALSE),"-")</f>
        <v>-</v>
      </c>
      <c r="G145" s="11" t="str">
        <f>IFERROR(VLOOKUP($A145,Disciplinas[],7,FALSE),"-")</f>
        <v>-</v>
      </c>
    </row>
    <row r="146" spans="2:7">
      <c r="B146" s="11" t="str">
        <f>IFERROR(VLOOKUP($A146,Disciplinas[],5,FALSE),"-")</f>
        <v>-</v>
      </c>
      <c r="C146" s="11" t="str">
        <f>IFERROR(VLOOKUP($A146,Disciplinas[],2,FALSE),"-")</f>
        <v>-</v>
      </c>
      <c r="D146" s="11" t="str">
        <f>IFERROR(VLOOKUP($A146,Disciplinas[],3,FALSE),"-")</f>
        <v>-</v>
      </c>
      <c r="E146" s="11" t="str">
        <f>IFERROR(VLOOKUP($A146,Disciplinas[],4,FALSE),"-")</f>
        <v>-</v>
      </c>
      <c r="F146" s="11" t="str">
        <f>IFERROR(VLOOKUP($A146,Disciplinas[],6,FALSE),"-")</f>
        <v>-</v>
      </c>
      <c r="G146" s="11" t="str">
        <f>IFERROR(VLOOKUP($A146,Disciplinas[],7,FALSE),"-")</f>
        <v>-</v>
      </c>
    </row>
    <row r="147" spans="2:7">
      <c r="B147" s="11" t="str">
        <f>IFERROR(VLOOKUP($A147,Disciplinas[],5,FALSE),"-")</f>
        <v>-</v>
      </c>
      <c r="C147" s="11" t="str">
        <f>IFERROR(VLOOKUP($A147,Disciplinas[],2,FALSE),"-")</f>
        <v>-</v>
      </c>
      <c r="D147" s="11" t="str">
        <f>IFERROR(VLOOKUP($A147,Disciplinas[],3,FALSE),"-")</f>
        <v>-</v>
      </c>
      <c r="E147" s="11" t="str">
        <f>IFERROR(VLOOKUP($A147,Disciplinas[],4,FALSE),"-")</f>
        <v>-</v>
      </c>
      <c r="F147" s="11" t="str">
        <f>IFERROR(VLOOKUP($A147,Disciplinas[],6,FALSE),"-")</f>
        <v>-</v>
      </c>
      <c r="G147" s="11" t="str">
        <f>IFERROR(VLOOKUP($A147,Disciplinas[],7,FALSE),"-")</f>
        <v>-</v>
      </c>
    </row>
    <row r="148" spans="2:7">
      <c r="B148" s="11" t="str">
        <f>IFERROR(VLOOKUP($A148,Disciplinas[],5,FALSE),"-")</f>
        <v>-</v>
      </c>
      <c r="C148" s="11" t="str">
        <f>IFERROR(VLOOKUP($A148,Disciplinas[],2,FALSE),"-")</f>
        <v>-</v>
      </c>
      <c r="D148" s="11" t="str">
        <f>IFERROR(VLOOKUP($A148,Disciplinas[],3,FALSE),"-")</f>
        <v>-</v>
      </c>
      <c r="E148" s="11" t="str">
        <f>IFERROR(VLOOKUP($A148,Disciplinas[],4,FALSE),"-")</f>
        <v>-</v>
      </c>
      <c r="F148" s="11" t="str">
        <f>IFERROR(VLOOKUP($A148,Disciplinas[],6,FALSE),"-")</f>
        <v>-</v>
      </c>
      <c r="G148" s="11" t="str">
        <f>IFERROR(VLOOKUP($A148,Disciplinas[],7,FALSE),"-")</f>
        <v>-</v>
      </c>
    </row>
    <row r="149" spans="2:7">
      <c r="B149" s="11" t="str">
        <f>IFERROR(VLOOKUP($A149,Disciplinas[],5,FALSE),"-")</f>
        <v>-</v>
      </c>
      <c r="C149" s="11" t="str">
        <f>IFERROR(VLOOKUP($A149,Disciplinas[],2,FALSE),"-")</f>
        <v>-</v>
      </c>
      <c r="D149" s="11" t="str">
        <f>IFERROR(VLOOKUP($A149,Disciplinas[],3,FALSE),"-")</f>
        <v>-</v>
      </c>
      <c r="E149" s="11" t="str">
        <f>IFERROR(VLOOKUP($A149,Disciplinas[],4,FALSE),"-")</f>
        <v>-</v>
      </c>
      <c r="F149" s="11" t="str">
        <f>IFERROR(VLOOKUP($A149,Disciplinas[],6,FALSE),"-")</f>
        <v>-</v>
      </c>
      <c r="G149" s="11" t="str">
        <f>IFERROR(VLOOKUP($A149,Disciplinas[],7,FALSE),"-")</f>
        <v>-</v>
      </c>
    </row>
    <row r="150" spans="2:7">
      <c r="B150" s="11" t="str">
        <f>IFERROR(VLOOKUP($A150,Disciplinas[],5,FALSE),"-")</f>
        <v>-</v>
      </c>
      <c r="C150" s="11" t="str">
        <f>IFERROR(VLOOKUP($A150,Disciplinas[],2,FALSE),"-")</f>
        <v>-</v>
      </c>
      <c r="D150" s="11" t="str">
        <f>IFERROR(VLOOKUP($A150,Disciplinas[],3,FALSE),"-")</f>
        <v>-</v>
      </c>
      <c r="E150" s="11" t="str">
        <f>IFERROR(VLOOKUP($A150,Disciplinas[],4,FALSE),"-")</f>
        <v>-</v>
      </c>
      <c r="F150" s="11" t="str">
        <f>IFERROR(VLOOKUP($A150,Disciplinas[],6,FALSE),"-")</f>
        <v>-</v>
      </c>
      <c r="G150" s="11" t="str">
        <f>IFERROR(VLOOKUP($A150,Disciplinas[],7,FALSE),"-")</f>
        <v>-</v>
      </c>
    </row>
    <row r="151" spans="2:7">
      <c r="B151" s="11"/>
      <c r="C151" s="11"/>
      <c r="D151" s="11"/>
      <c r="E151" s="11"/>
      <c r="F151" s="11"/>
      <c r="G151" s="11"/>
    </row>
  </sheetData>
  <sheetProtection password="C589" sheet="1" objects="1" scenarios="1" formatColumns="0" formatRows="0" insertRows="0" autoFilter="0" pivotTables="0"/>
  <dataValidations count="7">
    <dataValidation type="list" allowBlank="1" showInputMessage="1" showErrorMessage="1" sqref="Y2:Y1048576 AJ2:AJ1048576">
      <formula1>Docentes</formula1>
    </dataValidation>
    <dataValidation type="list" allowBlank="1" showInputMessage="1" showErrorMessage="1" sqref="A2:A1048576">
      <formula1>Disciplina</formula1>
    </dataValidation>
    <dataValidation type="list" errorStyle="warning" allowBlank="1" showInputMessage="1" showErrorMessage="1" sqref="U2:V150 AA2:AB150 M2:N150 Q2:R150 AE2:AF150">
      <formula1>horas</formula1>
    </dataValidation>
    <dataValidation type="list" errorStyle="warning" allowBlank="1" showInputMessage="1" showErrorMessage="1" sqref="P2:P150 T2:T150 Z2:Z150 AD2:AD150 L2:L150">
      <formula1>dias</formula1>
    </dataValidation>
    <dataValidation type="list" errorStyle="warning" allowBlank="1" showInputMessage="1" showErrorMessage="1" sqref="O2:O150 W2:W150 AC2:AC150 AG2:AG150 S2:S150">
      <formula1>sq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1:I1048576">
      <formula1>"Matutino,Noturno"</formula1>
    </dataValidation>
  </dataValidations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N151"/>
  <sheetViews>
    <sheetView tabSelected="1" zoomScale="90" zoomScaleNormal="90" workbookViewId="0">
      <pane xSplit="1" topLeftCell="B1" activePane="topRight" state="frozen"/>
      <selection activeCell="AD1" sqref="AD1:AE1048576"/>
      <selection pane="topRight" activeCell="A15" sqref="A15:XFD15"/>
    </sheetView>
  </sheetViews>
  <sheetFormatPr defaultRowHeight="15"/>
  <cols>
    <col min="1" max="1" width="62.5703125" style="34" bestFit="1" customWidth="1"/>
    <col min="2" max="2" width="11.85546875" style="1" bestFit="1" customWidth="1"/>
    <col min="3" max="3" width="4.140625" style="1" customWidth="1"/>
    <col min="4" max="4" width="4.28515625" style="1" customWidth="1"/>
    <col min="5" max="5" width="4.28515625" style="37" customWidth="1"/>
    <col min="6" max="6" width="11.5703125" style="1" customWidth="1"/>
    <col min="7" max="7" width="8.28515625" style="1" customWidth="1"/>
    <col min="8" max="8" width="9.7109375" style="34" customWidth="1"/>
    <col min="9" max="9" width="12.28515625" style="34" customWidth="1"/>
    <col min="10" max="11" width="9.140625" style="34"/>
    <col min="12" max="12" width="21.85546875" style="26" customWidth="1"/>
    <col min="13" max="14" width="14.140625" style="47" customWidth="1"/>
    <col min="15" max="16" width="14.140625" style="26" customWidth="1"/>
    <col min="17" max="18" width="14.140625" style="47" customWidth="1"/>
    <col min="19" max="20" width="14.140625" style="26" customWidth="1"/>
    <col min="21" max="22" width="14.140625" style="47" customWidth="1"/>
    <col min="23" max="23" width="14.140625" style="26" customWidth="1"/>
    <col min="24" max="24" width="24.140625" style="26" customWidth="1"/>
    <col min="25" max="25" width="17.28515625" style="26" customWidth="1"/>
    <col min="26" max="26" width="22.7109375" style="26" customWidth="1"/>
    <col min="27" max="28" width="22.7109375" style="47" customWidth="1"/>
    <col min="29" max="30" width="22.7109375" style="26" customWidth="1"/>
    <col min="31" max="32" width="22.7109375" style="47" customWidth="1"/>
    <col min="33" max="33" width="22.7109375" style="26" customWidth="1"/>
    <col min="34" max="34" width="14.140625" style="26" customWidth="1"/>
    <col min="35" max="35" width="24.85546875" style="26" customWidth="1"/>
    <col min="36" max="36" width="18.140625" style="26" customWidth="1"/>
    <col min="37" max="37" width="37.140625" style="26" customWidth="1"/>
    <col min="38" max="38" width="9.140625" style="26"/>
    <col min="39" max="16384" width="9.140625" style="1"/>
  </cols>
  <sheetData>
    <row r="1" spans="1:40" s="9" customFormat="1" ht="30">
      <c r="A1" s="9" t="s">
        <v>0</v>
      </c>
      <c r="B1" s="9" t="s">
        <v>4</v>
      </c>
      <c r="C1" s="9" t="s">
        <v>1</v>
      </c>
      <c r="D1" s="9" t="s">
        <v>2</v>
      </c>
      <c r="E1" s="9" t="s">
        <v>3</v>
      </c>
      <c r="F1" s="9" t="s">
        <v>7</v>
      </c>
      <c r="G1" s="9" t="s">
        <v>6</v>
      </c>
      <c r="H1" s="9" t="s">
        <v>15</v>
      </c>
      <c r="I1" s="9" t="s">
        <v>8</v>
      </c>
      <c r="J1" s="9" t="s">
        <v>9</v>
      </c>
      <c r="K1" s="9" t="s">
        <v>52</v>
      </c>
      <c r="L1" s="9" t="s">
        <v>279</v>
      </c>
      <c r="M1" s="46" t="s">
        <v>280</v>
      </c>
      <c r="N1" s="46" t="s">
        <v>281</v>
      </c>
      <c r="O1" s="9" t="s">
        <v>282</v>
      </c>
      <c r="P1" s="9" t="s">
        <v>283</v>
      </c>
      <c r="Q1" s="46" t="s">
        <v>284</v>
      </c>
      <c r="R1" s="46" t="s">
        <v>285</v>
      </c>
      <c r="S1" s="9" t="s">
        <v>286</v>
      </c>
      <c r="T1" s="9" t="s">
        <v>287</v>
      </c>
      <c r="U1" s="46" t="s">
        <v>288</v>
      </c>
      <c r="V1" s="46" t="s">
        <v>289</v>
      </c>
      <c r="W1" s="9" t="s">
        <v>290</v>
      </c>
      <c r="X1" s="9" t="s">
        <v>10</v>
      </c>
      <c r="Y1" s="9" t="s">
        <v>11</v>
      </c>
      <c r="Z1" s="9" t="s">
        <v>291</v>
      </c>
      <c r="AA1" s="46" t="s">
        <v>292</v>
      </c>
      <c r="AB1" s="46" t="s">
        <v>293</v>
      </c>
      <c r="AC1" s="9" t="s">
        <v>294</v>
      </c>
      <c r="AD1" s="9" t="s">
        <v>295</v>
      </c>
      <c r="AE1" s="46" t="s">
        <v>296</v>
      </c>
      <c r="AF1" s="46" t="s">
        <v>297</v>
      </c>
      <c r="AG1" s="9" t="s">
        <v>298</v>
      </c>
      <c r="AH1" s="9" t="s">
        <v>12</v>
      </c>
      <c r="AI1" s="9" t="s">
        <v>13</v>
      </c>
      <c r="AJ1" s="9" t="s">
        <v>14</v>
      </c>
      <c r="AK1" s="9" t="s">
        <v>275</v>
      </c>
      <c r="AM1" s="9" t="s">
        <v>233</v>
      </c>
      <c r="AN1" s="9" t="s">
        <v>234</v>
      </c>
    </row>
    <row r="2" spans="1:40" ht="30">
      <c r="A2" s="34" t="s">
        <v>197</v>
      </c>
      <c r="B2" s="12" t="str">
        <f>IFERROR(VLOOKUP($A2,Disciplinas[],5,FALSE),"-")</f>
        <v>NHT1084-15</v>
      </c>
      <c r="C2" s="12">
        <f>IFERROR(VLOOKUP($A2,Disciplinas[],2,FALSE),"-")</f>
        <v>2</v>
      </c>
      <c r="D2" s="12">
        <f>IFERROR(VLOOKUP($A2,Disciplinas[],3,FALSE),"-")</f>
        <v>1</v>
      </c>
      <c r="E2" s="12">
        <f>IFERROR(VLOOKUP($A2,Disciplinas[],4,FALSE),"-")</f>
        <v>4</v>
      </c>
      <c r="F2" s="12" t="str">
        <f>IFERROR(VLOOKUP($A2,Disciplinas[],6,FALSE),"-")</f>
        <v>OBR</v>
      </c>
      <c r="G2" s="12" t="str">
        <f>IFERROR(VLOOKUP($A2,Disciplinas[],7,FALSE),"-")</f>
        <v>LCB</v>
      </c>
      <c r="H2" s="34" t="s">
        <v>318</v>
      </c>
      <c r="I2" s="34" t="s">
        <v>317</v>
      </c>
      <c r="J2" s="34">
        <v>1</v>
      </c>
      <c r="K2" s="34">
        <v>30</v>
      </c>
      <c r="L2" s="26" t="s">
        <v>309</v>
      </c>
      <c r="M2" s="47">
        <v>0.41666666666666702</v>
      </c>
      <c r="N2" s="47">
        <v>0.5</v>
      </c>
      <c r="O2" s="26" t="s">
        <v>306</v>
      </c>
      <c r="X2" s="26">
        <v>2</v>
      </c>
      <c r="Y2" s="26" t="s">
        <v>53</v>
      </c>
      <c r="Z2" s="26" t="s">
        <v>309</v>
      </c>
      <c r="AA2" s="47">
        <v>0.375</v>
      </c>
      <c r="AB2" s="47">
        <v>0.41666666666666702</v>
      </c>
      <c r="AC2" s="26" t="s">
        <v>306</v>
      </c>
      <c r="AI2" s="26">
        <v>1</v>
      </c>
      <c r="AJ2" s="26" t="s">
        <v>53</v>
      </c>
      <c r="AM2" s="13" t="s">
        <v>63</v>
      </c>
      <c r="AN2" s="13">
        <f>COUNTIF(Tabela36[Categoria],"BI")</f>
        <v>2</v>
      </c>
    </row>
    <row r="3" spans="1:40" ht="30">
      <c r="A3" s="34" t="s">
        <v>197</v>
      </c>
      <c r="B3" s="12" t="str">
        <f>IFERROR(VLOOKUP($A3,Disciplinas[],5,FALSE),"-")</f>
        <v>NHT1084-15</v>
      </c>
      <c r="C3" s="12">
        <f>IFERROR(VLOOKUP($A3,Disciplinas[],2,FALSE),"-")</f>
        <v>2</v>
      </c>
      <c r="D3" s="12">
        <f>IFERROR(VLOOKUP($A3,Disciplinas[],3,FALSE),"-")</f>
        <v>1</v>
      </c>
      <c r="E3" s="12">
        <f>IFERROR(VLOOKUP($A3,Disciplinas[],4,FALSE),"-")</f>
        <v>4</v>
      </c>
      <c r="F3" s="12" t="str">
        <f>IFERROR(VLOOKUP($A3,Disciplinas[],6,FALSE),"-")</f>
        <v>OBR</v>
      </c>
      <c r="G3" s="12" t="str">
        <f>IFERROR(VLOOKUP($A3,Disciplinas[],7,FALSE),"-")</f>
        <v>LCB</v>
      </c>
      <c r="H3" s="34" t="s">
        <v>318</v>
      </c>
      <c r="I3" s="34" t="s">
        <v>253</v>
      </c>
      <c r="J3" s="34">
        <v>1</v>
      </c>
      <c r="K3" s="34">
        <v>30</v>
      </c>
      <c r="L3" s="26" t="s">
        <v>309</v>
      </c>
      <c r="M3" s="47">
        <v>0.83333333333333404</v>
      </c>
      <c r="N3" s="47">
        <v>0.91666666666666696</v>
      </c>
      <c r="O3" s="26" t="s">
        <v>306</v>
      </c>
      <c r="X3" s="26">
        <v>2</v>
      </c>
      <c r="Y3" s="26" t="s">
        <v>53</v>
      </c>
      <c r="Z3" s="26" t="s">
        <v>309</v>
      </c>
      <c r="AA3" s="47">
        <v>0.79166666666666696</v>
      </c>
      <c r="AB3" s="47">
        <v>0.83333333333333404</v>
      </c>
      <c r="AC3" s="26" t="s">
        <v>306</v>
      </c>
      <c r="AI3" s="26">
        <v>1</v>
      </c>
      <c r="AJ3" s="26" t="s">
        <v>53</v>
      </c>
      <c r="AM3" s="13" t="s">
        <v>235</v>
      </c>
      <c r="AN3" s="13">
        <f>COUNTIF(Tabela36[Categoria],"obr")</f>
        <v>12</v>
      </c>
    </row>
    <row r="4" spans="1:40">
      <c r="A4" s="34" t="s">
        <v>201</v>
      </c>
      <c r="B4" s="12" t="str">
        <f>IFERROR(VLOOKUP($A4,Disciplinas[],5,FALSE),"-")</f>
        <v>NHT5013-15</v>
      </c>
      <c r="C4" s="12">
        <f>IFERROR(VLOOKUP($A4,Disciplinas[],2,FALSE),"-")</f>
        <v>4</v>
      </c>
      <c r="D4" s="12">
        <f>IFERROR(VLOOKUP($A4,Disciplinas[],3,FALSE),"-")</f>
        <v>0</v>
      </c>
      <c r="E4" s="12">
        <f>IFERROR(VLOOKUP($A4,Disciplinas[],4,FALSE),"-")</f>
        <v>4</v>
      </c>
      <c r="F4" s="12" t="str">
        <f>IFERROR(VLOOKUP($A4,Disciplinas[],6,FALSE),"-")</f>
        <v>OBR</v>
      </c>
      <c r="G4" s="12" t="str">
        <f>IFERROR(VLOOKUP($A4,Disciplinas[],7,FALSE),"-")</f>
        <v>LCB</v>
      </c>
      <c r="H4" s="34" t="s">
        <v>318</v>
      </c>
      <c r="I4" s="34" t="s">
        <v>317</v>
      </c>
      <c r="J4" s="34">
        <v>1</v>
      </c>
      <c r="K4" s="34">
        <v>30</v>
      </c>
      <c r="L4" s="26" t="s">
        <v>311</v>
      </c>
      <c r="M4" s="47">
        <v>0.33333333333333331</v>
      </c>
      <c r="N4" s="47">
        <v>0.41666666666666702</v>
      </c>
      <c r="O4" s="26" t="s">
        <v>306</v>
      </c>
      <c r="P4" s="26" t="s">
        <v>312</v>
      </c>
      <c r="Q4" s="47">
        <v>0.33333333333333331</v>
      </c>
      <c r="R4" s="47">
        <v>0.41666666666666702</v>
      </c>
      <c r="S4" s="26" t="s">
        <v>306</v>
      </c>
      <c r="X4" s="26">
        <v>2</v>
      </c>
      <c r="Y4" s="26" t="s">
        <v>314</v>
      </c>
      <c r="AM4" s="13" t="s">
        <v>236</v>
      </c>
      <c r="AN4" s="13">
        <f>COUNTIF(Tabela36[Categoria],"o.l")</f>
        <v>0</v>
      </c>
    </row>
    <row r="5" spans="1:40" ht="45">
      <c r="A5" s="34" t="s">
        <v>201</v>
      </c>
      <c r="B5" s="12" t="str">
        <f>IFERROR(VLOOKUP($A5,Disciplinas[],5,FALSE),"-")</f>
        <v>NHT5013-15</v>
      </c>
      <c r="C5" s="12">
        <f>IFERROR(VLOOKUP($A5,Disciplinas[],2,FALSE),"-")</f>
        <v>4</v>
      </c>
      <c r="D5" s="12">
        <f>IFERROR(VLOOKUP($A5,Disciplinas[],3,FALSE),"-")</f>
        <v>0</v>
      </c>
      <c r="E5" s="12">
        <f>IFERROR(VLOOKUP($A5,Disciplinas[],4,FALSE),"-")</f>
        <v>4</v>
      </c>
      <c r="F5" s="12" t="str">
        <f>IFERROR(VLOOKUP($A5,Disciplinas[],6,FALSE),"-")</f>
        <v>OBR</v>
      </c>
      <c r="G5" s="12" t="str">
        <f>IFERROR(VLOOKUP($A5,Disciplinas[],7,FALSE),"-")</f>
        <v>LCB</v>
      </c>
      <c r="H5" s="34" t="s">
        <v>318</v>
      </c>
      <c r="I5" s="34" t="s">
        <v>253</v>
      </c>
      <c r="J5" s="34">
        <v>1</v>
      </c>
      <c r="K5" s="34">
        <v>30</v>
      </c>
      <c r="L5" s="26" t="s">
        <v>311</v>
      </c>
      <c r="M5" s="47">
        <v>0.79166666666666696</v>
      </c>
      <c r="N5" s="47">
        <v>0.875000000000001</v>
      </c>
      <c r="O5" s="26" t="s">
        <v>306</v>
      </c>
      <c r="P5" s="26" t="s">
        <v>312</v>
      </c>
      <c r="Q5" s="47">
        <v>0.79166666666666696</v>
      </c>
      <c r="R5" s="47">
        <v>0.875000000000001</v>
      </c>
      <c r="S5" s="26" t="s">
        <v>306</v>
      </c>
      <c r="X5" s="26">
        <v>4</v>
      </c>
      <c r="Y5" s="26" t="s">
        <v>347</v>
      </c>
      <c r="AM5" s="13" t="s">
        <v>237</v>
      </c>
      <c r="AN5" s="13">
        <f>COUNTIF(Tabela36[Categoria],"livre")</f>
        <v>0</v>
      </c>
    </row>
    <row r="6" spans="1:40" ht="30">
      <c r="A6" s="34" t="s">
        <v>189</v>
      </c>
      <c r="B6" s="12" t="str">
        <f>IFERROR(VLOOKUP($A6,Disciplinas[],5,FALSE),"-")</f>
        <v>NHI5011-13</v>
      </c>
      <c r="C6" s="12">
        <f>IFERROR(VLOOKUP($A6,Disciplinas[],2,FALSE),"-")</f>
        <v>3</v>
      </c>
      <c r="D6" s="12">
        <f>IFERROR(VLOOKUP($A6,Disciplinas[],3,FALSE),"-")</f>
        <v>0</v>
      </c>
      <c r="E6" s="12">
        <f>IFERROR(VLOOKUP($A6,Disciplinas[],4,FALSE),"-")</f>
        <v>3</v>
      </c>
      <c r="F6" s="12" t="str">
        <f>IFERROR(VLOOKUP($A6,Disciplinas[],6,FALSE),"-")</f>
        <v>OBR</v>
      </c>
      <c r="G6" s="12" t="str">
        <f>IFERROR(VLOOKUP($A6,Disciplinas[],7,FALSE),"-")</f>
        <v>LCB</v>
      </c>
      <c r="H6" s="34" t="s">
        <v>318</v>
      </c>
      <c r="I6" s="34" t="s">
        <v>253</v>
      </c>
      <c r="J6" s="34">
        <v>1</v>
      </c>
      <c r="K6" s="34">
        <v>45</v>
      </c>
      <c r="L6" s="26" t="s">
        <v>305</v>
      </c>
      <c r="M6" s="47">
        <v>0.79166666666666696</v>
      </c>
      <c r="N6" s="47">
        <v>0.875000000000001</v>
      </c>
      <c r="O6" s="26" t="s">
        <v>308</v>
      </c>
      <c r="P6" s="26" t="s">
        <v>309</v>
      </c>
      <c r="Q6" s="47">
        <v>0.875000000000001</v>
      </c>
      <c r="R6" s="47">
        <v>0.95833333333333404</v>
      </c>
      <c r="S6" s="26" t="s">
        <v>306</v>
      </c>
      <c r="X6" s="26">
        <v>3</v>
      </c>
      <c r="Y6" s="26" t="s">
        <v>348</v>
      </c>
      <c r="AM6" s="13" t="s">
        <v>239</v>
      </c>
      <c r="AN6" s="13">
        <f>COUNTIF(Tabela36[Categoria],"pg")</f>
        <v>2</v>
      </c>
    </row>
    <row r="7" spans="1:40" ht="30">
      <c r="A7" s="34" t="s">
        <v>106</v>
      </c>
      <c r="B7" s="12" t="str">
        <f>IFERROR(VLOOKUP($A7,Disciplinas[],5,FALSE),"-")</f>
        <v>NHZ5021-15</v>
      </c>
      <c r="C7" s="12">
        <f>IFERROR(VLOOKUP($A7,Disciplinas[],2,FALSE),"-")</f>
        <v>3</v>
      </c>
      <c r="D7" s="12">
        <f>IFERROR(VLOOKUP($A7,Disciplinas[],3,FALSE),"-")</f>
        <v>0</v>
      </c>
      <c r="E7" s="12">
        <f>IFERROR(VLOOKUP($A7,Disciplinas[],4,FALSE),"-")</f>
        <v>3</v>
      </c>
      <c r="F7" s="12" t="str">
        <f>IFERROR(VLOOKUP($A7,Disciplinas[],6,FALSE),"-")</f>
        <v>OL</v>
      </c>
      <c r="G7" s="12" t="str">
        <f>IFERROR(VLOOKUP($A7,Disciplinas[],7,FALSE),"-")</f>
        <v>LCB</v>
      </c>
      <c r="H7" s="34" t="s">
        <v>318</v>
      </c>
      <c r="I7" s="34" t="s">
        <v>253</v>
      </c>
      <c r="J7" s="34">
        <v>1</v>
      </c>
      <c r="K7" s="34">
        <v>30</v>
      </c>
      <c r="L7" s="26" t="s">
        <v>305</v>
      </c>
      <c r="M7" s="47">
        <v>0.79166666666666696</v>
      </c>
      <c r="N7" s="47">
        <v>0.91666666666666696</v>
      </c>
      <c r="O7" s="26" t="s">
        <v>306</v>
      </c>
      <c r="X7" s="26">
        <v>3</v>
      </c>
      <c r="Y7" s="26" t="s">
        <v>57</v>
      </c>
    </row>
    <row r="8" spans="1:40" ht="30">
      <c r="A8" s="34" t="s">
        <v>258</v>
      </c>
      <c r="B8" s="12" t="str">
        <f>IFERROR(VLOOKUP($A8,Disciplinas[],5,FALSE),"-")</f>
        <v>NHT1093-16</v>
      </c>
      <c r="C8" s="12">
        <f>IFERROR(VLOOKUP($A8,Disciplinas[],2,FALSE),"-")</f>
        <v>4</v>
      </c>
      <c r="D8" s="12">
        <f>IFERROR(VLOOKUP($A8,Disciplinas[],3,FALSE),"-")</f>
        <v>2</v>
      </c>
      <c r="E8" s="12">
        <f>IFERROR(VLOOKUP($A8,Disciplinas[],4,FALSE),"-")</f>
        <v>3</v>
      </c>
      <c r="F8" s="12" t="str">
        <f>IFERROR(VLOOKUP($A8,Disciplinas[],6,FALSE),"-")</f>
        <v>OBR</v>
      </c>
      <c r="G8" s="12" t="str">
        <f>IFERROR(VLOOKUP($A8,Disciplinas[],7,FALSE),"-")</f>
        <v>LCB</v>
      </c>
      <c r="H8" s="34" t="s">
        <v>318</v>
      </c>
      <c r="I8" s="34" t="s">
        <v>317</v>
      </c>
      <c r="J8" s="34">
        <v>1</v>
      </c>
      <c r="K8" s="34">
        <v>30</v>
      </c>
      <c r="L8" s="26" t="s">
        <v>307</v>
      </c>
      <c r="M8" s="47">
        <v>0.33333333333333331</v>
      </c>
      <c r="N8" s="47">
        <v>0.41666666666666702</v>
      </c>
      <c r="O8" s="26" t="s">
        <v>306</v>
      </c>
      <c r="P8" s="26" t="s">
        <v>312</v>
      </c>
      <c r="Q8" s="47">
        <v>0.33333333333333331</v>
      </c>
      <c r="R8" s="47">
        <v>0.41666666666666702</v>
      </c>
      <c r="S8" s="26" t="s">
        <v>306</v>
      </c>
      <c r="X8" s="26">
        <v>4</v>
      </c>
      <c r="Y8" s="26" t="s">
        <v>265</v>
      </c>
      <c r="Z8" s="26" t="s">
        <v>307</v>
      </c>
      <c r="AA8" s="47">
        <v>0.41666666666666702</v>
      </c>
      <c r="AB8" s="47">
        <v>0.5</v>
      </c>
      <c r="AC8" s="26" t="s">
        <v>306</v>
      </c>
      <c r="AI8" s="26">
        <v>2</v>
      </c>
      <c r="AJ8" s="26" t="s">
        <v>265</v>
      </c>
    </row>
    <row r="9" spans="1:40" hidden="1">
      <c r="B9" s="12" t="str">
        <f>IFERROR(VLOOKUP($A9,Disciplinas[],5,FALSE),"-")</f>
        <v>-</v>
      </c>
      <c r="C9" s="12" t="str">
        <f>IFERROR(VLOOKUP($A9,Disciplinas[],2,FALSE),"-")</f>
        <v>-</v>
      </c>
      <c r="D9" s="12" t="str">
        <f>IFERROR(VLOOKUP($A9,Disciplinas[],3,FALSE),"-")</f>
        <v>-</v>
      </c>
      <c r="E9" s="12" t="str">
        <f>IFERROR(VLOOKUP($A9,Disciplinas[],4,FALSE),"-")</f>
        <v>-</v>
      </c>
      <c r="F9" s="12" t="str">
        <f>IFERROR(VLOOKUP($A9,Disciplinas[],6,FALSE),"-")</f>
        <v>-</v>
      </c>
      <c r="G9" s="12" t="str">
        <f>IFERROR(VLOOKUP($A9,Disciplinas[],7,FALSE),"-")</f>
        <v>-</v>
      </c>
      <c r="AI9" s="26">
        <v>2</v>
      </c>
      <c r="AJ9" s="26" t="s">
        <v>259</v>
      </c>
    </row>
    <row r="10" spans="1:40" ht="30">
      <c r="A10" s="34" t="s">
        <v>102</v>
      </c>
      <c r="B10" s="12" t="str">
        <f>IFERROR(VLOOKUP($A10,Disciplinas[],5,FALSE),"-")</f>
        <v>ESZU025-13</v>
      </c>
      <c r="C10" s="12">
        <f>IFERROR(VLOOKUP($A10,Disciplinas[],2,FALSE),"-")</f>
        <v>2</v>
      </c>
      <c r="D10" s="12">
        <f>IFERROR(VLOOKUP($A10,Disciplinas[],3,FALSE),"-")</f>
        <v>2</v>
      </c>
      <c r="E10" s="12">
        <f>IFERROR(VLOOKUP($A10,Disciplinas[],4,FALSE),"-")</f>
        <v>4</v>
      </c>
      <c r="F10" s="12" t="str">
        <f>IFERROR(VLOOKUP($A10,Disciplinas[],6,FALSE),"-")</f>
        <v>OL</v>
      </c>
      <c r="G10" s="12" t="str">
        <f>IFERROR(VLOOKUP($A10,Disciplinas[],7,FALSE),"-")</f>
        <v>LCB</v>
      </c>
      <c r="H10" s="34" t="s">
        <v>318</v>
      </c>
      <c r="I10" s="34" t="s">
        <v>317</v>
      </c>
      <c r="J10" s="34">
        <v>1</v>
      </c>
      <c r="K10" s="34">
        <v>30</v>
      </c>
      <c r="L10" s="26" t="s">
        <v>305</v>
      </c>
      <c r="M10" s="47">
        <v>0.33333333333333331</v>
      </c>
      <c r="N10" s="47">
        <v>0.41666666666666702</v>
      </c>
      <c r="O10" s="26" t="s">
        <v>306</v>
      </c>
      <c r="X10" s="26">
        <v>2</v>
      </c>
      <c r="Y10" s="26" t="s">
        <v>58</v>
      </c>
      <c r="Z10" s="26" t="s">
        <v>305</v>
      </c>
      <c r="AA10" s="47">
        <v>0.41666666666666702</v>
      </c>
      <c r="AB10" s="47">
        <v>0.5</v>
      </c>
      <c r="AC10" s="26" t="s">
        <v>306</v>
      </c>
      <c r="AI10" s="26">
        <v>2</v>
      </c>
      <c r="AJ10" s="26" t="s">
        <v>58</v>
      </c>
    </row>
    <row r="11" spans="1:40" ht="45">
      <c r="A11" s="34" t="s">
        <v>205</v>
      </c>
      <c r="B11" s="12" t="str">
        <f>IFERROR(VLOOKUP($A11,Disciplinas[],5,FALSE),"-")</f>
        <v>BCS0002-15</v>
      </c>
      <c r="C11" s="12">
        <f>IFERROR(VLOOKUP($A11,Disciplinas[],2,FALSE),"-")</f>
        <v>0</v>
      </c>
      <c r="D11" s="12">
        <f>IFERROR(VLOOKUP($A11,Disciplinas[],3,FALSE),"-")</f>
        <v>2</v>
      </c>
      <c r="E11" s="12">
        <f>IFERROR(VLOOKUP($A11,Disciplinas[],4,FALSE),"-")</f>
        <v>10</v>
      </c>
      <c r="F11" s="12" t="str">
        <f>IFERROR(VLOOKUP($A11,Disciplinas[],6,FALSE),"-")</f>
        <v>BI</v>
      </c>
      <c r="G11" s="12" t="str">
        <f>IFERROR(VLOOKUP($A11,Disciplinas[],7,FALSE),"-")</f>
        <v>BI</v>
      </c>
      <c r="H11" s="34" t="s">
        <v>318</v>
      </c>
      <c r="I11" s="34" t="s">
        <v>253</v>
      </c>
      <c r="J11" s="34">
        <v>1</v>
      </c>
      <c r="Z11" s="26" t="s">
        <v>307</v>
      </c>
      <c r="AA11" s="47">
        <v>0.875000000000001</v>
      </c>
      <c r="AB11" s="47">
        <v>0.95833333333333404</v>
      </c>
      <c r="AC11" s="26" t="s">
        <v>306</v>
      </c>
      <c r="AI11" s="26">
        <v>2</v>
      </c>
      <c r="AJ11" s="26" t="s">
        <v>347</v>
      </c>
    </row>
    <row r="12" spans="1:40" ht="30">
      <c r="A12" s="34" t="s">
        <v>205</v>
      </c>
      <c r="B12" s="12" t="str">
        <f>IFERROR(VLOOKUP($A12,Disciplinas[],5,FALSE),"-")</f>
        <v>BCS0002-15</v>
      </c>
      <c r="C12" s="12">
        <f>IFERROR(VLOOKUP($A12,Disciplinas[],2,FALSE),"-")</f>
        <v>0</v>
      </c>
      <c r="D12" s="12">
        <f>IFERROR(VLOOKUP($A12,Disciplinas[],3,FALSE),"-")</f>
        <v>2</v>
      </c>
      <c r="E12" s="12">
        <f>IFERROR(VLOOKUP($A12,Disciplinas[],4,FALSE),"-")</f>
        <v>10</v>
      </c>
      <c r="F12" s="12" t="str">
        <f>IFERROR(VLOOKUP($A12,Disciplinas[],6,FALSE),"-")</f>
        <v>BI</v>
      </c>
      <c r="G12" s="12" t="str">
        <f>IFERROR(VLOOKUP($A12,Disciplinas[],7,FALSE),"-")</f>
        <v>BI</v>
      </c>
      <c r="H12" s="34" t="s">
        <v>318</v>
      </c>
      <c r="I12" s="34" t="s">
        <v>317</v>
      </c>
      <c r="J12" s="34">
        <v>1</v>
      </c>
      <c r="Z12" s="26" t="s">
        <v>307</v>
      </c>
      <c r="AA12" s="47">
        <v>0.41666666666666702</v>
      </c>
      <c r="AB12" s="47">
        <v>0.5</v>
      </c>
      <c r="AC12" s="26" t="s">
        <v>306</v>
      </c>
      <c r="AI12" s="26">
        <v>2</v>
      </c>
      <c r="AJ12" s="26" t="s">
        <v>57</v>
      </c>
    </row>
    <row r="13" spans="1:40" ht="45">
      <c r="A13" s="34" t="s">
        <v>273</v>
      </c>
      <c r="B13" s="12" t="str">
        <f>IFERROR(VLOOKUP($A13,Disciplinas[],5,FALSE),"-")</f>
        <v>ENS 230</v>
      </c>
      <c r="C13" s="12">
        <f>IFERROR(VLOOKUP($A13,Disciplinas[],2,FALSE),"-")</f>
        <v>2</v>
      </c>
      <c r="D13" s="12">
        <f>IFERROR(VLOOKUP($A13,Disciplinas[],3,FALSE),"-")</f>
        <v>0</v>
      </c>
      <c r="E13" s="12">
        <f>IFERROR(VLOOKUP($A13,Disciplinas[],4,FALSE),"-")</f>
        <v>4</v>
      </c>
      <c r="F13" s="12" t="str">
        <f>IFERROR(VLOOKUP($A13,Disciplinas[],6,FALSE),"-")</f>
        <v>PG</v>
      </c>
      <c r="G13" s="12" t="str">
        <f>IFERROR(VLOOKUP($A13,Disciplinas[],7,FALSE),"-")</f>
        <v>PEHCM</v>
      </c>
      <c r="H13" s="34" t="s">
        <v>318</v>
      </c>
      <c r="I13" s="34" t="s">
        <v>317</v>
      </c>
      <c r="J13" s="34">
        <v>1</v>
      </c>
      <c r="K13" s="34">
        <v>30</v>
      </c>
      <c r="L13" s="26" t="s">
        <v>312</v>
      </c>
      <c r="M13" s="47">
        <v>0.58333333333333304</v>
      </c>
      <c r="N13" s="47">
        <v>0.66666666666666696</v>
      </c>
      <c r="O13" s="26" t="s">
        <v>306</v>
      </c>
      <c r="X13" s="26">
        <v>2</v>
      </c>
      <c r="Y13" s="26" t="s">
        <v>56</v>
      </c>
    </row>
    <row r="14" spans="1:40" ht="30">
      <c r="A14" s="34" t="s">
        <v>117</v>
      </c>
      <c r="B14" s="12" t="str">
        <f>IFERROR(VLOOKUP($A14,Disciplinas[],5,FALSE),"-")</f>
        <v>NHT1021-13</v>
      </c>
      <c r="C14" s="12" t="str">
        <f>IFERROR(VLOOKUP($A14,Disciplinas[],2,FALSE),"-")</f>
        <v>-</v>
      </c>
      <c r="D14" s="12" t="str">
        <f>IFERROR(VLOOKUP($A14,Disciplinas[],3,FALSE),"-")</f>
        <v>-</v>
      </c>
      <c r="E14" s="12" t="str">
        <f>IFERROR(VLOOKUP($A14,Disciplinas[],4,FALSE),"-")</f>
        <v>-</v>
      </c>
      <c r="F14" s="12" t="str">
        <f>IFERROR(VLOOKUP($A14,Disciplinas[],6,FALSE),"-")</f>
        <v>OBR</v>
      </c>
      <c r="G14" s="12" t="str">
        <f>IFERROR(VLOOKUP($A14,Disciplinas[],7,FALSE),"-")</f>
        <v>LCB</v>
      </c>
      <c r="H14" s="34" t="s">
        <v>318</v>
      </c>
      <c r="I14" s="34" t="s">
        <v>317</v>
      </c>
      <c r="J14" s="34">
        <v>1</v>
      </c>
      <c r="K14" s="34">
        <v>10</v>
      </c>
      <c r="Z14" s="26" t="s">
        <v>312</v>
      </c>
      <c r="AA14" s="47">
        <v>0.41666666666666702</v>
      </c>
      <c r="AB14" s="47">
        <v>0.5</v>
      </c>
      <c r="AC14" s="26" t="s">
        <v>306</v>
      </c>
      <c r="AI14" s="26">
        <v>2</v>
      </c>
      <c r="AJ14" s="26" t="s">
        <v>348</v>
      </c>
    </row>
    <row r="15" spans="1:40" ht="30">
      <c r="A15" s="34" t="s">
        <v>117</v>
      </c>
      <c r="B15" s="12" t="str">
        <f>IFERROR(VLOOKUP($A15,Disciplinas[],5,FALSE),"-")</f>
        <v>NHT1021-13</v>
      </c>
      <c r="C15" s="12" t="str">
        <f>IFERROR(VLOOKUP($A15,Disciplinas[],2,FALSE),"-")</f>
        <v>-</v>
      </c>
      <c r="D15" s="12" t="str">
        <f>IFERROR(VLOOKUP($A15,Disciplinas[],3,FALSE),"-")</f>
        <v>-</v>
      </c>
      <c r="E15" s="12" t="str">
        <f>IFERROR(VLOOKUP($A15,Disciplinas[],4,FALSE),"-")</f>
        <v>-</v>
      </c>
      <c r="F15" s="12" t="str">
        <f>IFERROR(VLOOKUP($A15,Disciplinas[],6,FALSE),"-")</f>
        <v>OBR</v>
      </c>
      <c r="G15" s="12" t="str">
        <f>IFERROR(VLOOKUP($A15,Disciplinas[],7,FALSE),"-")</f>
        <v>LCB</v>
      </c>
      <c r="H15" s="34" t="s">
        <v>318</v>
      </c>
      <c r="I15" s="34" t="s">
        <v>253</v>
      </c>
      <c r="J15" s="34">
        <v>1</v>
      </c>
      <c r="K15" s="34">
        <v>10</v>
      </c>
      <c r="Z15" s="26" t="s">
        <v>312</v>
      </c>
      <c r="AA15" s="47">
        <v>0.875000000000001</v>
      </c>
      <c r="AB15" s="47">
        <v>0.95833333333333404</v>
      </c>
      <c r="AC15" s="26" t="s">
        <v>306</v>
      </c>
      <c r="AI15" s="26">
        <v>2</v>
      </c>
      <c r="AJ15" s="26" t="s">
        <v>58</v>
      </c>
    </row>
    <row r="16" spans="1:40">
      <c r="A16" s="34" t="s">
        <v>121</v>
      </c>
      <c r="B16" s="12" t="str">
        <f>IFERROR(VLOOKUP($A16,Disciplinas[],5,FALSE),"-")</f>
        <v>NHT5006-13</v>
      </c>
      <c r="C16" s="12" t="str">
        <f>IFERROR(VLOOKUP($A16,Disciplinas[],2,FALSE),"-")</f>
        <v>-</v>
      </c>
      <c r="D16" s="12" t="str">
        <f>IFERROR(VLOOKUP($A16,Disciplinas[],3,FALSE),"-")</f>
        <v>-</v>
      </c>
      <c r="E16" s="12" t="str">
        <f>IFERROR(VLOOKUP($A16,Disciplinas[],4,FALSE),"-")</f>
        <v>-</v>
      </c>
      <c r="F16" s="12" t="str">
        <f>IFERROR(VLOOKUP($A16,Disciplinas[],6,FALSE),"-")</f>
        <v>OBR</v>
      </c>
      <c r="G16" s="12" t="str">
        <f>IFERROR(VLOOKUP($A16,Disciplinas[],7,FALSE),"-")</f>
        <v>LCB</v>
      </c>
      <c r="H16" s="34" t="s">
        <v>318</v>
      </c>
      <c r="I16" s="34" t="s">
        <v>317</v>
      </c>
      <c r="J16" s="34">
        <v>1</v>
      </c>
      <c r="K16" s="34">
        <v>10</v>
      </c>
      <c r="Z16" s="26" t="s">
        <v>312</v>
      </c>
      <c r="AA16" s="47">
        <v>0.41666666666666702</v>
      </c>
      <c r="AB16" s="47">
        <v>0.5</v>
      </c>
      <c r="AC16" s="26" t="s">
        <v>306</v>
      </c>
      <c r="AI16" s="26">
        <v>2</v>
      </c>
      <c r="AJ16" s="26" t="s">
        <v>314</v>
      </c>
    </row>
    <row r="17" spans="1:38" ht="30">
      <c r="A17" s="34" t="s">
        <v>121</v>
      </c>
      <c r="B17" s="12" t="str">
        <f>IFERROR(VLOOKUP($A17,Disciplinas[],5,FALSE),"-")</f>
        <v>NHT5006-13</v>
      </c>
      <c r="C17" s="12" t="str">
        <f>IFERROR(VLOOKUP($A17,Disciplinas[],2,FALSE),"-")</f>
        <v>-</v>
      </c>
      <c r="D17" s="12" t="str">
        <f>IFERROR(VLOOKUP($A17,Disciplinas[],3,FALSE),"-")</f>
        <v>-</v>
      </c>
      <c r="E17" s="12" t="str">
        <f>IFERROR(VLOOKUP($A17,Disciplinas[],4,FALSE),"-")</f>
        <v>-</v>
      </c>
      <c r="F17" s="12" t="str">
        <f>IFERROR(VLOOKUP($A17,Disciplinas[],6,FALSE),"-")</f>
        <v>OBR</v>
      </c>
      <c r="G17" s="12" t="str">
        <f>IFERROR(VLOOKUP($A17,Disciplinas[],7,FALSE),"-")</f>
        <v>LCB</v>
      </c>
      <c r="H17" s="34" t="s">
        <v>318</v>
      </c>
      <c r="I17" s="34" t="s">
        <v>253</v>
      </c>
      <c r="J17" s="34">
        <v>1</v>
      </c>
      <c r="K17" s="34">
        <v>10</v>
      </c>
      <c r="Z17" s="26" t="s">
        <v>312</v>
      </c>
      <c r="AA17" s="47">
        <v>0.875000000000001</v>
      </c>
      <c r="AB17" s="47">
        <v>0.95833333333333404</v>
      </c>
      <c r="AC17" s="26" t="s">
        <v>306</v>
      </c>
      <c r="AI17" s="26">
        <v>2</v>
      </c>
      <c r="AJ17" s="26" t="s">
        <v>53</v>
      </c>
      <c r="AL17" s="34"/>
    </row>
    <row r="18" spans="1:38" ht="90">
      <c r="A18" s="34" t="s">
        <v>119</v>
      </c>
      <c r="B18" s="12" t="str">
        <f>IFERROR(VLOOKUP($A18,Disciplinas[],5,FALSE),"-")</f>
        <v>NHT1022-13</v>
      </c>
      <c r="C18" s="12" t="str">
        <f>IFERROR(VLOOKUP($A18,Disciplinas[],2,FALSE),"-")</f>
        <v>-</v>
      </c>
      <c r="D18" s="12" t="str">
        <f>IFERROR(VLOOKUP($A18,Disciplinas[],3,FALSE),"-")</f>
        <v>-</v>
      </c>
      <c r="E18" s="12" t="str">
        <f>IFERROR(VLOOKUP($A18,Disciplinas[],4,FALSE),"-")</f>
        <v>-</v>
      </c>
      <c r="F18" s="12" t="str">
        <f>IFERROR(VLOOKUP($A18,Disciplinas[],6,FALSE),"-")</f>
        <v>OBR</v>
      </c>
      <c r="G18" s="12" t="str">
        <f>IFERROR(VLOOKUP($A18,Disciplinas[],7,FALSE),"-")</f>
        <v>LCB</v>
      </c>
      <c r="H18" s="34" t="s">
        <v>318</v>
      </c>
      <c r="I18" s="34" t="s">
        <v>317</v>
      </c>
      <c r="J18" s="34">
        <v>1</v>
      </c>
      <c r="K18" s="34">
        <v>10</v>
      </c>
      <c r="Z18" s="26" t="s">
        <v>309</v>
      </c>
      <c r="AA18" s="47">
        <v>0.58333333333333304</v>
      </c>
      <c r="AB18" s="47">
        <v>0.66666666666666696</v>
      </c>
      <c r="AC18" s="26" t="s">
        <v>306</v>
      </c>
      <c r="AI18" s="26">
        <v>2</v>
      </c>
      <c r="AJ18" s="26" t="s">
        <v>348</v>
      </c>
      <c r="AK18" s="26" t="s">
        <v>349</v>
      </c>
      <c r="AL18" s="34"/>
    </row>
    <row r="19" spans="1:38" ht="45">
      <c r="A19" s="34" t="s">
        <v>163</v>
      </c>
      <c r="B19" s="12" t="str">
        <f>IFERROR(VLOOKUP($A19,Disciplinas[],5,FALSE),"-")</f>
        <v>NHZ5017-15</v>
      </c>
      <c r="C19" s="12">
        <f>IFERROR(VLOOKUP($A19,Disciplinas[],2,FALSE),"-")</f>
        <v>4</v>
      </c>
      <c r="D19" s="12">
        <f>IFERROR(VLOOKUP($A19,Disciplinas[],3,FALSE),"-")</f>
        <v>0</v>
      </c>
      <c r="E19" s="12">
        <f>IFERROR(VLOOKUP($A19,Disciplinas[],4,FALSE),"-")</f>
        <v>2</v>
      </c>
      <c r="F19" s="12" t="str">
        <f>IFERROR(VLOOKUP($A19,Disciplinas[],6,FALSE),"-")</f>
        <v>OL</v>
      </c>
      <c r="G19" s="12" t="str">
        <f>IFERROR(VLOOKUP($A19,Disciplinas[],7,FALSE),"-")</f>
        <v>LCB</v>
      </c>
      <c r="H19" s="34" t="s">
        <v>318</v>
      </c>
      <c r="I19" s="34" t="s">
        <v>317</v>
      </c>
      <c r="J19" s="34">
        <v>1</v>
      </c>
      <c r="K19" s="34">
        <v>45</v>
      </c>
      <c r="L19" s="26" t="s">
        <v>307</v>
      </c>
      <c r="M19" s="47">
        <v>0.58333333333333304</v>
      </c>
      <c r="N19" s="47">
        <v>0.75</v>
      </c>
      <c r="O19" s="26" t="s">
        <v>306</v>
      </c>
      <c r="X19" s="26">
        <v>4</v>
      </c>
      <c r="Y19" s="26" t="s">
        <v>350</v>
      </c>
      <c r="AK19" s="26" t="s">
        <v>361</v>
      </c>
      <c r="AL19" s="34"/>
    </row>
    <row r="20" spans="1:38" ht="20.25" customHeight="1">
      <c r="A20" s="34" t="s">
        <v>354</v>
      </c>
      <c r="B20" s="12" t="str">
        <f>IFERROR(VLOOKUP($A20,Disciplinas[],5,FALSE),"-")</f>
        <v>ENS 280</v>
      </c>
      <c r="C20" s="12">
        <f>IFERROR(VLOOKUP($A20,Disciplinas[],2,FALSE),"-")</f>
        <v>2</v>
      </c>
      <c r="D20" s="12">
        <f>IFERROR(VLOOKUP($A20,Disciplinas[],3,FALSE),"-")</f>
        <v>0</v>
      </c>
      <c r="E20" s="12">
        <f>IFERROR(VLOOKUP($A20,Disciplinas[],4,FALSE),"-")</f>
        <v>4</v>
      </c>
      <c r="F20" s="12" t="str">
        <f>IFERROR(VLOOKUP($A20,Disciplinas[],6,FALSE),"-")</f>
        <v>PG</v>
      </c>
      <c r="G20" s="12" t="str">
        <f>IFERROR(VLOOKUP($A20,Disciplinas[],7,FALSE),"-")</f>
        <v>PEHCM</v>
      </c>
      <c r="H20" s="34" t="s">
        <v>318</v>
      </c>
      <c r="I20" s="34" t="s">
        <v>317</v>
      </c>
      <c r="J20" s="34">
        <v>1</v>
      </c>
      <c r="L20" s="26" t="s">
        <v>312</v>
      </c>
      <c r="M20" s="47">
        <v>0.66666666666666696</v>
      </c>
      <c r="N20" s="47">
        <v>0.75</v>
      </c>
      <c r="O20" s="26" t="s">
        <v>306</v>
      </c>
      <c r="X20" s="26">
        <v>2</v>
      </c>
      <c r="Y20" s="26" t="s">
        <v>58</v>
      </c>
      <c r="AL20" s="34"/>
    </row>
    <row r="21" spans="1:38" ht="15" customHeight="1">
      <c r="A21" s="34" t="s">
        <v>108</v>
      </c>
      <c r="B21" s="12" t="str">
        <f>IFERROR(VLOOKUP($A21,Disciplinas[],5,FALSE),"-")</f>
        <v>NHZ5020-15</v>
      </c>
      <c r="C21" s="12">
        <f>IFERROR(VLOOKUP($A21,Disciplinas[],2,FALSE),"-")</f>
        <v>2</v>
      </c>
      <c r="D21" s="12">
        <f>IFERROR(VLOOKUP($A21,Disciplinas[],3,FALSE),"-")</f>
        <v>0</v>
      </c>
      <c r="E21" s="12">
        <f>IFERROR(VLOOKUP($A21,Disciplinas[],4,FALSE),"-")</f>
        <v>2</v>
      </c>
      <c r="F21" s="12" t="str">
        <f>IFERROR(VLOOKUP($A21,Disciplinas[],6,FALSE),"-")</f>
        <v>OL</v>
      </c>
      <c r="G21" s="12" t="str">
        <f>IFERROR(VLOOKUP($A21,Disciplinas[],7,FALSE),"-")</f>
        <v>LCB</v>
      </c>
      <c r="H21" s="34" t="s">
        <v>318</v>
      </c>
      <c r="I21" s="34" t="s">
        <v>253</v>
      </c>
      <c r="J21" s="34">
        <v>1</v>
      </c>
      <c r="K21" s="34">
        <v>40</v>
      </c>
      <c r="L21" s="26" t="s">
        <v>312</v>
      </c>
      <c r="M21" s="47">
        <v>0.79166666666666696</v>
      </c>
      <c r="N21" s="47">
        <v>0.875000000000001</v>
      </c>
      <c r="O21" s="26" t="s">
        <v>306</v>
      </c>
      <c r="X21" s="26">
        <v>3</v>
      </c>
      <c r="Y21" s="26" t="s">
        <v>348</v>
      </c>
      <c r="AL21" s="34"/>
    </row>
    <row r="22" spans="1:38" ht="45">
      <c r="A22" s="34" t="s">
        <v>123</v>
      </c>
      <c r="B22" s="12" t="str">
        <f>IFERROR(VLOOKUP($A22,Disciplinas[],5,FALSE),"-")</f>
        <v>NHT5007-13</v>
      </c>
      <c r="C22" s="12" t="str">
        <f>IFERROR(VLOOKUP($A22,Disciplinas[],2,FALSE),"-")</f>
        <v>-</v>
      </c>
      <c r="D22" s="12" t="str">
        <f>IFERROR(VLOOKUP($A22,Disciplinas[],3,FALSE),"-")</f>
        <v>-</v>
      </c>
      <c r="E22" s="12" t="str">
        <f>IFERROR(VLOOKUP($A22,Disciplinas[],4,FALSE),"-")</f>
        <v>-</v>
      </c>
      <c r="F22" s="12" t="str">
        <f>IFERROR(VLOOKUP($A22,Disciplinas[],6,FALSE),"-")</f>
        <v>OBR</v>
      </c>
      <c r="G22" s="12" t="str">
        <f>IFERROR(VLOOKUP($A22,Disciplinas[],7,FALSE),"-")</f>
        <v>LCB</v>
      </c>
      <c r="H22" s="34" t="s">
        <v>318</v>
      </c>
      <c r="I22" s="34" t="s">
        <v>253</v>
      </c>
      <c r="J22" s="34">
        <v>1</v>
      </c>
      <c r="K22" s="34">
        <v>10</v>
      </c>
      <c r="L22" s="26" t="s">
        <v>309</v>
      </c>
      <c r="M22" s="47">
        <v>0.79166666666666696</v>
      </c>
      <c r="N22" s="47">
        <v>0.875000000000001</v>
      </c>
      <c r="O22" s="26" t="s">
        <v>306</v>
      </c>
      <c r="AI22" s="26">
        <v>2</v>
      </c>
      <c r="AJ22" s="26" t="s">
        <v>350</v>
      </c>
      <c r="AK22" s="26" t="s">
        <v>362</v>
      </c>
      <c r="AL22" s="34"/>
    </row>
    <row r="23" spans="1:38">
      <c r="B23" s="12" t="str">
        <f>IFERROR(VLOOKUP($A23,Disciplinas[],5,FALSE),"-")</f>
        <v>-</v>
      </c>
      <c r="C23" s="12" t="str">
        <f>IFERROR(VLOOKUP($A23,Disciplinas[],2,FALSE),"-")</f>
        <v>-</v>
      </c>
      <c r="D23" s="12" t="str">
        <f>IFERROR(VLOOKUP($A23,Disciplinas[],3,FALSE),"-")</f>
        <v>-</v>
      </c>
      <c r="E23" s="12" t="str">
        <f>IFERROR(VLOOKUP($A23,Disciplinas[],4,FALSE),"-")</f>
        <v>-</v>
      </c>
      <c r="F23" s="12" t="str">
        <f>IFERROR(VLOOKUP($A23,Disciplinas[],6,FALSE),"-")</f>
        <v>-</v>
      </c>
      <c r="G23" s="12" t="str">
        <f>IFERROR(VLOOKUP($A23,Disciplinas[],7,FALSE),"-")</f>
        <v>-</v>
      </c>
      <c r="AL23" s="34"/>
    </row>
    <row r="24" spans="1:38">
      <c r="B24" s="12" t="str">
        <f>IFERROR(VLOOKUP($A24,Disciplinas[],5,FALSE),"-")</f>
        <v>-</v>
      </c>
      <c r="C24" s="12" t="str">
        <f>IFERROR(VLOOKUP($A24,Disciplinas[],2,FALSE),"-")</f>
        <v>-</v>
      </c>
      <c r="D24" s="12" t="str">
        <f>IFERROR(VLOOKUP($A24,Disciplinas[],3,FALSE),"-")</f>
        <v>-</v>
      </c>
      <c r="E24" s="12" t="str">
        <f>IFERROR(VLOOKUP($A24,Disciplinas[],4,FALSE),"-")</f>
        <v>-</v>
      </c>
      <c r="F24" s="12" t="str">
        <f>IFERROR(VLOOKUP($A24,Disciplinas[],6,FALSE),"-")</f>
        <v>-</v>
      </c>
      <c r="G24" s="12" t="str">
        <f>IFERROR(VLOOKUP($A24,Disciplinas[],7,FALSE),"-")</f>
        <v>-</v>
      </c>
      <c r="AL24" s="34"/>
    </row>
    <row r="25" spans="1:38">
      <c r="B25" s="12" t="str">
        <f>IFERROR(VLOOKUP($A25,Disciplinas[],5,FALSE),"-")</f>
        <v>-</v>
      </c>
      <c r="C25" s="12" t="str">
        <f>IFERROR(VLOOKUP($A25,Disciplinas[],2,FALSE),"-")</f>
        <v>-</v>
      </c>
      <c r="D25" s="12" t="str">
        <f>IFERROR(VLOOKUP($A25,Disciplinas[],3,FALSE),"-")</f>
        <v>-</v>
      </c>
      <c r="E25" s="12" t="str">
        <f>IFERROR(VLOOKUP($A25,Disciplinas[],4,FALSE),"-")</f>
        <v>-</v>
      </c>
      <c r="F25" s="12" t="str">
        <f>IFERROR(VLOOKUP($A25,Disciplinas[],6,FALSE),"-")</f>
        <v>-</v>
      </c>
      <c r="G25" s="12" t="str">
        <f>IFERROR(VLOOKUP($A25,Disciplinas[],7,FALSE),"-")</f>
        <v>-</v>
      </c>
      <c r="AL25" s="34"/>
    </row>
    <row r="26" spans="1:38">
      <c r="B26" s="12" t="str">
        <f>IFERROR(VLOOKUP($A26,Disciplinas[],5,FALSE),"-")</f>
        <v>-</v>
      </c>
      <c r="C26" s="12" t="str">
        <f>IFERROR(VLOOKUP($A26,Disciplinas[],2,FALSE),"-")</f>
        <v>-</v>
      </c>
      <c r="D26" s="12" t="str">
        <f>IFERROR(VLOOKUP($A26,Disciplinas[],3,FALSE),"-")</f>
        <v>-</v>
      </c>
      <c r="E26" s="12" t="str">
        <f>IFERROR(VLOOKUP($A26,Disciplinas[],4,FALSE),"-")</f>
        <v>-</v>
      </c>
      <c r="F26" s="12" t="str">
        <f>IFERROR(VLOOKUP($A26,Disciplinas[],6,FALSE),"-")</f>
        <v>-</v>
      </c>
      <c r="G26" s="12" t="str">
        <f>IFERROR(VLOOKUP($A26,Disciplinas[],7,FALSE),"-")</f>
        <v>-</v>
      </c>
      <c r="AL26" s="34"/>
    </row>
    <row r="27" spans="1:38">
      <c r="B27" s="12" t="str">
        <f>IFERROR(VLOOKUP($A27,Disciplinas[],5,FALSE),"-")</f>
        <v>-</v>
      </c>
      <c r="C27" s="12" t="str">
        <f>IFERROR(VLOOKUP($A27,Disciplinas[],2,FALSE),"-")</f>
        <v>-</v>
      </c>
      <c r="D27" s="12" t="str">
        <f>IFERROR(VLOOKUP($A27,Disciplinas[],3,FALSE),"-")</f>
        <v>-</v>
      </c>
      <c r="E27" s="12" t="str">
        <f>IFERROR(VLOOKUP($A27,Disciplinas[],4,FALSE),"-")</f>
        <v>-</v>
      </c>
      <c r="F27" s="12" t="str">
        <f>IFERROR(VLOOKUP($A27,Disciplinas[],6,FALSE),"-")</f>
        <v>-</v>
      </c>
      <c r="G27" s="12" t="str">
        <f>IFERROR(VLOOKUP($A27,Disciplinas[],7,FALSE),"-")</f>
        <v>-</v>
      </c>
      <c r="AL27" s="34"/>
    </row>
    <row r="28" spans="1:38">
      <c r="B28" s="12" t="str">
        <f>IFERROR(VLOOKUP($A28,Disciplinas[],5,FALSE),"-")</f>
        <v>-</v>
      </c>
      <c r="C28" s="12" t="str">
        <f>IFERROR(VLOOKUP($A28,Disciplinas[],2,FALSE),"-")</f>
        <v>-</v>
      </c>
      <c r="D28" s="12" t="str">
        <f>IFERROR(VLOOKUP($A28,Disciplinas[],3,FALSE),"-")</f>
        <v>-</v>
      </c>
      <c r="E28" s="12" t="str">
        <f>IFERROR(VLOOKUP($A28,Disciplinas[],4,FALSE),"-")</f>
        <v>-</v>
      </c>
      <c r="F28" s="12" t="str">
        <f>IFERROR(VLOOKUP($A28,Disciplinas[],6,FALSE),"-")</f>
        <v>-</v>
      </c>
      <c r="G28" s="12" t="str">
        <f>IFERROR(VLOOKUP($A28,Disciplinas[],7,FALSE),"-")</f>
        <v>-</v>
      </c>
      <c r="AL28" s="34"/>
    </row>
    <row r="29" spans="1:38">
      <c r="B29" s="12" t="str">
        <f>IFERROR(VLOOKUP($A29,Disciplinas[],5,FALSE),"-")</f>
        <v>-</v>
      </c>
      <c r="C29" s="12" t="str">
        <f>IFERROR(VLOOKUP($A29,Disciplinas[],2,FALSE),"-")</f>
        <v>-</v>
      </c>
      <c r="D29" s="12" t="str">
        <f>IFERROR(VLOOKUP($A29,Disciplinas[],3,FALSE),"-")</f>
        <v>-</v>
      </c>
      <c r="E29" s="12" t="str">
        <f>IFERROR(VLOOKUP($A29,Disciplinas[],4,FALSE),"-")</f>
        <v>-</v>
      </c>
      <c r="F29" s="12" t="str">
        <f>IFERROR(VLOOKUP($A29,Disciplinas[],6,FALSE),"-")</f>
        <v>-</v>
      </c>
      <c r="G29" s="12" t="str">
        <f>IFERROR(VLOOKUP($A29,Disciplinas[],7,FALSE),"-")</f>
        <v>-</v>
      </c>
      <c r="AL29" s="34"/>
    </row>
    <row r="30" spans="1:38">
      <c r="B30" s="12" t="str">
        <f>IFERROR(VLOOKUP($A30,Disciplinas[],5,FALSE),"-")</f>
        <v>-</v>
      </c>
      <c r="C30" s="12" t="str">
        <f>IFERROR(VLOOKUP($A30,Disciplinas[],2,FALSE),"-")</f>
        <v>-</v>
      </c>
      <c r="D30" s="12" t="str">
        <f>IFERROR(VLOOKUP($A30,Disciplinas[],3,FALSE),"-")</f>
        <v>-</v>
      </c>
      <c r="E30" s="12" t="str">
        <f>IFERROR(VLOOKUP($A30,Disciplinas[],4,FALSE),"-")</f>
        <v>-</v>
      </c>
      <c r="F30" s="12" t="str">
        <f>IFERROR(VLOOKUP($A30,Disciplinas[],6,FALSE),"-")</f>
        <v>-</v>
      </c>
      <c r="G30" s="12" t="str">
        <f>IFERROR(VLOOKUP($A30,Disciplinas[],7,FALSE),"-")</f>
        <v>-</v>
      </c>
      <c r="AL30" s="34"/>
    </row>
    <row r="31" spans="1:38">
      <c r="B31" s="12" t="str">
        <f>IFERROR(VLOOKUP($A31,Disciplinas[],5,FALSE),"-")</f>
        <v>-</v>
      </c>
      <c r="C31" s="12" t="str">
        <f>IFERROR(VLOOKUP($A31,Disciplinas[],2,FALSE),"-")</f>
        <v>-</v>
      </c>
      <c r="D31" s="12" t="str">
        <f>IFERROR(VLOOKUP($A31,Disciplinas[],3,FALSE),"-")</f>
        <v>-</v>
      </c>
      <c r="E31" s="12" t="str">
        <f>IFERROR(VLOOKUP($A31,Disciplinas[],4,FALSE),"-")</f>
        <v>-</v>
      </c>
      <c r="F31" s="12" t="str">
        <f>IFERROR(VLOOKUP($A31,Disciplinas[],6,FALSE),"-")</f>
        <v>-</v>
      </c>
      <c r="G31" s="12" t="str">
        <f>IFERROR(VLOOKUP($A31,Disciplinas[],7,FALSE),"-")</f>
        <v>-</v>
      </c>
      <c r="AL31" s="34"/>
    </row>
    <row r="32" spans="1:38">
      <c r="B32" s="12" t="str">
        <f>IFERROR(VLOOKUP($A32,Disciplinas[],5,FALSE),"-")</f>
        <v>-</v>
      </c>
      <c r="C32" s="12" t="str">
        <f>IFERROR(VLOOKUP($A32,Disciplinas[],2,FALSE),"-")</f>
        <v>-</v>
      </c>
      <c r="D32" s="12" t="str">
        <f>IFERROR(VLOOKUP($A32,Disciplinas[],3,FALSE),"-")</f>
        <v>-</v>
      </c>
      <c r="E32" s="12" t="str">
        <f>IFERROR(VLOOKUP($A32,Disciplinas[],4,FALSE),"-")</f>
        <v>-</v>
      </c>
      <c r="F32" s="12" t="str">
        <f>IFERROR(VLOOKUP($A32,Disciplinas[],6,FALSE),"-")</f>
        <v>-</v>
      </c>
      <c r="G32" s="12" t="str">
        <f>IFERROR(VLOOKUP($A32,Disciplinas[],7,FALSE),"-")</f>
        <v>-</v>
      </c>
      <c r="AL32" s="34"/>
    </row>
    <row r="33" spans="2:38">
      <c r="B33" s="12" t="str">
        <f>IFERROR(VLOOKUP($A33,Disciplinas[],5,FALSE),"-")</f>
        <v>-</v>
      </c>
      <c r="C33" s="12" t="str">
        <f>IFERROR(VLOOKUP($A33,Disciplinas[],2,FALSE),"-")</f>
        <v>-</v>
      </c>
      <c r="D33" s="12" t="str">
        <f>IFERROR(VLOOKUP($A33,Disciplinas[],3,FALSE),"-")</f>
        <v>-</v>
      </c>
      <c r="E33" s="12" t="str">
        <f>IFERROR(VLOOKUP($A33,Disciplinas[],4,FALSE),"-")</f>
        <v>-</v>
      </c>
      <c r="F33" s="12" t="str">
        <f>IFERROR(VLOOKUP($A33,Disciplinas[],6,FALSE),"-")</f>
        <v>-</v>
      </c>
      <c r="G33" s="12" t="str">
        <f>IFERROR(VLOOKUP($A33,Disciplinas[],7,FALSE),"-")</f>
        <v>-</v>
      </c>
      <c r="AL33" s="34"/>
    </row>
    <row r="34" spans="2:38">
      <c r="B34" s="12" t="str">
        <f>IFERROR(VLOOKUP($A34,Disciplinas[],5,FALSE),"-")</f>
        <v>-</v>
      </c>
      <c r="C34" s="12" t="str">
        <f>IFERROR(VLOOKUP($A34,Disciplinas[],2,FALSE),"-")</f>
        <v>-</v>
      </c>
      <c r="D34" s="12" t="str">
        <f>IFERROR(VLOOKUP($A34,Disciplinas[],3,FALSE),"-")</f>
        <v>-</v>
      </c>
      <c r="E34" s="12" t="str">
        <f>IFERROR(VLOOKUP($A34,Disciplinas[],4,FALSE),"-")</f>
        <v>-</v>
      </c>
      <c r="F34" s="12" t="str">
        <f>IFERROR(VLOOKUP($A34,Disciplinas[],6,FALSE),"-")</f>
        <v>-</v>
      </c>
      <c r="G34" s="12" t="str">
        <f>IFERROR(VLOOKUP($A34,Disciplinas[],7,FALSE),"-")</f>
        <v>-</v>
      </c>
    </row>
    <row r="35" spans="2:38">
      <c r="B35" s="12" t="str">
        <f>IFERROR(VLOOKUP($A35,Disciplinas[],5,FALSE),"-")</f>
        <v>-</v>
      </c>
      <c r="C35" s="12" t="str">
        <f>IFERROR(VLOOKUP($A35,Disciplinas[],2,FALSE),"-")</f>
        <v>-</v>
      </c>
      <c r="D35" s="12" t="str">
        <f>IFERROR(VLOOKUP($A35,Disciplinas[],3,FALSE),"-")</f>
        <v>-</v>
      </c>
      <c r="E35" s="12" t="str">
        <f>IFERROR(VLOOKUP($A35,Disciplinas[],4,FALSE),"-")</f>
        <v>-</v>
      </c>
      <c r="F35" s="12" t="str">
        <f>IFERROR(VLOOKUP($A35,Disciplinas[],6,FALSE),"-")</f>
        <v>-</v>
      </c>
      <c r="G35" s="12" t="str">
        <f>IFERROR(VLOOKUP($A35,Disciplinas[],7,FALSE),"-")</f>
        <v>-</v>
      </c>
    </row>
    <row r="36" spans="2:38">
      <c r="B36" s="12" t="str">
        <f>IFERROR(VLOOKUP($A36,Disciplinas[],5,FALSE),"-")</f>
        <v>-</v>
      </c>
      <c r="C36" s="12" t="str">
        <f>IFERROR(VLOOKUP($A36,Disciplinas[],2,FALSE),"-")</f>
        <v>-</v>
      </c>
      <c r="D36" s="12" t="str">
        <f>IFERROR(VLOOKUP($A36,Disciplinas[],3,FALSE),"-")</f>
        <v>-</v>
      </c>
      <c r="E36" s="12" t="str">
        <f>IFERROR(VLOOKUP($A36,Disciplinas[],4,FALSE),"-")</f>
        <v>-</v>
      </c>
      <c r="F36" s="12" t="str">
        <f>IFERROR(VLOOKUP($A36,Disciplinas[],6,FALSE),"-")</f>
        <v>-</v>
      </c>
      <c r="G36" s="12" t="str">
        <f>IFERROR(VLOOKUP($A36,Disciplinas[],7,FALSE),"-")</f>
        <v>-</v>
      </c>
    </row>
    <row r="37" spans="2:38">
      <c r="B37" s="12" t="str">
        <f>IFERROR(VLOOKUP($A37,Disciplinas[],5,FALSE),"-")</f>
        <v>-</v>
      </c>
      <c r="C37" s="12" t="str">
        <f>IFERROR(VLOOKUP($A37,Disciplinas[],2,FALSE),"-")</f>
        <v>-</v>
      </c>
      <c r="D37" s="12" t="str">
        <f>IFERROR(VLOOKUP($A37,Disciplinas[],3,FALSE),"-")</f>
        <v>-</v>
      </c>
      <c r="E37" s="12" t="str">
        <f>IFERROR(VLOOKUP($A37,Disciplinas[],4,FALSE),"-")</f>
        <v>-</v>
      </c>
      <c r="F37" s="12" t="str">
        <f>IFERROR(VLOOKUP($A37,Disciplinas[],6,FALSE),"-")</f>
        <v>-</v>
      </c>
      <c r="G37" s="12" t="str">
        <f>IFERROR(VLOOKUP($A37,Disciplinas[],7,FALSE),"-")</f>
        <v>-</v>
      </c>
    </row>
    <row r="38" spans="2:38">
      <c r="B38" s="12" t="str">
        <f>IFERROR(VLOOKUP($A38,Disciplinas[],5,FALSE),"-")</f>
        <v>-</v>
      </c>
      <c r="C38" s="12" t="str">
        <f>IFERROR(VLOOKUP($A38,Disciplinas[],2,FALSE),"-")</f>
        <v>-</v>
      </c>
      <c r="D38" s="12" t="str">
        <f>IFERROR(VLOOKUP($A38,Disciplinas[],3,FALSE),"-")</f>
        <v>-</v>
      </c>
      <c r="E38" s="12" t="str">
        <f>IFERROR(VLOOKUP($A38,Disciplinas[],4,FALSE),"-")</f>
        <v>-</v>
      </c>
      <c r="F38" s="12" t="str">
        <f>IFERROR(VLOOKUP($A38,Disciplinas[],6,FALSE),"-")</f>
        <v>-</v>
      </c>
      <c r="G38" s="12" t="str">
        <f>IFERROR(VLOOKUP($A38,Disciplinas[],7,FALSE),"-")</f>
        <v>-</v>
      </c>
    </row>
    <row r="39" spans="2:38">
      <c r="B39" s="12" t="str">
        <f>IFERROR(VLOOKUP($A39,Disciplinas[],5,FALSE),"-")</f>
        <v>-</v>
      </c>
      <c r="C39" s="12" t="str">
        <f>IFERROR(VLOOKUP($A39,Disciplinas[],2,FALSE),"-")</f>
        <v>-</v>
      </c>
      <c r="D39" s="12" t="str">
        <f>IFERROR(VLOOKUP($A39,Disciplinas[],3,FALSE),"-")</f>
        <v>-</v>
      </c>
      <c r="E39" s="12" t="str">
        <f>IFERROR(VLOOKUP($A39,Disciplinas[],4,FALSE),"-")</f>
        <v>-</v>
      </c>
      <c r="F39" s="12" t="str">
        <f>IFERROR(VLOOKUP($A39,Disciplinas[],6,FALSE),"-")</f>
        <v>-</v>
      </c>
      <c r="G39" s="12" t="str">
        <f>IFERROR(VLOOKUP($A39,Disciplinas[],7,FALSE),"-")</f>
        <v>-</v>
      </c>
    </row>
    <row r="40" spans="2:38">
      <c r="B40" s="12" t="str">
        <f>IFERROR(VLOOKUP($A40,Disciplinas[],5,FALSE),"-")</f>
        <v>-</v>
      </c>
      <c r="C40" s="12" t="str">
        <f>IFERROR(VLOOKUP($A40,Disciplinas[],2,FALSE),"-")</f>
        <v>-</v>
      </c>
      <c r="D40" s="12" t="str">
        <f>IFERROR(VLOOKUP($A40,Disciplinas[],3,FALSE),"-")</f>
        <v>-</v>
      </c>
      <c r="E40" s="12" t="str">
        <f>IFERROR(VLOOKUP($A40,Disciplinas[],4,FALSE),"-")</f>
        <v>-</v>
      </c>
      <c r="F40" s="12" t="str">
        <f>IFERROR(VLOOKUP($A40,Disciplinas[],6,FALSE),"-")</f>
        <v>-</v>
      </c>
      <c r="G40" s="12" t="str">
        <f>IFERROR(VLOOKUP($A40,Disciplinas[],7,FALSE),"-")</f>
        <v>-</v>
      </c>
    </row>
    <row r="41" spans="2:38">
      <c r="B41" s="12" t="str">
        <f>IFERROR(VLOOKUP($A41,Disciplinas[],5,FALSE),"-")</f>
        <v>-</v>
      </c>
      <c r="C41" s="12" t="str">
        <f>IFERROR(VLOOKUP($A41,Disciplinas[],2,FALSE),"-")</f>
        <v>-</v>
      </c>
      <c r="D41" s="12" t="str">
        <f>IFERROR(VLOOKUP($A41,Disciplinas[],3,FALSE),"-")</f>
        <v>-</v>
      </c>
      <c r="E41" s="12" t="str">
        <f>IFERROR(VLOOKUP($A41,Disciplinas[],4,FALSE),"-")</f>
        <v>-</v>
      </c>
      <c r="F41" s="12" t="str">
        <f>IFERROR(VLOOKUP($A41,Disciplinas[],6,FALSE),"-")</f>
        <v>-</v>
      </c>
      <c r="G41" s="12" t="str">
        <f>IFERROR(VLOOKUP($A41,Disciplinas[],7,FALSE),"-")</f>
        <v>-</v>
      </c>
    </row>
    <row r="42" spans="2:38">
      <c r="B42" s="12" t="str">
        <f>IFERROR(VLOOKUP($A42,Disciplinas[],5,FALSE),"-")</f>
        <v>-</v>
      </c>
      <c r="C42" s="12" t="str">
        <f>IFERROR(VLOOKUP($A42,Disciplinas[],2,FALSE),"-")</f>
        <v>-</v>
      </c>
      <c r="D42" s="12" t="str">
        <f>IFERROR(VLOOKUP($A42,Disciplinas[],3,FALSE),"-")</f>
        <v>-</v>
      </c>
      <c r="E42" s="12" t="str">
        <f>IFERROR(VLOOKUP($A42,Disciplinas[],4,FALSE),"-")</f>
        <v>-</v>
      </c>
      <c r="F42" s="12" t="str">
        <f>IFERROR(VLOOKUP($A42,Disciplinas[],6,FALSE),"-")</f>
        <v>-</v>
      </c>
      <c r="G42" s="12" t="str">
        <f>IFERROR(VLOOKUP($A42,Disciplinas[],7,FALSE),"-")</f>
        <v>-</v>
      </c>
    </row>
    <row r="43" spans="2:38">
      <c r="B43" s="12" t="str">
        <f>IFERROR(VLOOKUP($A43,Disciplinas[],5,FALSE),"-")</f>
        <v>-</v>
      </c>
      <c r="C43" s="12" t="str">
        <f>IFERROR(VLOOKUP($A43,Disciplinas[],2,FALSE),"-")</f>
        <v>-</v>
      </c>
      <c r="D43" s="12" t="str">
        <f>IFERROR(VLOOKUP($A43,Disciplinas[],3,FALSE),"-")</f>
        <v>-</v>
      </c>
      <c r="E43" s="12" t="str">
        <f>IFERROR(VLOOKUP($A43,Disciplinas[],4,FALSE),"-")</f>
        <v>-</v>
      </c>
      <c r="F43" s="12" t="str">
        <f>IFERROR(VLOOKUP($A43,Disciplinas[],6,FALSE),"-")</f>
        <v>-</v>
      </c>
      <c r="G43" s="12" t="str">
        <f>IFERROR(VLOOKUP($A43,Disciplinas[],7,FALSE),"-")</f>
        <v>-</v>
      </c>
    </row>
    <row r="44" spans="2:38">
      <c r="B44" s="12" t="str">
        <f>IFERROR(VLOOKUP($A44,Disciplinas[],5,FALSE),"-")</f>
        <v>-</v>
      </c>
      <c r="C44" s="12" t="str">
        <f>IFERROR(VLOOKUP($A44,Disciplinas[],2,FALSE),"-")</f>
        <v>-</v>
      </c>
      <c r="D44" s="12" t="str">
        <f>IFERROR(VLOOKUP($A44,Disciplinas[],3,FALSE),"-")</f>
        <v>-</v>
      </c>
      <c r="E44" s="12" t="str">
        <f>IFERROR(VLOOKUP($A44,Disciplinas[],4,FALSE),"-")</f>
        <v>-</v>
      </c>
      <c r="F44" s="12" t="str">
        <f>IFERROR(VLOOKUP($A44,Disciplinas[],6,FALSE),"-")</f>
        <v>-</v>
      </c>
      <c r="G44" s="12" t="str">
        <f>IFERROR(VLOOKUP($A44,Disciplinas[],7,FALSE),"-")</f>
        <v>-</v>
      </c>
    </row>
    <row r="45" spans="2:38">
      <c r="B45" s="12" t="str">
        <f>IFERROR(VLOOKUP($A45,Disciplinas[],5,FALSE),"-")</f>
        <v>-</v>
      </c>
      <c r="C45" s="12" t="str">
        <f>IFERROR(VLOOKUP($A45,Disciplinas[],2,FALSE),"-")</f>
        <v>-</v>
      </c>
      <c r="D45" s="12" t="str">
        <f>IFERROR(VLOOKUP($A45,Disciplinas[],3,FALSE),"-")</f>
        <v>-</v>
      </c>
      <c r="E45" s="12" t="str">
        <f>IFERROR(VLOOKUP($A45,Disciplinas[],4,FALSE),"-")</f>
        <v>-</v>
      </c>
      <c r="F45" s="12" t="str">
        <f>IFERROR(VLOOKUP($A45,Disciplinas[],6,FALSE),"-")</f>
        <v>-</v>
      </c>
      <c r="G45" s="12" t="str">
        <f>IFERROR(VLOOKUP($A45,Disciplinas[],7,FALSE),"-")</f>
        <v>-</v>
      </c>
    </row>
    <row r="46" spans="2:38">
      <c r="B46" s="12" t="str">
        <f>IFERROR(VLOOKUP($A46,Disciplinas[],5,FALSE),"-")</f>
        <v>-</v>
      </c>
      <c r="C46" s="12" t="str">
        <f>IFERROR(VLOOKUP($A46,Disciplinas[],2,FALSE),"-")</f>
        <v>-</v>
      </c>
      <c r="D46" s="12" t="str">
        <f>IFERROR(VLOOKUP($A46,Disciplinas[],3,FALSE),"-")</f>
        <v>-</v>
      </c>
      <c r="E46" s="12" t="str">
        <f>IFERROR(VLOOKUP($A46,Disciplinas[],4,FALSE),"-")</f>
        <v>-</v>
      </c>
      <c r="F46" s="12" t="str">
        <f>IFERROR(VLOOKUP($A46,Disciplinas[],6,FALSE),"-")</f>
        <v>-</v>
      </c>
      <c r="G46" s="12" t="str">
        <f>IFERROR(VLOOKUP($A46,Disciplinas[],7,FALSE),"-")</f>
        <v>-</v>
      </c>
    </row>
    <row r="47" spans="2:38">
      <c r="B47" s="12" t="str">
        <f>IFERROR(VLOOKUP($A47,Disciplinas[],5,FALSE),"-")</f>
        <v>-</v>
      </c>
      <c r="C47" s="12" t="str">
        <f>IFERROR(VLOOKUP($A47,Disciplinas[],2,FALSE),"-")</f>
        <v>-</v>
      </c>
      <c r="D47" s="12" t="str">
        <f>IFERROR(VLOOKUP($A47,Disciplinas[],3,FALSE),"-")</f>
        <v>-</v>
      </c>
      <c r="E47" s="12" t="str">
        <f>IFERROR(VLOOKUP($A47,Disciplinas[],4,FALSE),"-")</f>
        <v>-</v>
      </c>
      <c r="F47" s="12" t="str">
        <f>IFERROR(VLOOKUP($A47,Disciplinas[],6,FALSE),"-")</f>
        <v>-</v>
      </c>
      <c r="G47" s="12" t="str">
        <f>IFERROR(VLOOKUP($A47,Disciplinas[],7,FALSE),"-")</f>
        <v>-</v>
      </c>
    </row>
    <row r="48" spans="2:38">
      <c r="B48" s="12" t="str">
        <f>IFERROR(VLOOKUP($A48,Disciplinas[],5,FALSE),"-")</f>
        <v>-</v>
      </c>
      <c r="C48" s="12" t="str">
        <f>IFERROR(VLOOKUP($A48,Disciplinas[],2,FALSE),"-")</f>
        <v>-</v>
      </c>
      <c r="D48" s="12" t="str">
        <f>IFERROR(VLOOKUP($A48,Disciplinas[],3,FALSE),"-")</f>
        <v>-</v>
      </c>
      <c r="E48" s="12" t="str">
        <f>IFERROR(VLOOKUP($A48,Disciplinas[],4,FALSE),"-")</f>
        <v>-</v>
      </c>
      <c r="F48" s="12" t="str">
        <f>IFERROR(VLOOKUP($A48,Disciplinas[],6,FALSE),"-")</f>
        <v>-</v>
      </c>
      <c r="G48" s="12" t="str">
        <f>IFERROR(VLOOKUP($A48,Disciplinas[],7,FALSE),"-")</f>
        <v>-</v>
      </c>
    </row>
    <row r="49" spans="2:7">
      <c r="B49" s="12" t="str">
        <f>IFERROR(VLOOKUP($A49,Disciplinas[],5,FALSE),"-")</f>
        <v>-</v>
      </c>
      <c r="C49" s="12" t="str">
        <f>IFERROR(VLOOKUP($A49,Disciplinas[],2,FALSE),"-")</f>
        <v>-</v>
      </c>
      <c r="D49" s="12" t="str">
        <f>IFERROR(VLOOKUP($A49,Disciplinas[],3,FALSE),"-")</f>
        <v>-</v>
      </c>
      <c r="E49" s="12" t="str">
        <f>IFERROR(VLOOKUP($A49,Disciplinas[],4,FALSE),"-")</f>
        <v>-</v>
      </c>
      <c r="F49" s="12" t="str">
        <f>IFERROR(VLOOKUP($A49,Disciplinas[],6,FALSE),"-")</f>
        <v>-</v>
      </c>
      <c r="G49" s="12" t="str">
        <f>IFERROR(VLOOKUP($A49,Disciplinas[],7,FALSE),"-")</f>
        <v>-</v>
      </c>
    </row>
    <row r="50" spans="2:7">
      <c r="B50" s="12" t="str">
        <f>IFERROR(VLOOKUP($A50,Disciplinas[],5,FALSE),"-")</f>
        <v>-</v>
      </c>
      <c r="C50" s="12" t="str">
        <f>IFERROR(VLOOKUP($A50,Disciplinas[],2,FALSE),"-")</f>
        <v>-</v>
      </c>
      <c r="D50" s="12" t="str">
        <f>IFERROR(VLOOKUP($A50,Disciplinas[],3,FALSE),"-")</f>
        <v>-</v>
      </c>
      <c r="E50" s="12" t="str">
        <f>IFERROR(VLOOKUP($A50,Disciplinas[],4,FALSE),"-")</f>
        <v>-</v>
      </c>
      <c r="F50" s="12" t="str">
        <f>IFERROR(VLOOKUP($A50,Disciplinas[],6,FALSE),"-")</f>
        <v>-</v>
      </c>
      <c r="G50" s="12" t="str">
        <f>IFERROR(VLOOKUP($A50,Disciplinas[],7,FALSE),"-")</f>
        <v>-</v>
      </c>
    </row>
    <row r="51" spans="2:7">
      <c r="B51" s="12" t="str">
        <f>IFERROR(VLOOKUP($A51,Disciplinas[],5,FALSE),"-")</f>
        <v>-</v>
      </c>
      <c r="C51" s="12" t="str">
        <f>IFERROR(VLOOKUP($A51,Disciplinas[],2,FALSE),"-")</f>
        <v>-</v>
      </c>
      <c r="D51" s="12" t="str">
        <f>IFERROR(VLOOKUP($A51,Disciplinas[],3,FALSE),"-")</f>
        <v>-</v>
      </c>
      <c r="E51" s="12" t="str">
        <f>IFERROR(VLOOKUP($A51,Disciplinas[],4,FALSE),"-")</f>
        <v>-</v>
      </c>
      <c r="F51" s="12" t="str">
        <f>IFERROR(VLOOKUP($A51,Disciplinas[],6,FALSE),"-")</f>
        <v>-</v>
      </c>
      <c r="G51" s="12" t="str">
        <f>IFERROR(VLOOKUP($A51,Disciplinas[],7,FALSE),"-")</f>
        <v>-</v>
      </c>
    </row>
    <row r="52" spans="2:7">
      <c r="B52" s="12" t="str">
        <f>IFERROR(VLOOKUP($A52,Disciplinas[],5,FALSE),"-")</f>
        <v>-</v>
      </c>
      <c r="C52" s="12" t="str">
        <f>IFERROR(VLOOKUP($A52,Disciplinas[],2,FALSE),"-")</f>
        <v>-</v>
      </c>
      <c r="D52" s="12" t="str">
        <f>IFERROR(VLOOKUP($A52,Disciplinas[],3,FALSE),"-")</f>
        <v>-</v>
      </c>
      <c r="E52" s="12" t="str">
        <f>IFERROR(VLOOKUP($A52,Disciplinas[],4,FALSE),"-")</f>
        <v>-</v>
      </c>
      <c r="F52" s="12" t="str">
        <f>IFERROR(VLOOKUP($A52,Disciplinas[],6,FALSE),"-")</f>
        <v>-</v>
      </c>
      <c r="G52" s="12" t="str">
        <f>IFERROR(VLOOKUP($A52,Disciplinas[],7,FALSE),"-")</f>
        <v>-</v>
      </c>
    </row>
    <row r="53" spans="2:7">
      <c r="B53" s="12" t="str">
        <f>IFERROR(VLOOKUP($A53,Disciplinas[],5,FALSE),"-")</f>
        <v>-</v>
      </c>
      <c r="C53" s="12" t="str">
        <f>IFERROR(VLOOKUP($A53,Disciplinas[],2,FALSE),"-")</f>
        <v>-</v>
      </c>
      <c r="D53" s="12" t="str">
        <f>IFERROR(VLOOKUP($A53,Disciplinas[],3,FALSE),"-")</f>
        <v>-</v>
      </c>
      <c r="E53" s="12" t="str">
        <f>IFERROR(VLOOKUP($A53,Disciplinas[],4,FALSE),"-")</f>
        <v>-</v>
      </c>
      <c r="F53" s="12" t="str">
        <f>IFERROR(VLOOKUP($A53,Disciplinas[],6,FALSE),"-")</f>
        <v>-</v>
      </c>
      <c r="G53" s="12" t="str">
        <f>IFERROR(VLOOKUP($A53,Disciplinas[],7,FALSE),"-")</f>
        <v>-</v>
      </c>
    </row>
    <row r="54" spans="2:7">
      <c r="B54" s="12" t="str">
        <f>IFERROR(VLOOKUP($A54,Disciplinas[],5,FALSE),"-")</f>
        <v>-</v>
      </c>
      <c r="C54" s="12" t="str">
        <f>IFERROR(VLOOKUP($A54,Disciplinas[],2,FALSE),"-")</f>
        <v>-</v>
      </c>
      <c r="D54" s="12" t="str">
        <f>IFERROR(VLOOKUP($A54,Disciplinas[],3,FALSE),"-")</f>
        <v>-</v>
      </c>
      <c r="E54" s="12" t="str">
        <f>IFERROR(VLOOKUP($A54,Disciplinas[],4,FALSE),"-")</f>
        <v>-</v>
      </c>
      <c r="F54" s="12" t="str">
        <f>IFERROR(VLOOKUP($A54,Disciplinas[],6,FALSE),"-")</f>
        <v>-</v>
      </c>
      <c r="G54" s="12" t="str">
        <f>IFERROR(VLOOKUP($A54,Disciplinas[],7,FALSE),"-")</f>
        <v>-</v>
      </c>
    </row>
    <row r="55" spans="2:7">
      <c r="B55" s="12" t="str">
        <f>IFERROR(VLOOKUP($A55,Disciplinas[],5,FALSE),"-")</f>
        <v>-</v>
      </c>
      <c r="C55" s="12" t="str">
        <f>IFERROR(VLOOKUP($A55,Disciplinas[],2,FALSE),"-")</f>
        <v>-</v>
      </c>
      <c r="D55" s="12" t="str">
        <f>IFERROR(VLOOKUP($A55,Disciplinas[],3,FALSE),"-")</f>
        <v>-</v>
      </c>
      <c r="E55" s="12" t="str">
        <f>IFERROR(VLOOKUP($A55,Disciplinas[],4,FALSE),"-")</f>
        <v>-</v>
      </c>
      <c r="F55" s="12" t="str">
        <f>IFERROR(VLOOKUP($A55,Disciplinas[],6,FALSE),"-")</f>
        <v>-</v>
      </c>
      <c r="G55" s="12" t="str">
        <f>IFERROR(VLOOKUP($A55,Disciplinas[],7,FALSE),"-")</f>
        <v>-</v>
      </c>
    </row>
    <row r="56" spans="2:7">
      <c r="B56" s="12" t="str">
        <f>IFERROR(VLOOKUP($A56,Disciplinas[],5,FALSE),"-")</f>
        <v>-</v>
      </c>
      <c r="C56" s="12" t="str">
        <f>IFERROR(VLOOKUP($A56,Disciplinas[],2,FALSE),"-")</f>
        <v>-</v>
      </c>
      <c r="D56" s="12" t="str">
        <f>IFERROR(VLOOKUP($A56,Disciplinas[],3,FALSE),"-")</f>
        <v>-</v>
      </c>
      <c r="E56" s="12" t="str">
        <f>IFERROR(VLOOKUP($A56,Disciplinas[],4,FALSE),"-")</f>
        <v>-</v>
      </c>
      <c r="F56" s="12" t="str">
        <f>IFERROR(VLOOKUP($A56,Disciplinas[],6,FALSE),"-")</f>
        <v>-</v>
      </c>
      <c r="G56" s="12" t="str">
        <f>IFERROR(VLOOKUP($A56,Disciplinas[],7,FALSE),"-")</f>
        <v>-</v>
      </c>
    </row>
    <row r="57" spans="2:7">
      <c r="B57" s="12" t="str">
        <f>IFERROR(VLOOKUP($A57,Disciplinas[],5,FALSE),"-")</f>
        <v>-</v>
      </c>
      <c r="C57" s="12" t="str">
        <f>IFERROR(VLOOKUP($A57,Disciplinas[],2,FALSE),"-")</f>
        <v>-</v>
      </c>
      <c r="D57" s="12" t="str">
        <f>IFERROR(VLOOKUP($A57,Disciplinas[],3,FALSE),"-")</f>
        <v>-</v>
      </c>
      <c r="E57" s="12" t="str">
        <f>IFERROR(VLOOKUP($A57,Disciplinas[],4,FALSE),"-")</f>
        <v>-</v>
      </c>
      <c r="F57" s="12" t="str">
        <f>IFERROR(VLOOKUP($A57,Disciplinas[],6,FALSE),"-")</f>
        <v>-</v>
      </c>
      <c r="G57" s="12" t="str">
        <f>IFERROR(VLOOKUP($A57,Disciplinas[],7,FALSE),"-")</f>
        <v>-</v>
      </c>
    </row>
    <row r="58" spans="2:7">
      <c r="B58" s="12" t="str">
        <f>IFERROR(VLOOKUP($A58,Disciplinas[],5,FALSE),"-")</f>
        <v>-</v>
      </c>
      <c r="C58" s="12" t="str">
        <f>IFERROR(VLOOKUP($A58,Disciplinas[],2,FALSE),"-")</f>
        <v>-</v>
      </c>
      <c r="D58" s="12" t="str">
        <f>IFERROR(VLOOKUP($A58,Disciplinas[],3,FALSE),"-")</f>
        <v>-</v>
      </c>
      <c r="E58" s="12" t="str">
        <f>IFERROR(VLOOKUP($A58,Disciplinas[],4,FALSE),"-")</f>
        <v>-</v>
      </c>
      <c r="F58" s="12" t="str">
        <f>IFERROR(VLOOKUP($A58,Disciplinas[],6,FALSE),"-")</f>
        <v>-</v>
      </c>
      <c r="G58" s="12" t="str">
        <f>IFERROR(VLOOKUP($A58,Disciplinas[],7,FALSE),"-")</f>
        <v>-</v>
      </c>
    </row>
    <row r="59" spans="2:7">
      <c r="B59" s="12" t="str">
        <f>IFERROR(VLOOKUP($A59,Disciplinas[],5,FALSE),"-")</f>
        <v>-</v>
      </c>
      <c r="C59" s="12" t="str">
        <f>IFERROR(VLOOKUP($A59,Disciplinas[],2,FALSE),"-")</f>
        <v>-</v>
      </c>
      <c r="D59" s="12" t="str">
        <f>IFERROR(VLOOKUP($A59,Disciplinas[],3,FALSE),"-")</f>
        <v>-</v>
      </c>
      <c r="E59" s="12" t="str">
        <f>IFERROR(VLOOKUP($A59,Disciplinas[],4,FALSE),"-")</f>
        <v>-</v>
      </c>
      <c r="F59" s="12" t="str">
        <f>IFERROR(VLOOKUP($A59,Disciplinas[],6,FALSE),"-")</f>
        <v>-</v>
      </c>
      <c r="G59" s="12" t="str">
        <f>IFERROR(VLOOKUP($A59,Disciplinas[],7,FALSE),"-")</f>
        <v>-</v>
      </c>
    </row>
    <row r="60" spans="2:7">
      <c r="B60" s="12" t="str">
        <f>IFERROR(VLOOKUP($A60,Disciplinas[],5,FALSE),"-")</f>
        <v>-</v>
      </c>
      <c r="C60" s="12" t="str">
        <f>IFERROR(VLOOKUP($A60,Disciplinas[],2,FALSE),"-")</f>
        <v>-</v>
      </c>
      <c r="D60" s="12" t="str">
        <f>IFERROR(VLOOKUP($A60,Disciplinas[],3,FALSE),"-")</f>
        <v>-</v>
      </c>
      <c r="E60" s="12" t="str">
        <f>IFERROR(VLOOKUP($A60,Disciplinas[],4,FALSE),"-")</f>
        <v>-</v>
      </c>
      <c r="F60" s="12" t="str">
        <f>IFERROR(VLOOKUP($A60,Disciplinas[],6,FALSE),"-")</f>
        <v>-</v>
      </c>
      <c r="G60" s="12" t="str">
        <f>IFERROR(VLOOKUP($A60,Disciplinas[],7,FALSE),"-")</f>
        <v>-</v>
      </c>
    </row>
    <row r="61" spans="2:7">
      <c r="B61" s="12" t="str">
        <f>IFERROR(VLOOKUP($A61,Disciplinas[],5,FALSE),"-")</f>
        <v>-</v>
      </c>
      <c r="C61" s="12" t="str">
        <f>IFERROR(VLOOKUP($A61,Disciplinas[],2,FALSE),"-")</f>
        <v>-</v>
      </c>
      <c r="D61" s="12" t="str">
        <f>IFERROR(VLOOKUP($A61,Disciplinas[],3,FALSE),"-")</f>
        <v>-</v>
      </c>
      <c r="E61" s="12" t="str">
        <f>IFERROR(VLOOKUP($A61,Disciplinas[],4,FALSE),"-")</f>
        <v>-</v>
      </c>
      <c r="F61" s="12" t="str">
        <f>IFERROR(VLOOKUP($A61,Disciplinas[],6,FALSE),"-")</f>
        <v>-</v>
      </c>
      <c r="G61" s="12" t="str">
        <f>IFERROR(VLOOKUP($A61,Disciplinas[],7,FALSE),"-")</f>
        <v>-</v>
      </c>
    </row>
    <row r="62" spans="2:7">
      <c r="B62" s="12" t="str">
        <f>IFERROR(VLOOKUP($A62,Disciplinas[],5,FALSE),"-")</f>
        <v>-</v>
      </c>
      <c r="C62" s="12" t="str">
        <f>IFERROR(VLOOKUP($A62,Disciplinas[],2,FALSE),"-")</f>
        <v>-</v>
      </c>
      <c r="D62" s="12" t="str">
        <f>IFERROR(VLOOKUP($A62,Disciplinas[],3,FALSE),"-")</f>
        <v>-</v>
      </c>
      <c r="E62" s="12" t="str">
        <f>IFERROR(VLOOKUP($A62,Disciplinas[],4,FALSE),"-")</f>
        <v>-</v>
      </c>
      <c r="F62" s="12" t="str">
        <f>IFERROR(VLOOKUP($A62,Disciplinas[],6,FALSE),"-")</f>
        <v>-</v>
      </c>
      <c r="G62" s="12" t="str">
        <f>IFERROR(VLOOKUP($A62,Disciplinas[],7,FALSE),"-")</f>
        <v>-</v>
      </c>
    </row>
    <row r="63" spans="2:7">
      <c r="B63" s="12" t="str">
        <f>IFERROR(VLOOKUP($A63,Disciplinas[],5,FALSE),"-")</f>
        <v>-</v>
      </c>
      <c r="C63" s="12" t="str">
        <f>IFERROR(VLOOKUP($A63,Disciplinas[],2,FALSE),"-")</f>
        <v>-</v>
      </c>
      <c r="D63" s="12" t="str">
        <f>IFERROR(VLOOKUP($A63,Disciplinas[],3,FALSE),"-")</f>
        <v>-</v>
      </c>
      <c r="E63" s="12" t="str">
        <f>IFERROR(VLOOKUP($A63,Disciplinas[],4,FALSE),"-")</f>
        <v>-</v>
      </c>
      <c r="F63" s="12" t="str">
        <f>IFERROR(VLOOKUP($A63,Disciplinas[],6,FALSE),"-")</f>
        <v>-</v>
      </c>
      <c r="G63" s="12" t="str">
        <f>IFERROR(VLOOKUP($A63,Disciplinas[],7,FALSE),"-")</f>
        <v>-</v>
      </c>
    </row>
    <row r="64" spans="2:7">
      <c r="B64" s="12" t="str">
        <f>IFERROR(VLOOKUP($A64,Disciplinas[],5,FALSE),"-")</f>
        <v>-</v>
      </c>
      <c r="C64" s="12" t="str">
        <f>IFERROR(VLOOKUP($A64,Disciplinas[],2,FALSE),"-")</f>
        <v>-</v>
      </c>
      <c r="D64" s="12" t="str">
        <f>IFERROR(VLOOKUP($A64,Disciplinas[],3,FALSE),"-")</f>
        <v>-</v>
      </c>
      <c r="E64" s="12" t="str">
        <f>IFERROR(VLOOKUP($A64,Disciplinas[],4,FALSE),"-")</f>
        <v>-</v>
      </c>
      <c r="F64" s="12" t="str">
        <f>IFERROR(VLOOKUP($A64,Disciplinas[],6,FALSE),"-")</f>
        <v>-</v>
      </c>
      <c r="G64" s="12" t="str">
        <f>IFERROR(VLOOKUP($A64,Disciplinas[],7,FALSE),"-")</f>
        <v>-</v>
      </c>
    </row>
    <row r="65" spans="2:7">
      <c r="B65" s="12" t="str">
        <f>IFERROR(VLOOKUP($A65,Disciplinas[],5,FALSE),"-")</f>
        <v>-</v>
      </c>
      <c r="C65" s="12" t="str">
        <f>IFERROR(VLOOKUP($A65,Disciplinas[],2,FALSE),"-")</f>
        <v>-</v>
      </c>
      <c r="D65" s="12" t="str">
        <f>IFERROR(VLOOKUP($A65,Disciplinas[],3,FALSE),"-")</f>
        <v>-</v>
      </c>
      <c r="E65" s="12" t="str">
        <f>IFERROR(VLOOKUP($A65,Disciplinas[],4,FALSE),"-")</f>
        <v>-</v>
      </c>
      <c r="F65" s="12" t="str">
        <f>IFERROR(VLOOKUP($A65,Disciplinas[],6,FALSE),"-")</f>
        <v>-</v>
      </c>
      <c r="G65" s="12" t="str">
        <f>IFERROR(VLOOKUP($A65,Disciplinas[],7,FALSE),"-")</f>
        <v>-</v>
      </c>
    </row>
    <row r="66" spans="2:7">
      <c r="B66" s="12" t="str">
        <f>IFERROR(VLOOKUP($A66,Disciplinas[],5,FALSE),"-")</f>
        <v>-</v>
      </c>
      <c r="C66" s="12" t="str">
        <f>IFERROR(VLOOKUP($A66,Disciplinas[],2,FALSE),"-")</f>
        <v>-</v>
      </c>
      <c r="D66" s="12" t="str">
        <f>IFERROR(VLOOKUP($A66,Disciplinas[],3,FALSE),"-")</f>
        <v>-</v>
      </c>
      <c r="E66" s="12" t="str">
        <f>IFERROR(VLOOKUP($A66,Disciplinas[],4,FALSE),"-")</f>
        <v>-</v>
      </c>
      <c r="F66" s="12" t="str">
        <f>IFERROR(VLOOKUP($A66,Disciplinas[],6,FALSE),"-")</f>
        <v>-</v>
      </c>
      <c r="G66" s="12" t="str">
        <f>IFERROR(VLOOKUP($A66,Disciplinas[],7,FALSE),"-")</f>
        <v>-</v>
      </c>
    </row>
    <row r="67" spans="2:7">
      <c r="B67" s="12" t="str">
        <f>IFERROR(VLOOKUP($A67,Disciplinas[],5,FALSE),"-")</f>
        <v>-</v>
      </c>
      <c r="C67" s="12" t="str">
        <f>IFERROR(VLOOKUP($A67,Disciplinas[],2,FALSE),"-")</f>
        <v>-</v>
      </c>
      <c r="D67" s="12" t="str">
        <f>IFERROR(VLOOKUP($A67,Disciplinas[],3,FALSE),"-")</f>
        <v>-</v>
      </c>
      <c r="E67" s="12" t="str">
        <f>IFERROR(VLOOKUP($A67,Disciplinas[],4,FALSE),"-")</f>
        <v>-</v>
      </c>
      <c r="F67" s="12" t="str">
        <f>IFERROR(VLOOKUP($A67,Disciplinas[],6,FALSE),"-")</f>
        <v>-</v>
      </c>
      <c r="G67" s="12" t="str">
        <f>IFERROR(VLOOKUP($A67,Disciplinas[],7,FALSE),"-")</f>
        <v>-</v>
      </c>
    </row>
    <row r="68" spans="2:7">
      <c r="B68" s="12" t="str">
        <f>IFERROR(VLOOKUP($A68,Disciplinas[],5,FALSE),"-")</f>
        <v>-</v>
      </c>
      <c r="C68" s="12" t="str">
        <f>IFERROR(VLOOKUP($A68,Disciplinas[],2,FALSE),"-")</f>
        <v>-</v>
      </c>
      <c r="D68" s="12" t="str">
        <f>IFERROR(VLOOKUP($A68,Disciplinas[],3,FALSE),"-")</f>
        <v>-</v>
      </c>
      <c r="E68" s="12" t="str">
        <f>IFERROR(VLOOKUP($A68,Disciplinas[],4,FALSE),"-")</f>
        <v>-</v>
      </c>
      <c r="F68" s="12" t="str">
        <f>IFERROR(VLOOKUP($A68,Disciplinas[],6,FALSE),"-")</f>
        <v>-</v>
      </c>
      <c r="G68" s="12" t="str">
        <f>IFERROR(VLOOKUP($A68,Disciplinas[],7,FALSE),"-")</f>
        <v>-</v>
      </c>
    </row>
    <row r="69" spans="2:7">
      <c r="B69" s="12" t="str">
        <f>IFERROR(VLOOKUP($A69,Disciplinas[],5,FALSE),"-")</f>
        <v>-</v>
      </c>
      <c r="C69" s="12" t="str">
        <f>IFERROR(VLOOKUP($A69,Disciplinas[],2,FALSE),"-")</f>
        <v>-</v>
      </c>
      <c r="D69" s="12" t="str">
        <f>IFERROR(VLOOKUP($A69,Disciplinas[],3,FALSE),"-")</f>
        <v>-</v>
      </c>
      <c r="E69" s="12" t="str">
        <f>IFERROR(VLOOKUP($A69,Disciplinas[],4,FALSE),"-")</f>
        <v>-</v>
      </c>
      <c r="F69" s="12" t="str">
        <f>IFERROR(VLOOKUP($A69,Disciplinas[],6,FALSE),"-")</f>
        <v>-</v>
      </c>
      <c r="G69" s="12" t="str">
        <f>IFERROR(VLOOKUP($A69,Disciplinas[],7,FALSE),"-")</f>
        <v>-</v>
      </c>
    </row>
    <row r="70" spans="2:7">
      <c r="B70" s="12" t="str">
        <f>IFERROR(VLOOKUP($A70,Disciplinas[],5,FALSE),"-")</f>
        <v>-</v>
      </c>
      <c r="C70" s="12" t="str">
        <f>IFERROR(VLOOKUP($A70,Disciplinas[],2,FALSE),"-")</f>
        <v>-</v>
      </c>
      <c r="D70" s="12" t="str">
        <f>IFERROR(VLOOKUP($A70,Disciplinas[],3,FALSE),"-")</f>
        <v>-</v>
      </c>
      <c r="E70" s="12" t="str">
        <f>IFERROR(VLOOKUP($A70,Disciplinas[],4,FALSE),"-")</f>
        <v>-</v>
      </c>
      <c r="F70" s="12" t="str">
        <f>IFERROR(VLOOKUP($A70,Disciplinas[],6,FALSE),"-")</f>
        <v>-</v>
      </c>
      <c r="G70" s="12" t="str">
        <f>IFERROR(VLOOKUP($A70,Disciplinas[],7,FALSE),"-")</f>
        <v>-</v>
      </c>
    </row>
    <row r="71" spans="2:7">
      <c r="B71" s="12" t="str">
        <f>IFERROR(VLOOKUP($A71,Disciplinas[],5,FALSE),"-")</f>
        <v>-</v>
      </c>
      <c r="C71" s="12" t="str">
        <f>IFERROR(VLOOKUP($A71,Disciplinas[],2,FALSE),"-")</f>
        <v>-</v>
      </c>
      <c r="D71" s="12" t="str">
        <f>IFERROR(VLOOKUP($A71,Disciplinas[],3,FALSE),"-")</f>
        <v>-</v>
      </c>
      <c r="E71" s="12" t="str">
        <f>IFERROR(VLOOKUP($A71,Disciplinas[],4,FALSE),"-")</f>
        <v>-</v>
      </c>
      <c r="F71" s="12" t="str">
        <f>IFERROR(VLOOKUP($A71,Disciplinas[],6,FALSE),"-")</f>
        <v>-</v>
      </c>
      <c r="G71" s="12" t="str">
        <f>IFERROR(VLOOKUP($A71,Disciplinas[],7,FALSE),"-")</f>
        <v>-</v>
      </c>
    </row>
    <row r="72" spans="2:7">
      <c r="B72" s="12" t="str">
        <f>IFERROR(VLOOKUP($A72,Disciplinas[],5,FALSE),"-")</f>
        <v>-</v>
      </c>
      <c r="C72" s="12" t="str">
        <f>IFERROR(VLOOKUP($A72,Disciplinas[],2,FALSE),"-")</f>
        <v>-</v>
      </c>
      <c r="D72" s="12" t="str">
        <f>IFERROR(VLOOKUP($A72,Disciplinas[],3,FALSE),"-")</f>
        <v>-</v>
      </c>
      <c r="E72" s="12" t="str">
        <f>IFERROR(VLOOKUP($A72,Disciplinas[],4,FALSE),"-")</f>
        <v>-</v>
      </c>
      <c r="F72" s="12" t="str">
        <f>IFERROR(VLOOKUP($A72,Disciplinas[],6,FALSE),"-")</f>
        <v>-</v>
      </c>
      <c r="G72" s="12" t="str">
        <f>IFERROR(VLOOKUP($A72,Disciplinas[],7,FALSE),"-")</f>
        <v>-</v>
      </c>
    </row>
    <row r="73" spans="2:7">
      <c r="B73" s="12" t="str">
        <f>IFERROR(VLOOKUP($A73,Disciplinas[],5,FALSE),"-")</f>
        <v>-</v>
      </c>
      <c r="C73" s="12" t="str">
        <f>IFERROR(VLOOKUP($A73,Disciplinas[],2,FALSE),"-")</f>
        <v>-</v>
      </c>
      <c r="D73" s="12" t="str">
        <f>IFERROR(VLOOKUP($A73,Disciplinas[],3,FALSE),"-")</f>
        <v>-</v>
      </c>
      <c r="E73" s="12" t="str">
        <f>IFERROR(VLOOKUP($A73,Disciplinas[],4,FALSE),"-")</f>
        <v>-</v>
      </c>
      <c r="F73" s="12" t="str">
        <f>IFERROR(VLOOKUP($A73,Disciplinas[],6,FALSE),"-")</f>
        <v>-</v>
      </c>
      <c r="G73" s="12" t="str">
        <f>IFERROR(VLOOKUP($A73,Disciplinas[],7,FALSE),"-")</f>
        <v>-</v>
      </c>
    </row>
    <row r="74" spans="2:7">
      <c r="B74" s="12" t="str">
        <f>IFERROR(VLOOKUP($A74,Disciplinas[],5,FALSE),"-")</f>
        <v>-</v>
      </c>
      <c r="C74" s="12" t="str">
        <f>IFERROR(VLOOKUP($A74,Disciplinas[],2,FALSE),"-")</f>
        <v>-</v>
      </c>
      <c r="D74" s="12" t="str">
        <f>IFERROR(VLOOKUP($A74,Disciplinas[],3,FALSE),"-")</f>
        <v>-</v>
      </c>
      <c r="E74" s="12" t="str">
        <f>IFERROR(VLOOKUP($A74,Disciplinas[],4,FALSE),"-")</f>
        <v>-</v>
      </c>
      <c r="F74" s="12" t="str">
        <f>IFERROR(VLOOKUP($A74,Disciplinas[],6,FALSE),"-")</f>
        <v>-</v>
      </c>
      <c r="G74" s="12" t="str">
        <f>IFERROR(VLOOKUP($A74,Disciplinas[],7,FALSE),"-")</f>
        <v>-</v>
      </c>
    </row>
    <row r="75" spans="2:7">
      <c r="B75" s="12" t="str">
        <f>IFERROR(VLOOKUP($A75,Disciplinas[],5,FALSE),"-")</f>
        <v>-</v>
      </c>
      <c r="C75" s="12" t="str">
        <f>IFERROR(VLOOKUP($A75,Disciplinas[],2,FALSE),"-")</f>
        <v>-</v>
      </c>
      <c r="D75" s="12" t="str">
        <f>IFERROR(VLOOKUP($A75,Disciplinas[],3,FALSE),"-")</f>
        <v>-</v>
      </c>
      <c r="E75" s="12" t="str">
        <f>IFERROR(VLOOKUP($A75,Disciplinas[],4,FALSE),"-")</f>
        <v>-</v>
      </c>
      <c r="F75" s="12" t="str">
        <f>IFERROR(VLOOKUP($A75,Disciplinas[],6,FALSE),"-")</f>
        <v>-</v>
      </c>
      <c r="G75" s="12" t="str">
        <f>IFERROR(VLOOKUP($A75,Disciplinas[],7,FALSE),"-")</f>
        <v>-</v>
      </c>
    </row>
    <row r="76" spans="2:7">
      <c r="B76" s="12" t="str">
        <f>IFERROR(VLOOKUP($A76,Disciplinas[],5,FALSE),"-")</f>
        <v>-</v>
      </c>
      <c r="C76" s="12" t="str">
        <f>IFERROR(VLOOKUP($A76,Disciplinas[],2,FALSE),"-")</f>
        <v>-</v>
      </c>
      <c r="D76" s="12" t="str">
        <f>IFERROR(VLOOKUP($A76,Disciplinas[],3,FALSE),"-")</f>
        <v>-</v>
      </c>
      <c r="E76" s="12" t="str">
        <f>IFERROR(VLOOKUP($A76,Disciplinas[],4,FALSE),"-")</f>
        <v>-</v>
      </c>
      <c r="F76" s="12" t="str">
        <f>IFERROR(VLOOKUP($A76,Disciplinas[],6,FALSE),"-")</f>
        <v>-</v>
      </c>
      <c r="G76" s="12" t="str">
        <f>IFERROR(VLOOKUP($A76,Disciplinas[],7,FALSE),"-")</f>
        <v>-</v>
      </c>
    </row>
    <row r="77" spans="2:7">
      <c r="B77" s="12" t="str">
        <f>IFERROR(VLOOKUP($A77,Disciplinas[],5,FALSE),"-")</f>
        <v>-</v>
      </c>
      <c r="C77" s="12" t="str">
        <f>IFERROR(VLOOKUP($A77,Disciplinas[],2,FALSE),"-")</f>
        <v>-</v>
      </c>
      <c r="D77" s="12" t="str">
        <f>IFERROR(VLOOKUP($A77,Disciplinas[],3,FALSE),"-")</f>
        <v>-</v>
      </c>
      <c r="E77" s="12" t="str">
        <f>IFERROR(VLOOKUP($A77,Disciplinas[],4,FALSE),"-")</f>
        <v>-</v>
      </c>
      <c r="F77" s="12" t="str">
        <f>IFERROR(VLOOKUP($A77,Disciplinas[],6,FALSE),"-")</f>
        <v>-</v>
      </c>
      <c r="G77" s="12" t="str">
        <f>IFERROR(VLOOKUP($A77,Disciplinas[],7,FALSE),"-")</f>
        <v>-</v>
      </c>
    </row>
    <row r="78" spans="2:7">
      <c r="B78" s="12" t="str">
        <f>IFERROR(VLOOKUP($A78,Disciplinas[],5,FALSE),"-")</f>
        <v>-</v>
      </c>
      <c r="C78" s="12" t="str">
        <f>IFERROR(VLOOKUP($A78,Disciplinas[],2,FALSE),"-")</f>
        <v>-</v>
      </c>
      <c r="D78" s="12" t="str">
        <f>IFERROR(VLOOKUP($A78,Disciplinas[],3,FALSE),"-")</f>
        <v>-</v>
      </c>
      <c r="E78" s="12" t="str">
        <f>IFERROR(VLOOKUP($A78,Disciplinas[],4,FALSE),"-")</f>
        <v>-</v>
      </c>
      <c r="F78" s="12" t="str">
        <f>IFERROR(VLOOKUP($A78,Disciplinas[],6,FALSE),"-")</f>
        <v>-</v>
      </c>
      <c r="G78" s="12" t="str">
        <f>IFERROR(VLOOKUP($A78,Disciplinas[],7,FALSE),"-")</f>
        <v>-</v>
      </c>
    </row>
    <row r="79" spans="2:7">
      <c r="B79" s="12" t="str">
        <f>IFERROR(VLOOKUP($A79,Disciplinas[],5,FALSE),"-")</f>
        <v>-</v>
      </c>
      <c r="C79" s="12" t="str">
        <f>IFERROR(VLOOKUP($A79,Disciplinas[],2,FALSE),"-")</f>
        <v>-</v>
      </c>
      <c r="D79" s="12" t="str">
        <f>IFERROR(VLOOKUP($A79,Disciplinas[],3,FALSE),"-")</f>
        <v>-</v>
      </c>
      <c r="E79" s="12" t="str">
        <f>IFERROR(VLOOKUP($A79,Disciplinas[],4,FALSE),"-")</f>
        <v>-</v>
      </c>
      <c r="F79" s="12" t="str">
        <f>IFERROR(VLOOKUP($A79,Disciplinas[],6,FALSE),"-")</f>
        <v>-</v>
      </c>
      <c r="G79" s="12" t="str">
        <f>IFERROR(VLOOKUP($A79,Disciplinas[],7,FALSE),"-")</f>
        <v>-</v>
      </c>
    </row>
    <row r="80" spans="2:7">
      <c r="B80" s="12" t="str">
        <f>IFERROR(VLOOKUP($A80,Disciplinas[],5,FALSE),"-")</f>
        <v>-</v>
      </c>
      <c r="C80" s="12" t="str">
        <f>IFERROR(VLOOKUP($A80,Disciplinas[],2,FALSE),"-")</f>
        <v>-</v>
      </c>
      <c r="D80" s="12" t="str">
        <f>IFERROR(VLOOKUP($A80,Disciplinas[],3,FALSE),"-")</f>
        <v>-</v>
      </c>
      <c r="E80" s="12" t="str">
        <f>IFERROR(VLOOKUP($A80,Disciplinas[],4,FALSE),"-")</f>
        <v>-</v>
      </c>
      <c r="F80" s="12" t="str">
        <f>IFERROR(VLOOKUP($A80,Disciplinas[],6,FALSE),"-")</f>
        <v>-</v>
      </c>
      <c r="G80" s="12" t="str">
        <f>IFERROR(VLOOKUP($A80,Disciplinas[],7,FALSE),"-")</f>
        <v>-</v>
      </c>
    </row>
    <row r="81" spans="2:7">
      <c r="B81" s="12" t="str">
        <f>IFERROR(VLOOKUP($A81,Disciplinas[],5,FALSE),"-")</f>
        <v>-</v>
      </c>
      <c r="C81" s="12" t="str">
        <f>IFERROR(VLOOKUP($A81,Disciplinas[],2,FALSE),"-")</f>
        <v>-</v>
      </c>
      <c r="D81" s="12" t="str">
        <f>IFERROR(VLOOKUP($A81,Disciplinas[],3,FALSE),"-")</f>
        <v>-</v>
      </c>
      <c r="E81" s="12" t="str">
        <f>IFERROR(VLOOKUP($A81,Disciplinas[],4,FALSE),"-")</f>
        <v>-</v>
      </c>
      <c r="F81" s="12" t="str">
        <f>IFERROR(VLOOKUP($A81,Disciplinas[],6,FALSE),"-")</f>
        <v>-</v>
      </c>
      <c r="G81" s="12" t="str">
        <f>IFERROR(VLOOKUP($A81,Disciplinas[],7,FALSE),"-")</f>
        <v>-</v>
      </c>
    </row>
    <row r="82" spans="2:7">
      <c r="B82" s="12" t="str">
        <f>IFERROR(VLOOKUP($A82,Disciplinas[],5,FALSE),"-")</f>
        <v>-</v>
      </c>
      <c r="C82" s="12" t="str">
        <f>IFERROR(VLOOKUP($A82,Disciplinas[],2,FALSE),"-")</f>
        <v>-</v>
      </c>
      <c r="D82" s="12" t="str">
        <f>IFERROR(VLOOKUP($A82,Disciplinas[],3,FALSE),"-")</f>
        <v>-</v>
      </c>
      <c r="E82" s="12" t="str">
        <f>IFERROR(VLOOKUP($A82,Disciplinas[],4,FALSE),"-")</f>
        <v>-</v>
      </c>
      <c r="F82" s="12" t="str">
        <f>IFERROR(VLOOKUP($A82,Disciplinas[],6,FALSE),"-")</f>
        <v>-</v>
      </c>
      <c r="G82" s="12" t="str">
        <f>IFERROR(VLOOKUP($A82,Disciplinas[],7,FALSE),"-")</f>
        <v>-</v>
      </c>
    </row>
    <row r="83" spans="2:7">
      <c r="B83" s="12" t="str">
        <f>IFERROR(VLOOKUP($A83,Disciplinas[],5,FALSE),"-")</f>
        <v>-</v>
      </c>
      <c r="C83" s="12" t="str">
        <f>IFERROR(VLOOKUP($A83,Disciplinas[],2,FALSE),"-")</f>
        <v>-</v>
      </c>
      <c r="D83" s="12" t="str">
        <f>IFERROR(VLOOKUP($A83,Disciplinas[],3,FALSE),"-")</f>
        <v>-</v>
      </c>
      <c r="E83" s="12" t="str">
        <f>IFERROR(VLOOKUP($A83,Disciplinas[],4,FALSE),"-")</f>
        <v>-</v>
      </c>
      <c r="F83" s="12" t="str">
        <f>IFERROR(VLOOKUP($A83,Disciplinas[],6,FALSE),"-")</f>
        <v>-</v>
      </c>
      <c r="G83" s="12" t="str">
        <f>IFERROR(VLOOKUP($A83,Disciplinas[],7,FALSE),"-")</f>
        <v>-</v>
      </c>
    </row>
    <row r="84" spans="2:7">
      <c r="B84" s="12" t="str">
        <f>IFERROR(VLOOKUP($A84,Disciplinas[],5,FALSE),"-")</f>
        <v>-</v>
      </c>
      <c r="C84" s="12" t="str">
        <f>IFERROR(VLOOKUP($A84,Disciplinas[],2,FALSE),"-")</f>
        <v>-</v>
      </c>
      <c r="D84" s="12" t="str">
        <f>IFERROR(VLOOKUP($A84,Disciplinas[],3,FALSE),"-")</f>
        <v>-</v>
      </c>
      <c r="E84" s="12" t="str">
        <f>IFERROR(VLOOKUP($A84,Disciplinas[],4,FALSE),"-")</f>
        <v>-</v>
      </c>
      <c r="F84" s="12" t="str">
        <f>IFERROR(VLOOKUP($A84,Disciplinas[],6,FALSE),"-")</f>
        <v>-</v>
      </c>
      <c r="G84" s="12" t="str">
        <f>IFERROR(VLOOKUP($A84,Disciplinas[],7,FALSE),"-")</f>
        <v>-</v>
      </c>
    </row>
    <row r="85" spans="2:7">
      <c r="B85" s="12" t="str">
        <f>IFERROR(VLOOKUP($A85,Disciplinas[],5,FALSE),"-")</f>
        <v>-</v>
      </c>
      <c r="C85" s="12" t="str">
        <f>IFERROR(VLOOKUP($A85,Disciplinas[],2,FALSE),"-")</f>
        <v>-</v>
      </c>
      <c r="D85" s="12" t="str">
        <f>IFERROR(VLOOKUP($A85,Disciplinas[],3,FALSE),"-")</f>
        <v>-</v>
      </c>
      <c r="E85" s="12" t="str">
        <f>IFERROR(VLOOKUP($A85,Disciplinas[],4,FALSE),"-")</f>
        <v>-</v>
      </c>
      <c r="F85" s="12" t="str">
        <f>IFERROR(VLOOKUP($A85,Disciplinas[],6,FALSE),"-")</f>
        <v>-</v>
      </c>
      <c r="G85" s="12" t="str">
        <f>IFERROR(VLOOKUP($A85,Disciplinas[],7,FALSE),"-")</f>
        <v>-</v>
      </c>
    </row>
    <row r="86" spans="2:7">
      <c r="B86" s="12" t="str">
        <f>IFERROR(VLOOKUP($A86,Disciplinas[],5,FALSE),"-")</f>
        <v>-</v>
      </c>
      <c r="C86" s="12" t="str">
        <f>IFERROR(VLOOKUP($A86,Disciplinas[],2,FALSE),"-")</f>
        <v>-</v>
      </c>
      <c r="D86" s="12" t="str">
        <f>IFERROR(VLOOKUP($A86,Disciplinas[],3,FALSE),"-")</f>
        <v>-</v>
      </c>
      <c r="E86" s="12" t="str">
        <f>IFERROR(VLOOKUP($A86,Disciplinas[],4,FALSE),"-")</f>
        <v>-</v>
      </c>
      <c r="F86" s="12" t="str">
        <f>IFERROR(VLOOKUP($A86,Disciplinas[],6,FALSE),"-")</f>
        <v>-</v>
      </c>
      <c r="G86" s="12" t="str">
        <f>IFERROR(VLOOKUP($A86,Disciplinas[],7,FALSE),"-")</f>
        <v>-</v>
      </c>
    </row>
    <row r="87" spans="2:7">
      <c r="B87" s="12" t="str">
        <f>IFERROR(VLOOKUP($A87,Disciplinas[],5,FALSE),"-")</f>
        <v>-</v>
      </c>
      <c r="C87" s="12" t="str">
        <f>IFERROR(VLOOKUP($A87,Disciplinas[],2,FALSE),"-")</f>
        <v>-</v>
      </c>
      <c r="D87" s="12" t="str">
        <f>IFERROR(VLOOKUP($A87,Disciplinas[],3,FALSE),"-")</f>
        <v>-</v>
      </c>
      <c r="E87" s="12" t="str">
        <f>IFERROR(VLOOKUP($A87,Disciplinas[],4,FALSE),"-")</f>
        <v>-</v>
      </c>
      <c r="F87" s="12" t="str">
        <f>IFERROR(VLOOKUP($A87,Disciplinas[],6,FALSE),"-")</f>
        <v>-</v>
      </c>
      <c r="G87" s="12" t="str">
        <f>IFERROR(VLOOKUP($A87,Disciplinas[],7,FALSE),"-")</f>
        <v>-</v>
      </c>
    </row>
    <row r="88" spans="2:7">
      <c r="B88" s="12" t="str">
        <f>IFERROR(VLOOKUP($A88,Disciplinas[],5,FALSE),"-")</f>
        <v>-</v>
      </c>
      <c r="C88" s="12" t="str">
        <f>IFERROR(VLOOKUP($A88,Disciplinas[],2,FALSE),"-")</f>
        <v>-</v>
      </c>
      <c r="D88" s="12" t="str">
        <f>IFERROR(VLOOKUP($A88,Disciplinas[],3,FALSE),"-")</f>
        <v>-</v>
      </c>
      <c r="E88" s="12" t="str">
        <f>IFERROR(VLOOKUP($A88,Disciplinas[],4,FALSE),"-")</f>
        <v>-</v>
      </c>
      <c r="F88" s="12" t="str">
        <f>IFERROR(VLOOKUP($A88,Disciplinas[],6,FALSE),"-")</f>
        <v>-</v>
      </c>
      <c r="G88" s="12" t="str">
        <f>IFERROR(VLOOKUP($A88,Disciplinas[],7,FALSE),"-")</f>
        <v>-</v>
      </c>
    </row>
    <row r="89" spans="2:7">
      <c r="B89" s="12" t="str">
        <f>IFERROR(VLOOKUP($A89,Disciplinas[],5,FALSE),"-")</f>
        <v>-</v>
      </c>
      <c r="C89" s="12" t="str">
        <f>IFERROR(VLOOKUP($A89,Disciplinas[],2,FALSE),"-")</f>
        <v>-</v>
      </c>
      <c r="D89" s="12" t="str">
        <f>IFERROR(VLOOKUP($A89,Disciplinas[],3,FALSE),"-")</f>
        <v>-</v>
      </c>
      <c r="E89" s="12" t="str">
        <f>IFERROR(VLOOKUP($A89,Disciplinas[],4,FALSE),"-")</f>
        <v>-</v>
      </c>
      <c r="F89" s="12" t="str">
        <f>IFERROR(VLOOKUP($A89,Disciplinas[],6,FALSE),"-")</f>
        <v>-</v>
      </c>
      <c r="G89" s="12" t="str">
        <f>IFERROR(VLOOKUP($A89,Disciplinas[],7,FALSE),"-")</f>
        <v>-</v>
      </c>
    </row>
    <row r="90" spans="2:7">
      <c r="B90" s="12" t="str">
        <f>IFERROR(VLOOKUP($A90,Disciplinas[],5,FALSE),"-")</f>
        <v>-</v>
      </c>
      <c r="C90" s="12" t="str">
        <f>IFERROR(VLOOKUP($A90,Disciplinas[],2,FALSE),"-")</f>
        <v>-</v>
      </c>
      <c r="D90" s="12" t="str">
        <f>IFERROR(VLOOKUP($A90,Disciplinas[],3,FALSE),"-")</f>
        <v>-</v>
      </c>
      <c r="E90" s="12" t="str">
        <f>IFERROR(VLOOKUP($A90,Disciplinas[],4,FALSE),"-")</f>
        <v>-</v>
      </c>
      <c r="F90" s="12" t="str">
        <f>IFERROR(VLOOKUP($A90,Disciplinas[],6,FALSE),"-")</f>
        <v>-</v>
      </c>
      <c r="G90" s="12" t="str">
        <f>IFERROR(VLOOKUP($A90,Disciplinas[],7,FALSE),"-")</f>
        <v>-</v>
      </c>
    </row>
    <row r="91" spans="2:7">
      <c r="B91" s="12" t="str">
        <f>IFERROR(VLOOKUP($A91,Disciplinas[],5,FALSE),"-")</f>
        <v>-</v>
      </c>
      <c r="C91" s="12" t="str">
        <f>IFERROR(VLOOKUP($A91,Disciplinas[],2,FALSE),"-")</f>
        <v>-</v>
      </c>
      <c r="D91" s="12" t="str">
        <f>IFERROR(VLOOKUP($A91,Disciplinas[],3,FALSE),"-")</f>
        <v>-</v>
      </c>
      <c r="E91" s="12" t="str">
        <f>IFERROR(VLOOKUP($A91,Disciplinas[],4,FALSE),"-")</f>
        <v>-</v>
      </c>
      <c r="F91" s="12" t="str">
        <f>IFERROR(VLOOKUP($A91,Disciplinas[],6,FALSE),"-")</f>
        <v>-</v>
      </c>
      <c r="G91" s="12" t="str">
        <f>IFERROR(VLOOKUP($A91,Disciplinas[],7,FALSE),"-")</f>
        <v>-</v>
      </c>
    </row>
    <row r="92" spans="2:7">
      <c r="B92" s="12" t="str">
        <f>IFERROR(VLOOKUP($A92,Disciplinas[],5,FALSE),"-")</f>
        <v>-</v>
      </c>
      <c r="C92" s="12" t="str">
        <f>IFERROR(VLOOKUP($A92,Disciplinas[],2,FALSE),"-")</f>
        <v>-</v>
      </c>
      <c r="D92" s="12" t="str">
        <f>IFERROR(VLOOKUP($A92,Disciplinas[],3,FALSE),"-")</f>
        <v>-</v>
      </c>
      <c r="E92" s="12" t="str">
        <f>IFERROR(VLOOKUP($A92,Disciplinas[],4,FALSE),"-")</f>
        <v>-</v>
      </c>
      <c r="F92" s="12" t="str">
        <f>IFERROR(VLOOKUP($A92,Disciplinas[],6,FALSE),"-")</f>
        <v>-</v>
      </c>
      <c r="G92" s="12" t="str">
        <f>IFERROR(VLOOKUP($A92,Disciplinas[],7,FALSE),"-")</f>
        <v>-</v>
      </c>
    </row>
    <row r="93" spans="2:7">
      <c r="B93" s="12" t="str">
        <f>IFERROR(VLOOKUP($A93,Disciplinas[],5,FALSE),"-")</f>
        <v>-</v>
      </c>
      <c r="C93" s="12" t="str">
        <f>IFERROR(VLOOKUP($A93,Disciplinas[],2,FALSE),"-")</f>
        <v>-</v>
      </c>
      <c r="D93" s="12" t="str">
        <f>IFERROR(VLOOKUP($A93,Disciplinas[],3,FALSE),"-")</f>
        <v>-</v>
      </c>
      <c r="E93" s="12" t="str">
        <f>IFERROR(VLOOKUP($A93,Disciplinas[],4,FALSE),"-")</f>
        <v>-</v>
      </c>
      <c r="F93" s="12" t="str">
        <f>IFERROR(VLOOKUP($A93,Disciplinas[],6,FALSE),"-")</f>
        <v>-</v>
      </c>
      <c r="G93" s="12" t="str">
        <f>IFERROR(VLOOKUP($A93,Disciplinas[],7,FALSE),"-")</f>
        <v>-</v>
      </c>
    </row>
    <row r="94" spans="2:7">
      <c r="B94" s="12" t="str">
        <f>IFERROR(VLOOKUP($A94,Disciplinas[],5,FALSE),"-")</f>
        <v>-</v>
      </c>
      <c r="C94" s="12" t="str">
        <f>IFERROR(VLOOKUP($A94,Disciplinas[],2,FALSE),"-")</f>
        <v>-</v>
      </c>
      <c r="D94" s="12" t="str">
        <f>IFERROR(VLOOKUP($A94,Disciplinas[],3,FALSE),"-")</f>
        <v>-</v>
      </c>
      <c r="E94" s="12" t="str">
        <f>IFERROR(VLOOKUP($A94,Disciplinas[],4,FALSE),"-")</f>
        <v>-</v>
      </c>
      <c r="F94" s="12" t="str">
        <f>IFERROR(VLOOKUP($A94,Disciplinas[],6,FALSE),"-")</f>
        <v>-</v>
      </c>
      <c r="G94" s="12" t="str">
        <f>IFERROR(VLOOKUP($A94,Disciplinas[],7,FALSE),"-")</f>
        <v>-</v>
      </c>
    </row>
    <row r="95" spans="2:7">
      <c r="B95" s="12" t="str">
        <f>IFERROR(VLOOKUP($A95,Disciplinas[],5,FALSE),"-")</f>
        <v>-</v>
      </c>
      <c r="C95" s="12" t="str">
        <f>IFERROR(VLOOKUP($A95,Disciplinas[],2,FALSE),"-")</f>
        <v>-</v>
      </c>
      <c r="D95" s="12" t="str">
        <f>IFERROR(VLOOKUP($A95,Disciplinas[],3,FALSE),"-")</f>
        <v>-</v>
      </c>
      <c r="E95" s="12" t="str">
        <f>IFERROR(VLOOKUP($A95,Disciplinas[],4,FALSE),"-")</f>
        <v>-</v>
      </c>
      <c r="F95" s="12" t="str">
        <f>IFERROR(VLOOKUP($A95,Disciplinas[],6,FALSE),"-")</f>
        <v>-</v>
      </c>
      <c r="G95" s="12" t="str">
        <f>IFERROR(VLOOKUP($A95,Disciplinas[],7,FALSE),"-")</f>
        <v>-</v>
      </c>
    </row>
    <row r="96" spans="2:7">
      <c r="B96" s="12" t="str">
        <f>IFERROR(VLOOKUP($A96,Disciplinas[],5,FALSE),"-")</f>
        <v>-</v>
      </c>
      <c r="C96" s="12" t="str">
        <f>IFERROR(VLOOKUP($A96,Disciplinas[],2,FALSE),"-")</f>
        <v>-</v>
      </c>
      <c r="D96" s="12" t="str">
        <f>IFERROR(VLOOKUP($A96,Disciplinas[],3,FALSE),"-")</f>
        <v>-</v>
      </c>
      <c r="E96" s="12" t="str">
        <f>IFERROR(VLOOKUP($A96,Disciplinas[],4,FALSE),"-")</f>
        <v>-</v>
      </c>
      <c r="F96" s="12" t="str">
        <f>IFERROR(VLOOKUP($A96,Disciplinas[],6,FALSE),"-")</f>
        <v>-</v>
      </c>
      <c r="G96" s="12" t="str">
        <f>IFERROR(VLOOKUP($A96,Disciplinas[],7,FALSE),"-")</f>
        <v>-</v>
      </c>
    </row>
    <row r="97" spans="2:7">
      <c r="B97" s="12" t="str">
        <f>IFERROR(VLOOKUP($A97,Disciplinas[],5,FALSE),"-")</f>
        <v>-</v>
      </c>
      <c r="C97" s="12" t="str">
        <f>IFERROR(VLOOKUP($A97,Disciplinas[],2,FALSE),"-")</f>
        <v>-</v>
      </c>
      <c r="D97" s="12" t="str">
        <f>IFERROR(VLOOKUP($A97,Disciplinas[],3,FALSE),"-")</f>
        <v>-</v>
      </c>
      <c r="E97" s="12" t="str">
        <f>IFERROR(VLOOKUP($A97,Disciplinas[],4,FALSE),"-")</f>
        <v>-</v>
      </c>
      <c r="F97" s="12" t="str">
        <f>IFERROR(VLOOKUP($A97,Disciplinas[],6,FALSE),"-")</f>
        <v>-</v>
      </c>
      <c r="G97" s="12" t="str">
        <f>IFERROR(VLOOKUP($A97,Disciplinas[],7,FALSE),"-")</f>
        <v>-</v>
      </c>
    </row>
    <row r="98" spans="2:7">
      <c r="B98" s="12" t="str">
        <f>IFERROR(VLOOKUP($A98,Disciplinas[],5,FALSE),"-")</f>
        <v>-</v>
      </c>
      <c r="C98" s="12" t="str">
        <f>IFERROR(VLOOKUP($A98,Disciplinas[],2,FALSE),"-")</f>
        <v>-</v>
      </c>
      <c r="D98" s="12" t="str">
        <f>IFERROR(VLOOKUP($A98,Disciplinas[],3,FALSE),"-")</f>
        <v>-</v>
      </c>
      <c r="E98" s="12" t="str">
        <f>IFERROR(VLOOKUP($A98,Disciplinas[],4,FALSE),"-")</f>
        <v>-</v>
      </c>
      <c r="F98" s="12" t="str">
        <f>IFERROR(VLOOKUP($A98,Disciplinas[],6,FALSE),"-")</f>
        <v>-</v>
      </c>
      <c r="G98" s="12" t="str">
        <f>IFERROR(VLOOKUP($A98,Disciplinas[],7,FALSE),"-")</f>
        <v>-</v>
      </c>
    </row>
    <row r="99" spans="2:7">
      <c r="B99" s="12" t="str">
        <f>IFERROR(VLOOKUP($A99,Disciplinas[],5,FALSE),"-")</f>
        <v>-</v>
      </c>
      <c r="C99" s="12" t="str">
        <f>IFERROR(VLOOKUP($A99,Disciplinas[],2,FALSE),"-")</f>
        <v>-</v>
      </c>
      <c r="D99" s="12" t="str">
        <f>IFERROR(VLOOKUP($A99,Disciplinas[],3,FALSE),"-")</f>
        <v>-</v>
      </c>
      <c r="E99" s="12" t="str">
        <f>IFERROR(VLOOKUP($A99,Disciplinas[],4,FALSE),"-")</f>
        <v>-</v>
      </c>
      <c r="F99" s="12" t="str">
        <f>IFERROR(VLOOKUP($A99,Disciplinas[],6,FALSE),"-")</f>
        <v>-</v>
      </c>
      <c r="G99" s="12" t="str">
        <f>IFERROR(VLOOKUP($A99,Disciplinas[],7,FALSE),"-")</f>
        <v>-</v>
      </c>
    </row>
    <row r="100" spans="2:7">
      <c r="B100" s="12" t="str">
        <f>IFERROR(VLOOKUP($A100,Disciplinas[],5,FALSE),"-")</f>
        <v>-</v>
      </c>
      <c r="C100" s="12" t="str">
        <f>IFERROR(VLOOKUP($A100,Disciplinas[],2,FALSE),"-")</f>
        <v>-</v>
      </c>
      <c r="D100" s="12" t="str">
        <f>IFERROR(VLOOKUP($A100,Disciplinas[],3,FALSE),"-")</f>
        <v>-</v>
      </c>
      <c r="E100" s="12" t="str">
        <f>IFERROR(VLOOKUP($A100,Disciplinas[],4,FALSE),"-")</f>
        <v>-</v>
      </c>
      <c r="F100" s="12" t="str">
        <f>IFERROR(VLOOKUP($A100,Disciplinas[],6,FALSE),"-")</f>
        <v>-</v>
      </c>
      <c r="G100" s="12" t="str">
        <f>IFERROR(VLOOKUP($A100,Disciplinas[],7,FALSE),"-")</f>
        <v>-</v>
      </c>
    </row>
    <row r="101" spans="2:7">
      <c r="B101" s="12" t="str">
        <f>IFERROR(VLOOKUP($A101,Disciplinas[],5,FALSE),"-")</f>
        <v>-</v>
      </c>
      <c r="C101" s="12" t="str">
        <f>IFERROR(VLOOKUP($A101,Disciplinas[],2,FALSE),"-")</f>
        <v>-</v>
      </c>
      <c r="D101" s="12" t="str">
        <f>IFERROR(VLOOKUP($A101,Disciplinas[],3,FALSE),"-")</f>
        <v>-</v>
      </c>
      <c r="E101" s="12" t="str">
        <f>IFERROR(VLOOKUP($A101,Disciplinas[],4,FALSE),"-")</f>
        <v>-</v>
      </c>
      <c r="F101" s="12" t="str">
        <f>IFERROR(VLOOKUP($A101,Disciplinas[],6,FALSE),"-")</f>
        <v>-</v>
      </c>
      <c r="G101" s="12" t="str">
        <f>IFERROR(VLOOKUP($A101,Disciplinas[],7,FALSE),"-")</f>
        <v>-</v>
      </c>
    </row>
    <row r="102" spans="2:7">
      <c r="B102" s="12" t="str">
        <f>IFERROR(VLOOKUP($A102,Disciplinas[],5,FALSE),"-")</f>
        <v>-</v>
      </c>
      <c r="C102" s="12" t="str">
        <f>IFERROR(VLOOKUP($A102,Disciplinas[],2,FALSE),"-")</f>
        <v>-</v>
      </c>
      <c r="D102" s="12" t="str">
        <f>IFERROR(VLOOKUP($A102,Disciplinas[],3,FALSE),"-")</f>
        <v>-</v>
      </c>
      <c r="E102" s="12" t="str">
        <f>IFERROR(VLOOKUP($A102,Disciplinas[],4,FALSE),"-")</f>
        <v>-</v>
      </c>
      <c r="F102" s="12" t="str">
        <f>IFERROR(VLOOKUP($A102,Disciplinas[],6,FALSE),"-")</f>
        <v>-</v>
      </c>
      <c r="G102" s="12" t="str">
        <f>IFERROR(VLOOKUP($A102,Disciplinas[],7,FALSE),"-")</f>
        <v>-</v>
      </c>
    </row>
    <row r="103" spans="2:7">
      <c r="B103" s="12" t="str">
        <f>IFERROR(VLOOKUP($A103,Disciplinas[],5,FALSE),"-")</f>
        <v>-</v>
      </c>
      <c r="C103" s="12" t="str">
        <f>IFERROR(VLOOKUP($A103,Disciplinas[],2,FALSE),"-")</f>
        <v>-</v>
      </c>
      <c r="D103" s="12" t="str">
        <f>IFERROR(VLOOKUP($A103,Disciplinas[],3,FALSE),"-")</f>
        <v>-</v>
      </c>
      <c r="E103" s="12" t="str">
        <f>IFERROR(VLOOKUP($A103,Disciplinas[],4,FALSE),"-")</f>
        <v>-</v>
      </c>
      <c r="F103" s="12" t="str">
        <f>IFERROR(VLOOKUP($A103,Disciplinas[],6,FALSE),"-")</f>
        <v>-</v>
      </c>
      <c r="G103" s="12" t="str">
        <f>IFERROR(VLOOKUP($A103,Disciplinas[],7,FALSE),"-")</f>
        <v>-</v>
      </c>
    </row>
    <row r="104" spans="2:7">
      <c r="B104" s="12" t="str">
        <f>IFERROR(VLOOKUP($A104,Disciplinas[],5,FALSE),"-")</f>
        <v>-</v>
      </c>
      <c r="C104" s="12" t="str">
        <f>IFERROR(VLOOKUP($A104,Disciplinas[],2,FALSE),"-")</f>
        <v>-</v>
      </c>
      <c r="D104" s="12" t="str">
        <f>IFERROR(VLOOKUP($A104,Disciplinas[],3,FALSE),"-")</f>
        <v>-</v>
      </c>
      <c r="E104" s="12" t="str">
        <f>IFERROR(VLOOKUP($A104,Disciplinas[],4,FALSE),"-")</f>
        <v>-</v>
      </c>
      <c r="F104" s="12" t="str">
        <f>IFERROR(VLOOKUP($A104,Disciplinas[],6,FALSE),"-")</f>
        <v>-</v>
      </c>
      <c r="G104" s="12" t="str">
        <f>IFERROR(VLOOKUP($A104,Disciplinas[],7,FALSE),"-")</f>
        <v>-</v>
      </c>
    </row>
    <row r="105" spans="2:7">
      <c r="B105" s="12" t="str">
        <f>IFERROR(VLOOKUP($A105,Disciplinas[],5,FALSE),"-")</f>
        <v>-</v>
      </c>
      <c r="C105" s="12" t="str">
        <f>IFERROR(VLOOKUP($A105,Disciplinas[],2,FALSE),"-")</f>
        <v>-</v>
      </c>
      <c r="D105" s="12" t="str">
        <f>IFERROR(VLOOKUP($A105,Disciplinas[],3,FALSE),"-")</f>
        <v>-</v>
      </c>
      <c r="E105" s="12" t="str">
        <f>IFERROR(VLOOKUP($A105,Disciplinas[],4,FALSE),"-")</f>
        <v>-</v>
      </c>
      <c r="F105" s="12" t="str">
        <f>IFERROR(VLOOKUP($A105,Disciplinas[],6,FALSE),"-")</f>
        <v>-</v>
      </c>
      <c r="G105" s="12" t="str">
        <f>IFERROR(VLOOKUP($A105,Disciplinas[],7,FALSE),"-")</f>
        <v>-</v>
      </c>
    </row>
    <row r="106" spans="2:7">
      <c r="B106" s="12" t="str">
        <f>IFERROR(VLOOKUP($A106,Disciplinas[],5,FALSE),"-")</f>
        <v>-</v>
      </c>
      <c r="C106" s="12" t="str">
        <f>IFERROR(VLOOKUP($A106,Disciplinas[],2,FALSE),"-")</f>
        <v>-</v>
      </c>
      <c r="D106" s="12" t="str">
        <f>IFERROR(VLOOKUP($A106,Disciplinas[],3,FALSE),"-")</f>
        <v>-</v>
      </c>
      <c r="E106" s="12" t="str">
        <f>IFERROR(VLOOKUP($A106,Disciplinas[],4,FALSE),"-")</f>
        <v>-</v>
      </c>
      <c r="F106" s="12" t="str">
        <f>IFERROR(VLOOKUP($A106,Disciplinas[],6,FALSE),"-")</f>
        <v>-</v>
      </c>
      <c r="G106" s="12" t="str">
        <f>IFERROR(VLOOKUP($A106,Disciplinas[],7,FALSE),"-")</f>
        <v>-</v>
      </c>
    </row>
    <row r="107" spans="2:7">
      <c r="B107" s="12" t="str">
        <f>IFERROR(VLOOKUP($A107,Disciplinas[],5,FALSE),"-")</f>
        <v>-</v>
      </c>
      <c r="C107" s="12" t="str">
        <f>IFERROR(VLOOKUP($A107,Disciplinas[],2,FALSE),"-")</f>
        <v>-</v>
      </c>
      <c r="D107" s="12" t="str">
        <f>IFERROR(VLOOKUP($A107,Disciplinas[],3,FALSE),"-")</f>
        <v>-</v>
      </c>
      <c r="E107" s="12" t="str">
        <f>IFERROR(VLOOKUP($A107,Disciplinas[],4,FALSE),"-")</f>
        <v>-</v>
      </c>
      <c r="F107" s="12" t="str">
        <f>IFERROR(VLOOKUP($A107,Disciplinas[],6,FALSE),"-")</f>
        <v>-</v>
      </c>
      <c r="G107" s="12" t="str">
        <f>IFERROR(VLOOKUP($A107,Disciplinas[],7,FALSE),"-")</f>
        <v>-</v>
      </c>
    </row>
    <row r="108" spans="2:7">
      <c r="B108" s="12" t="str">
        <f>IFERROR(VLOOKUP($A108,Disciplinas[],5,FALSE),"-")</f>
        <v>-</v>
      </c>
      <c r="C108" s="12" t="str">
        <f>IFERROR(VLOOKUP($A108,Disciplinas[],2,FALSE),"-")</f>
        <v>-</v>
      </c>
      <c r="D108" s="12" t="str">
        <f>IFERROR(VLOOKUP($A108,Disciplinas[],3,FALSE),"-")</f>
        <v>-</v>
      </c>
      <c r="E108" s="12" t="str">
        <f>IFERROR(VLOOKUP($A108,Disciplinas[],4,FALSE),"-")</f>
        <v>-</v>
      </c>
      <c r="F108" s="12" t="str">
        <f>IFERROR(VLOOKUP($A108,Disciplinas[],6,FALSE),"-")</f>
        <v>-</v>
      </c>
      <c r="G108" s="12" t="str">
        <f>IFERROR(VLOOKUP($A108,Disciplinas[],7,FALSE),"-")</f>
        <v>-</v>
      </c>
    </row>
    <row r="109" spans="2:7">
      <c r="B109" s="12" t="str">
        <f>IFERROR(VLOOKUP($A109,Disciplinas[],5,FALSE),"-")</f>
        <v>-</v>
      </c>
      <c r="C109" s="12" t="str">
        <f>IFERROR(VLOOKUP($A109,Disciplinas[],2,FALSE),"-")</f>
        <v>-</v>
      </c>
      <c r="D109" s="12" t="str">
        <f>IFERROR(VLOOKUP($A109,Disciplinas[],3,FALSE),"-")</f>
        <v>-</v>
      </c>
      <c r="E109" s="12" t="str">
        <f>IFERROR(VLOOKUP($A109,Disciplinas[],4,FALSE),"-")</f>
        <v>-</v>
      </c>
      <c r="F109" s="12" t="str">
        <f>IFERROR(VLOOKUP($A109,Disciplinas[],6,FALSE),"-")</f>
        <v>-</v>
      </c>
      <c r="G109" s="12" t="str">
        <f>IFERROR(VLOOKUP($A109,Disciplinas[],7,FALSE),"-")</f>
        <v>-</v>
      </c>
    </row>
    <row r="110" spans="2:7">
      <c r="B110" s="12" t="str">
        <f>IFERROR(VLOOKUP($A110,Disciplinas[],5,FALSE),"-")</f>
        <v>-</v>
      </c>
      <c r="C110" s="12" t="str">
        <f>IFERROR(VLOOKUP($A110,Disciplinas[],2,FALSE),"-")</f>
        <v>-</v>
      </c>
      <c r="D110" s="12" t="str">
        <f>IFERROR(VLOOKUP($A110,Disciplinas[],3,FALSE),"-")</f>
        <v>-</v>
      </c>
      <c r="E110" s="12" t="str">
        <f>IFERROR(VLOOKUP($A110,Disciplinas[],4,FALSE),"-")</f>
        <v>-</v>
      </c>
      <c r="F110" s="12" t="str">
        <f>IFERROR(VLOOKUP($A110,Disciplinas[],6,FALSE),"-")</f>
        <v>-</v>
      </c>
      <c r="G110" s="12" t="str">
        <f>IFERROR(VLOOKUP($A110,Disciplinas[],7,FALSE),"-")</f>
        <v>-</v>
      </c>
    </row>
    <row r="111" spans="2:7">
      <c r="B111" s="12" t="str">
        <f>IFERROR(VLOOKUP($A111,Disciplinas[],5,FALSE),"-")</f>
        <v>-</v>
      </c>
      <c r="C111" s="12" t="str">
        <f>IFERROR(VLOOKUP($A111,Disciplinas[],2,FALSE),"-")</f>
        <v>-</v>
      </c>
      <c r="D111" s="12" t="str">
        <f>IFERROR(VLOOKUP($A111,Disciplinas[],3,FALSE),"-")</f>
        <v>-</v>
      </c>
      <c r="E111" s="12" t="str">
        <f>IFERROR(VLOOKUP($A111,Disciplinas[],4,FALSE),"-")</f>
        <v>-</v>
      </c>
      <c r="F111" s="12" t="str">
        <f>IFERROR(VLOOKUP($A111,Disciplinas[],6,FALSE),"-")</f>
        <v>-</v>
      </c>
      <c r="G111" s="12" t="str">
        <f>IFERROR(VLOOKUP($A111,Disciplinas[],7,FALSE),"-")</f>
        <v>-</v>
      </c>
    </row>
    <row r="112" spans="2:7">
      <c r="B112" s="12" t="str">
        <f>IFERROR(VLOOKUP($A112,Disciplinas[],5,FALSE),"-")</f>
        <v>-</v>
      </c>
      <c r="C112" s="12" t="str">
        <f>IFERROR(VLOOKUP($A112,Disciplinas[],2,FALSE),"-")</f>
        <v>-</v>
      </c>
      <c r="D112" s="12" t="str">
        <f>IFERROR(VLOOKUP($A112,Disciplinas[],3,FALSE),"-")</f>
        <v>-</v>
      </c>
      <c r="E112" s="12" t="str">
        <f>IFERROR(VLOOKUP($A112,Disciplinas[],4,FALSE),"-")</f>
        <v>-</v>
      </c>
      <c r="F112" s="12" t="str">
        <f>IFERROR(VLOOKUP($A112,Disciplinas[],6,FALSE),"-")</f>
        <v>-</v>
      </c>
      <c r="G112" s="12" t="str">
        <f>IFERROR(VLOOKUP($A112,Disciplinas[],7,FALSE),"-")</f>
        <v>-</v>
      </c>
    </row>
    <row r="113" spans="2:7">
      <c r="B113" s="12" t="str">
        <f>IFERROR(VLOOKUP($A113,Disciplinas[],5,FALSE),"-")</f>
        <v>-</v>
      </c>
      <c r="C113" s="12" t="str">
        <f>IFERROR(VLOOKUP($A113,Disciplinas[],2,FALSE),"-")</f>
        <v>-</v>
      </c>
      <c r="D113" s="12" t="str">
        <f>IFERROR(VLOOKUP($A113,Disciplinas[],3,FALSE),"-")</f>
        <v>-</v>
      </c>
      <c r="E113" s="12" t="str">
        <f>IFERROR(VLOOKUP($A113,Disciplinas[],4,FALSE),"-")</f>
        <v>-</v>
      </c>
      <c r="F113" s="12" t="str">
        <f>IFERROR(VLOOKUP($A113,Disciplinas[],6,FALSE),"-")</f>
        <v>-</v>
      </c>
      <c r="G113" s="12" t="str">
        <f>IFERROR(VLOOKUP($A113,Disciplinas[],7,FALSE),"-")</f>
        <v>-</v>
      </c>
    </row>
    <row r="114" spans="2:7">
      <c r="B114" s="12" t="str">
        <f>IFERROR(VLOOKUP($A114,Disciplinas[],5,FALSE),"-")</f>
        <v>-</v>
      </c>
      <c r="C114" s="12" t="str">
        <f>IFERROR(VLOOKUP($A114,Disciplinas[],2,FALSE),"-")</f>
        <v>-</v>
      </c>
      <c r="D114" s="12" t="str">
        <f>IFERROR(VLOOKUP($A114,Disciplinas[],3,FALSE),"-")</f>
        <v>-</v>
      </c>
      <c r="E114" s="12" t="str">
        <f>IFERROR(VLOOKUP($A114,Disciplinas[],4,FALSE),"-")</f>
        <v>-</v>
      </c>
      <c r="F114" s="12" t="str">
        <f>IFERROR(VLOOKUP($A114,Disciplinas[],6,FALSE),"-")</f>
        <v>-</v>
      </c>
      <c r="G114" s="12" t="str">
        <f>IFERROR(VLOOKUP($A114,Disciplinas[],7,FALSE),"-")</f>
        <v>-</v>
      </c>
    </row>
    <row r="115" spans="2:7">
      <c r="B115" s="12" t="str">
        <f>IFERROR(VLOOKUP($A115,Disciplinas[],5,FALSE),"-")</f>
        <v>-</v>
      </c>
      <c r="C115" s="12" t="str">
        <f>IFERROR(VLOOKUP($A115,Disciplinas[],2,FALSE),"-")</f>
        <v>-</v>
      </c>
      <c r="D115" s="12" t="str">
        <f>IFERROR(VLOOKUP($A115,Disciplinas[],3,FALSE),"-")</f>
        <v>-</v>
      </c>
      <c r="E115" s="12" t="str">
        <f>IFERROR(VLOOKUP($A115,Disciplinas[],4,FALSE),"-")</f>
        <v>-</v>
      </c>
      <c r="F115" s="12" t="str">
        <f>IFERROR(VLOOKUP($A115,Disciplinas[],6,FALSE),"-")</f>
        <v>-</v>
      </c>
      <c r="G115" s="12" t="str">
        <f>IFERROR(VLOOKUP($A115,Disciplinas[],7,FALSE),"-")</f>
        <v>-</v>
      </c>
    </row>
    <row r="116" spans="2:7">
      <c r="B116" s="12" t="str">
        <f>IFERROR(VLOOKUP($A116,Disciplinas[],5,FALSE),"-")</f>
        <v>-</v>
      </c>
      <c r="C116" s="12" t="str">
        <f>IFERROR(VLOOKUP($A116,Disciplinas[],2,FALSE),"-")</f>
        <v>-</v>
      </c>
      <c r="D116" s="12" t="str">
        <f>IFERROR(VLOOKUP($A116,Disciplinas[],3,FALSE),"-")</f>
        <v>-</v>
      </c>
      <c r="E116" s="12" t="str">
        <f>IFERROR(VLOOKUP($A116,Disciplinas[],4,FALSE),"-")</f>
        <v>-</v>
      </c>
      <c r="F116" s="12" t="str">
        <f>IFERROR(VLOOKUP($A116,Disciplinas[],6,FALSE),"-")</f>
        <v>-</v>
      </c>
      <c r="G116" s="12" t="str">
        <f>IFERROR(VLOOKUP($A116,Disciplinas[],7,FALSE),"-")</f>
        <v>-</v>
      </c>
    </row>
    <row r="117" spans="2:7">
      <c r="B117" s="12" t="str">
        <f>IFERROR(VLOOKUP($A117,Disciplinas[],5,FALSE),"-")</f>
        <v>-</v>
      </c>
      <c r="C117" s="12" t="str">
        <f>IFERROR(VLOOKUP($A117,Disciplinas[],2,FALSE),"-")</f>
        <v>-</v>
      </c>
      <c r="D117" s="12" t="str">
        <f>IFERROR(VLOOKUP($A117,Disciplinas[],3,FALSE),"-")</f>
        <v>-</v>
      </c>
      <c r="E117" s="12" t="str">
        <f>IFERROR(VLOOKUP($A117,Disciplinas[],4,FALSE),"-")</f>
        <v>-</v>
      </c>
      <c r="F117" s="12" t="str">
        <f>IFERROR(VLOOKUP($A117,Disciplinas[],6,FALSE),"-")</f>
        <v>-</v>
      </c>
      <c r="G117" s="12" t="str">
        <f>IFERROR(VLOOKUP($A117,Disciplinas[],7,FALSE),"-")</f>
        <v>-</v>
      </c>
    </row>
    <row r="118" spans="2:7">
      <c r="B118" s="12" t="str">
        <f>IFERROR(VLOOKUP($A118,Disciplinas[],5,FALSE),"-")</f>
        <v>-</v>
      </c>
      <c r="C118" s="12" t="str">
        <f>IFERROR(VLOOKUP($A118,Disciplinas[],2,FALSE),"-")</f>
        <v>-</v>
      </c>
      <c r="D118" s="12" t="str">
        <f>IFERROR(VLOOKUP($A118,Disciplinas[],3,FALSE),"-")</f>
        <v>-</v>
      </c>
      <c r="E118" s="12" t="str">
        <f>IFERROR(VLOOKUP($A118,Disciplinas[],4,FALSE),"-")</f>
        <v>-</v>
      </c>
      <c r="F118" s="12" t="str">
        <f>IFERROR(VLOOKUP($A118,Disciplinas[],6,FALSE),"-")</f>
        <v>-</v>
      </c>
      <c r="G118" s="12" t="str">
        <f>IFERROR(VLOOKUP($A118,Disciplinas[],7,FALSE),"-")</f>
        <v>-</v>
      </c>
    </row>
    <row r="119" spans="2:7">
      <c r="B119" s="12" t="str">
        <f>IFERROR(VLOOKUP($A119,Disciplinas[],5,FALSE),"-")</f>
        <v>-</v>
      </c>
      <c r="C119" s="12" t="str">
        <f>IFERROR(VLOOKUP($A119,Disciplinas[],2,FALSE),"-")</f>
        <v>-</v>
      </c>
      <c r="D119" s="12" t="str">
        <f>IFERROR(VLOOKUP($A119,Disciplinas[],3,FALSE),"-")</f>
        <v>-</v>
      </c>
      <c r="E119" s="12" t="str">
        <f>IFERROR(VLOOKUP($A119,Disciplinas[],4,FALSE),"-")</f>
        <v>-</v>
      </c>
      <c r="F119" s="12" t="str">
        <f>IFERROR(VLOOKUP($A119,Disciplinas[],6,FALSE),"-")</f>
        <v>-</v>
      </c>
      <c r="G119" s="12" t="str">
        <f>IFERROR(VLOOKUP($A119,Disciplinas[],7,FALSE),"-")</f>
        <v>-</v>
      </c>
    </row>
    <row r="120" spans="2:7">
      <c r="B120" s="12" t="str">
        <f>IFERROR(VLOOKUP($A120,Disciplinas[],5,FALSE),"-")</f>
        <v>-</v>
      </c>
      <c r="C120" s="12" t="str">
        <f>IFERROR(VLOOKUP($A120,Disciplinas[],2,FALSE),"-")</f>
        <v>-</v>
      </c>
      <c r="D120" s="12" t="str">
        <f>IFERROR(VLOOKUP($A120,Disciplinas[],3,FALSE),"-")</f>
        <v>-</v>
      </c>
      <c r="E120" s="12" t="str">
        <f>IFERROR(VLOOKUP($A120,Disciplinas[],4,FALSE),"-")</f>
        <v>-</v>
      </c>
      <c r="F120" s="12" t="str">
        <f>IFERROR(VLOOKUP($A120,Disciplinas[],6,FALSE),"-")</f>
        <v>-</v>
      </c>
      <c r="G120" s="12" t="str">
        <f>IFERROR(VLOOKUP($A120,Disciplinas[],7,FALSE),"-")</f>
        <v>-</v>
      </c>
    </row>
    <row r="121" spans="2:7">
      <c r="B121" s="12" t="str">
        <f>IFERROR(VLOOKUP($A121,Disciplinas[],5,FALSE),"-")</f>
        <v>-</v>
      </c>
      <c r="C121" s="12" t="str">
        <f>IFERROR(VLOOKUP($A121,Disciplinas[],2,FALSE),"-")</f>
        <v>-</v>
      </c>
      <c r="D121" s="12" t="str">
        <f>IFERROR(VLOOKUP($A121,Disciplinas[],3,FALSE),"-")</f>
        <v>-</v>
      </c>
      <c r="E121" s="12" t="str">
        <f>IFERROR(VLOOKUP($A121,Disciplinas[],4,FALSE),"-")</f>
        <v>-</v>
      </c>
      <c r="F121" s="12" t="str">
        <f>IFERROR(VLOOKUP($A121,Disciplinas[],6,FALSE),"-")</f>
        <v>-</v>
      </c>
      <c r="G121" s="12" t="str">
        <f>IFERROR(VLOOKUP($A121,Disciplinas[],7,FALSE),"-")</f>
        <v>-</v>
      </c>
    </row>
    <row r="122" spans="2:7">
      <c r="B122" s="12" t="str">
        <f>IFERROR(VLOOKUP($A122,Disciplinas[],5,FALSE),"-")</f>
        <v>-</v>
      </c>
      <c r="C122" s="12" t="str">
        <f>IFERROR(VLOOKUP($A122,Disciplinas[],2,FALSE),"-")</f>
        <v>-</v>
      </c>
      <c r="D122" s="12" t="str">
        <f>IFERROR(VLOOKUP($A122,Disciplinas[],3,FALSE),"-")</f>
        <v>-</v>
      </c>
      <c r="E122" s="12" t="str">
        <f>IFERROR(VLOOKUP($A122,Disciplinas[],4,FALSE),"-")</f>
        <v>-</v>
      </c>
      <c r="F122" s="12" t="str">
        <f>IFERROR(VLOOKUP($A122,Disciplinas[],6,FALSE),"-")</f>
        <v>-</v>
      </c>
      <c r="G122" s="12" t="str">
        <f>IFERROR(VLOOKUP($A122,Disciplinas[],7,FALSE),"-")</f>
        <v>-</v>
      </c>
    </row>
    <row r="123" spans="2:7">
      <c r="B123" s="12" t="str">
        <f>IFERROR(VLOOKUP($A123,Disciplinas[],5,FALSE),"-")</f>
        <v>-</v>
      </c>
      <c r="C123" s="12" t="str">
        <f>IFERROR(VLOOKUP($A123,Disciplinas[],2,FALSE),"-")</f>
        <v>-</v>
      </c>
      <c r="D123" s="12" t="str">
        <f>IFERROR(VLOOKUP($A123,Disciplinas[],3,FALSE),"-")</f>
        <v>-</v>
      </c>
      <c r="E123" s="12" t="str">
        <f>IFERROR(VLOOKUP($A123,Disciplinas[],4,FALSE),"-")</f>
        <v>-</v>
      </c>
      <c r="F123" s="12" t="str">
        <f>IFERROR(VLOOKUP($A123,Disciplinas[],6,FALSE),"-")</f>
        <v>-</v>
      </c>
      <c r="G123" s="12" t="str">
        <f>IFERROR(VLOOKUP($A123,Disciplinas[],7,FALSE),"-")</f>
        <v>-</v>
      </c>
    </row>
    <row r="124" spans="2:7">
      <c r="B124" s="12" t="str">
        <f>IFERROR(VLOOKUP($A124,Disciplinas[],5,FALSE),"-")</f>
        <v>-</v>
      </c>
      <c r="C124" s="12" t="str">
        <f>IFERROR(VLOOKUP($A124,Disciplinas[],2,FALSE),"-")</f>
        <v>-</v>
      </c>
      <c r="D124" s="12" t="str">
        <f>IFERROR(VLOOKUP($A124,Disciplinas[],3,FALSE),"-")</f>
        <v>-</v>
      </c>
      <c r="E124" s="12" t="str">
        <f>IFERROR(VLOOKUP($A124,Disciplinas[],4,FALSE),"-")</f>
        <v>-</v>
      </c>
      <c r="F124" s="12" t="str">
        <f>IFERROR(VLOOKUP($A124,Disciplinas[],6,FALSE),"-")</f>
        <v>-</v>
      </c>
      <c r="G124" s="12" t="str">
        <f>IFERROR(VLOOKUP($A124,Disciplinas[],7,FALSE),"-")</f>
        <v>-</v>
      </c>
    </row>
    <row r="125" spans="2:7">
      <c r="B125" s="12" t="str">
        <f>IFERROR(VLOOKUP($A125,Disciplinas[],5,FALSE),"-")</f>
        <v>-</v>
      </c>
      <c r="C125" s="12" t="str">
        <f>IFERROR(VLOOKUP($A125,Disciplinas[],2,FALSE),"-")</f>
        <v>-</v>
      </c>
      <c r="D125" s="12" t="str">
        <f>IFERROR(VLOOKUP($A125,Disciplinas[],3,FALSE),"-")</f>
        <v>-</v>
      </c>
      <c r="E125" s="12" t="str">
        <f>IFERROR(VLOOKUP($A125,Disciplinas[],4,FALSE),"-")</f>
        <v>-</v>
      </c>
      <c r="F125" s="12" t="str">
        <f>IFERROR(VLOOKUP($A125,Disciplinas[],6,FALSE),"-")</f>
        <v>-</v>
      </c>
      <c r="G125" s="12" t="str">
        <f>IFERROR(VLOOKUP($A125,Disciplinas[],7,FALSE),"-")</f>
        <v>-</v>
      </c>
    </row>
    <row r="126" spans="2:7">
      <c r="B126" s="12" t="str">
        <f>IFERROR(VLOOKUP($A126,Disciplinas[],5,FALSE),"-")</f>
        <v>-</v>
      </c>
      <c r="C126" s="12" t="str">
        <f>IFERROR(VLOOKUP($A126,Disciplinas[],2,FALSE),"-")</f>
        <v>-</v>
      </c>
      <c r="D126" s="12" t="str">
        <f>IFERROR(VLOOKUP($A126,Disciplinas[],3,FALSE),"-")</f>
        <v>-</v>
      </c>
      <c r="E126" s="12" t="str">
        <f>IFERROR(VLOOKUP($A126,Disciplinas[],4,FALSE),"-")</f>
        <v>-</v>
      </c>
      <c r="F126" s="12" t="str">
        <f>IFERROR(VLOOKUP($A126,Disciplinas[],6,FALSE),"-")</f>
        <v>-</v>
      </c>
      <c r="G126" s="12" t="str">
        <f>IFERROR(VLOOKUP($A126,Disciplinas[],7,FALSE),"-")</f>
        <v>-</v>
      </c>
    </row>
    <row r="127" spans="2:7">
      <c r="B127" s="12" t="str">
        <f>IFERROR(VLOOKUP($A127,Disciplinas[],5,FALSE),"-")</f>
        <v>-</v>
      </c>
      <c r="C127" s="12" t="str">
        <f>IFERROR(VLOOKUP($A127,Disciplinas[],2,FALSE),"-")</f>
        <v>-</v>
      </c>
      <c r="D127" s="12" t="str">
        <f>IFERROR(VLOOKUP($A127,Disciplinas[],3,FALSE),"-")</f>
        <v>-</v>
      </c>
      <c r="E127" s="12" t="str">
        <f>IFERROR(VLOOKUP($A127,Disciplinas[],4,FALSE),"-")</f>
        <v>-</v>
      </c>
      <c r="F127" s="12" t="str">
        <f>IFERROR(VLOOKUP($A127,Disciplinas[],6,FALSE),"-")</f>
        <v>-</v>
      </c>
      <c r="G127" s="12" t="str">
        <f>IFERROR(VLOOKUP($A127,Disciplinas[],7,FALSE),"-")</f>
        <v>-</v>
      </c>
    </row>
    <row r="128" spans="2:7">
      <c r="B128" s="12" t="str">
        <f>IFERROR(VLOOKUP($A128,Disciplinas[],5,FALSE),"-")</f>
        <v>-</v>
      </c>
      <c r="C128" s="12" t="str">
        <f>IFERROR(VLOOKUP($A128,Disciplinas[],2,FALSE),"-")</f>
        <v>-</v>
      </c>
      <c r="D128" s="12" t="str">
        <f>IFERROR(VLOOKUP($A128,Disciplinas[],3,FALSE),"-")</f>
        <v>-</v>
      </c>
      <c r="E128" s="12" t="str">
        <f>IFERROR(VLOOKUP($A128,Disciplinas[],4,FALSE),"-")</f>
        <v>-</v>
      </c>
      <c r="F128" s="12" t="str">
        <f>IFERROR(VLOOKUP($A128,Disciplinas[],6,FALSE),"-")</f>
        <v>-</v>
      </c>
      <c r="G128" s="12" t="str">
        <f>IFERROR(VLOOKUP($A128,Disciplinas[],7,FALSE),"-")</f>
        <v>-</v>
      </c>
    </row>
    <row r="129" spans="2:7">
      <c r="B129" s="12" t="str">
        <f>IFERROR(VLOOKUP($A129,Disciplinas[],5,FALSE),"-")</f>
        <v>-</v>
      </c>
      <c r="C129" s="12" t="str">
        <f>IFERROR(VLOOKUP($A129,Disciplinas[],2,FALSE),"-")</f>
        <v>-</v>
      </c>
      <c r="D129" s="12" t="str">
        <f>IFERROR(VLOOKUP($A129,Disciplinas[],3,FALSE),"-")</f>
        <v>-</v>
      </c>
      <c r="E129" s="12" t="str">
        <f>IFERROR(VLOOKUP($A129,Disciplinas[],4,FALSE),"-")</f>
        <v>-</v>
      </c>
      <c r="F129" s="12" t="str">
        <f>IFERROR(VLOOKUP($A129,Disciplinas[],6,FALSE),"-")</f>
        <v>-</v>
      </c>
      <c r="G129" s="12" t="str">
        <f>IFERROR(VLOOKUP($A129,Disciplinas[],7,FALSE),"-")</f>
        <v>-</v>
      </c>
    </row>
    <row r="130" spans="2:7">
      <c r="B130" s="12" t="str">
        <f>IFERROR(VLOOKUP($A130,Disciplinas[],5,FALSE),"-")</f>
        <v>-</v>
      </c>
      <c r="C130" s="12" t="str">
        <f>IFERROR(VLOOKUP($A130,Disciplinas[],2,FALSE),"-")</f>
        <v>-</v>
      </c>
      <c r="D130" s="12" t="str">
        <f>IFERROR(VLOOKUP($A130,Disciplinas[],3,FALSE),"-")</f>
        <v>-</v>
      </c>
      <c r="E130" s="12" t="str">
        <f>IFERROR(VLOOKUP($A130,Disciplinas[],4,FALSE),"-")</f>
        <v>-</v>
      </c>
      <c r="F130" s="12" t="str">
        <f>IFERROR(VLOOKUP($A130,Disciplinas[],6,FALSE),"-")</f>
        <v>-</v>
      </c>
      <c r="G130" s="12" t="str">
        <f>IFERROR(VLOOKUP($A130,Disciplinas[],7,FALSE),"-")</f>
        <v>-</v>
      </c>
    </row>
    <row r="131" spans="2:7">
      <c r="B131" s="12" t="str">
        <f>IFERROR(VLOOKUP($A131,Disciplinas[],5,FALSE),"-")</f>
        <v>-</v>
      </c>
      <c r="C131" s="12" t="str">
        <f>IFERROR(VLOOKUP($A131,Disciplinas[],2,FALSE),"-")</f>
        <v>-</v>
      </c>
      <c r="D131" s="12" t="str">
        <f>IFERROR(VLOOKUP($A131,Disciplinas[],3,FALSE),"-")</f>
        <v>-</v>
      </c>
      <c r="E131" s="12" t="str">
        <f>IFERROR(VLOOKUP($A131,Disciplinas[],4,FALSE),"-")</f>
        <v>-</v>
      </c>
      <c r="F131" s="12" t="str">
        <f>IFERROR(VLOOKUP($A131,Disciplinas[],6,FALSE),"-")</f>
        <v>-</v>
      </c>
      <c r="G131" s="12" t="str">
        <f>IFERROR(VLOOKUP($A131,Disciplinas[],7,FALSE),"-")</f>
        <v>-</v>
      </c>
    </row>
    <row r="132" spans="2:7">
      <c r="B132" s="12" t="str">
        <f>IFERROR(VLOOKUP($A132,Disciplinas[],5,FALSE),"-")</f>
        <v>-</v>
      </c>
      <c r="C132" s="12" t="str">
        <f>IFERROR(VLOOKUP($A132,Disciplinas[],2,FALSE),"-")</f>
        <v>-</v>
      </c>
      <c r="D132" s="12" t="str">
        <f>IFERROR(VLOOKUP($A132,Disciplinas[],3,FALSE),"-")</f>
        <v>-</v>
      </c>
      <c r="E132" s="12" t="str">
        <f>IFERROR(VLOOKUP($A132,Disciplinas[],4,FALSE),"-")</f>
        <v>-</v>
      </c>
      <c r="F132" s="12" t="str">
        <f>IFERROR(VLOOKUP($A132,Disciplinas[],6,FALSE),"-")</f>
        <v>-</v>
      </c>
      <c r="G132" s="12" t="str">
        <f>IFERROR(VLOOKUP($A132,Disciplinas[],7,FALSE),"-")</f>
        <v>-</v>
      </c>
    </row>
    <row r="133" spans="2:7">
      <c r="B133" s="12" t="str">
        <f>IFERROR(VLOOKUP($A133,Disciplinas[],5,FALSE),"-")</f>
        <v>-</v>
      </c>
      <c r="C133" s="12" t="str">
        <f>IFERROR(VLOOKUP($A133,Disciplinas[],2,FALSE),"-")</f>
        <v>-</v>
      </c>
      <c r="D133" s="12" t="str">
        <f>IFERROR(VLOOKUP($A133,Disciplinas[],3,FALSE),"-")</f>
        <v>-</v>
      </c>
      <c r="E133" s="12" t="str">
        <f>IFERROR(VLOOKUP($A133,Disciplinas[],4,FALSE),"-")</f>
        <v>-</v>
      </c>
      <c r="F133" s="12" t="str">
        <f>IFERROR(VLOOKUP($A133,Disciplinas[],6,FALSE),"-")</f>
        <v>-</v>
      </c>
      <c r="G133" s="12" t="str">
        <f>IFERROR(VLOOKUP($A133,Disciplinas[],7,FALSE),"-")</f>
        <v>-</v>
      </c>
    </row>
    <row r="134" spans="2:7">
      <c r="B134" s="12" t="str">
        <f>IFERROR(VLOOKUP($A134,Disciplinas[],5,FALSE),"-")</f>
        <v>-</v>
      </c>
      <c r="C134" s="12" t="str">
        <f>IFERROR(VLOOKUP($A134,Disciplinas[],2,FALSE),"-")</f>
        <v>-</v>
      </c>
      <c r="D134" s="12" t="str">
        <f>IFERROR(VLOOKUP($A134,Disciplinas[],3,FALSE),"-")</f>
        <v>-</v>
      </c>
      <c r="E134" s="12" t="str">
        <f>IFERROR(VLOOKUP($A134,Disciplinas[],4,FALSE),"-")</f>
        <v>-</v>
      </c>
      <c r="F134" s="12" t="str">
        <f>IFERROR(VLOOKUP($A134,Disciplinas[],6,FALSE),"-")</f>
        <v>-</v>
      </c>
      <c r="G134" s="12" t="str">
        <f>IFERROR(VLOOKUP($A134,Disciplinas[],7,FALSE),"-")</f>
        <v>-</v>
      </c>
    </row>
    <row r="135" spans="2:7">
      <c r="B135" s="12" t="str">
        <f>IFERROR(VLOOKUP($A135,Disciplinas[],5,FALSE),"-")</f>
        <v>-</v>
      </c>
      <c r="C135" s="12" t="str">
        <f>IFERROR(VLOOKUP($A135,Disciplinas[],2,FALSE),"-")</f>
        <v>-</v>
      </c>
      <c r="D135" s="12" t="str">
        <f>IFERROR(VLOOKUP($A135,Disciplinas[],3,FALSE),"-")</f>
        <v>-</v>
      </c>
      <c r="E135" s="12" t="str">
        <f>IFERROR(VLOOKUP($A135,Disciplinas[],4,FALSE),"-")</f>
        <v>-</v>
      </c>
      <c r="F135" s="12" t="str">
        <f>IFERROR(VLOOKUP($A135,Disciplinas[],6,FALSE),"-")</f>
        <v>-</v>
      </c>
      <c r="G135" s="12" t="str">
        <f>IFERROR(VLOOKUP($A135,Disciplinas[],7,FALSE),"-")</f>
        <v>-</v>
      </c>
    </row>
    <row r="136" spans="2:7">
      <c r="B136" s="12" t="str">
        <f>IFERROR(VLOOKUP($A136,Disciplinas[],5,FALSE),"-")</f>
        <v>-</v>
      </c>
      <c r="C136" s="12" t="str">
        <f>IFERROR(VLOOKUP($A136,Disciplinas[],2,FALSE),"-")</f>
        <v>-</v>
      </c>
      <c r="D136" s="12" t="str">
        <f>IFERROR(VLOOKUP($A136,Disciplinas[],3,FALSE),"-")</f>
        <v>-</v>
      </c>
      <c r="E136" s="12" t="str">
        <f>IFERROR(VLOOKUP($A136,Disciplinas[],4,FALSE),"-")</f>
        <v>-</v>
      </c>
      <c r="F136" s="12" t="str">
        <f>IFERROR(VLOOKUP($A136,Disciplinas[],6,FALSE),"-")</f>
        <v>-</v>
      </c>
      <c r="G136" s="12" t="str">
        <f>IFERROR(VLOOKUP($A136,Disciplinas[],7,FALSE),"-")</f>
        <v>-</v>
      </c>
    </row>
    <row r="137" spans="2:7">
      <c r="B137" s="12" t="str">
        <f>IFERROR(VLOOKUP($A137,Disciplinas[],5,FALSE),"-")</f>
        <v>-</v>
      </c>
      <c r="C137" s="12" t="str">
        <f>IFERROR(VLOOKUP($A137,Disciplinas[],2,FALSE),"-")</f>
        <v>-</v>
      </c>
      <c r="D137" s="12" t="str">
        <f>IFERROR(VLOOKUP($A137,Disciplinas[],3,FALSE),"-")</f>
        <v>-</v>
      </c>
      <c r="E137" s="12" t="str">
        <f>IFERROR(VLOOKUP($A137,Disciplinas[],4,FALSE),"-")</f>
        <v>-</v>
      </c>
      <c r="F137" s="12" t="str">
        <f>IFERROR(VLOOKUP($A137,Disciplinas[],6,FALSE),"-")</f>
        <v>-</v>
      </c>
      <c r="G137" s="12" t="str">
        <f>IFERROR(VLOOKUP($A137,Disciplinas[],7,FALSE),"-")</f>
        <v>-</v>
      </c>
    </row>
    <row r="138" spans="2:7">
      <c r="B138" s="12" t="str">
        <f>IFERROR(VLOOKUP($A138,Disciplinas[],5,FALSE),"-")</f>
        <v>-</v>
      </c>
      <c r="C138" s="12" t="str">
        <f>IFERROR(VLOOKUP($A138,Disciplinas[],2,FALSE),"-")</f>
        <v>-</v>
      </c>
      <c r="D138" s="12" t="str">
        <f>IFERROR(VLOOKUP($A138,Disciplinas[],3,FALSE),"-")</f>
        <v>-</v>
      </c>
      <c r="E138" s="12" t="str">
        <f>IFERROR(VLOOKUP($A138,Disciplinas[],4,FALSE),"-")</f>
        <v>-</v>
      </c>
      <c r="F138" s="12" t="str">
        <f>IFERROR(VLOOKUP($A138,Disciplinas[],6,FALSE),"-")</f>
        <v>-</v>
      </c>
      <c r="G138" s="12" t="str">
        <f>IFERROR(VLOOKUP($A138,Disciplinas[],7,FALSE),"-")</f>
        <v>-</v>
      </c>
    </row>
    <row r="139" spans="2:7">
      <c r="B139" s="12" t="str">
        <f>IFERROR(VLOOKUP($A139,Disciplinas[],5,FALSE),"-")</f>
        <v>-</v>
      </c>
      <c r="C139" s="12" t="str">
        <f>IFERROR(VLOOKUP($A139,Disciplinas[],2,FALSE),"-")</f>
        <v>-</v>
      </c>
      <c r="D139" s="12" t="str">
        <f>IFERROR(VLOOKUP($A139,Disciplinas[],3,FALSE),"-")</f>
        <v>-</v>
      </c>
      <c r="E139" s="12" t="str">
        <f>IFERROR(VLOOKUP($A139,Disciplinas[],4,FALSE),"-")</f>
        <v>-</v>
      </c>
      <c r="F139" s="12" t="str">
        <f>IFERROR(VLOOKUP($A139,Disciplinas[],6,FALSE),"-")</f>
        <v>-</v>
      </c>
      <c r="G139" s="12" t="str">
        <f>IFERROR(VLOOKUP($A139,Disciplinas[],7,FALSE),"-")</f>
        <v>-</v>
      </c>
    </row>
    <row r="140" spans="2:7">
      <c r="B140" s="12" t="str">
        <f>IFERROR(VLOOKUP($A140,Disciplinas[],5,FALSE),"-")</f>
        <v>-</v>
      </c>
      <c r="C140" s="12" t="str">
        <f>IFERROR(VLOOKUP($A140,Disciplinas[],2,FALSE),"-")</f>
        <v>-</v>
      </c>
      <c r="D140" s="12" t="str">
        <f>IFERROR(VLOOKUP($A140,Disciplinas[],3,FALSE),"-")</f>
        <v>-</v>
      </c>
      <c r="E140" s="12" t="str">
        <f>IFERROR(VLOOKUP($A140,Disciplinas[],4,FALSE),"-")</f>
        <v>-</v>
      </c>
      <c r="F140" s="12" t="str">
        <f>IFERROR(VLOOKUP($A140,Disciplinas[],6,FALSE),"-")</f>
        <v>-</v>
      </c>
      <c r="G140" s="12" t="str">
        <f>IFERROR(VLOOKUP($A140,Disciplinas[],7,FALSE),"-")</f>
        <v>-</v>
      </c>
    </row>
    <row r="141" spans="2:7">
      <c r="B141" s="12" t="str">
        <f>IFERROR(VLOOKUP($A141,Disciplinas[],5,FALSE),"-")</f>
        <v>-</v>
      </c>
      <c r="C141" s="12" t="str">
        <f>IFERROR(VLOOKUP($A141,Disciplinas[],2,FALSE),"-")</f>
        <v>-</v>
      </c>
      <c r="D141" s="12" t="str">
        <f>IFERROR(VLOOKUP($A141,Disciplinas[],3,FALSE),"-")</f>
        <v>-</v>
      </c>
      <c r="E141" s="12" t="str">
        <f>IFERROR(VLOOKUP($A141,Disciplinas[],4,FALSE),"-")</f>
        <v>-</v>
      </c>
      <c r="F141" s="12" t="str">
        <f>IFERROR(VLOOKUP($A141,Disciplinas[],6,FALSE),"-")</f>
        <v>-</v>
      </c>
      <c r="G141" s="12" t="str">
        <f>IFERROR(VLOOKUP($A141,Disciplinas[],7,FALSE),"-")</f>
        <v>-</v>
      </c>
    </row>
    <row r="142" spans="2:7">
      <c r="B142" s="12" t="str">
        <f>IFERROR(VLOOKUP($A142,Disciplinas[],5,FALSE),"-")</f>
        <v>-</v>
      </c>
      <c r="C142" s="12" t="str">
        <f>IFERROR(VLOOKUP($A142,Disciplinas[],2,FALSE),"-")</f>
        <v>-</v>
      </c>
      <c r="D142" s="12" t="str">
        <f>IFERROR(VLOOKUP($A142,Disciplinas[],3,FALSE),"-")</f>
        <v>-</v>
      </c>
      <c r="E142" s="12" t="str">
        <f>IFERROR(VLOOKUP($A142,Disciplinas[],4,FALSE),"-")</f>
        <v>-</v>
      </c>
      <c r="F142" s="12" t="str">
        <f>IFERROR(VLOOKUP($A142,Disciplinas[],6,FALSE),"-")</f>
        <v>-</v>
      </c>
      <c r="G142" s="12" t="str">
        <f>IFERROR(VLOOKUP($A142,Disciplinas[],7,FALSE),"-")</f>
        <v>-</v>
      </c>
    </row>
    <row r="143" spans="2:7">
      <c r="B143" s="12" t="str">
        <f>IFERROR(VLOOKUP($A143,Disciplinas[],5,FALSE),"-")</f>
        <v>-</v>
      </c>
      <c r="C143" s="12" t="str">
        <f>IFERROR(VLOOKUP($A143,Disciplinas[],2,FALSE),"-")</f>
        <v>-</v>
      </c>
      <c r="D143" s="12" t="str">
        <f>IFERROR(VLOOKUP($A143,Disciplinas[],3,FALSE),"-")</f>
        <v>-</v>
      </c>
      <c r="E143" s="12" t="str">
        <f>IFERROR(VLOOKUP($A143,Disciplinas[],4,FALSE),"-")</f>
        <v>-</v>
      </c>
      <c r="F143" s="12" t="str">
        <f>IFERROR(VLOOKUP($A143,Disciplinas[],6,FALSE),"-")</f>
        <v>-</v>
      </c>
      <c r="G143" s="12" t="str">
        <f>IFERROR(VLOOKUP($A143,Disciplinas[],7,FALSE),"-")</f>
        <v>-</v>
      </c>
    </row>
    <row r="144" spans="2:7">
      <c r="B144" s="12" t="str">
        <f>IFERROR(VLOOKUP($A144,Disciplinas[],5,FALSE),"-")</f>
        <v>-</v>
      </c>
      <c r="C144" s="12" t="str">
        <f>IFERROR(VLOOKUP($A144,Disciplinas[],2,FALSE),"-")</f>
        <v>-</v>
      </c>
      <c r="D144" s="12" t="str">
        <f>IFERROR(VLOOKUP($A144,Disciplinas[],3,FALSE),"-")</f>
        <v>-</v>
      </c>
      <c r="E144" s="12" t="str">
        <f>IFERROR(VLOOKUP($A144,Disciplinas[],4,FALSE),"-")</f>
        <v>-</v>
      </c>
      <c r="F144" s="12" t="str">
        <f>IFERROR(VLOOKUP($A144,Disciplinas[],6,FALSE),"-")</f>
        <v>-</v>
      </c>
      <c r="G144" s="12" t="str">
        <f>IFERROR(VLOOKUP($A144,Disciplinas[],7,FALSE),"-")</f>
        <v>-</v>
      </c>
    </row>
    <row r="145" spans="2:7">
      <c r="B145" s="12" t="str">
        <f>IFERROR(VLOOKUP($A145,Disciplinas[],5,FALSE),"-")</f>
        <v>-</v>
      </c>
      <c r="C145" s="12" t="str">
        <f>IFERROR(VLOOKUP($A145,Disciplinas[],2,FALSE),"-")</f>
        <v>-</v>
      </c>
      <c r="D145" s="12" t="str">
        <f>IFERROR(VLOOKUP($A145,Disciplinas[],3,FALSE),"-")</f>
        <v>-</v>
      </c>
      <c r="E145" s="12" t="str">
        <f>IFERROR(VLOOKUP($A145,Disciplinas[],4,FALSE),"-")</f>
        <v>-</v>
      </c>
      <c r="F145" s="12" t="str">
        <f>IFERROR(VLOOKUP($A145,Disciplinas[],6,FALSE),"-")</f>
        <v>-</v>
      </c>
      <c r="G145" s="12" t="str">
        <f>IFERROR(VLOOKUP($A145,Disciplinas[],7,FALSE),"-")</f>
        <v>-</v>
      </c>
    </row>
    <row r="146" spans="2:7">
      <c r="B146" s="12" t="str">
        <f>IFERROR(VLOOKUP($A146,Disciplinas[],5,FALSE),"-")</f>
        <v>-</v>
      </c>
      <c r="C146" s="12" t="str">
        <f>IFERROR(VLOOKUP($A146,Disciplinas[],2,FALSE),"-")</f>
        <v>-</v>
      </c>
      <c r="D146" s="12" t="str">
        <f>IFERROR(VLOOKUP($A146,Disciplinas[],3,FALSE),"-")</f>
        <v>-</v>
      </c>
      <c r="E146" s="12" t="str">
        <f>IFERROR(VLOOKUP($A146,Disciplinas[],4,FALSE),"-")</f>
        <v>-</v>
      </c>
      <c r="F146" s="12" t="str">
        <f>IFERROR(VLOOKUP($A146,Disciplinas[],6,FALSE),"-")</f>
        <v>-</v>
      </c>
      <c r="G146" s="12" t="str">
        <f>IFERROR(VLOOKUP($A146,Disciplinas[],7,FALSE),"-")</f>
        <v>-</v>
      </c>
    </row>
    <row r="147" spans="2:7">
      <c r="B147" s="12" t="str">
        <f>IFERROR(VLOOKUP($A147,Disciplinas[],5,FALSE),"-")</f>
        <v>-</v>
      </c>
      <c r="C147" s="12" t="str">
        <f>IFERROR(VLOOKUP($A147,Disciplinas[],2,FALSE),"-")</f>
        <v>-</v>
      </c>
      <c r="D147" s="12" t="str">
        <f>IFERROR(VLOOKUP($A147,Disciplinas[],3,FALSE),"-")</f>
        <v>-</v>
      </c>
      <c r="E147" s="12" t="str">
        <f>IFERROR(VLOOKUP($A147,Disciplinas[],4,FALSE),"-")</f>
        <v>-</v>
      </c>
      <c r="F147" s="12" t="str">
        <f>IFERROR(VLOOKUP($A147,Disciplinas[],6,FALSE),"-")</f>
        <v>-</v>
      </c>
      <c r="G147" s="12" t="str">
        <f>IFERROR(VLOOKUP($A147,Disciplinas[],7,FALSE),"-")</f>
        <v>-</v>
      </c>
    </row>
    <row r="148" spans="2:7">
      <c r="B148" s="12" t="str">
        <f>IFERROR(VLOOKUP($A148,Disciplinas[],5,FALSE),"-")</f>
        <v>-</v>
      </c>
      <c r="C148" s="12" t="str">
        <f>IFERROR(VLOOKUP($A148,Disciplinas[],2,FALSE),"-")</f>
        <v>-</v>
      </c>
      <c r="D148" s="12" t="str">
        <f>IFERROR(VLOOKUP($A148,Disciplinas[],3,FALSE),"-")</f>
        <v>-</v>
      </c>
      <c r="E148" s="12" t="str">
        <f>IFERROR(VLOOKUP($A148,Disciplinas[],4,FALSE),"-")</f>
        <v>-</v>
      </c>
      <c r="F148" s="12" t="str">
        <f>IFERROR(VLOOKUP($A148,Disciplinas[],6,FALSE),"-")</f>
        <v>-</v>
      </c>
      <c r="G148" s="12" t="str">
        <f>IFERROR(VLOOKUP($A148,Disciplinas[],7,FALSE),"-")</f>
        <v>-</v>
      </c>
    </row>
    <row r="149" spans="2:7">
      <c r="B149" s="12" t="str">
        <f>IFERROR(VLOOKUP($A149,Disciplinas[],5,FALSE),"-")</f>
        <v>-</v>
      </c>
      <c r="C149" s="12" t="str">
        <f>IFERROR(VLOOKUP($A149,Disciplinas[],2,FALSE),"-")</f>
        <v>-</v>
      </c>
      <c r="D149" s="12" t="str">
        <f>IFERROR(VLOOKUP($A149,Disciplinas[],3,FALSE),"-")</f>
        <v>-</v>
      </c>
      <c r="E149" s="12" t="str">
        <f>IFERROR(VLOOKUP($A149,Disciplinas[],4,FALSE),"-")</f>
        <v>-</v>
      </c>
      <c r="F149" s="12" t="str">
        <f>IFERROR(VLOOKUP($A149,Disciplinas[],6,FALSE),"-")</f>
        <v>-</v>
      </c>
      <c r="G149" s="12" t="str">
        <f>IFERROR(VLOOKUP($A149,Disciplinas[],7,FALSE),"-")</f>
        <v>-</v>
      </c>
    </row>
    <row r="150" spans="2:7">
      <c r="B150" s="12" t="str">
        <f>IFERROR(VLOOKUP($A150,Disciplinas[],5,FALSE),"-")</f>
        <v>-</v>
      </c>
      <c r="C150" s="12" t="str">
        <f>IFERROR(VLOOKUP($A150,Disciplinas[],2,FALSE),"-")</f>
        <v>-</v>
      </c>
      <c r="D150" s="12" t="str">
        <f>IFERROR(VLOOKUP($A150,Disciplinas[],3,FALSE),"-")</f>
        <v>-</v>
      </c>
      <c r="E150" s="12" t="str">
        <f>IFERROR(VLOOKUP($A150,Disciplinas[],4,FALSE),"-")</f>
        <v>-</v>
      </c>
      <c r="F150" s="12" t="str">
        <f>IFERROR(VLOOKUP($A150,Disciplinas[],6,FALSE),"-")</f>
        <v>-</v>
      </c>
      <c r="G150" s="12" t="str">
        <f>IFERROR(VLOOKUP($A150,Disciplinas[],7,FALSE),"-")</f>
        <v>-</v>
      </c>
    </row>
    <row r="151" spans="2:7">
      <c r="B151" s="12"/>
      <c r="C151" s="12"/>
      <c r="D151" s="12"/>
      <c r="E151" s="12"/>
      <c r="F151" s="12"/>
      <c r="G151" s="12"/>
    </row>
  </sheetData>
  <sheetProtection password="C589" sheet="1" objects="1" scenarios="1" formatColumns="0" formatRows="0" insertRows="0" autoFilter="0" pivotTables="0"/>
  <dataValidations count="7">
    <dataValidation type="list" allowBlank="1" showInputMessage="1" showErrorMessage="1" sqref="Y2:Y1048576 AJ2:AJ1048576">
      <formula1>Docentes</formula1>
    </dataValidation>
    <dataValidation type="list" allowBlank="1" showInputMessage="1" showErrorMessage="1" sqref="A2:A1048576">
      <formula1>Disciplina</formula1>
    </dataValidation>
    <dataValidation type="list" errorStyle="warning" allowBlank="1" showInputMessage="1" showErrorMessage="1" sqref="Q2:R150 AE2:AF150 M2:N150 U2:V150 AA2:AB150">
      <formula1>horas</formula1>
    </dataValidation>
    <dataValidation type="list" errorStyle="warning" allowBlank="1" showInputMessage="1" showErrorMessage="1" sqref="P2:P150 L2:L150 AD2:AD150 Z2:Z150 T2:T150">
      <formula1>dias</formula1>
    </dataValidation>
    <dataValidation type="list" errorStyle="warning" allowBlank="1" showInputMessage="1" showErrorMessage="1" sqref="S2:S150 O2:O150 AG2:AG150 AC2:AC150 W2:W150">
      <formula1>sq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1:I1048576">
      <formula1>"Matutino,Noturno"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Q22"/>
  <sheetViews>
    <sheetView workbookViewId="0">
      <selection activeCell="D12" sqref="D12"/>
    </sheetView>
  </sheetViews>
  <sheetFormatPr defaultRowHeight="15"/>
  <cols>
    <col min="1" max="1" width="24.28515625" style="26" customWidth="1"/>
    <col min="2" max="2" width="11.28515625" customWidth="1"/>
    <col min="3" max="3" width="7.7109375" customWidth="1"/>
    <col min="4" max="4" width="19.85546875" style="26" customWidth="1"/>
    <col min="5" max="5" width="10" customWidth="1"/>
    <col min="6" max="6" width="3.42578125" customWidth="1"/>
    <col min="7" max="7" width="24.28515625" style="26" customWidth="1"/>
    <col min="8" max="8" width="11.28515625" customWidth="1"/>
    <col min="9" max="9" width="7.7109375" customWidth="1"/>
    <col min="10" max="10" width="19.85546875" style="26" customWidth="1"/>
    <col min="11" max="11" width="10" customWidth="1"/>
    <col min="12" max="12" width="3.7109375" customWidth="1"/>
    <col min="13" max="13" width="24.28515625" style="25" customWidth="1"/>
    <col min="14" max="14" width="11.28515625" customWidth="1"/>
    <col min="15" max="15" width="7.7109375" customWidth="1"/>
    <col min="16" max="16" width="19.85546875" style="26" customWidth="1"/>
    <col min="17" max="17" width="10" customWidth="1"/>
  </cols>
  <sheetData>
    <row r="1" spans="1:17" ht="23.25">
      <c r="A1" s="17" t="s">
        <v>16</v>
      </c>
      <c r="D1" s="9"/>
      <c r="G1" s="9"/>
      <c r="J1" s="9"/>
      <c r="M1"/>
      <c r="P1" s="9"/>
    </row>
    <row r="2" spans="1:17">
      <c r="A2" s="10" t="s">
        <v>17</v>
      </c>
      <c r="D2" s="9"/>
      <c r="G2" s="15" t="s">
        <v>19</v>
      </c>
      <c r="J2" s="9"/>
      <c r="M2" s="16" t="s">
        <v>22</v>
      </c>
      <c r="N2" s="13"/>
      <c r="O2" s="13"/>
      <c r="P2" s="9"/>
      <c r="Q2" s="13"/>
    </row>
    <row r="3" spans="1:17" s="9" customFormat="1" ht="45">
      <c r="A3" s="9" t="s">
        <v>0</v>
      </c>
      <c r="B3" s="9" t="s">
        <v>4</v>
      </c>
      <c r="C3" s="9" t="s">
        <v>20</v>
      </c>
      <c r="D3" s="9" t="s">
        <v>50</v>
      </c>
      <c r="E3" s="9" t="s">
        <v>18</v>
      </c>
      <c r="G3" s="9" t="s">
        <v>0</v>
      </c>
      <c r="H3" s="9" t="s">
        <v>4</v>
      </c>
      <c r="I3" s="9" t="s">
        <v>21</v>
      </c>
      <c r="J3" s="9" t="s">
        <v>50</v>
      </c>
      <c r="K3" s="9" t="s">
        <v>18</v>
      </c>
      <c r="M3" s="9" t="s">
        <v>0</v>
      </c>
      <c r="N3" s="9" t="s">
        <v>4</v>
      </c>
      <c r="O3" s="9" t="s">
        <v>23</v>
      </c>
      <c r="P3" s="9" t="s">
        <v>50</v>
      </c>
      <c r="Q3" s="9" t="s">
        <v>18</v>
      </c>
    </row>
    <row r="4" spans="1:17" ht="45">
      <c r="A4" s="34" t="s">
        <v>106</v>
      </c>
      <c r="B4" s="14" t="str">
        <f>IFERROR(VLOOKUP($A4,Disciplinas[],5,FALSE),"-")</f>
        <v>NHZ5021-15</v>
      </c>
      <c r="C4" s="14">
        <f t="shared" ref="C4:C17" si="0">COUNTIF(Tabela1q,A4)</f>
        <v>1</v>
      </c>
      <c r="D4" s="26" t="s">
        <v>56</v>
      </c>
      <c r="E4" s="14">
        <f>IF([nº de turmas 1q]&gt;=15,3,IF([nº de turmas 1q]&gt;=10,2,IF([nº de turmas 1q]&gt;=5,1,0)))</f>
        <v>0</v>
      </c>
      <c r="G4" s="32" t="s">
        <v>195</v>
      </c>
      <c r="H4" s="11" t="str">
        <f>IFERROR(VLOOKUP(Tabela68[[#This Row],[Disciplina]],Disciplinas[],5,FALSE),"-")</f>
        <v>NHT1083-15</v>
      </c>
      <c r="I4" s="11">
        <f t="shared" ref="I4:I17" si="1">COUNTIF(Tabela2q,G4)</f>
        <v>2</v>
      </c>
      <c r="J4" s="26" t="s">
        <v>314</v>
      </c>
      <c r="K4" s="11">
        <f>IF([nº de turmas 2q]&gt;=15,3,IF([nº de turmas 2q]&gt;=10,2,IF([nº de turmas 2q]&gt;=5,1,0)))</f>
        <v>0</v>
      </c>
      <c r="M4" s="34" t="s">
        <v>197</v>
      </c>
      <c r="N4" s="12" t="str">
        <f>IFERROR(VLOOKUP(Tabela689[[#This Row],[Disciplina]],Disciplinas[],5,FALSE),"-")</f>
        <v>NHT1084-15</v>
      </c>
      <c r="O4" s="12">
        <f t="shared" ref="O4:O17" si="2">COUNTIF(Tabela3q,M4)</f>
        <v>2</v>
      </c>
      <c r="P4" s="26" t="s">
        <v>53</v>
      </c>
      <c r="Q4" s="12">
        <f>IF([nº de turmas 3q]&gt;=15,3,IF([nº de turmas 3q]&gt;=10,2,IF([nº de turmas 3q]&gt;=5,1,0)))</f>
        <v>0</v>
      </c>
    </row>
    <row r="5" spans="1:17" ht="30">
      <c r="A5" s="34" t="s">
        <v>251</v>
      </c>
      <c r="B5" s="14" t="str">
        <f>IFERROR(VLOOKUP($A5,Disciplinas[],5,FALSE),"-")</f>
        <v>NHT1091-16</v>
      </c>
      <c r="C5" s="14">
        <f t="shared" si="0"/>
        <v>1</v>
      </c>
      <c r="D5" s="26" t="s">
        <v>267</v>
      </c>
      <c r="E5" s="14">
        <f>IF([nº de turmas 1q]&gt;=15,3,IF([nº de turmas 1q]&gt;=10,2,IF([nº de turmas 1q]&gt;=5,1,0)))</f>
        <v>0</v>
      </c>
      <c r="G5" s="32" t="s">
        <v>256</v>
      </c>
      <c r="H5" s="11" t="str">
        <f>IFERROR(VLOOKUP(Tabela68[[#This Row],[Disciplina]],Disciplinas[],5,FALSE),"-")</f>
        <v>NHZ3060-09 -</v>
      </c>
      <c r="I5" s="11">
        <f t="shared" si="1"/>
        <v>0</v>
      </c>
      <c r="J5" s="26" t="s">
        <v>268</v>
      </c>
      <c r="K5" s="11">
        <f>IF([nº de turmas 2q]&gt;=15,3,IF([nº de turmas 2q]&gt;=10,2,IF([nº de turmas 2q]&gt;=5,1,0)))</f>
        <v>0</v>
      </c>
      <c r="M5" s="34" t="s">
        <v>106</v>
      </c>
      <c r="N5" s="12" t="str">
        <f>IFERROR(VLOOKUP(Tabela689[[#This Row],[Disciplina]],Disciplinas[],5,FALSE),"-")</f>
        <v>NHZ5021-15</v>
      </c>
      <c r="O5" s="12">
        <f t="shared" si="2"/>
        <v>1</v>
      </c>
      <c r="P5" s="26" t="s">
        <v>57</v>
      </c>
      <c r="Q5" s="12">
        <f>IF([nº de turmas 3q]&gt;=15,3,IF([nº de turmas 3q]&gt;=10,2,IF([nº de turmas 3q]&gt;=5,1,0)))</f>
        <v>0</v>
      </c>
    </row>
    <row r="6" spans="1:17" ht="30">
      <c r="A6" s="34" t="s">
        <v>165</v>
      </c>
      <c r="B6" s="14" t="str">
        <f>IFERROR(VLOOKUP($A6,Disciplinas[],5,FALSE),"-")</f>
        <v>NHT1086-15</v>
      </c>
      <c r="C6" s="14">
        <f t="shared" si="0"/>
        <v>2</v>
      </c>
      <c r="D6" s="26" t="s">
        <v>57</v>
      </c>
      <c r="E6" s="14">
        <f>IF([nº de turmas 1q]&gt;=15,3,IF([nº de turmas 1q]&gt;=10,2,IF([nº de turmas 1q]&gt;=5,1,0)))</f>
        <v>0</v>
      </c>
      <c r="G6" s="32" t="s">
        <v>257</v>
      </c>
      <c r="H6" s="11" t="str">
        <f>IFERROR(VLOOKUP(Tabela68[[#This Row],[Disciplina]],Disciplinas[],5,FALSE),"-")</f>
        <v>NHT1092-16</v>
      </c>
      <c r="I6" s="11">
        <f t="shared" si="1"/>
        <v>2</v>
      </c>
      <c r="J6" s="26" t="s">
        <v>259</v>
      </c>
      <c r="K6" s="11">
        <f>IF([nº de turmas 2q]&gt;=15,3,IF([nº de turmas 2q]&gt;=10,2,IF([nº de turmas 2q]&gt;=5,1,0)))</f>
        <v>0</v>
      </c>
      <c r="M6" s="34" t="s">
        <v>258</v>
      </c>
      <c r="N6" s="12" t="str">
        <f>IFERROR(VLOOKUP(Tabela689[[#This Row],[Disciplina]],Disciplinas[],5,FALSE),"-")</f>
        <v>NHT1093-16</v>
      </c>
      <c r="O6" s="12">
        <f t="shared" si="2"/>
        <v>1</v>
      </c>
      <c r="P6" s="26" t="s">
        <v>265</v>
      </c>
      <c r="Q6" s="12">
        <f>IF([nº de turmas 3q]&gt;=15,3,IF([nº de turmas 3q]&gt;=10,2,IF([nº de turmas 3q]&gt;=5,1,0)))</f>
        <v>0</v>
      </c>
    </row>
    <row r="7" spans="1:17" ht="30">
      <c r="A7" s="34" t="s">
        <v>199</v>
      </c>
      <c r="B7" s="14" t="str">
        <f>IFERROR(VLOOKUP($A7,Disciplinas[],5,FALSE),"-")</f>
        <v>NHT1085-15</v>
      </c>
      <c r="C7" s="14">
        <f t="shared" si="0"/>
        <v>1</v>
      </c>
      <c r="D7" s="26" t="s">
        <v>55</v>
      </c>
      <c r="E7" s="14">
        <f>IF([nº de turmas 1q]&gt;=15,3,IF([nº de turmas 1q]&gt;=10,2,IF([nº de turmas 1q]&gt;=5,1,0)))</f>
        <v>0</v>
      </c>
      <c r="G7" s="32" t="s">
        <v>114</v>
      </c>
      <c r="H7" s="11" t="str">
        <f>IFERROR(VLOOKUP(Tabela68[[#This Row],[Disciplina]],Disciplinas[],5,FALSE),"-")</f>
        <v>NHT1020-13</v>
      </c>
      <c r="I7" s="11">
        <f t="shared" si="1"/>
        <v>2</v>
      </c>
      <c r="J7" s="26" t="s">
        <v>54</v>
      </c>
      <c r="K7" s="11">
        <f>IF([nº de turmas 2q]&gt;=15,3,IF([nº de turmas 2q]&gt;=10,2,IF([nº de turmas 2q]&gt;=5,1,0)))</f>
        <v>0</v>
      </c>
      <c r="M7" s="34" t="s">
        <v>102</v>
      </c>
      <c r="N7" s="12" t="str">
        <f>IFERROR(VLOOKUP(Tabela689[[#This Row],[Disciplina]],Disciplinas[],5,FALSE),"-")</f>
        <v>ESZU025-13</v>
      </c>
      <c r="O7" s="12">
        <f t="shared" si="2"/>
        <v>1</v>
      </c>
      <c r="P7" s="26" t="s">
        <v>58</v>
      </c>
      <c r="Q7" s="12">
        <f>IF([nº de turmas 3q]&gt;=15,3,IF([nº de turmas 3q]&gt;=10,2,IF([nº de turmas 3q]&gt;=5,1,0)))</f>
        <v>0</v>
      </c>
    </row>
    <row r="8" spans="1:17" ht="45">
      <c r="A8" s="34" t="s">
        <v>119</v>
      </c>
      <c r="B8" s="14" t="str">
        <f>IFERROR(VLOOKUP($A8,Disciplinas[],5,FALSE),"-")</f>
        <v>NHT1022-13</v>
      </c>
      <c r="C8" s="14">
        <f t="shared" si="0"/>
        <v>2</v>
      </c>
      <c r="D8" s="26" t="s">
        <v>58</v>
      </c>
      <c r="E8" s="14">
        <f>IF([nº de turmas 1q]&gt;=15,3,IF([nº de turmas 1q]&gt;=10,2,IF([nº de turmas 1q]&gt;=5,1,0)))</f>
        <v>0</v>
      </c>
      <c r="G8" s="32"/>
      <c r="H8" s="11" t="str">
        <f>IFERROR(VLOOKUP(Tabela68[[#This Row],[Disciplina]],Disciplinas[],5,FALSE),"-")</f>
        <v>-</v>
      </c>
      <c r="I8" s="11">
        <f t="shared" si="1"/>
        <v>6</v>
      </c>
      <c r="K8" s="11">
        <f>IF([nº de turmas 2q]&gt;=15,3,IF([nº de turmas 2q]&gt;=10,2,IF([nº de turmas 2q]&gt;=5,1,0)))</f>
        <v>1</v>
      </c>
      <c r="M8" s="34" t="s">
        <v>117</v>
      </c>
      <c r="N8" s="12" t="str">
        <f>IFERROR(VLOOKUP(Tabela689[[#This Row],[Disciplina]],Disciplinas[],5,FALSE),"-")</f>
        <v>NHT1021-13</v>
      </c>
      <c r="O8" s="12">
        <f t="shared" si="2"/>
        <v>2</v>
      </c>
      <c r="P8" s="26" t="s">
        <v>56</v>
      </c>
      <c r="Q8" s="12">
        <f>IF([nº de turmas 3q]&gt;=15,3,IF([nº de turmas 3q]&gt;=10,2,IF([nº de turmas 3q]&gt;=5,1,0)))</f>
        <v>0</v>
      </c>
    </row>
    <row r="9" spans="1:17" ht="30">
      <c r="A9" s="34" t="s">
        <v>123</v>
      </c>
      <c r="B9" s="14" t="str">
        <f>IFERROR(VLOOKUP($A9,Disciplinas[],5,FALSE),"-")</f>
        <v>NHT5007-13</v>
      </c>
      <c r="C9" s="14">
        <f t="shared" si="0"/>
        <v>2</v>
      </c>
      <c r="D9" s="26" t="s">
        <v>53</v>
      </c>
      <c r="E9" s="14">
        <f>IF([nº de turmas 1q]&gt;=15,3,IF([nº de turmas 1q]&gt;=10,2,IF([nº de turmas 1q]&gt;=5,1,0)))</f>
        <v>0</v>
      </c>
      <c r="H9" s="11" t="str">
        <f>IFERROR(VLOOKUP(Tabela68[[#This Row],[Disciplina]],Disciplinas[],5,FALSE),"-")</f>
        <v>-</v>
      </c>
      <c r="I9" s="11">
        <f t="shared" si="1"/>
        <v>6</v>
      </c>
      <c r="K9" s="11">
        <f>IF([nº de turmas 2q]&gt;=15,3,IF([nº de turmas 2q]&gt;=10,2,IF([nº de turmas 2q]&gt;=5,1,0)))</f>
        <v>1</v>
      </c>
      <c r="M9" s="26" t="s">
        <v>121</v>
      </c>
      <c r="N9" s="12" t="str">
        <f>IFERROR(VLOOKUP(Tabela689[[#This Row],[Disciplina]],Disciplinas[],5,FALSE),"-")</f>
        <v>NHT5006-13</v>
      </c>
      <c r="O9" s="12">
        <f t="shared" si="2"/>
        <v>2</v>
      </c>
      <c r="P9" s="26" t="s">
        <v>314</v>
      </c>
      <c r="Q9" s="12">
        <f>IF([nº de turmas 3q]&gt;=15,3,IF([nº de turmas 3q]&gt;=10,2,IF([nº de turmas 3q]&gt;=5,1,0)))</f>
        <v>0</v>
      </c>
    </row>
    <row r="10" spans="1:17" ht="30">
      <c r="A10" s="31" t="s">
        <v>163</v>
      </c>
      <c r="B10" s="14" t="str">
        <f>IFERROR(VLOOKUP($A10,Disciplinas[],5,FALSE),"-")</f>
        <v>NHZ5017-15</v>
      </c>
      <c r="C10" s="14">
        <f t="shared" si="0"/>
        <v>1</v>
      </c>
      <c r="D10" s="26" t="s">
        <v>268</v>
      </c>
      <c r="E10" s="14">
        <f>IF([nº de turmas 1q]&gt;=15,3,IF([nº de turmas 1q]&gt;=10,2,IF([nº de turmas 1q]&gt;=5,1,0)))</f>
        <v>0</v>
      </c>
      <c r="H10" s="11" t="str">
        <f>IFERROR(VLOOKUP(Tabela68[[#This Row],[Disciplina]],Disciplinas[],5,FALSE),"-")</f>
        <v>-</v>
      </c>
      <c r="I10" s="11">
        <f t="shared" si="1"/>
        <v>6</v>
      </c>
      <c r="K10" s="11">
        <f>IF([nº de turmas 2q]&gt;=15,3,IF([nº de turmas 2q]&gt;=10,2,IF([nº de turmas 2q]&gt;=5,1,0)))</f>
        <v>1</v>
      </c>
      <c r="M10" s="26"/>
      <c r="N10" s="12" t="str">
        <f>IFERROR(VLOOKUP(Tabela689[[#This Row],[Disciplina]],Disciplinas[],5,FALSE),"-")</f>
        <v>-</v>
      </c>
      <c r="O10" s="12">
        <f t="shared" si="2"/>
        <v>10</v>
      </c>
      <c r="Q10" s="12">
        <f>IF([nº de turmas 3q]&gt;=15,3,IF([nº de turmas 3q]&gt;=10,2,IF([nº de turmas 3q]&gt;=5,1,0)))</f>
        <v>2</v>
      </c>
    </row>
    <row r="11" spans="1:17" ht="30">
      <c r="A11" s="31" t="s">
        <v>207</v>
      </c>
      <c r="B11" s="14" t="str">
        <f>IFERROR(VLOOKUP($A11,Disciplinas[],5,FALSE),"-")</f>
        <v>NHZ5014-15</v>
      </c>
      <c r="C11" s="14">
        <f t="shared" si="0"/>
        <v>1</v>
      </c>
      <c r="D11" s="26" t="s">
        <v>55</v>
      </c>
      <c r="E11" s="14">
        <f>IF([nº de turmas 1q]&gt;=15,3,IF([nº de turmas 1q]&gt;=10,2,IF([nº de turmas 1q]&gt;=5,1,0)))</f>
        <v>0</v>
      </c>
      <c r="H11" s="11" t="str">
        <f>IFERROR(VLOOKUP(Tabela68[[#This Row],[Disciplina]],Disciplinas[],5,FALSE),"-")</f>
        <v>-</v>
      </c>
      <c r="I11" s="11">
        <f t="shared" si="1"/>
        <v>6</v>
      </c>
      <c r="K11" s="11">
        <f>IF([nº de turmas 2q]&gt;=15,3,IF([nº de turmas 2q]&gt;=10,2,IF([nº de turmas 2q]&gt;=5,1,0)))</f>
        <v>1</v>
      </c>
      <c r="M11" s="26"/>
      <c r="N11" s="12" t="str">
        <f>IFERROR(VLOOKUP(Tabela689[[#This Row],[Disciplina]],Disciplinas[],5,FALSE),"-")</f>
        <v>-</v>
      </c>
      <c r="O11" s="12">
        <f t="shared" si="2"/>
        <v>10</v>
      </c>
      <c r="Q11" s="12">
        <f>IF([nº de turmas 3q]&gt;=15,3,IF([nº de turmas 3q]&gt;=10,2,IF([nº de turmas 3q]&gt;=5,1,0)))</f>
        <v>2</v>
      </c>
    </row>
    <row r="12" spans="1:17" ht="45">
      <c r="A12" s="26" t="s">
        <v>201</v>
      </c>
      <c r="B12" s="14" t="str">
        <f>IFERROR(VLOOKUP($A12,Disciplinas[],5,FALSE),"-")</f>
        <v>NHT5013-15</v>
      </c>
      <c r="C12" s="14">
        <f t="shared" si="0"/>
        <v>0</v>
      </c>
      <c r="D12" s="26" t="s">
        <v>56</v>
      </c>
      <c r="E12" s="14">
        <f>IF([nº de turmas 1q]&gt;=15,3,IF([nº de turmas 1q]&gt;=10,2,IF([nº de turmas 1q]&gt;=5,1,0)))</f>
        <v>0</v>
      </c>
      <c r="H12" s="11" t="str">
        <f>IFERROR(VLOOKUP(Tabela68[[#This Row],[Disciplina]],Disciplinas[],5,FALSE),"-")</f>
        <v>-</v>
      </c>
      <c r="I12" s="11">
        <f t="shared" si="1"/>
        <v>6</v>
      </c>
      <c r="K12" s="11">
        <f>IF([nº de turmas 2q]&gt;=15,3,IF([nº de turmas 2q]&gt;=10,2,IF([nº de turmas 2q]&gt;=5,1,0)))</f>
        <v>1</v>
      </c>
      <c r="M12" s="26"/>
      <c r="N12" s="12" t="str">
        <f>IFERROR(VLOOKUP(Tabela689[[#This Row],[Disciplina]],Disciplinas[],5,FALSE),"-")</f>
        <v>-</v>
      </c>
      <c r="O12" s="12">
        <f t="shared" si="2"/>
        <v>10</v>
      </c>
      <c r="Q12" s="12">
        <f>IF([nº de turmas 3q]&gt;=15,3,IF([nº de turmas 3q]&gt;=10,2,IF([nº de turmas 3q]&gt;=5,1,0)))</f>
        <v>2</v>
      </c>
    </row>
    <row r="13" spans="1:17">
      <c r="B13" s="14" t="str">
        <f>IFERROR(VLOOKUP($A13,Disciplinas[],5,FALSE),"-")</f>
        <v>-</v>
      </c>
      <c r="C13" s="14">
        <f t="shared" si="0"/>
        <v>15</v>
      </c>
      <c r="E13" s="14">
        <f>IF([nº de turmas 1q]&gt;=15,3,IF([nº de turmas 1q]&gt;=10,2,IF([nº de turmas 1q]&gt;=5,1,0)))</f>
        <v>3</v>
      </c>
      <c r="H13" s="11" t="str">
        <f>IFERROR(VLOOKUP(Tabela68[[#This Row],[Disciplina]],Disciplinas[],5,FALSE),"-")</f>
        <v>-</v>
      </c>
      <c r="I13" s="11">
        <f t="shared" si="1"/>
        <v>6</v>
      </c>
      <c r="K13" s="11">
        <f>IF([nº de turmas 2q]&gt;=15,3,IF([nº de turmas 2q]&gt;=10,2,IF([nº de turmas 2q]&gt;=5,1,0)))</f>
        <v>1</v>
      </c>
      <c r="M13" s="26"/>
      <c r="N13" s="12" t="str">
        <f>IFERROR(VLOOKUP(Tabela689[[#This Row],[Disciplina]],Disciplinas[],5,FALSE),"-")</f>
        <v>-</v>
      </c>
      <c r="O13" s="12">
        <f t="shared" si="2"/>
        <v>10</v>
      </c>
      <c r="Q13" s="12">
        <f>IF([nº de turmas 3q]&gt;=15,3,IF([nº de turmas 3q]&gt;=10,2,IF([nº de turmas 3q]&gt;=5,1,0)))</f>
        <v>2</v>
      </c>
    </row>
    <row r="14" spans="1:17">
      <c r="B14" s="14" t="str">
        <f>IFERROR(VLOOKUP($A14,Disciplinas[],5,FALSE),"-")</f>
        <v>-</v>
      </c>
      <c r="C14" s="14">
        <f t="shared" si="0"/>
        <v>15</v>
      </c>
      <c r="E14" s="14">
        <f>IF([nº de turmas 1q]&gt;=15,3,IF([nº de turmas 1q]&gt;=10,2,IF([nº de turmas 1q]&gt;=5,1,0)))</f>
        <v>3</v>
      </c>
      <c r="H14" s="11" t="str">
        <f>IFERROR(VLOOKUP(Tabela68[[#This Row],[Disciplina]],Disciplinas[],5,FALSE),"-")</f>
        <v>-</v>
      </c>
      <c r="I14" s="11">
        <f t="shared" si="1"/>
        <v>6</v>
      </c>
      <c r="K14" s="11">
        <f>IF([nº de turmas 2q]&gt;=15,3,IF([nº de turmas 2q]&gt;=10,2,IF([nº de turmas 2q]&gt;=5,1,0)))</f>
        <v>1</v>
      </c>
      <c r="M14" s="26"/>
      <c r="N14" s="12" t="str">
        <f>IFERROR(VLOOKUP(Tabela689[[#This Row],[Disciplina]],Disciplinas[],5,FALSE),"-")</f>
        <v>-</v>
      </c>
      <c r="O14" s="12">
        <f t="shared" si="2"/>
        <v>10</v>
      </c>
      <c r="Q14" s="12">
        <f>IF([nº de turmas 3q]&gt;=15,3,IF([nº de turmas 3q]&gt;=10,2,IF([nº de turmas 3q]&gt;=5,1,0)))</f>
        <v>2</v>
      </c>
    </row>
    <row r="15" spans="1:17">
      <c r="B15" s="14" t="str">
        <f>IFERROR(VLOOKUP($A15,Disciplinas[],5,FALSE),"-")</f>
        <v>-</v>
      </c>
      <c r="C15" s="14">
        <f t="shared" si="0"/>
        <v>15</v>
      </c>
      <c r="E15" s="14">
        <f>IF([nº de turmas 1q]&gt;=15,3,IF([nº de turmas 1q]&gt;=10,2,IF([nº de turmas 1q]&gt;=5,1,0)))</f>
        <v>3</v>
      </c>
      <c r="H15" s="11" t="str">
        <f>IFERROR(VLOOKUP(Tabela68[[#This Row],[Disciplina]],Disciplinas[],5,FALSE),"-")</f>
        <v>-</v>
      </c>
      <c r="I15" s="11">
        <f t="shared" si="1"/>
        <v>6</v>
      </c>
      <c r="K15" s="11">
        <f>IF([nº de turmas 2q]&gt;=15,3,IF([nº de turmas 2q]&gt;=10,2,IF([nº de turmas 2q]&gt;=5,1,0)))</f>
        <v>1</v>
      </c>
      <c r="M15" s="26"/>
      <c r="N15" s="12" t="str">
        <f>IFERROR(VLOOKUP(Tabela689[[#This Row],[Disciplina]],Disciplinas[],5,FALSE),"-")</f>
        <v>-</v>
      </c>
      <c r="O15" s="12">
        <f t="shared" si="2"/>
        <v>10</v>
      </c>
      <c r="Q15" s="12">
        <f>IF([nº de turmas 3q]&gt;=15,3,IF([nº de turmas 3q]&gt;=10,2,IF([nº de turmas 3q]&gt;=5,1,0)))</f>
        <v>2</v>
      </c>
    </row>
    <row r="16" spans="1:17">
      <c r="B16" s="14" t="str">
        <f>IFERROR(VLOOKUP($A16,Disciplinas[],5,FALSE),"-")</f>
        <v>-</v>
      </c>
      <c r="C16" s="14">
        <f t="shared" si="0"/>
        <v>15</v>
      </c>
      <c r="E16" s="14">
        <f>IF([nº de turmas 1q]&gt;=15,3,IF([nº de turmas 1q]&gt;=10,2,IF([nº de turmas 1q]&gt;=5,1,0)))</f>
        <v>3</v>
      </c>
      <c r="H16" s="11" t="str">
        <f>IFERROR(VLOOKUP(Tabela68[[#This Row],[Disciplina]],Disciplinas[],5,FALSE),"-")</f>
        <v>-</v>
      </c>
      <c r="I16" s="11">
        <f t="shared" si="1"/>
        <v>6</v>
      </c>
      <c r="K16" s="11">
        <f>IF([nº de turmas 2q]&gt;=15,3,IF([nº de turmas 2q]&gt;=10,2,IF([nº de turmas 2q]&gt;=5,1,0)))</f>
        <v>1</v>
      </c>
      <c r="M16" s="26"/>
      <c r="N16" s="12" t="str">
        <f>IFERROR(VLOOKUP(Tabela689[[#This Row],[Disciplina]],Disciplinas[],5,FALSE),"-")</f>
        <v>-</v>
      </c>
      <c r="O16" s="12">
        <f t="shared" si="2"/>
        <v>10</v>
      </c>
      <c r="Q16" s="12">
        <f>IF([nº de turmas 3q]&gt;=15,3,IF([nº de turmas 3q]&gt;=10,2,IF([nº de turmas 3q]&gt;=5,1,0)))</f>
        <v>2</v>
      </c>
    </row>
    <row r="17" spans="2:17">
      <c r="B17" s="14" t="str">
        <f>IFERROR(VLOOKUP($A17,Disciplinas[],5,FALSE),"-")</f>
        <v>-</v>
      </c>
      <c r="C17" s="14">
        <f t="shared" si="0"/>
        <v>15</v>
      </c>
      <c r="E17" s="14">
        <f>IF([nº de turmas 1q]&gt;=15,3,IF([nº de turmas 1q]&gt;=10,2,IF([nº de turmas 1q]&gt;=5,1,0)))</f>
        <v>3</v>
      </c>
      <c r="H17" s="11" t="str">
        <f>IFERROR(VLOOKUP(Tabela68[[#This Row],[Disciplina]],Disciplinas[],5,FALSE),"-")</f>
        <v>-</v>
      </c>
      <c r="I17" s="11">
        <f t="shared" si="1"/>
        <v>6</v>
      </c>
      <c r="K17" s="11">
        <f>IF([nº de turmas 2q]&gt;=15,3,IF([nº de turmas 2q]&gt;=10,2,IF([nº de turmas 2q]&gt;=5,1,0)))</f>
        <v>1</v>
      </c>
      <c r="M17" s="26"/>
      <c r="N17" s="12" t="str">
        <f>IFERROR(VLOOKUP(Tabela689[[#This Row],[Disciplina]],Disciplinas[],5,FALSE),"-")</f>
        <v>-</v>
      </c>
      <c r="O17" s="12">
        <f t="shared" si="2"/>
        <v>10</v>
      </c>
      <c r="Q17" s="12">
        <f>IF([nº de turmas 3q]&gt;=15,3,IF([nº de turmas 3q]&gt;=10,2,IF([nº de turmas 3q]&gt;=5,1,0)))</f>
        <v>2</v>
      </c>
    </row>
    <row r="18" spans="2:17">
      <c r="B18" s="14" t="str">
        <f>IFERROR(VLOOKUP($A18,Disciplinas[],5,FALSE),"-")</f>
        <v>-</v>
      </c>
      <c r="C18" s="22">
        <f>COUNTIF(Tabela1q,A18)</f>
        <v>15</v>
      </c>
      <c r="E18" s="14">
        <f>IF([nº de turmas 1q]&gt;=15,3,IF([nº de turmas 1q]&gt;=10,2,IF([nº de turmas 1q]&gt;=5,1,0)))</f>
        <v>3</v>
      </c>
      <c r="H18" s="23" t="str">
        <f>IFERROR(VLOOKUP(Tabela68[[#This Row],[Disciplina]],Disciplinas[],5,FALSE),"-")</f>
        <v>-</v>
      </c>
      <c r="I18" s="23">
        <f>COUNTIF(Tabela2q,G18)</f>
        <v>6</v>
      </c>
      <c r="K18" s="11">
        <f>IF([nº de turmas 2q]&gt;=15,3,IF([nº de turmas 2q]&gt;=10,2,IF([nº de turmas 2q]&gt;=5,1,0)))</f>
        <v>1</v>
      </c>
      <c r="M18" s="26"/>
      <c r="N18" s="24" t="str">
        <f>IFERROR(VLOOKUP(Tabela689[[#This Row],[Disciplina]],Disciplinas[],5,FALSE),"-")</f>
        <v>-</v>
      </c>
      <c r="O18" s="24">
        <f>COUNTIF(Tabela3q,M18)</f>
        <v>10</v>
      </c>
      <c r="Q18" s="12">
        <f>IF([nº de turmas 3q]&gt;=15,3,IF([nº de turmas 3q]&gt;=10,2,IF([nº de turmas 3q]&gt;=5,1,0)))</f>
        <v>2</v>
      </c>
    </row>
    <row r="19" spans="2:17">
      <c r="B19" s="14" t="str">
        <f>IFERROR(VLOOKUP($A19,Disciplinas[],5,FALSE),"-")</f>
        <v>-</v>
      </c>
      <c r="C19" s="22">
        <f>COUNTIF(Tabela1q,A19)</f>
        <v>15</v>
      </c>
      <c r="E19" s="14">
        <f>IF([nº de turmas 1q]&gt;=15,3,IF([nº de turmas 1q]&gt;=10,2,IF([nº de turmas 1q]&gt;=5,1,0)))</f>
        <v>3</v>
      </c>
      <c r="H19" s="23" t="str">
        <f>IFERROR(VLOOKUP(Tabela68[[#This Row],[Disciplina]],Disciplinas[],5,FALSE),"-")</f>
        <v>-</v>
      </c>
      <c r="I19" s="23">
        <f>COUNTIF(Tabela2q,G19)</f>
        <v>6</v>
      </c>
      <c r="K19" s="11">
        <f>IF([nº de turmas 2q]&gt;=15,3,IF([nº de turmas 2q]&gt;=10,2,IF([nº de turmas 2q]&gt;=5,1,0)))</f>
        <v>1</v>
      </c>
      <c r="M19" s="26"/>
      <c r="N19" s="24" t="str">
        <f>IFERROR(VLOOKUP(Tabela689[[#This Row],[Disciplina]],Disciplinas[],5,FALSE),"-")</f>
        <v>-</v>
      </c>
      <c r="O19" s="24">
        <f>COUNTIF(Tabela3q,M19)</f>
        <v>10</v>
      </c>
      <c r="Q19" s="12">
        <f>IF([nº de turmas 3q]&gt;=15,3,IF([nº de turmas 3q]&gt;=10,2,IF([nº de turmas 3q]&gt;=5,1,0)))</f>
        <v>2</v>
      </c>
    </row>
    <row r="20" spans="2:17">
      <c r="B20" s="14" t="str">
        <f>IFERROR(VLOOKUP($A20,Disciplinas[],5,FALSE),"-")</f>
        <v>-</v>
      </c>
      <c r="C20" s="22">
        <f>COUNTIF(Tabela1q,A20)</f>
        <v>15</v>
      </c>
      <c r="E20" s="14">
        <f>IF([nº de turmas 1q]&gt;=15,3,IF([nº de turmas 1q]&gt;=10,2,IF([nº de turmas 1q]&gt;=5,1,0)))</f>
        <v>3</v>
      </c>
      <c r="H20" s="23" t="str">
        <f>IFERROR(VLOOKUP(Tabela68[[#This Row],[Disciplina]],Disciplinas[],5,FALSE),"-")</f>
        <v>-</v>
      </c>
      <c r="I20" s="23">
        <f>COUNTIF(Tabela2q,G20)</f>
        <v>6</v>
      </c>
      <c r="K20" s="11">
        <f>IF([nº de turmas 2q]&gt;=15,3,IF([nº de turmas 2q]&gt;=10,2,IF([nº de turmas 2q]&gt;=5,1,0)))</f>
        <v>1</v>
      </c>
      <c r="M20" s="26"/>
      <c r="N20" s="24" t="str">
        <f>IFERROR(VLOOKUP(Tabela689[[#This Row],[Disciplina]],Disciplinas[],5,FALSE),"-")</f>
        <v>-</v>
      </c>
      <c r="O20" s="24">
        <f>COUNTIF(Tabela3q,M20)</f>
        <v>10</v>
      </c>
      <c r="Q20" s="12">
        <f>IF([nº de turmas 3q]&gt;=15,3,IF([nº de turmas 3q]&gt;=10,2,IF([nº de turmas 3q]&gt;=5,1,0)))</f>
        <v>2</v>
      </c>
    </row>
    <row r="21" spans="2:17">
      <c r="B21" s="14" t="str">
        <f>IFERROR(VLOOKUP($A21,Disciplinas[],5,FALSE),"-")</f>
        <v>-</v>
      </c>
      <c r="C21" s="22">
        <f>COUNTIF(Tabela1q,A21)</f>
        <v>15</v>
      </c>
      <c r="E21" s="14">
        <f>IF([nº de turmas 1q]&gt;=15,3,IF([nº de turmas 1q]&gt;=10,2,IF([nº de turmas 1q]&gt;=5,1,0)))</f>
        <v>3</v>
      </c>
      <c r="H21" s="23" t="str">
        <f>IFERROR(VLOOKUP(Tabela68[[#This Row],[Disciplina]],Disciplinas[],5,FALSE),"-")</f>
        <v>-</v>
      </c>
      <c r="I21" s="23">
        <f>COUNTIF(Tabela2q,G21)</f>
        <v>6</v>
      </c>
      <c r="K21" s="11">
        <f>IF([nº de turmas 2q]&gt;=15,3,IF([nº de turmas 2q]&gt;=10,2,IF([nº de turmas 2q]&gt;=5,1,0)))</f>
        <v>1</v>
      </c>
      <c r="M21" s="26"/>
      <c r="N21" s="24" t="str">
        <f>IFERROR(VLOOKUP(Tabela689[[#This Row],[Disciplina]],Disciplinas[],5,FALSE),"-")</f>
        <v>-</v>
      </c>
      <c r="O21" s="24">
        <f>COUNTIF(Tabela3q,M21)</f>
        <v>10</v>
      </c>
      <c r="Q21" s="12">
        <f>IF([nº de turmas 3q]&gt;=15,3,IF([nº de turmas 3q]&gt;=10,2,IF([nº de turmas 3q]&gt;=5,1,0)))</f>
        <v>2</v>
      </c>
    </row>
    <row r="22" spans="2:17">
      <c r="B22" s="14" t="str">
        <f>IFERROR(VLOOKUP($A22,Disciplinas[],5,FALSE),"-")</f>
        <v>-</v>
      </c>
      <c r="C22" s="22">
        <f>COUNTIF(Tabela1q,A22)</f>
        <v>15</v>
      </c>
      <c r="E22" s="14">
        <f>IF([nº de turmas 1q]&gt;=15,3,IF([nº de turmas 1q]&gt;=10,2,IF([nº de turmas 1q]&gt;=5,1,0)))</f>
        <v>3</v>
      </c>
      <c r="H22" s="23" t="str">
        <f>IFERROR(VLOOKUP(Tabela68[[#This Row],[Disciplina]],Disciplinas[],5,FALSE),"-")</f>
        <v>-</v>
      </c>
      <c r="I22" s="23">
        <f>COUNTIF(Tabela2q,G22)</f>
        <v>6</v>
      </c>
      <c r="K22" s="11">
        <f>IF([nº de turmas 2q]&gt;=15,3,IF([nº de turmas 2q]&gt;=10,2,IF([nº de turmas 2q]&gt;=5,1,0)))</f>
        <v>1</v>
      </c>
      <c r="M22" s="26"/>
      <c r="N22" s="24" t="str">
        <f>IFERROR(VLOOKUP(Tabela689[[#This Row],[Disciplina]],Disciplinas[],5,FALSE),"-")</f>
        <v>-</v>
      </c>
      <c r="O22" s="24">
        <f>COUNTIF(Tabela3q,M22)</f>
        <v>10</v>
      </c>
      <c r="Q22" s="12">
        <f>IF([nº de turmas 3q]&gt;=15,3,IF([nº de turmas 3q]&gt;=10,2,IF([nº de turmas 3q]&gt;=5,1,0)))</f>
        <v>2</v>
      </c>
    </row>
  </sheetData>
  <sheetProtection sheet="1" objects="1" scenarios="1" autoFilter="0"/>
  <dataValidations count="2">
    <dataValidation type="list" allowBlank="1" showInputMessage="1" showErrorMessage="1" sqref="A4:A22 G4:G22 M4:M22">
      <formula1>Disciplina</formula1>
    </dataValidation>
    <dataValidation type="list" allowBlank="1" showInputMessage="1" showErrorMessage="1" sqref="D4:D22 J4:J22 P4:P22">
      <formula1>Docentes</formula1>
    </dataValidation>
  </dataValidation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AI21"/>
  <sheetViews>
    <sheetView zoomScale="90" zoomScaleNormal="90" workbookViewId="0">
      <pane xSplit="1" topLeftCell="Y1" activePane="topRight" state="frozen"/>
      <selection pane="topRight" activeCell="AC14" sqref="AC14"/>
    </sheetView>
  </sheetViews>
  <sheetFormatPr defaultRowHeight="15"/>
  <cols>
    <col min="1" max="1" width="37.28515625" customWidth="1"/>
    <col min="2" max="2" width="6" customWidth="1"/>
    <col min="3" max="3" width="6.42578125" customWidth="1"/>
    <col min="4" max="4" width="5" customWidth="1"/>
    <col min="5" max="5" width="5" style="33" customWidth="1"/>
    <col min="6" max="6" width="5.85546875" style="25" customWidth="1"/>
    <col min="7" max="7" width="5.7109375" style="34" customWidth="1"/>
    <col min="8" max="8" width="7.28515625" customWidth="1"/>
    <col min="9" max="9" width="6.28515625" customWidth="1"/>
    <col min="10" max="10" width="9.42578125" customWidth="1"/>
    <col min="11" max="11" width="7.5703125" customWidth="1"/>
    <col min="12" max="12" width="7.5703125" style="33" customWidth="1"/>
    <col min="13" max="13" width="7" style="25" customWidth="1"/>
    <col min="14" max="14" width="7.42578125" style="34" customWidth="1"/>
    <col min="15" max="15" width="8.28515625" customWidth="1"/>
    <col min="16" max="16" width="5.42578125" customWidth="1"/>
    <col min="17" max="17" width="10.85546875" customWidth="1"/>
    <col min="18" max="18" width="9.85546875" customWidth="1"/>
    <col min="19" max="19" width="9.85546875" style="33" customWidth="1"/>
    <col min="20" max="20" width="7" style="25" customWidth="1"/>
    <col min="21" max="21" width="7.5703125" style="34" customWidth="1"/>
    <col min="22" max="22" width="8" customWidth="1"/>
    <col min="23" max="23" width="12.140625" customWidth="1"/>
    <col min="24" max="24" width="11" customWidth="1"/>
    <col min="26" max="26" width="9.140625" style="33"/>
    <col min="28" max="28" width="11.28515625" style="33" bestFit="1" customWidth="1"/>
    <col min="29" max="29" width="11.140625" style="33" customWidth="1"/>
    <col min="30" max="30" width="9.140625" style="33"/>
    <col min="31" max="31" width="9.140625" style="34"/>
    <col min="32" max="32" width="9.140625" style="33"/>
    <col min="33" max="33" width="19" style="34" customWidth="1"/>
    <col min="35" max="35" width="68.42578125" style="34" bestFit="1" customWidth="1"/>
  </cols>
  <sheetData>
    <row r="1" spans="1:35">
      <c r="B1" s="20" t="s">
        <v>25</v>
      </c>
      <c r="C1" s="20"/>
      <c r="D1" s="20"/>
      <c r="E1" s="20"/>
      <c r="F1" s="20"/>
      <c r="G1" s="20"/>
      <c r="H1" s="20"/>
      <c r="I1" s="13" t="s">
        <v>26</v>
      </c>
      <c r="J1" s="13"/>
      <c r="K1" s="13"/>
      <c r="M1" s="13"/>
      <c r="N1" s="13"/>
      <c r="O1" s="13"/>
      <c r="P1" s="20" t="s">
        <v>27</v>
      </c>
      <c r="Q1" s="20"/>
      <c r="R1" s="20"/>
      <c r="S1" s="20"/>
      <c r="T1" s="20"/>
      <c r="U1" s="20"/>
      <c r="V1" s="20"/>
      <c r="W1" t="s">
        <v>45</v>
      </c>
      <c r="AE1" s="33"/>
      <c r="AG1"/>
      <c r="AI1"/>
    </row>
    <row r="2" spans="1:35" s="9" customFormat="1" ht="60">
      <c r="A2" s="9" t="s">
        <v>24</v>
      </c>
      <c r="B2" s="9" t="s">
        <v>28</v>
      </c>
      <c r="C2" s="9" t="s">
        <v>29</v>
      </c>
      <c r="D2" s="9" t="s">
        <v>30</v>
      </c>
      <c r="E2" s="9" t="s">
        <v>240</v>
      </c>
      <c r="F2" s="9" t="s">
        <v>31</v>
      </c>
      <c r="G2" s="9" t="s">
        <v>33</v>
      </c>
      <c r="H2" s="9" t="s">
        <v>32</v>
      </c>
      <c r="I2" s="9" t="s">
        <v>34</v>
      </c>
      <c r="J2" s="9" t="s">
        <v>35</v>
      </c>
      <c r="K2" s="9" t="s">
        <v>49</v>
      </c>
      <c r="L2" s="9" t="s">
        <v>241</v>
      </c>
      <c r="M2" s="9" t="s">
        <v>37</v>
      </c>
      <c r="N2" s="9" t="s">
        <v>38</v>
      </c>
      <c r="O2" s="9" t="s">
        <v>39</v>
      </c>
      <c r="P2" s="9" t="s">
        <v>40</v>
      </c>
      <c r="Q2" s="9" t="s">
        <v>41</v>
      </c>
      <c r="R2" s="9" t="s">
        <v>36</v>
      </c>
      <c r="S2" s="9" t="s">
        <v>242</v>
      </c>
      <c r="T2" s="9" t="s">
        <v>42</v>
      </c>
      <c r="U2" s="9" t="s">
        <v>43</v>
      </c>
      <c r="V2" s="9" t="s">
        <v>44</v>
      </c>
      <c r="W2" s="9" t="s">
        <v>46</v>
      </c>
      <c r="X2" s="9" t="s">
        <v>47</v>
      </c>
      <c r="Y2" s="9" t="s">
        <v>48</v>
      </c>
      <c r="Z2" s="9" t="s">
        <v>243</v>
      </c>
      <c r="AA2" s="9" t="s">
        <v>244</v>
      </c>
      <c r="AB2" s="9" t="s">
        <v>245</v>
      </c>
      <c r="AC2" s="9" t="s">
        <v>246</v>
      </c>
      <c r="AD2" s="9" t="s">
        <v>247</v>
      </c>
      <c r="AE2" s="9" t="s">
        <v>248</v>
      </c>
      <c r="AF2" s="9" t="s">
        <v>249</v>
      </c>
      <c r="AG2" s="9" t="s">
        <v>51</v>
      </c>
      <c r="AH2" s="9" t="s">
        <v>250</v>
      </c>
      <c r="AI2" s="9" t="s">
        <v>275</v>
      </c>
    </row>
    <row r="3" spans="1:35">
      <c r="A3" s="18" t="str">
        <f>Docentes!A2</f>
        <v>Adriana Pugliese Netto Lamas</v>
      </c>
      <c r="B3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3" s="18">
        <f>SUMIFS('Alocação 1q'!X:X,'Alocação 1q'!Y:Y,Tabela11[[#This Row],[Docente]],'Alocação 1q'!F:F,"OBR")+SUMIFS('Alocação 1q'!AI:AI,'Alocação 1q'!AJ:AJ,Tabela11[[#This Row],[Docente]],'Alocação 1q'!F:F,"OBR")</f>
        <v>4</v>
      </c>
      <c r="D3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3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" s="18">
        <f>SUMIFS('Alocação 1q'!X:X,'Alocação 1q'!Y:Y,Tabela11[[#This Row],[Docente]],'Alocação 1q'!F:F,"pg")+SUMIFS('Alocação 1q'!AI:AI,'Alocação 1q'!AJ:AJ,Tabela11[[#This Row],[Docente]],'Alocação 1q'!F:F,"pg")</f>
        <v>2</v>
      </c>
      <c r="H3" s="19">
        <f>SUM(Tabela11[[#This Row],[BI 1Q]:[Ext. 1Q]])</f>
        <v>6</v>
      </c>
      <c r="I3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3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3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3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3" s="19">
        <f>SUM(Tabela11[[#This Row],[BI 2Q]:[Ext. 2Q]])</f>
        <v>0</v>
      </c>
      <c r="P3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3" s="18">
        <f>SUMIFS('Alocação 3q'!X:X,'Alocação 3q'!Y:Y,Tabela11[[#This Row],[Docente]],'Alocação 3q'!F:F,"OBR")+SUMIFS('Alocação 3q'!AI:AI,'Alocação 3q'!AJ:AJ,Tabela11[[#This Row],[Docente]],'Alocação 3q'!F:F,"OBR")</f>
        <v>8</v>
      </c>
      <c r="R3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3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" s="35">
        <v>2</v>
      </c>
      <c r="U3" s="34">
        <v>2</v>
      </c>
      <c r="V3" s="19">
        <f>SUM(Tabela11[[#This Row],[BI 3Q]:[Ext. 3Q]])</f>
        <v>12</v>
      </c>
      <c r="W3" s="18">
        <f>SUM(Tabela11[[#This Row],[BI 1Q]],Tabela11[[#This Row],[BI 2Q]],Tabela11[[#This Row],[BI 3Q]])</f>
        <v>0</v>
      </c>
      <c r="X3" s="18">
        <f>SUM(Tabela11[[#This Row],[OBR ESP 1Q]],Tabela11[[#This Row],[OBR ESP 2Q]],Tabela11[[#This Row],[OBR ESP 3Q]])</f>
        <v>12</v>
      </c>
      <c r="Y3" s="18">
        <f>SUM(Tabela11[[#This Row],[OL ESP 1Q]],Tabela11[[#This Row],[OL ESP 2Q]],Tabela11[[#This Row],[OL ESP 3Q]])</f>
        <v>0</v>
      </c>
      <c r="Z3" s="18">
        <f>Tabela11[[#This Row],[Livre 1Q]]+Tabela11[[#This Row],[Livre 2Q]]+Tabela11[[#This Row],[Livre 3Q]]</f>
        <v>0</v>
      </c>
      <c r="AA3" s="19">
        <f>SUM(Tabela11[[#This Row],[Total BI]:[Total Livre]])</f>
        <v>12</v>
      </c>
      <c r="AB3" s="19">
        <f>Tabela11[[#This Row],[Pós 1Q]]+Tabela11[[#This Row],[Pós 2Q]]+Tabela11[[#This Row],[Pós 3Q]]</f>
        <v>4</v>
      </c>
      <c r="AC3" s="69">
        <f>SUM(Tabela11[[#This Row],[Ext. 1Q]],Tabela11[[#This Row],[Ext. 2Q]],Tabela11[[#This Row],[Ext. 3Q]])</f>
        <v>2</v>
      </c>
      <c r="AD3" s="19">
        <f>Tabela11[[#This Row],[TOTAL ANUAL Graduação]]+Tabela11[[#This Row],[Total  PG]]+Tabela11[[#This Row],[Total  Ext]]</f>
        <v>18</v>
      </c>
      <c r="AF3" s="19">
        <f>Tabela11[[#This Row],[Créditos totais]]+Tabela11[[#This Row],[Cred Coord Disc Ano Anterio]]</f>
        <v>18</v>
      </c>
      <c r="AH3" s="36">
        <f>Tabela11[[#This Row],[Total c/ coord disc]]+Tabela11[[#This Row],[Dispensa/Conversão créditos]]</f>
        <v>18</v>
      </c>
      <c r="AI3" s="44" t="s">
        <v>276</v>
      </c>
    </row>
    <row r="4" spans="1:35">
      <c r="A4" s="18" t="str">
        <f>Docentes!A3</f>
        <v>Em Concurso</v>
      </c>
      <c r="B4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4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4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4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4" s="19">
        <f>SUM(Tabela11[[#This Row],[BI 1Q]:[Ext. 1Q]])</f>
        <v>0</v>
      </c>
      <c r="I4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4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4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4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4" s="19">
        <f>SUM(Tabela11[[#This Row],[BI 2Q]:[Ext. 2Q]])</f>
        <v>0</v>
      </c>
      <c r="P4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4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4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4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" s="35">
        <v>2</v>
      </c>
      <c r="V4" s="19">
        <f>SUM(Tabela11[[#This Row],[BI 3Q]:[Ext. 3Q]])</f>
        <v>2</v>
      </c>
      <c r="W4" s="18">
        <f>SUM(Tabela11[[#This Row],[BI 1Q]],Tabela11[[#This Row],[BI 2Q]],Tabela11[[#This Row],[BI 3Q]])</f>
        <v>0</v>
      </c>
      <c r="X4" s="21">
        <f>SUM(Tabela11[[#This Row],[OBR ESP 1Q]],Tabela11[[#This Row],[OBR ESP 2Q]],Tabela11[[#This Row],[OBR ESP 3Q]])</f>
        <v>0</v>
      </c>
      <c r="Y4" s="18">
        <f>SUM(Tabela11[[#This Row],[OL ESP 1Q]],Tabela11[[#This Row],[OL ESP 2Q]],Tabela11[[#This Row],[OL ESP 3Q]])</f>
        <v>0</v>
      </c>
      <c r="Z4" s="18">
        <f>Tabela11[[#This Row],[Livre 1Q]]+Tabela11[[#This Row],[Livre 2Q]]+Tabela11[[#This Row],[Livre 3Q]]</f>
        <v>0</v>
      </c>
      <c r="AA4" s="19">
        <f>SUM(Tabela11[[#This Row],[Total BI]:[Total Livre]])</f>
        <v>0</v>
      </c>
      <c r="AB4" s="19">
        <f>Tabela11[[#This Row],[Pós 1Q]]+Tabela11[[#This Row],[Pós 2Q]]+Tabela11[[#This Row],[Pós 3Q]]</f>
        <v>2</v>
      </c>
      <c r="AC4" s="69">
        <f>SUM(Tabela11[[#This Row],[Ext. 1Q]],Tabela11[[#This Row],[Ext. 2Q]],Tabela11[[#This Row],[Ext. 3Q]])</f>
        <v>0</v>
      </c>
      <c r="AD4" s="19">
        <f>Tabela11[[#This Row],[TOTAL ANUAL Graduação]]+Tabela11[[#This Row],[Total  PG]]+Tabela11[[#This Row],[Total  Ext]]</f>
        <v>2</v>
      </c>
      <c r="AF4" s="19">
        <f>Tabela11[[#This Row],[Créditos totais]]+Tabela11[[#This Row],[Cred Coord Disc Ano Anterio]]</f>
        <v>2</v>
      </c>
      <c r="AH4" s="36">
        <f>Tabela11[[#This Row],[Total c/ coord disc]]+Tabela11[[#This Row],[Dispensa/Conversão créditos]]</f>
        <v>2</v>
      </c>
      <c r="AI4" s="44"/>
    </row>
    <row r="5" spans="1:35">
      <c r="A5" s="18" t="str">
        <f>Docentes!A4</f>
        <v>Danusa Munford</v>
      </c>
      <c r="B5" s="18">
        <f>SUMIFS('Alocação 1q'!X:X,'Alocação 1q'!Y:Y,Tabela11[[#This Row],[Docente]],'Alocação 1q'!F:F,"BI")+SUMIFS('Alocação 1q'!AI:AI,'Alocação 1q'!AJ:AJ,Tabela11[[#This Row],[Docente]],'Alocação 1q'!F:F,"BI")</f>
        <v>2</v>
      </c>
      <c r="C5" s="18">
        <f>SUMIFS('Alocação 1q'!X:X,'Alocação 1q'!Y:Y,Tabela11[[#This Row],[Docente]],'Alocação 1q'!F:F,"OBR")+SUMIFS('Alocação 1q'!AI:AI,'Alocação 1q'!AJ:AJ,Tabela11[[#This Row],[Docente]],'Alocação 1q'!F:F,"OBR")</f>
        <v>2</v>
      </c>
      <c r="D5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5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5" s="19">
        <f>SUM(Tabela11[[#This Row],[BI 1Q]:[Ext. 1Q]])</f>
        <v>4</v>
      </c>
      <c r="I5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5" s="18">
        <f>SUMIFS('Alocação 2q'!X:X,'Alocação 2q'!Y:Y,Tabela11[[#This Row],[Docente]],'Alocação 2q'!F:F,"OBR")+SUMIFS('Alocação 2q'!AI:AI,'Alocação 2q'!AJ:AJ,Tabela11[[#This Row],[Docente]],'Alocação 2q'!F:F,"OBR")</f>
        <v>6</v>
      </c>
      <c r="K5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5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5" s="19">
        <f>SUM(Tabela11[[#This Row],[BI 2Q]:[Ext. 2Q]])</f>
        <v>6</v>
      </c>
      <c r="P5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5" s="18">
        <f>SUMIFS('Alocação 3q'!X:X,'Alocação 3q'!Y:Y,Tabela11[[#This Row],[Docente]],'Alocação 3q'!F:F,"OBR")+SUMIFS('Alocação 3q'!AI:AI,'Alocação 3q'!AJ:AJ,Tabela11[[#This Row],[Docente]],'Alocação 3q'!F:F,"OBR")</f>
        <v>4</v>
      </c>
      <c r="R5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5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5" s="19">
        <f>SUM(Tabela11[[#This Row],[BI 3Q]:[Ext. 3Q]])</f>
        <v>4</v>
      </c>
      <c r="W5" s="18">
        <f>SUM(Tabela11[[#This Row],[BI 1Q]],Tabela11[[#This Row],[BI 2Q]],Tabela11[[#This Row],[BI 3Q]])</f>
        <v>2</v>
      </c>
      <c r="X5" s="18">
        <f>SUM(Tabela11[[#This Row],[OBR ESP 1Q]],Tabela11[[#This Row],[OBR ESP 2Q]],Tabela11[[#This Row],[OBR ESP 3Q]])</f>
        <v>12</v>
      </c>
      <c r="Y5" s="18">
        <f>SUM(Tabela11[[#This Row],[OL ESP 1Q]],Tabela11[[#This Row],[OL ESP 2Q]],Tabela11[[#This Row],[OL ESP 3Q]])</f>
        <v>0</v>
      </c>
      <c r="Z5" s="18">
        <f>Tabela11[[#This Row],[Livre 1Q]]+Tabela11[[#This Row],[Livre 2Q]]+Tabela11[[#This Row],[Livre 3Q]]</f>
        <v>0</v>
      </c>
      <c r="AA5" s="19">
        <f>SUM(Tabela11[[#This Row],[Total BI]:[Total Livre]])</f>
        <v>14</v>
      </c>
      <c r="AB5" s="19">
        <f>Tabela11[[#This Row],[Pós 1Q]]+Tabela11[[#This Row],[Pós 2Q]]+Tabela11[[#This Row],[Pós 3Q]]</f>
        <v>0</v>
      </c>
      <c r="AC5" s="69">
        <f>SUM(Tabela11[[#This Row],[Ext. 1Q]],Tabela11[[#This Row],[Ext. 2Q]],Tabela11[[#This Row],[Ext. 3Q]])</f>
        <v>0</v>
      </c>
      <c r="AD5" s="19">
        <f>Tabela11[[#This Row],[TOTAL ANUAL Graduação]]+Tabela11[[#This Row],[Total  PG]]+Tabela11[[#This Row],[Total  Ext]]</f>
        <v>14</v>
      </c>
      <c r="AF5" s="19">
        <f>Tabela11[[#This Row],[Créditos totais]]+Tabela11[[#This Row],[Cred Coord Disc Ano Anterio]]</f>
        <v>14</v>
      </c>
      <c r="AH5" s="36">
        <f>Tabela11[[#This Row],[Total c/ coord disc]]+Tabela11[[#This Row],[Dispensa/Conversão créditos]]</f>
        <v>14</v>
      </c>
      <c r="AI5" s="44" t="s">
        <v>343</v>
      </c>
    </row>
    <row r="6" spans="1:35">
      <c r="A6" s="18" t="str">
        <f>Docentes!A5</f>
        <v>Elizabeth Teodorov</v>
      </c>
      <c r="B6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6" s="18">
        <f>SUMIFS('Alocação 1q'!X:X,'Alocação 1q'!Y:Y,Tabela11[[#This Row],[Docente]],'Alocação 1q'!F:F,"OBR")+SUMIFS('Alocação 1q'!AI:AI,'Alocação 1q'!AJ:AJ,Tabela11[[#This Row],[Docente]],'Alocação 1q'!F:F,"OBR")</f>
        <v>4</v>
      </c>
      <c r="D6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6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6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6" s="19">
        <f>SUM(Tabela11[[#This Row],[BI 1Q]:[Ext. 1Q]])</f>
        <v>4</v>
      </c>
      <c r="I6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6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6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6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6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6" s="19">
        <f>SUM(Tabela11[[#This Row],[BI 2Q]:[Ext. 2Q]])</f>
        <v>0</v>
      </c>
      <c r="P6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6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6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6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6" s="35">
        <v>0</v>
      </c>
      <c r="V6" s="19">
        <f>SUM(Tabela11[[#This Row],[BI 3Q]:[Ext. 3Q]])</f>
        <v>0</v>
      </c>
      <c r="W6" s="18">
        <f>SUM(Tabela11[[#This Row],[BI 1Q]],Tabela11[[#This Row],[BI 2Q]],Tabela11[[#This Row],[BI 3Q]])</f>
        <v>0</v>
      </c>
      <c r="X6" s="18">
        <f>SUM(Tabela11[[#This Row],[OBR ESP 1Q]],Tabela11[[#This Row],[OBR ESP 2Q]],Tabela11[[#This Row],[OBR ESP 3Q]])</f>
        <v>4</v>
      </c>
      <c r="Y6" s="18">
        <f>SUM(Tabela11[[#This Row],[OL ESP 1Q]],Tabela11[[#This Row],[OL ESP 2Q]],Tabela11[[#This Row],[OL ESP 3Q]])</f>
        <v>0</v>
      </c>
      <c r="Z6" s="18">
        <f>Tabela11[[#This Row],[Livre 1Q]]+Tabela11[[#This Row],[Livre 2Q]]+Tabela11[[#This Row],[Livre 3Q]]</f>
        <v>0</v>
      </c>
      <c r="AA6" s="19">
        <f>SUM(Tabela11[[#This Row],[Total BI]:[Total Livre]])</f>
        <v>4</v>
      </c>
      <c r="AB6" s="19">
        <f>Tabela11[[#This Row],[Pós 1Q]]+Tabela11[[#This Row],[Pós 2Q]]+Tabela11[[#This Row],[Pós 3Q]]</f>
        <v>0</v>
      </c>
      <c r="AC6" s="69">
        <f>SUM(Tabela11[[#This Row],[Ext. 1Q]],Tabela11[[#This Row],[Ext. 2Q]],Tabela11[[#This Row],[Ext. 3Q]])</f>
        <v>0</v>
      </c>
      <c r="AD6" s="19">
        <f>Tabela11[[#This Row],[TOTAL ANUAL Graduação]]+Tabela11[[#This Row],[Total  PG]]+Tabela11[[#This Row],[Total  Ext]]</f>
        <v>4</v>
      </c>
      <c r="AF6" s="19">
        <f>Tabela11[[#This Row],[Créditos totais]]+Tabela11[[#This Row],[Cred Coord Disc Ano Anterio]]</f>
        <v>4</v>
      </c>
      <c r="AH6" s="36">
        <f>Tabela11[[#This Row],[Total c/ coord disc]]+Tabela11[[#This Row],[Dispensa/Conversão créditos]]</f>
        <v>4</v>
      </c>
      <c r="AI6" s="44" t="s">
        <v>358</v>
      </c>
    </row>
    <row r="7" spans="1:35">
      <c r="A7" s="18" t="str">
        <f>Docentes!A6</f>
        <v>Fernanda Franzolin</v>
      </c>
      <c r="B7" s="18">
        <f>SUMIFS('Alocação 1q'!X:X,'Alocação 1q'!Y:Y,Tabela11[[#This Row],[Docente]],'Alocação 1q'!F:F,"BI")+SUMIFS('Alocação 1q'!AI:AI,'Alocação 1q'!AJ:AJ,Tabela11[[#This Row],[Docente]],'Alocação 1q'!F:F,"BI")</f>
        <v>4</v>
      </c>
      <c r="C7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7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7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7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7" s="19">
        <f>SUM(Tabela11[[#This Row],[BI 1Q]:[Ext. 1Q]])</f>
        <v>4</v>
      </c>
      <c r="I7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7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7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7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7" s="35">
        <f>SUMIFS('Alocação 2q'!X:X,'Alocação 2q'!Y:Y,Tabela11[[#This Row],[Docente]],'Alocação 2q'!F:F,"pg")+SUMIFS('Alocação 2q'!AI:AI,'Alocação 2q'!AJ:AJ,Tabela11[[#This Row],[Docente]],'Alocação 2q'!F:F,"pg")</f>
        <v>2</v>
      </c>
      <c r="O7" s="19">
        <f>SUM(Tabela11[[#This Row],[BI 2Q]:[Ext. 2Q]])</f>
        <v>2</v>
      </c>
      <c r="P7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7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7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7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7" s="35">
        <v>0</v>
      </c>
      <c r="V7" s="19">
        <f>SUM(Tabela11[[#This Row],[BI 3Q]:[Ext. 3Q]])</f>
        <v>0</v>
      </c>
      <c r="W7" s="18">
        <f>SUM(Tabela11[[#This Row],[BI 1Q]],Tabela11[[#This Row],[BI 2Q]],Tabela11[[#This Row],[BI 3Q]])</f>
        <v>4</v>
      </c>
      <c r="X7" s="18">
        <f>SUM(Tabela11[[#This Row],[OBR ESP 1Q]],Tabela11[[#This Row],[OBR ESP 2Q]],Tabela11[[#This Row],[OBR ESP 3Q]])</f>
        <v>0</v>
      </c>
      <c r="Y7" s="18">
        <f>SUM(Tabela11[[#This Row],[OL ESP 1Q]],Tabela11[[#This Row],[OL ESP 2Q]],Tabela11[[#This Row],[OL ESP 3Q]])</f>
        <v>0</v>
      </c>
      <c r="Z7" s="18">
        <f>Tabela11[[#This Row],[Livre 1Q]]+Tabela11[[#This Row],[Livre 2Q]]+Tabela11[[#This Row],[Livre 3Q]]</f>
        <v>0</v>
      </c>
      <c r="AA7" s="19">
        <f>SUM(Tabela11[[#This Row],[Total BI]:[Total Livre]])</f>
        <v>4</v>
      </c>
      <c r="AB7" s="19">
        <f>Tabela11[[#This Row],[Pós 1Q]]+Tabela11[[#This Row],[Pós 2Q]]+Tabela11[[#This Row],[Pós 3Q]]</f>
        <v>2</v>
      </c>
      <c r="AC7" s="69">
        <f>SUM(Tabela11[[#This Row],[Ext. 1Q]],Tabela11[[#This Row],[Ext. 2Q]],Tabela11[[#This Row],[Ext. 3Q]])</f>
        <v>0</v>
      </c>
      <c r="AD7" s="19">
        <f>Tabela11[[#This Row],[TOTAL ANUAL Graduação]]+Tabela11[[#This Row],[Total  PG]]+Tabela11[[#This Row],[Total  Ext]]</f>
        <v>6</v>
      </c>
      <c r="AF7" s="19">
        <f>Tabela11[[#This Row],[Créditos totais]]+Tabela11[[#This Row],[Cred Coord Disc Ano Anterio]]</f>
        <v>6</v>
      </c>
      <c r="AG7" s="34">
        <v>9</v>
      </c>
      <c r="AH7" s="36">
        <f>Tabela11[[#This Row],[Total c/ coord disc]]+Tabela11[[#This Row],[Dispensa/Conversão créditos]]</f>
        <v>15</v>
      </c>
      <c r="AI7" s="44" t="s">
        <v>352</v>
      </c>
    </row>
    <row r="8" spans="1:35">
      <c r="A8" s="18" t="str">
        <f>Docentes!A7</f>
        <v>Graciela de Souza Oliver</v>
      </c>
      <c r="B8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8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8" s="18">
        <f>SUMIFS('Alocação 1q'!X:X,'Alocação 1q'!Y:Y,Tabela11[[#This Row],[Docente]],'Alocação 1q'!F:F,"OL")+SUMIFS('Alocação 1q'!AI:AI,'Alocação 1q'!AJ:AJ,Tabela11[[#This Row],[Docente]],'Alocação 1q'!F:F,"OL")</f>
        <v>4</v>
      </c>
      <c r="E8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8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8" s="19">
        <f>SUM(Tabela11[[#This Row],[BI 1Q]:[Ext. 1Q]])</f>
        <v>4</v>
      </c>
      <c r="I8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8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8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8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8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8" s="19">
        <f>SUM(Tabela11[[#This Row],[BI 2Q]:[Ext. 2Q]])</f>
        <v>0</v>
      </c>
      <c r="P8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8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8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8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8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8" s="19">
        <f>SUM(Tabela11[[#This Row],[BI 3Q]:[Ext. 3Q]])</f>
        <v>0</v>
      </c>
      <c r="W8" s="18">
        <f>SUM(Tabela11[[#This Row],[BI 1Q]],Tabela11[[#This Row],[BI 2Q]],Tabela11[[#This Row],[BI 3Q]])</f>
        <v>0</v>
      </c>
      <c r="X8" s="18">
        <f>SUM(Tabela11[[#This Row],[OBR ESP 1Q]],Tabela11[[#This Row],[OBR ESP 2Q]],Tabela11[[#This Row],[OBR ESP 3Q]])</f>
        <v>0</v>
      </c>
      <c r="Y8" s="18">
        <f>SUM(Tabela11[[#This Row],[OL ESP 1Q]],Tabela11[[#This Row],[OL ESP 2Q]],Tabela11[[#This Row],[OL ESP 3Q]])</f>
        <v>4</v>
      </c>
      <c r="Z8" s="18">
        <f>Tabela11[[#This Row],[Livre 1Q]]+Tabela11[[#This Row],[Livre 2Q]]+Tabela11[[#This Row],[Livre 3Q]]</f>
        <v>0</v>
      </c>
      <c r="AA8" s="19">
        <f>SUM(Tabela11[[#This Row],[Total BI]:[Total Livre]])</f>
        <v>4</v>
      </c>
      <c r="AB8" s="19">
        <f>Tabela11[[#This Row],[Pós 1Q]]+Tabela11[[#This Row],[Pós 2Q]]+Tabela11[[#This Row],[Pós 3Q]]</f>
        <v>0</v>
      </c>
      <c r="AC8" s="69">
        <f>SUM(Tabela11[[#This Row],[Ext. 1Q]],Tabela11[[#This Row],[Ext. 2Q]],Tabela11[[#This Row],[Ext. 3Q]])</f>
        <v>0</v>
      </c>
      <c r="AD8" s="19">
        <f>Tabela11[[#This Row],[TOTAL ANUAL Graduação]]+Tabela11[[#This Row],[Total  PG]]+Tabela11[[#This Row],[Total  Ext]]</f>
        <v>4</v>
      </c>
      <c r="AF8" s="19">
        <f>Tabela11[[#This Row],[Créditos totais]]+Tabela11[[#This Row],[Cred Coord Disc Ano Anterio]]</f>
        <v>4</v>
      </c>
      <c r="AH8" s="36">
        <f>Tabela11[[#This Row],[Total c/ coord disc]]+Tabela11[[#This Row],[Dispensa/Conversão créditos]]</f>
        <v>4</v>
      </c>
      <c r="AI8" s="44" t="s">
        <v>357</v>
      </c>
    </row>
    <row r="9" spans="1:35">
      <c r="A9" s="18" t="str">
        <f>Docentes!A8</f>
        <v>João Rodrigo Santos da Silva</v>
      </c>
      <c r="B9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9" s="18">
        <f>SUMIFS('Alocação 1q'!X:X,'Alocação 1q'!Y:Y,Tabela11[[#This Row],[Docente]],'Alocação 1q'!F:F,"OBR")+SUMIFS('Alocação 1q'!AI:AI,'Alocação 1q'!AJ:AJ,Tabela11[[#This Row],[Docente]],'Alocação 1q'!F:F,"OBR")</f>
        <v>3</v>
      </c>
      <c r="D9" s="18">
        <f>SUMIFS('Alocação 1q'!X:X,'Alocação 1q'!Y:Y,Tabela11[[#This Row],[Docente]],'Alocação 1q'!F:F,"OL")+SUMIFS('Alocação 1q'!AI:AI,'Alocação 1q'!AJ:AJ,Tabela11[[#This Row],[Docente]],'Alocação 1q'!F:F,"OL")</f>
        <v>2</v>
      </c>
      <c r="E9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9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9" s="19">
        <f>SUM(Tabela11[[#This Row],[BI 1Q]:[Ext. 1Q]])</f>
        <v>5</v>
      </c>
      <c r="I9" s="18">
        <f>SUMIFS('Alocação 2q'!X:X,'Alocação 2q'!Y:Y,Tabela11[[#This Row],[Docente]],'Alocação 2q'!F:F,"BI")+SUMIFS('Alocação 2q'!AI:AI,'Alocação 2q'!AJ:AJ,Tabela11[[#This Row],[Docente]],'Alocação 2q'!F:F,"BI")</f>
        <v>6</v>
      </c>
      <c r="J9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9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9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9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9" s="19">
        <f>SUM(Tabela11[[#This Row],[BI 2Q]:[Ext. 2Q]])</f>
        <v>6</v>
      </c>
      <c r="P9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9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9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9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9" s="35">
        <f>SUMIFS('Alocação 3q'!X:X,'Alocação 3q'!Y:Y,Tabela11[[#This Row],[Docente]],'Alocação 3q'!F:F,"pg")+SUMIFS('Alocação 3q'!AI:AI,'Alocação 3q'!AJ:AJ,Tabela11[[#This Row],[Docente]],'Alocação 3q'!F:F,"pg")</f>
        <v>0</v>
      </c>
      <c r="U9" s="34">
        <v>2</v>
      </c>
      <c r="V9" s="19">
        <f>SUM(Tabela11[[#This Row],[BI 3Q]:[Ext. 3Q]])</f>
        <v>2</v>
      </c>
      <c r="W9" s="18">
        <f>SUM(Tabela11[[#This Row],[BI 1Q]],Tabela11[[#This Row],[BI 2Q]],Tabela11[[#This Row],[BI 3Q]])</f>
        <v>6</v>
      </c>
      <c r="X9" s="18">
        <f>SUM(Tabela11[[#This Row],[OBR ESP 1Q]],Tabela11[[#This Row],[OBR ESP 2Q]],Tabela11[[#This Row],[OBR ESP 3Q]])</f>
        <v>3</v>
      </c>
      <c r="Y9" s="18">
        <f>SUM(Tabela11[[#This Row],[OL ESP 1Q]],Tabela11[[#This Row],[OL ESP 2Q]],Tabela11[[#This Row],[OL ESP 3Q]])</f>
        <v>2</v>
      </c>
      <c r="Z9" s="18">
        <f>Tabela11[[#This Row],[Livre 1Q]]+Tabela11[[#This Row],[Livre 2Q]]+Tabela11[[#This Row],[Livre 3Q]]</f>
        <v>0</v>
      </c>
      <c r="AA9" s="19">
        <f>SUM(Tabela11[[#This Row],[Total BI]:[Total Livre]])</f>
        <v>11</v>
      </c>
      <c r="AB9" s="19">
        <f>Tabela11[[#This Row],[Pós 1Q]]+Tabela11[[#This Row],[Pós 2Q]]+Tabela11[[#This Row],[Pós 3Q]]</f>
        <v>0</v>
      </c>
      <c r="AC9" s="69">
        <f>SUM(Tabela11[[#This Row],[Ext. 1Q]],Tabela11[[#This Row],[Ext. 2Q]],Tabela11[[#This Row],[Ext. 3Q]])</f>
        <v>2</v>
      </c>
      <c r="AD9" s="19">
        <f>Tabela11[[#This Row],[TOTAL ANUAL Graduação]]+Tabela11[[#This Row],[Total  PG]]+Tabela11[[#This Row],[Total  Ext]]</f>
        <v>13</v>
      </c>
      <c r="AE9" s="34">
        <v>1</v>
      </c>
      <c r="AF9" s="19">
        <f>Tabela11[[#This Row],[Créditos totais]]+Tabela11[[#This Row],[Cred Coord Disc Ano Anterio]]</f>
        <v>14</v>
      </c>
      <c r="AG9" s="34">
        <v>5.4</v>
      </c>
      <c r="AH9" s="36">
        <f>Tabela11[[#This Row],[Total c/ coord disc]]+Tabela11[[#This Row],[Dispensa/Conversão créditos]]</f>
        <v>19.399999999999999</v>
      </c>
      <c r="AI9" s="44" t="s">
        <v>276</v>
      </c>
    </row>
    <row r="10" spans="1:35">
      <c r="A10" s="18" t="str">
        <f>Docentes!A9</f>
        <v>Marcelo Augusto Christoffolete</v>
      </c>
      <c r="B10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0" s="18">
        <f>SUMIFS('Alocação 1q'!X:X,'Alocação 1q'!Y:Y,Tabela11[[#This Row],[Docente]],'Alocação 1q'!F:F,"OBR")+SUMIFS('Alocação 1q'!AI:AI,'Alocação 1q'!AJ:AJ,Tabela11[[#This Row],[Docente]],'Alocação 1q'!F:F,"OBR")</f>
        <v>6</v>
      </c>
      <c r="D10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0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0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0" s="19">
        <f>SUM(Tabela11[[#This Row],[BI 1Q]:[Ext. 1Q]])</f>
        <v>6</v>
      </c>
      <c r="I10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0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0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0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0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0" s="19">
        <f>SUM(Tabela11[[#This Row],[BI 2Q]:[Ext. 2Q]])</f>
        <v>0</v>
      </c>
      <c r="P10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0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10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10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0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10" s="19">
        <f>SUM(Tabela11[[#This Row],[BI 3Q]:[Ext. 3Q]])</f>
        <v>0</v>
      </c>
      <c r="W10" s="18">
        <f>SUM(Tabela11[[#This Row],[BI 1Q]],Tabela11[[#This Row],[BI 2Q]],Tabela11[[#This Row],[BI 3Q]])</f>
        <v>0</v>
      </c>
      <c r="X10" s="18">
        <f>SUM(Tabela11[[#This Row],[OBR ESP 1Q]],Tabela11[[#This Row],[OBR ESP 2Q]],Tabela11[[#This Row],[OBR ESP 3Q]])</f>
        <v>6</v>
      </c>
      <c r="Y10" s="18">
        <f>SUM(Tabela11[[#This Row],[OL ESP 1Q]],Tabela11[[#This Row],[OL ESP 2Q]],Tabela11[[#This Row],[OL ESP 3Q]])</f>
        <v>0</v>
      </c>
      <c r="Z10" s="18">
        <f>Tabela11[[#This Row],[Livre 1Q]]+Tabela11[[#This Row],[Livre 2Q]]+Tabela11[[#This Row],[Livre 3Q]]</f>
        <v>0</v>
      </c>
      <c r="AA10" s="19">
        <f>SUM(Tabela11[[#This Row],[Total BI]:[Total Livre]])</f>
        <v>6</v>
      </c>
      <c r="AB10" s="19">
        <f>Tabela11[[#This Row],[Pós 1Q]]+Tabela11[[#This Row],[Pós 2Q]]+Tabela11[[#This Row],[Pós 3Q]]</f>
        <v>0</v>
      </c>
      <c r="AC10" s="69">
        <f>SUM(Tabela11[[#This Row],[Ext. 1Q]],Tabela11[[#This Row],[Ext. 2Q]],Tabela11[[#This Row],[Ext. 3Q]])</f>
        <v>0</v>
      </c>
      <c r="AD10" s="19">
        <f>Tabela11[[#This Row],[TOTAL ANUAL Graduação]]+Tabela11[[#This Row],[Total  PG]]+Tabela11[[#This Row],[Total  Ext]]</f>
        <v>6</v>
      </c>
      <c r="AF10" s="19">
        <f>Tabela11[[#This Row],[Créditos totais]]+Tabela11[[#This Row],[Cred Coord Disc Ano Anterio]]</f>
        <v>6</v>
      </c>
      <c r="AH10" s="36">
        <f>Tabela11[[#This Row],[Total c/ coord disc]]+Tabela11[[#This Row],[Dispensa/Conversão créditos]]</f>
        <v>6</v>
      </c>
      <c r="AI10" s="44" t="s">
        <v>356</v>
      </c>
    </row>
    <row r="11" spans="1:35">
      <c r="A11" s="18" t="str">
        <f>Docentes!A10</f>
        <v>Meiri Aparecida Gurgel de Campos Miranda</v>
      </c>
      <c r="B11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1" s="18">
        <f>SUMIFS('Alocação 1q'!X:X,'Alocação 1q'!Y:Y,Tabela11[[#This Row],[Docente]],'Alocação 1q'!F:F,"OBR")+SUMIFS('Alocação 1q'!AI:AI,'Alocação 1q'!AJ:AJ,Tabela11[[#This Row],[Docente]],'Alocação 1q'!F:F,"OBR")</f>
        <v>4</v>
      </c>
      <c r="D11" s="18">
        <f>SUMIFS('Alocação 1q'!X:X,'Alocação 1q'!Y:Y,Tabela11[[#This Row],[Docente]],'Alocação 1q'!F:F,"OL")+SUMIFS('Alocação 1q'!AI:AI,'Alocação 1q'!AJ:AJ,Tabela11[[#This Row],[Docente]],'Alocação 1q'!F:F,"OL")</f>
        <v>3</v>
      </c>
      <c r="E11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1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1" s="19">
        <f>SUM(Tabela11[[#This Row],[BI 1Q]:[Ext. 1Q]])</f>
        <v>7</v>
      </c>
      <c r="I11" s="18">
        <f>SUMIFS('Alocação 2q'!X:X,'Alocação 2q'!Y:Y,Tabela11[[#This Row],[Docente]],'Alocação 2q'!F:F,"BI")+SUMIFS('Alocação 2q'!AI:AI,'Alocação 2q'!AJ:AJ,Tabela11[[#This Row],[Docente]],'Alocação 2q'!F:F,"BI")</f>
        <v>3</v>
      </c>
      <c r="J11" s="18">
        <f>SUMIFS('Alocação 2q'!X:X,'Alocação 2q'!Y:Y,Tabela11[[#This Row],[Docente]],'Alocação 2q'!F:F,"OBR")+SUMIFS('Alocação 2q'!AI:AI,'Alocação 2q'!AJ:AJ,Tabela11[[#This Row],[Docente]],'Alocação 2q'!F:F,"OBR")</f>
        <v>2</v>
      </c>
      <c r="K11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1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1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1" s="19">
        <f>SUM(Tabela11[[#This Row],[BI 2Q]:[Ext. 2Q]])</f>
        <v>5</v>
      </c>
      <c r="P11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1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11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11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1" s="35">
        <f>SUMIFS('Alocação 3q'!X:X,'Alocação 3q'!Y:Y,Tabela11[[#This Row],[Docente]],'Alocação 3q'!F:F,"pg")+SUMIFS('Alocação 3q'!AI:AI,'Alocação 3q'!AJ:AJ,Tabela11[[#This Row],[Docente]],'Alocação 3q'!F:F,"pg")</f>
        <v>2</v>
      </c>
      <c r="U11" s="34">
        <v>2</v>
      </c>
      <c r="V11" s="19">
        <f>SUM(Tabela11[[#This Row],[BI 3Q]:[Ext. 3Q]])</f>
        <v>4</v>
      </c>
      <c r="W11" s="18">
        <f>SUM(Tabela11[[#This Row],[BI 1Q]],Tabela11[[#This Row],[BI 2Q]],Tabela11[[#This Row],[BI 3Q]])</f>
        <v>3</v>
      </c>
      <c r="X11" s="18">
        <f>SUM(Tabela11[[#This Row],[OBR ESP 1Q]],Tabela11[[#This Row],[OBR ESP 2Q]],Tabela11[[#This Row],[OBR ESP 3Q]])</f>
        <v>6</v>
      </c>
      <c r="Y11" s="18">
        <f>SUM(Tabela11[[#This Row],[OL ESP 1Q]],Tabela11[[#This Row],[OL ESP 2Q]],Tabela11[[#This Row],[OL ESP 3Q]])</f>
        <v>3</v>
      </c>
      <c r="Z11" s="18">
        <f>Tabela11[[#This Row],[Livre 1Q]]+Tabela11[[#This Row],[Livre 2Q]]+Tabela11[[#This Row],[Livre 3Q]]</f>
        <v>0</v>
      </c>
      <c r="AA11" s="19">
        <f>SUM(Tabela11[[#This Row],[Total BI]:[Total Livre]])</f>
        <v>12</v>
      </c>
      <c r="AB11" s="19">
        <f>Tabela11[[#This Row],[Pós 1Q]]+Tabela11[[#This Row],[Pós 2Q]]+Tabela11[[#This Row],[Pós 3Q]]</f>
        <v>2</v>
      </c>
      <c r="AC11" s="69">
        <f>SUM(Tabela11[[#This Row],[Ext. 1Q]],Tabela11[[#This Row],[Ext. 2Q]],Tabela11[[#This Row],[Ext. 3Q]])</f>
        <v>2</v>
      </c>
      <c r="AD11" s="19">
        <f>Tabela11[[#This Row],[TOTAL ANUAL Graduação]]+Tabela11[[#This Row],[Total  PG]]+Tabela11[[#This Row],[Total  Ext]]</f>
        <v>16</v>
      </c>
      <c r="AF11" s="19">
        <f>Tabela11[[#This Row],[Créditos totais]]+Tabela11[[#This Row],[Cred Coord Disc Ano Anterio]]</f>
        <v>16</v>
      </c>
      <c r="AH11" s="36">
        <f>Tabela11[[#This Row],[Total c/ coord disc]]+Tabela11[[#This Row],[Dispensa/Conversão créditos]]</f>
        <v>16</v>
      </c>
      <c r="AI11" s="44" t="s">
        <v>277</v>
      </c>
    </row>
    <row r="12" spans="1:35">
      <c r="A12" s="18" t="str">
        <f>Docentes!A11</f>
        <v xml:space="preserve">Mirian Pacheco Silva Albrecht </v>
      </c>
      <c r="B12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2" s="18">
        <f>SUMIFS('Alocação 1q'!X:X,'Alocação 1q'!Y:Y,Tabela11[[#This Row],[Docente]],'Alocação 1q'!F:F,"OBR")+SUMIFS('Alocação 1q'!AI:AI,'Alocação 1q'!AJ:AJ,Tabela11[[#This Row],[Docente]],'Alocação 1q'!F:F,"OBR")</f>
        <v>8</v>
      </c>
      <c r="D12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2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2" s="18">
        <f>SUMIFS('Alocação 1q'!X:X,'Alocação 1q'!Y:Y,Tabela11[[#This Row],[Docente]],'Alocação 1q'!F:F,"pg")+SUMIFS('Alocação 1q'!AI:AI,'Alocação 1q'!AJ:AJ,Tabela11[[#This Row],[Docente]],'Alocação 1q'!F:F,"pg")</f>
        <v>2</v>
      </c>
      <c r="H12" s="19">
        <f>SUM(Tabela11[[#This Row],[BI 1Q]:[Ext. 1Q]])</f>
        <v>10</v>
      </c>
      <c r="I12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2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2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2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2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2" s="19">
        <f>SUM(Tabela11[[#This Row],[BI 2Q]:[Ext. 2Q]])</f>
        <v>0</v>
      </c>
      <c r="P12" s="18">
        <f>SUMIFS('Alocação 3q'!X:X,'Alocação 3q'!Y:Y,Tabela11[[#This Row],[Docente]],'Alocação 3q'!F:F,"BI")+SUMIFS('Alocação 3q'!AI:AI,'Alocação 3q'!AJ:AJ,Tabela11[[#This Row],[Docente]],'Alocação 3q'!F:F,"BI")</f>
        <v>2</v>
      </c>
      <c r="Q12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12" s="18">
        <f>SUMIFS('Alocação 3q'!X:X,'Alocação 3q'!Y:Y,Tabela11[[#This Row],[Docente]],'Alocação 3q'!F:F,"OL")+SUMIFS('Alocação 3q'!AI:AI,'Alocação 3q'!AJ:AJ,Tabela11[[#This Row],[Docente]],'Alocação 3q'!F:F,"OL")</f>
        <v>3</v>
      </c>
      <c r="S12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2" s="35">
        <f>SUMIFS('Alocação 3q'!X:X,'Alocação 3q'!Y:Y,Tabela11[[#This Row],[Docente]],'Alocação 3q'!F:F,"pg")+SUMIFS('Alocação 3q'!AI:AI,'Alocação 3q'!AJ:AJ,Tabela11[[#This Row],[Docente]],'Alocação 3q'!F:F,"pg")</f>
        <v>0</v>
      </c>
      <c r="U12" s="34">
        <v>2</v>
      </c>
      <c r="V12" s="19">
        <f>SUM(Tabela11[[#This Row],[BI 3Q]:[Ext. 3Q]])</f>
        <v>7</v>
      </c>
      <c r="W12" s="18">
        <f>SUM(Tabela11[[#This Row],[BI 1Q]],Tabela11[[#This Row],[BI 2Q]],Tabela11[[#This Row],[BI 3Q]])</f>
        <v>2</v>
      </c>
      <c r="X12" s="18">
        <f>SUM(Tabela11[[#This Row],[OBR ESP 1Q]],Tabela11[[#This Row],[OBR ESP 2Q]],Tabela11[[#This Row],[OBR ESP 3Q]])</f>
        <v>8</v>
      </c>
      <c r="Y12" s="18">
        <f>SUM(Tabela11[[#This Row],[OL ESP 1Q]],Tabela11[[#This Row],[OL ESP 2Q]],Tabela11[[#This Row],[OL ESP 3Q]])</f>
        <v>3</v>
      </c>
      <c r="Z12" s="18">
        <f>Tabela11[[#This Row],[Livre 1Q]]+Tabela11[[#This Row],[Livre 2Q]]+Tabela11[[#This Row],[Livre 3Q]]</f>
        <v>0</v>
      </c>
      <c r="AA12" s="19">
        <f>SUM(Tabela11[[#This Row],[Total BI]:[Total Livre]])</f>
        <v>13</v>
      </c>
      <c r="AB12" s="19">
        <f>Tabela11[[#This Row],[Pós 1Q]]+Tabela11[[#This Row],[Pós 2Q]]+Tabela11[[#This Row],[Pós 3Q]]</f>
        <v>2</v>
      </c>
      <c r="AC12" s="69">
        <f>SUM(Tabela11[[#This Row],[Ext. 1Q]],Tabela11[[#This Row],[Ext. 2Q]],Tabela11[[#This Row],[Ext. 3Q]])</f>
        <v>2</v>
      </c>
      <c r="AD12" s="19">
        <f>Tabela11[[#This Row],[TOTAL ANUAL Graduação]]+Tabela11[[#This Row],[Total  PG]]+Tabela11[[#This Row],[Total  Ext]]</f>
        <v>17</v>
      </c>
      <c r="AF12" s="19">
        <f>Tabela11[[#This Row],[Créditos totais]]+Tabela11[[#This Row],[Cred Coord Disc Ano Anterio]]</f>
        <v>17</v>
      </c>
      <c r="AH12" s="36">
        <f>Tabela11[[#This Row],[Total c/ coord disc]]+Tabela11[[#This Row],[Dispensa/Conversão créditos]]</f>
        <v>17</v>
      </c>
      <c r="AI12" s="44" t="s">
        <v>276</v>
      </c>
    </row>
    <row r="13" spans="1:35">
      <c r="A13" s="18" t="str">
        <f>Docentes!A12</f>
        <v>Otto Müller Patrão de Oliveira</v>
      </c>
      <c r="B13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3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13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3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3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3" s="19">
        <f>SUM(Tabela11[[#This Row],[BI 1Q]:[Ext. 1Q]])</f>
        <v>0</v>
      </c>
      <c r="I13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3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3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3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3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3" s="19">
        <f>SUM(Tabela11[[#This Row],[BI 2Q]:[Ext. 2Q]])</f>
        <v>0</v>
      </c>
      <c r="P13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3" s="18">
        <f>SUMIFS('Alocação 3q'!X:X,'Alocação 3q'!Y:Y,Tabela11[[#This Row],[Docente]],'Alocação 3q'!F:F,"OBR")+SUMIFS('Alocação 3q'!AI:AI,'Alocação 3q'!AJ:AJ,Tabela11[[#This Row],[Docente]],'Alocação 3q'!F:F,"OBR")</f>
        <v>6</v>
      </c>
      <c r="R13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13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3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13" s="19">
        <f>SUM(Tabela11[[#This Row],[BI 3Q]:[Ext. 3Q]])</f>
        <v>6</v>
      </c>
      <c r="W13" s="18">
        <f>SUM(Tabela11[[#This Row],[BI 1Q]],Tabela11[[#This Row],[BI 2Q]],Tabela11[[#This Row],[BI 3Q]])</f>
        <v>0</v>
      </c>
      <c r="X13" s="18">
        <f>SUM(Tabela11[[#This Row],[OBR ESP 1Q]],Tabela11[[#This Row],[OBR ESP 2Q]],Tabela11[[#This Row],[OBR ESP 3Q]])</f>
        <v>6</v>
      </c>
      <c r="Y13" s="18">
        <f>SUM(Tabela11[[#This Row],[OL ESP 1Q]],Tabela11[[#This Row],[OL ESP 2Q]],Tabela11[[#This Row],[OL ESP 3Q]])</f>
        <v>0</v>
      </c>
      <c r="Z13" s="18">
        <f>Tabela11[[#This Row],[Livre 1Q]]+Tabela11[[#This Row],[Livre 2Q]]+Tabela11[[#This Row],[Livre 3Q]]</f>
        <v>0</v>
      </c>
      <c r="AA13" s="19">
        <f>SUM(Tabela11[[#This Row],[Total BI]:[Total Livre]])</f>
        <v>6</v>
      </c>
      <c r="AB13" s="19">
        <f>Tabela11[[#This Row],[Pós 1Q]]+Tabela11[[#This Row],[Pós 2Q]]+Tabela11[[#This Row],[Pós 3Q]]</f>
        <v>0</v>
      </c>
      <c r="AC13" s="69">
        <f>SUM(Tabela11[[#This Row],[Ext. 1Q]],Tabela11[[#This Row],[Ext. 2Q]],Tabela11[[#This Row],[Ext. 3Q]])</f>
        <v>0</v>
      </c>
      <c r="AD13" s="19">
        <f>Tabela11[[#This Row],[TOTAL ANUAL Graduação]]+Tabela11[[#This Row],[Total  PG]]+Tabela11[[#This Row],[Total  Ext]]</f>
        <v>6</v>
      </c>
      <c r="AF13" s="19">
        <f>Tabela11[[#This Row],[Créditos totais]]+Tabela11[[#This Row],[Cred Coord Disc Ano Anterio]]</f>
        <v>6</v>
      </c>
      <c r="AH13" s="36">
        <f>Tabela11[[#This Row],[Total c/ coord disc]]+Tabela11[[#This Row],[Dispensa/Conversão créditos]]</f>
        <v>6</v>
      </c>
      <c r="AI13" s="44" t="s">
        <v>356</v>
      </c>
    </row>
    <row r="14" spans="1:35">
      <c r="A14" s="18" t="str">
        <f>Docentes!A13</f>
        <v>Patricia da Silva Sessa</v>
      </c>
      <c r="B14" s="18">
        <f>SUMIFS('Alocação 1q'!X:X,'Alocação 1q'!Y:Y,Tabela11[[#This Row],[Docente]],'Alocação 1q'!F:F,"BI")+SUMIFS('Alocação 1q'!AI:AI,'Alocação 1q'!AJ:AJ,Tabela11[[#This Row],[Docente]],'Alocação 1q'!F:F,"BI")</f>
        <v>2</v>
      </c>
      <c r="C14" s="18">
        <f>SUMIFS('Alocação 1q'!X:X,'Alocação 1q'!Y:Y,Tabela11[[#This Row],[Docente]],'Alocação 1q'!F:F,"OBR")+SUMIFS('Alocação 1q'!AI:AI,'Alocação 1q'!AJ:AJ,Tabela11[[#This Row],[Docente]],'Alocação 1q'!F:F,"OBR")</f>
        <v>4</v>
      </c>
      <c r="D14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4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4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4" s="19">
        <f>SUM(Tabela11[[#This Row],[BI 1Q]:[Ext. 1Q]])</f>
        <v>6</v>
      </c>
      <c r="I14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4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4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4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4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4" s="19">
        <f>SUM(Tabela11[[#This Row],[BI 2Q]:[Ext. 2Q]])</f>
        <v>0</v>
      </c>
      <c r="P14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4" s="18">
        <f>SUMIFS('Alocação 3q'!X:X,'Alocação 3q'!Y:Y,Tabela11[[#This Row],[Docente]],'Alocação 3q'!F:F,"OBR")+SUMIFS('Alocação 3q'!AI:AI,'Alocação 3q'!AJ:AJ,Tabela11[[#This Row],[Docente]],'Alocação 3q'!F:F,"OBR")</f>
        <v>2</v>
      </c>
      <c r="R14" s="18">
        <f>SUMIFS('Alocação 3q'!X:X,'Alocação 3q'!Y:Y,Tabela11[[#This Row],[Docente]],'Alocação 3q'!F:F,"OL")+SUMIFS('Alocação 3q'!AI:AI,'Alocação 3q'!AJ:AJ,Tabela11[[#This Row],[Docente]],'Alocação 3q'!F:F,"OL")</f>
        <v>4</v>
      </c>
      <c r="S14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4" s="35">
        <f>SUMIFS('Alocação 3q'!X:X,'Alocação 3q'!Y:Y,Tabela11[[#This Row],[Docente]],'Alocação 3q'!F:F,"pg")+SUMIFS('Alocação 3q'!AI:AI,'Alocação 3q'!AJ:AJ,Tabela11[[#This Row],[Docente]],'Alocação 3q'!F:F,"pg")</f>
        <v>2</v>
      </c>
      <c r="U14" s="34">
        <v>2</v>
      </c>
      <c r="V14" s="19">
        <f>SUM(Tabela11[[#This Row],[BI 3Q]:[Ext. 3Q]])</f>
        <v>10</v>
      </c>
      <c r="W14" s="18">
        <f>SUM(Tabela11[[#This Row],[BI 1Q]],Tabela11[[#This Row],[BI 2Q]],Tabela11[[#This Row],[BI 3Q]])</f>
        <v>2</v>
      </c>
      <c r="X14" s="18">
        <f>SUM(Tabela11[[#This Row],[OBR ESP 1Q]],Tabela11[[#This Row],[OBR ESP 2Q]],Tabela11[[#This Row],[OBR ESP 3Q]])</f>
        <v>6</v>
      </c>
      <c r="Y14" s="18">
        <f>SUM(Tabela11[[#This Row],[OL ESP 1Q]],Tabela11[[#This Row],[OL ESP 2Q]],Tabela11[[#This Row],[OL ESP 3Q]])</f>
        <v>4</v>
      </c>
      <c r="Z14" s="18">
        <f>Tabela11[[#This Row],[Livre 1Q]]+Tabela11[[#This Row],[Livre 2Q]]+Tabela11[[#This Row],[Livre 3Q]]</f>
        <v>0</v>
      </c>
      <c r="AA14" s="19">
        <f>SUM(Tabela11[[#This Row],[Total BI]:[Total Livre]])</f>
        <v>12</v>
      </c>
      <c r="AB14" s="19">
        <f>Tabela11[[#This Row],[Pós 1Q]]+Tabela11[[#This Row],[Pós 2Q]]+Tabela11[[#This Row],[Pós 3Q]]</f>
        <v>2</v>
      </c>
      <c r="AC14" s="69">
        <f>SUM(Tabela11[[#This Row],[Ext. 1Q]],Tabela11[[#This Row],[Ext. 2Q]],Tabela11[[#This Row],[Ext. 3Q]])</f>
        <v>2</v>
      </c>
      <c r="AD14" s="19">
        <f>Tabela11[[#This Row],[TOTAL ANUAL Graduação]]+Tabela11[[#This Row],[Total  PG]]+Tabela11[[#This Row],[Total  Ext]]</f>
        <v>16</v>
      </c>
      <c r="AF14" s="19">
        <f>Tabela11[[#This Row],[Créditos totais]]+Tabela11[[#This Row],[Cred Coord Disc Ano Anterio]]</f>
        <v>16</v>
      </c>
      <c r="AG14" s="34">
        <v>2.7</v>
      </c>
      <c r="AH14" s="36">
        <f>Tabela11[[#This Row],[Total c/ coord disc]]+Tabela11[[#This Row],[Dispensa/Conversão créditos]]</f>
        <v>18.7</v>
      </c>
      <c r="AI14" s="44" t="s">
        <v>353</v>
      </c>
    </row>
    <row r="15" spans="1:35">
      <c r="A15" s="18" t="str">
        <f>Docentes!A14</f>
        <v>Roberta de Assis Maia</v>
      </c>
      <c r="B15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5" s="18">
        <f>SUMIFS('Alocação 1q'!X:X,'Alocação 1q'!Y:Y,Tabela11[[#This Row],[Docente]],'Alocação 1q'!F:F,"OBR")+SUMIFS('Alocação 1q'!AI:AI,'Alocação 1q'!AJ:AJ,Tabela11[[#This Row],[Docente]],'Alocação 1q'!F:F,"OBR")</f>
        <v>4</v>
      </c>
      <c r="D15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5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5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5" s="19">
        <f>SUM(Tabela11[[#This Row],[BI 1Q]:[Ext. 1Q]])</f>
        <v>4</v>
      </c>
      <c r="I15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5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5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5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5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5" s="19">
        <f>SUM(Tabela11[[#This Row],[BI 2Q]:[Ext. 2Q]])</f>
        <v>0</v>
      </c>
      <c r="P15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5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15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15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5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15" s="19">
        <f>SUM(Tabela11[[#This Row],[BI 3Q]:[Ext. 3Q]])</f>
        <v>0</v>
      </c>
      <c r="W15" s="18">
        <f>SUM(Tabela11[[#This Row],[BI 1Q]],Tabela11[[#This Row],[BI 2Q]],Tabela11[[#This Row],[BI 3Q]])</f>
        <v>0</v>
      </c>
      <c r="X15" s="18">
        <f>SUM(Tabela11[[#This Row],[OBR ESP 1Q]],Tabela11[[#This Row],[OBR ESP 2Q]],Tabela11[[#This Row],[OBR ESP 3Q]])</f>
        <v>4</v>
      </c>
      <c r="Y15" s="18">
        <f>SUM(Tabela11[[#This Row],[OL ESP 1Q]],Tabela11[[#This Row],[OL ESP 2Q]],Tabela11[[#This Row],[OL ESP 3Q]])</f>
        <v>0</v>
      </c>
      <c r="Z15" s="18">
        <f>Tabela11[[#This Row],[Livre 1Q]]+Tabela11[[#This Row],[Livre 2Q]]+Tabela11[[#This Row],[Livre 3Q]]</f>
        <v>0</v>
      </c>
      <c r="AA15" s="19">
        <f>SUM(Tabela11[[#This Row],[Total BI]:[Total Livre]])</f>
        <v>4</v>
      </c>
      <c r="AB15" s="19">
        <f>Tabela11[[#This Row],[Pós 1Q]]+Tabela11[[#This Row],[Pós 2Q]]+Tabela11[[#This Row],[Pós 3Q]]</f>
        <v>0</v>
      </c>
      <c r="AC15" s="69">
        <f>SUM(Tabela11[[#This Row],[Ext. 1Q]],Tabela11[[#This Row],[Ext. 2Q]],Tabela11[[#This Row],[Ext. 3Q]])</f>
        <v>0</v>
      </c>
      <c r="AD15" s="19">
        <f>Tabela11[[#This Row],[TOTAL ANUAL Graduação]]+Tabela11[[#This Row],[Total  PG]]+Tabela11[[#This Row],[Total  Ext]]</f>
        <v>4</v>
      </c>
      <c r="AF15" s="19">
        <f>Tabela11[[#This Row],[Créditos totais]]+Tabela11[[#This Row],[Cred Coord Disc Ano Anterio]]</f>
        <v>4</v>
      </c>
      <c r="AH15" s="36">
        <f>Tabela11[[#This Row],[Total c/ coord disc]]+Tabela11[[#This Row],[Dispensa/Conversão créditos]]</f>
        <v>4</v>
      </c>
      <c r="AI15" s="44" t="s">
        <v>344</v>
      </c>
    </row>
    <row r="16" spans="1:35">
      <c r="A16" s="18" t="str">
        <f>Docentes!A15</f>
        <v>Visitante</v>
      </c>
      <c r="B16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6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16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6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6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6" s="19">
        <f>SUM(Tabela11[[#This Row],[BI 1Q]:[Ext. 1Q]])</f>
        <v>0</v>
      </c>
      <c r="I16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6" s="18">
        <f>SUMIFS('Alocação 2q'!X:X,'Alocação 2q'!Y:Y,Tabela11[[#This Row],[Docente]],'Alocação 2q'!F:F,"OBR")+SUMIFS('Alocação 2q'!AI:AI,'Alocação 2q'!AJ:AJ,Tabela11[[#This Row],[Docente]],'Alocação 2q'!F:F,"OBR")</f>
        <v>10</v>
      </c>
      <c r="K16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6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6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6" s="19">
        <f>SUM(Tabela11[[#This Row],[BI 2Q]:[Ext. 2Q]])</f>
        <v>10</v>
      </c>
      <c r="P16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6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16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16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6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16" s="19">
        <f>SUM(Tabela11[[#This Row],[BI 3Q]:[Ext. 3Q]])</f>
        <v>0</v>
      </c>
      <c r="W16" s="18">
        <f>SUM(Tabela11[[#This Row],[BI 1Q]],Tabela11[[#This Row],[BI 2Q]],Tabela11[[#This Row],[BI 3Q]])</f>
        <v>0</v>
      </c>
      <c r="X16" s="18">
        <f>SUM(Tabela11[[#This Row],[OBR ESP 1Q]],Tabela11[[#This Row],[OBR ESP 2Q]],Tabela11[[#This Row],[OBR ESP 3Q]])</f>
        <v>10</v>
      </c>
      <c r="Y16" s="18">
        <f>SUM(Tabela11[[#This Row],[OL ESP 1Q]],Tabela11[[#This Row],[OL ESP 2Q]],Tabela11[[#This Row],[OL ESP 3Q]])</f>
        <v>0</v>
      </c>
      <c r="Z16" s="18">
        <f>Tabela11[[#This Row],[Livre 1Q]]+Tabela11[[#This Row],[Livre 2Q]]+Tabela11[[#This Row],[Livre 3Q]]</f>
        <v>0</v>
      </c>
      <c r="AA16" s="19">
        <f>SUM(Tabela11[[#This Row],[Total BI]:[Total Livre]])</f>
        <v>10</v>
      </c>
      <c r="AB16" s="19">
        <f>Tabela11[[#This Row],[Pós 1Q]]+Tabela11[[#This Row],[Pós 2Q]]+Tabela11[[#This Row],[Pós 3Q]]</f>
        <v>0</v>
      </c>
      <c r="AC16" s="69">
        <f>SUM(Tabela11[[#This Row],[Ext. 1Q]],Tabela11[[#This Row],[Ext. 2Q]],Tabela11[[#This Row],[Ext. 3Q]])</f>
        <v>0</v>
      </c>
      <c r="AD16" s="19">
        <f>Tabela11[[#This Row],[TOTAL ANUAL Graduação]]+Tabela11[[#This Row],[Total  PG]]+Tabela11[[#This Row],[Total  Ext]]</f>
        <v>10</v>
      </c>
      <c r="AF16" s="19">
        <f>Tabela11[[#This Row],[Créditos totais]]+Tabela11[[#This Row],[Cred Coord Disc Ano Anterio]]</f>
        <v>10</v>
      </c>
      <c r="AH16" s="36">
        <f>Tabela11[[#This Row],[Total c/ coord disc]]+Tabela11[[#This Row],[Dispensa/Conversão créditos]]</f>
        <v>10</v>
      </c>
      <c r="AI16" s="44" t="s">
        <v>356</v>
      </c>
    </row>
    <row r="17" spans="1:35">
      <c r="A17" s="18" t="str">
        <f>Docentes!A16</f>
        <v>Fúlvio Rieli Mendes</v>
      </c>
      <c r="B17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7" s="18">
        <f>SUMIFS('Alocação 1q'!X:X,'Alocação 1q'!Y:Y,Tabela11[[#This Row],[Docente]],'Alocação 1q'!F:F,"OBR")+SUMIFS('Alocação 1q'!AI:AI,'Alocação 1q'!AJ:AJ,Tabela11[[#This Row],[Docente]],'Alocação 1q'!F:F,"OBR")</f>
        <v>4</v>
      </c>
      <c r="D17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7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7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7" s="19">
        <f>SUM(Tabela11[[#This Row],[BI 1Q]:[Ext. 1Q]])</f>
        <v>4</v>
      </c>
      <c r="I17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7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7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7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7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7" s="19">
        <f>SUM(Tabela11[[#This Row],[BI 2Q]:[Ext. 2Q]])</f>
        <v>0</v>
      </c>
      <c r="P17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7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17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17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7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17" s="19">
        <f>SUM(Tabela11[[#This Row],[BI 3Q]:[Ext. 3Q]])</f>
        <v>0</v>
      </c>
      <c r="W17" s="18">
        <f>SUM(Tabela11[[#This Row],[BI 1Q]],Tabela11[[#This Row],[BI 2Q]],Tabela11[[#This Row],[BI 3Q]])</f>
        <v>0</v>
      </c>
      <c r="X17" s="18">
        <f>SUM(Tabela11[[#This Row],[OBR ESP 1Q]],Tabela11[[#This Row],[OBR ESP 2Q]],Tabela11[[#This Row],[OBR ESP 3Q]])</f>
        <v>4</v>
      </c>
      <c r="Y17" s="18">
        <f>SUM(Tabela11[[#This Row],[OL ESP 1Q]],Tabela11[[#This Row],[OL ESP 2Q]],Tabela11[[#This Row],[OL ESP 3Q]])</f>
        <v>0</v>
      </c>
      <c r="Z17" s="18">
        <f>Tabela11[[#This Row],[Livre 1Q]]+Tabela11[[#This Row],[Livre 2Q]]+Tabela11[[#This Row],[Livre 3Q]]</f>
        <v>0</v>
      </c>
      <c r="AA17" s="19">
        <f>SUM(Tabela11[[#This Row],[Total BI]:[Total Livre]])</f>
        <v>4</v>
      </c>
      <c r="AB17" s="19">
        <f>Tabela11[[#This Row],[Pós 1Q]]+Tabela11[[#This Row],[Pós 2Q]]+Tabela11[[#This Row],[Pós 3Q]]</f>
        <v>0</v>
      </c>
      <c r="AC17" s="69">
        <f>SUM(Tabela11[[#This Row],[Ext. 1Q]],Tabela11[[#This Row],[Ext. 2Q]],Tabela11[[#This Row],[Ext. 3Q]])</f>
        <v>0</v>
      </c>
      <c r="AD17" s="19">
        <f>Tabela11[[#This Row],[TOTAL ANUAL Graduação]]+Tabela11[[#This Row],[Total  PG]]+Tabela11[[#This Row],[Total  Ext]]</f>
        <v>4</v>
      </c>
      <c r="AF17" s="19">
        <f>Tabela11[[#This Row],[Créditos totais]]+Tabela11[[#This Row],[Cred Coord Disc Ano Anterio]]</f>
        <v>4</v>
      </c>
      <c r="AH17" s="36">
        <f>Tabela11[[#This Row],[Total c/ coord disc]]+Tabela11[[#This Row],[Dispensa/Conversão créditos]]</f>
        <v>4</v>
      </c>
      <c r="AI17" s="44" t="s">
        <v>356</v>
      </c>
    </row>
    <row r="18" spans="1:35">
      <c r="A18" s="18" t="str">
        <f>Docentes!A17</f>
        <v xml:space="preserve">Luciana Aparecida Palharini 
</v>
      </c>
      <c r="B18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8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18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8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8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8" s="19">
        <f>SUM(Tabela11[[#This Row],[BI 1Q]:[Ext. 1Q]])</f>
        <v>0</v>
      </c>
      <c r="I18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8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8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8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8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8" s="19">
        <f>SUM(Tabela11[[#This Row],[BI 2Q]:[Ext. 2Q]])</f>
        <v>0</v>
      </c>
      <c r="P18" s="18">
        <f>SUMIFS('Alocação 3q'!X:X,'Alocação 3q'!Y:Y,Tabela11[[#This Row],[Docente]],'Alocação 3q'!F:F,"BI")+SUMIFS('Alocação 3q'!AI:AI,'Alocação 3q'!AJ:AJ,Tabela11[[#This Row],[Docente]],'Alocação 3q'!F:F,"BI")</f>
        <v>2</v>
      </c>
      <c r="Q18" s="18">
        <f>SUMIFS('Alocação 3q'!X:X,'Alocação 3q'!Y:Y,Tabela11[[#This Row],[Docente]],'Alocação 3q'!F:F,"OBR")+SUMIFS('Alocação 3q'!AI:AI,'Alocação 3q'!AJ:AJ,Tabela11[[#This Row],[Docente]],'Alocação 3q'!F:F,"OBR")</f>
        <v>4</v>
      </c>
      <c r="R18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18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8" s="35">
        <f>SUMIFS('Alocação 3q'!X:X,'Alocação 3q'!Y:Y,Tabela11[[#This Row],[Docente]],'Alocação 3q'!F:F,"pg")+SUMIFS('Alocação 3q'!AI:AI,'Alocação 3q'!AJ:AJ,Tabela11[[#This Row],[Docente]],'Alocação 3q'!F:F,"pg")</f>
        <v>0</v>
      </c>
      <c r="U18" s="34">
        <v>3</v>
      </c>
      <c r="V18" s="19">
        <f>SUM(Tabela11[[#This Row],[BI 3Q]:[Ext. 3Q]])</f>
        <v>9</v>
      </c>
      <c r="W18" s="18">
        <f>SUM(Tabela11[[#This Row],[BI 1Q]],Tabela11[[#This Row],[BI 2Q]],Tabela11[[#This Row],[BI 3Q]])</f>
        <v>2</v>
      </c>
      <c r="X18" s="18">
        <f>SUM(Tabela11[[#This Row],[OBR ESP 1Q]],Tabela11[[#This Row],[OBR ESP 2Q]],Tabela11[[#This Row],[OBR ESP 3Q]])</f>
        <v>4</v>
      </c>
      <c r="Y18" s="18">
        <f>SUM(Tabela11[[#This Row],[OL ESP 1Q]],Tabela11[[#This Row],[OL ESP 2Q]],Tabela11[[#This Row],[OL ESP 3Q]])</f>
        <v>0</v>
      </c>
      <c r="Z18" s="18">
        <f>Tabela11[[#This Row],[Livre 1Q]]+Tabela11[[#This Row],[Livre 2Q]]+Tabela11[[#This Row],[Livre 3Q]]</f>
        <v>0</v>
      </c>
      <c r="AA18" s="19">
        <f>SUM(Tabela11[[#This Row],[Total BI]:[Total Livre]])</f>
        <v>6</v>
      </c>
      <c r="AB18" s="19">
        <f>Tabela11[[#This Row],[Pós 1Q]]+Tabela11[[#This Row],[Pós 2Q]]+Tabela11[[#This Row],[Pós 3Q]]</f>
        <v>0</v>
      </c>
      <c r="AC18" s="69">
        <f>SUM(Tabela11[[#This Row],[Ext. 1Q]],Tabela11[[#This Row],[Ext. 2Q]],Tabela11[[#This Row],[Ext. 3Q]])</f>
        <v>3</v>
      </c>
      <c r="AD18" s="19">
        <f>Tabela11[[#This Row],[TOTAL ANUAL Graduação]]+Tabela11[[#This Row],[Total  PG]]+Tabela11[[#This Row],[Total  Ext]]</f>
        <v>9</v>
      </c>
      <c r="AF18" s="19">
        <f>Tabela11[[#This Row],[Créditos totais]]+Tabela11[[#This Row],[Cred Coord Disc Ano Anterio]]</f>
        <v>9</v>
      </c>
      <c r="AH18" s="36">
        <f>Tabela11[[#This Row],[Total c/ coord disc]]+Tabela11[[#This Row],[Dispensa/Conversão créditos]]</f>
        <v>9</v>
      </c>
      <c r="AI18" s="44" t="s">
        <v>359</v>
      </c>
    </row>
    <row r="19" spans="1:35">
      <c r="A19" s="18" t="str">
        <f>Docentes!A18</f>
        <v xml:space="preserve">Renata de Paula Orofino Silva </v>
      </c>
      <c r="B19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19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19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19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9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19" s="19">
        <f>SUM(Tabela11[[#This Row],[BI 1Q]:[Ext. 1Q]])</f>
        <v>0</v>
      </c>
      <c r="I19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19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19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19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9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19" s="19">
        <f>SUM(Tabela11[[#This Row],[BI 2Q]:[Ext. 2Q]])</f>
        <v>0</v>
      </c>
      <c r="P19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19" s="18">
        <f>SUMIFS('Alocação 3q'!X:X,'Alocação 3q'!Y:Y,Tabela11[[#This Row],[Docente]],'Alocação 3q'!F:F,"OBR")+SUMIFS('Alocação 3q'!AI:AI,'Alocação 3q'!AJ:AJ,Tabela11[[#This Row],[Docente]],'Alocação 3q'!F:F,"OBR")</f>
        <v>7</v>
      </c>
      <c r="R19" s="18">
        <f>SUMIFS('Alocação 3q'!X:X,'Alocação 3q'!Y:Y,Tabela11[[#This Row],[Docente]],'Alocação 3q'!F:F,"OL")+SUMIFS('Alocação 3q'!AI:AI,'Alocação 3q'!AJ:AJ,Tabela11[[#This Row],[Docente]],'Alocação 3q'!F:F,"OL")</f>
        <v>3</v>
      </c>
      <c r="S19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9" s="35">
        <f>SUMIFS('Alocação 3q'!X:X,'Alocação 3q'!Y:Y,Tabela11[[#This Row],[Docente]],'Alocação 3q'!F:F,"pg")+SUMIFS('Alocação 3q'!AI:AI,'Alocação 3q'!AJ:AJ,Tabela11[[#This Row],[Docente]],'Alocação 3q'!F:F,"pg")</f>
        <v>0</v>
      </c>
      <c r="U19" s="34">
        <v>3</v>
      </c>
      <c r="V19" s="19">
        <f>SUM(Tabela11[[#This Row],[BI 3Q]:[Ext. 3Q]])</f>
        <v>13</v>
      </c>
      <c r="W19" s="18">
        <f>SUM(Tabela11[[#This Row],[BI 1Q]],Tabela11[[#This Row],[BI 2Q]],Tabela11[[#This Row],[BI 3Q]])</f>
        <v>0</v>
      </c>
      <c r="X19" s="18">
        <f>SUM(Tabela11[[#This Row],[OBR ESP 1Q]],Tabela11[[#This Row],[OBR ESP 2Q]],Tabela11[[#This Row],[OBR ESP 3Q]])</f>
        <v>7</v>
      </c>
      <c r="Y19" s="18">
        <f>SUM(Tabela11[[#This Row],[OL ESP 1Q]],Tabela11[[#This Row],[OL ESP 2Q]],Tabela11[[#This Row],[OL ESP 3Q]])</f>
        <v>3</v>
      </c>
      <c r="Z19" s="18">
        <f>Tabela11[[#This Row],[Livre 1Q]]+Tabela11[[#This Row],[Livre 2Q]]+Tabela11[[#This Row],[Livre 3Q]]</f>
        <v>0</v>
      </c>
      <c r="AA19" s="19">
        <f>SUM(Tabela11[[#This Row],[Total BI]:[Total Livre]])</f>
        <v>10</v>
      </c>
      <c r="AB19" s="19">
        <f>Tabela11[[#This Row],[Pós 1Q]]+Tabela11[[#This Row],[Pós 2Q]]+Tabela11[[#This Row],[Pós 3Q]]</f>
        <v>0</v>
      </c>
      <c r="AC19" s="69">
        <f>SUM(Tabela11[[#This Row],[Ext. 1Q]],Tabela11[[#This Row],[Ext. 2Q]],Tabela11[[#This Row],[Ext. 3Q]])</f>
        <v>3</v>
      </c>
      <c r="AD19" s="19">
        <f>Tabela11[[#This Row],[TOTAL ANUAL Graduação]]+Tabela11[[#This Row],[Total  PG]]+Tabela11[[#This Row],[Total  Ext]]</f>
        <v>13</v>
      </c>
      <c r="AF19" s="19">
        <f>Tabela11[[#This Row],[Créditos totais]]+Tabela11[[#This Row],[Cred Coord Disc Ano Anterio]]</f>
        <v>13</v>
      </c>
      <c r="AH19" s="36">
        <f>Tabela11[[#This Row],[Total c/ coord disc]]+Tabela11[[#This Row],[Dispensa/Conversão créditos]]</f>
        <v>13</v>
      </c>
      <c r="AI19" s="44" t="s">
        <v>359</v>
      </c>
    </row>
    <row r="20" spans="1:35">
      <c r="A20" s="18" t="str">
        <f>Docentes!A19</f>
        <v>Luiz Gustavo Franco Silveira</v>
      </c>
      <c r="B20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20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20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20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0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20" s="19">
        <f>SUM(Tabela11[[#This Row],[BI 1Q]:[Ext. 1Q]])</f>
        <v>0</v>
      </c>
      <c r="I20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20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20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20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0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20" s="19">
        <f>SUM(Tabela11[[#This Row],[BI 2Q]:[Ext. 2Q]])</f>
        <v>0</v>
      </c>
      <c r="P20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20" s="18">
        <f>SUMIFS('Alocação 3q'!X:X,'Alocação 3q'!Y:Y,Tabela11[[#This Row],[Docente]],'Alocação 3q'!F:F,"OBR")+SUMIFS('Alocação 3q'!AI:AI,'Alocação 3q'!AJ:AJ,Tabela11[[#This Row],[Docente]],'Alocação 3q'!F:F,"OBR")</f>
        <v>2</v>
      </c>
      <c r="R20" s="18">
        <f>SUMIFS('Alocação 3q'!X:X,'Alocação 3q'!Y:Y,Tabela11[[#This Row],[Docente]],'Alocação 3q'!F:F,"OL")+SUMIFS('Alocação 3q'!AI:AI,'Alocação 3q'!AJ:AJ,Tabela11[[#This Row],[Docente]],'Alocação 3q'!F:F,"OL")</f>
        <v>4</v>
      </c>
      <c r="S20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0" s="35">
        <f>SUMIFS('Alocação 3q'!X:X,'Alocação 3q'!Y:Y,Tabela11[[#This Row],[Docente]],'Alocação 3q'!F:F,"pg")+SUMIFS('Alocação 3q'!AI:AI,'Alocação 3q'!AJ:AJ,Tabela11[[#This Row],[Docente]],'Alocação 3q'!F:F,"pg")</f>
        <v>0</v>
      </c>
      <c r="U20" s="34">
        <v>2</v>
      </c>
      <c r="V20" s="19">
        <f>SUM(Tabela11[[#This Row],[BI 3Q]:[Ext. 3Q]])</f>
        <v>8</v>
      </c>
      <c r="W20" s="18">
        <f>SUM(Tabela11[[#This Row],[BI 1Q]],Tabela11[[#This Row],[BI 2Q]],Tabela11[[#This Row],[BI 3Q]])</f>
        <v>0</v>
      </c>
      <c r="X20" s="18">
        <f>SUM(Tabela11[[#This Row],[OBR ESP 1Q]],Tabela11[[#This Row],[OBR ESP 2Q]],Tabela11[[#This Row],[OBR ESP 3Q]])</f>
        <v>2</v>
      </c>
      <c r="Y20" s="18">
        <f>SUM(Tabela11[[#This Row],[OL ESP 1Q]],Tabela11[[#This Row],[OL ESP 2Q]],Tabela11[[#This Row],[OL ESP 3Q]])</f>
        <v>4</v>
      </c>
      <c r="Z20" s="18">
        <f>Tabela11[[#This Row],[Livre 1Q]]+Tabela11[[#This Row],[Livre 2Q]]+Tabela11[[#This Row],[Livre 3Q]]</f>
        <v>0</v>
      </c>
      <c r="AA20" s="19">
        <f>SUM(Tabela11[[#This Row],[Total BI]:[Total Livre]])</f>
        <v>6</v>
      </c>
      <c r="AB20" s="19">
        <f>Tabela11[[#This Row],[Pós 1Q]]+Tabela11[[#This Row],[Pós 2Q]]+Tabela11[[#This Row],[Pós 3Q]]</f>
        <v>0</v>
      </c>
      <c r="AC20" s="69">
        <f>SUM(Tabela11[[#This Row],[Ext. 1Q]],Tabela11[[#This Row],[Ext. 2Q]],Tabela11[[#This Row],[Ext. 3Q]])</f>
        <v>2</v>
      </c>
      <c r="AD20" s="19">
        <f>Tabela11[[#This Row],[TOTAL ANUAL Graduação]]+Tabela11[[#This Row],[Total  PG]]+Tabela11[[#This Row],[Total  Ext]]</f>
        <v>8</v>
      </c>
      <c r="AF20" s="19">
        <f>Tabela11[[#This Row],[Créditos totais]]+Tabela11[[#This Row],[Cred Coord Disc Ano Anterio]]</f>
        <v>8</v>
      </c>
      <c r="AH20" s="36">
        <f>Tabela11[[#This Row],[Total c/ coord disc]]+Tabela11[[#This Row],[Dispensa/Conversão créditos]]</f>
        <v>8</v>
      </c>
      <c r="AI20" s="44" t="s">
        <v>360</v>
      </c>
    </row>
    <row r="21" spans="1:35">
      <c r="A21" s="18">
        <f>Docentes!A20</f>
        <v>0</v>
      </c>
      <c r="B21" s="18">
        <f>SUMIFS('Alocação 1q'!X:X,'Alocação 1q'!Y:Y,Tabela11[[#This Row],[Docente]],'Alocação 1q'!F:F,"BI")+SUMIFS('Alocação 1q'!AI:AI,'Alocação 1q'!AJ:AJ,Tabela11[[#This Row],[Docente]],'Alocação 1q'!F:F,"BI")</f>
        <v>0</v>
      </c>
      <c r="C21" s="18">
        <f>SUMIFS('Alocação 1q'!X:X,'Alocação 1q'!Y:Y,Tabela11[[#This Row],[Docente]],'Alocação 1q'!F:F,"OBR")+SUMIFS('Alocação 1q'!AI:AI,'Alocação 1q'!AJ:AJ,Tabela11[[#This Row],[Docente]],'Alocação 1q'!F:F,"OBR")</f>
        <v>0</v>
      </c>
      <c r="D21" s="18">
        <f>SUMIFS('Alocação 1q'!X:X,'Alocação 1q'!Y:Y,Tabela11[[#This Row],[Docente]],'Alocação 1q'!F:F,"OL")+SUMIFS('Alocação 1q'!AI:AI,'Alocação 1q'!AJ:AJ,Tabela11[[#This Row],[Docente]],'Alocação 1q'!F:F,"OL")</f>
        <v>0</v>
      </c>
      <c r="E21" s="18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1" s="18">
        <f>SUMIFS('Alocação 1q'!X:X,'Alocação 1q'!Y:Y,Tabela11[[#This Row],[Docente]],'Alocação 1q'!F:F,"pg")+SUMIFS('Alocação 1q'!AI:AI,'Alocação 1q'!AJ:AJ,Tabela11[[#This Row],[Docente]],'Alocação 1q'!F:F,"pg")</f>
        <v>0</v>
      </c>
      <c r="H21" s="19">
        <f>SUM(Tabela11[[#This Row],[BI 1Q]:[Ext. 1Q]])</f>
        <v>0</v>
      </c>
      <c r="I21" s="18">
        <f>SUMIFS('Alocação 2q'!X:X,'Alocação 2q'!Y:Y,Tabela11[[#This Row],[Docente]],'Alocação 2q'!F:F,"BI")+SUMIFS('Alocação 2q'!AI:AI,'Alocação 2q'!AJ:AJ,Tabela11[[#This Row],[Docente]],'Alocação 2q'!F:F,"BI")</f>
        <v>0</v>
      </c>
      <c r="J21" s="18">
        <f>SUMIFS('Alocação 2q'!X:X,'Alocação 2q'!Y:Y,Tabela11[[#This Row],[Docente]],'Alocação 2q'!F:F,"OBR")+SUMIFS('Alocação 2q'!AI:AI,'Alocação 2q'!AJ:AJ,Tabela11[[#This Row],[Docente]],'Alocação 2q'!F:F,"OBR")</f>
        <v>0</v>
      </c>
      <c r="K21" s="18">
        <f>SUMIFS('Alocação 2q'!X:X,'Alocação 2q'!Y:Y,Tabela11[[#This Row],[Docente]],'Alocação 2q'!F:F,"OL")+SUMIFS('Alocação 2q'!AI:AI,'Alocação 2q'!AJ:AJ,Tabela11[[#This Row],[Docente]],'Alocação 2q'!F:F,"OL")</f>
        <v>0</v>
      </c>
      <c r="L21" s="18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1" s="35">
        <f>SUMIFS('Alocação 2q'!X:X,'Alocação 2q'!Y:Y,Tabela11[[#This Row],[Docente]],'Alocação 2q'!F:F,"pg")+SUMIFS('Alocação 2q'!AI:AI,'Alocação 2q'!AJ:AJ,Tabela11[[#This Row],[Docente]],'Alocação 2q'!F:F,"pg")</f>
        <v>0</v>
      </c>
      <c r="O21" s="19">
        <f>SUM(Tabela11[[#This Row],[BI 2Q]:[Ext. 2Q]])</f>
        <v>0</v>
      </c>
      <c r="P21" s="18">
        <f>SUMIFS('Alocação 3q'!X:X,'Alocação 3q'!Y:Y,Tabela11[[#This Row],[Docente]],'Alocação 3q'!F:F,"BI")+SUMIFS('Alocação 3q'!AI:AI,'Alocação 3q'!AJ:AJ,Tabela11[[#This Row],[Docente]],'Alocação 3q'!F:F,"BI")</f>
        <v>0</v>
      </c>
      <c r="Q21" s="18">
        <f>SUMIFS('Alocação 3q'!X:X,'Alocação 3q'!Y:Y,Tabela11[[#This Row],[Docente]],'Alocação 3q'!F:F,"OBR")+SUMIFS('Alocação 3q'!AI:AI,'Alocação 3q'!AJ:AJ,Tabela11[[#This Row],[Docente]],'Alocação 3q'!F:F,"OBR")</f>
        <v>0</v>
      </c>
      <c r="R21" s="18">
        <f>SUMIFS('Alocação 3q'!X:X,'Alocação 3q'!Y:Y,Tabela11[[#This Row],[Docente]],'Alocação 3q'!F:F,"OL")+SUMIFS('Alocação 3q'!AI:AI,'Alocação 3q'!AJ:AJ,Tabela11[[#This Row],[Docente]],'Alocação 3q'!F:F,"OL")</f>
        <v>0</v>
      </c>
      <c r="S21" s="18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1" s="35">
        <f>SUMIFS('Alocação 3q'!X:X,'Alocação 3q'!Y:Y,Tabela11[[#This Row],[Docente]],'Alocação 3q'!F:F,"pg")+SUMIFS('Alocação 3q'!AI:AI,'Alocação 3q'!AJ:AJ,Tabela11[[#This Row],[Docente]],'Alocação 3q'!F:F,"pg")</f>
        <v>0</v>
      </c>
      <c r="V21" s="19">
        <f>SUM(Tabela11[[#This Row],[BI 3Q]:[Ext. 3Q]])</f>
        <v>0</v>
      </c>
      <c r="W21" s="18">
        <f>SUM(Tabela11[[#This Row],[BI 1Q]],Tabela11[[#This Row],[BI 2Q]],Tabela11[[#This Row],[BI 3Q]])</f>
        <v>0</v>
      </c>
      <c r="X21" s="18">
        <f>SUM(Tabela11[[#This Row],[OBR ESP 1Q]],Tabela11[[#This Row],[OBR ESP 2Q]],Tabela11[[#This Row],[OBR ESP 3Q]])</f>
        <v>0</v>
      </c>
      <c r="Y21" s="18">
        <f>SUM(Tabela11[[#This Row],[OL ESP 1Q]],Tabela11[[#This Row],[OL ESP 2Q]],Tabela11[[#This Row],[OL ESP 3Q]])</f>
        <v>0</v>
      </c>
      <c r="Z21" s="18">
        <f>Tabela11[[#This Row],[Livre 1Q]]+Tabela11[[#This Row],[Livre 2Q]]+Tabela11[[#This Row],[Livre 3Q]]</f>
        <v>0</v>
      </c>
      <c r="AA21" s="19">
        <f>SUM(Tabela11[[#This Row],[Total BI]:[Total Livre]])</f>
        <v>0</v>
      </c>
      <c r="AB21" s="19">
        <f>Tabela11[[#This Row],[Pós 1Q]]+Tabela11[[#This Row],[Pós 2Q]]+Tabela11[[#This Row],[Pós 3Q]]</f>
        <v>0</v>
      </c>
      <c r="AC21" s="69">
        <f>SUM(Tabela11[[#This Row],[Ext. 1Q]],Tabela11[[#This Row],[Ext. 2Q]],Tabela11[[#This Row],[Ext. 3Q]])</f>
        <v>0</v>
      </c>
      <c r="AD21" s="19">
        <f>Tabela11[[#This Row],[TOTAL ANUAL Graduação]]+Tabela11[[#This Row],[Total  PG]]+Tabela11[[#This Row],[Total  Ext]]</f>
        <v>0</v>
      </c>
      <c r="AF21" s="19">
        <f>Tabela11[[#This Row],[Créditos totais]]+Tabela11[[#This Row],[Cred Coord Disc Ano Anterio]]</f>
        <v>0</v>
      </c>
      <c r="AH21" s="36">
        <f>Tabela11[[#This Row],[Total c/ coord disc]]+Tabela11[[#This Row],[Dispensa/Conversão créditos]]</f>
        <v>0</v>
      </c>
      <c r="AI21" s="44"/>
    </row>
  </sheetData>
  <sheetProtection password="C589" sheet="1" objects="1" scenarios="1" autoFilter="0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A19"/>
  <sheetViews>
    <sheetView workbookViewId="0">
      <selection activeCell="A18" sqref="A18"/>
    </sheetView>
  </sheetViews>
  <sheetFormatPr defaultRowHeight="15"/>
  <cols>
    <col min="1" max="1" width="73.42578125" style="25" customWidth="1"/>
    <col min="2" max="16384" width="9.140625" style="27"/>
  </cols>
  <sheetData>
    <row r="1" spans="1:1">
      <c r="A1" s="27" t="s">
        <v>60</v>
      </c>
    </row>
    <row r="2" spans="1:1">
      <c r="A2" s="25" t="s">
        <v>53</v>
      </c>
    </row>
    <row r="3" spans="1:1">
      <c r="A3" s="25" t="s">
        <v>278</v>
      </c>
    </row>
    <row r="4" spans="1:1">
      <c r="A4" s="38" t="s">
        <v>314</v>
      </c>
    </row>
    <row r="5" spans="1:1">
      <c r="A5" s="38" t="s">
        <v>266</v>
      </c>
    </row>
    <row r="6" spans="1:1">
      <c r="A6" s="25" t="s">
        <v>54</v>
      </c>
    </row>
    <row r="7" spans="1:1">
      <c r="A7" s="38" t="s">
        <v>268</v>
      </c>
    </row>
    <row r="8" spans="1:1">
      <c r="A8" s="25" t="s">
        <v>55</v>
      </c>
    </row>
    <row r="9" spans="1:1">
      <c r="A9" s="38" t="s">
        <v>267</v>
      </c>
    </row>
    <row r="10" spans="1:1">
      <c r="A10" s="34" t="s">
        <v>56</v>
      </c>
    </row>
    <row r="11" spans="1:1">
      <c r="A11" s="34" t="s">
        <v>57</v>
      </c>
    </row>
    <row r="12" spans="1:1">
      <c r="A12" s="37" t="s">
        <v>265</v>
      </c>
    </row>
    <row r="13" spans="1:1">
      <c r="A13" s="34" t="s">
        <v>58</v>
      </c>
    </row>
    <row r="14" spans="1:1">
      <c r="A14" s="34" t="s">
        <v>59</v>
      </c>
    </row>
    <row r="15" spans="1:1">
      <c r="A15" s="34" t="s">
        <v>259</v>
      </c>
    </row>
    <row r="16" spans="1:1">
      <c r="A16" s="38" t="s">
        <v>316</v>
      </c>
    </row>
    <row r="17" spans="1:1" ht="14.25" customHeight="1">
      <c r="A17" s="70" t="s">
        <v>347</v>
      </c>
    </row>
    <row r="18" spans="1:1">
      <c r="A18" s="38" t="s">
        <v>348</v>
      </c>
    </row>
    <row r="19" spans="1:1">
      <c r="A19" s="38" t="s">
        <v>350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G126"/>
  <sheetViews>
    <sheetView topLeftCell="A82" workbookViewId="0">
      <selection activeCell="F94" sqref="F94"/>
    </sheetView>
  </sheetViews>
  <sheetFormatPr defaultRowHeight="15"/>
  <cols>
    <col min="1" max="1" width="60.140625" style="25" bestFit="1" customWidth="1"/>
    <col min="2" max="4" width="9.140625" style="25"/>
    <col min="5" max="5" width="13.140625" style="25" bestFit="1" customWidth="1"/>
    <col min="6" max="6" width="12" style="25" customWidth="1"/>
    <col min="7" max="7" width="9.140625" style="25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75">
      <c r="A2" s="4" t="s">
        <v>61</v>
      </c>
      <c r="B2" s="3">
        <v>0</v>
      </c>
      <c r="C2" s="3">
        <v>3</v>
      </c>
      <c r="D2" s="3">
        <v>5</v>
      </c>
      <c r="E2" s="2" t="s">
        <v>62</v>
      </c>
      <c r="F2" s="3" t="s">
        <v>63</v>
      </c>
      <c r="G2" s="3" t="s">
        <v>63</v>
      </c>
    </row>
    <row r="3" spans="1:7" ht="15.75">
      <c r="A3" s="2" t="s">
        <v>64</v>
      </c>
      <c r="B3" s="3">
        <v>0</v>
      </c>
      <c r="C3" s="3">
        <v>2</v>
      </c>
      <c r="D3" s="3">
        <v>2</v>
      </c>
      <c r="E3" s="5" t="s">
        <v>65</v>
      </c>
      <c r="F3" s="3" t="s">
        <v>63</v>
      </c>
      <c r="G3" s="3" t="s">
        <v>63</v>
      </c>
    </row>
    <row r="4" spans="1:7" ht="15.75">
      <c r="A4" s="4" t="s">
        <v>66</v>
      </c>
      <c r="B4" s="3">
        <v>2</v>
      </c>
      <c r="C4" s="3">
        <v>0</v>
      </c>
      <c r="D4" s="3">
        <v>4</v>
      </c>
      <c r="E4" s="2" t="s">
        <v>67</v>
      </c>
      <c r="F4" s="3" t="s">
        <v>63</v>
      </c>
      <c r="G4" s="3" t="s">
        <v>63</v>
      </c>
    </row>
    <row r="5" spans="1:7" ht="15.75">
      <c r="A5" s="2" t="s">
        <v>68</v>
      </c>
      <c r="B5" s="3">
        <v>3</v>
      </c>
      <c r="C5" s="3">
        <v>0</v>
      </c>
      <c r="D5" s="3">
        <v>4</v>
      </c>
      <c r="E5" s="5" t="s">
        <v>69</v>
      </c>
      <c r="F5" s="3" t="s">
        <v>63</v>
      </c>
      <c r="G5" s="3" t="s">
        <v>63</v>
      </c>
    </row>
    <row r="6" spans="1:7" ht="15.75">
      <c r="A6" s="4" t="s">
        <v>70</v>
      </c>
      <c r="B6" s="3">
        <v>4</v>
      </c>
      <c r="C6" s="3">
        <v>0</v>
      </c>
      <c r="D6" s="3">
        <v>5</v>
      </c>
      <c r="E6" s="2" t="s">
        <v>71</v>
      </c>
      <c r="F6" s="3" t="s">
        <v>63</v>
      </c>
      <c r="G6" s="3" t="s">
        <v>63</v>
      </c>
    </row>
    <row r="7" spans="1:7" ht="15.75">
      <c r="A7" s="4" t="s">
        <v>72</v>
      </c>
      <c r="B7" s="3">
        <v>3</v>
      </c>
      <c r="C7" s="3">
        <v>0</v>
      </c>
      <c r="D7" s="3">
        <v>4</v>
      </c>
      <c r="E7" s="3" t="s">
        <v>73</v>
      </c>
      <c r="F7" s="3" t="s">
        <v>63</v>
      </c>
      <c r="G7" s="3" t="s">
        <v>63</v>
      </c>
    </row>
    <row r="8" spans="1:7" ht="15.75">
      <c r="A8" s="2" t="s">
        <v>84</v>
      </c>
      <c r="B8" s="3">
        <v>3</v>
      </c>
      <c r="C8" s="3">
        <v>2</v>
      </c>
      <c r="D8" s="3">
        <v>6</v>
      </c>
      <c r="E8" s="5" t="s">
        <v>85</v>
      </c>
      <c r="F8" s="3" t="s">
        <v>63</v>
      </c>
      <c r="G8" s="3" t="s">
        <v>63</v>
      </c>
    </row>
    <row r="9" spans="1:7" ht="15.75">
      <c r="A9" s="4" t="s">
        <v>86</v>
      </c>
      <c r="B9" s="3">
        <v>3</v>
      </c>
      <c r="C9" s="3">
        <v>0</v>
      </c>
      <c r="D9" s="3">
        <v>4</v>
      </c>
      <c r="E9" s="3" t="s">
        <v>87</v>
      </c>
      <c r="F9" s="3" t="s">
        <v>63</v>
      </c>
      <c r="G9" s="3" t="s">
        <v>63</v>
      </c>
    </row>
    <row r="10" spans="1:7" ht="15.75">
      <c r="A10" s="4" t="s">
        <v>88</v>
      </c>
      <c r="B10" s="3">
        <v>3</v>
      </c>
      <c r="C10" s="3">
        <v>0</v>
      </c>
      <c r="D10" s="3">
        <v>4</v>
      </c>
      <c r="E10" s="3" t="s">
        <v>89</v>
      </c>
      <c r="F10" s="3" t="s">
        <v>63</v>
      </c>
      <c r="G10" s="3" t="s">
        <v>63</v>
      </c>
    </row>
    <row r="11" spans="1:7" ht="15.75">
      <c r="A11" s="2" t="s">
        <v>125</v>
      </c>
      <c r="B11" s="3">
        <v>3</v>
      </c>
      <c r="C11" s="3">
        <v>0</v>
      </c>
      <c r="D11" s="3">
        <v>4</v>
      </c>
      <c r="E11" s="5" t="s">
        <v>126</v>
      </c>
      <c r="F11" s="3" t="s">
        <v>63</v>
      </c>
      <c r="G11" s="3" t="s">
        <v>63</v>
      </c>
    </row>
    <row r="12" spans="1:7" ht="15.75">
      <c r="A12" s="2" t="s">
        <v>127</v>
      </c>
      <c r="B12" s="3">
        <v>3</v>
      </c>
      <c r="C12" s="3">
        <v>0</v>
      </c>
      <c r="D12" s="3">
        <v>4</v>
      </c>
      <c r="E12" s="5" t="s">
        <v>128</v>
      </c>
      <c r="F12" s="3" t="s">
        <v>63</v>
      </c>
      <c r="G12" s="3" t="s">
        <v>63</v>
      </c>
    </row>
    <row r="13" spans="1:7" ht="15.75">
      <c r="A13" s="2" t="s">
        <v>131</v>
      </c>
      <c r="B13" s="3">
        <v>3</v>
      </c>
      <c r="C13" s="3">
        <v>0</v>
      </c>
      <c r="D13" s="3">
        <v>4</v>
      </c>
      <c r="E13" s="2" t="s">
        <v>132</v>
      </c>
      <c r="F13" s="3" t="s">
        <v>63</v>
      </c>
      <c r="G13" s="3" t="s">
        <v>63</v>
      </c>
    </row>
    <row r="14" spans="1:7" ht="15.75">
      <c r="A14" s="2" t="s">
        <v>133</v>
      </c>
      <c r="B14" s="3">
        <v>4</v>
      </c>
      <c r="C14" s="3">
        <v>1</v>
      </c>
      <c r="D14" s="3">
        <v>6</v>
      </c>
      <c r="E14" s="2" t="s">
        <v>134</v>
      </c>
      <c r="F14" s="3" t="s">
        <v>63</v>
      </c>
      <c r="G14" s="3" t="s">
        <v>63</v>
      </c>
    </row>
    <row r="15" spans="1:7" ht="15.75">
      <c r="A15" s="2" t="s">
        <v>135</v>
      </c>
      <c r="B15" s="3">
        <v>4</v>
      </c>
      <c r="C15" s="3">
        <v>1</v>
      </c>
      <c r="D15" s="3">
        <v>6</v>
      </c>
      <c r="E15" s="2" t="s">
        <v>136</v>
      </c>
      <c r="F15" s="3" t="s">
        <v>63</v>
      </c>
      <c r="G15" s="3" t="s">
        <v>63</v>
      </c>
    </row>
    <row r="16" spans="1:7" ht="15.75">
      <c r="A16" s="2" t="s">
        <v>137</v>
      </c>
      <c r="B16" s="3">
        <v>3</v>
      </c>
      <c r="C16" s="3">
        <v>1</v>
      </c>
      <c r="D16" s="3">
        <v>4</v>
      </c>
      <c r="E16" s="2" t="s">
        <v>138</v>
      </c>
      <c r="F16" s="3" t="s">
        <v>63</v>
      </c>
      <c r="G16" s="3" t="s">
        <v>63</v>
      </c>
    </row>
    <row r="17" spans="1:7" ht="15.75">
      <c r="A17" s="4" t="s">
        <v>141</v>
      </c>
      <c r="B17" s="3">
        <v>3</v>
      </c>
      <c r="C17" s="3">
        <v>0</v>
      </c>
      <c r="D17" s="3">
        <v>4</v>
      </c>
      <c r="E17" s="3" t="s">
        <v>142</v>
      </c>
      <c r="F17" s="3" t="s">
        <v>63</v>
      </c>
      <c r="G17" s="3" t="s">
        <v>63</v>
      </c>
    </row>
    <row r="18" spans="1:7" ht="15.75">
      <c r="A18" s="4" t="s">
        <v>147</v>
      </c>
      <c r="B18" s="3">
        <v>4</v>
      </c>
      <c r="C18" s="3">
        <v>0</v>
      </c>
      <c r="D18" s="3">
        <v>6</v>
      </c>
      <c r="E18" s="3" t="s">
        <v>148</v>
      </c>
      <c r="F18" s="3" t="s">
        <v>63</v>
      </c>
      <c r="G18" s="3" t="s">
        <v>63</v>
      </c>
    </row>
    <row r="19" spans="1:7" ht="15.75">
      <c r="A19" s="4" t="s">
        <v>149</v>
      </c>
      <c r="B19" s="3">
        <v>4</v>
      </c>
      <c r="C19" s="3">
        <v>0</v>
      </c>
      <c r="D19" s="3">
        <v>4</v>
      </c>
      <c r="E19" s="3" t="s">
        <v>150</v>
      </c>
      <c r="F19" s="3" t="s">
        <v>63</v>
      </c>
      <c r="G19" s="3" t="s">
        <v>63</v>
      </c>
    </row>
    <row r="20" spans="1:7" ht="15.75">
      <c r="A20" s="4" t="s">
        <v>159</v>
      </c>
      <c r="B20" s="3">
        <v>3</v>
      </c>
      <c r="C20" s="3">
        <v>0</v>
      </c>
      <c r="D20" s="3">
        <v>6</v>
      </c>
      <c r="E20" s="3" t="s">
        <v>160</v>
      </c>
      <c r="F20" s="3" t="s">
        <v>63</v>
      </c>
      <c r="G20" s="3" t="s">
        <v>63</v>
      </c>
    </row>
    <row r="21" spans="1:7" ht="15.75">
      <c r="A21" s="2" t="s">
        <v>167</v>
      </c>
      <c r="B21" s="3">
        <v>3</v>
      </c>
      <c r="C21" s="3">
        <v>0</v>
      </c>
      <c r="D21" s="3">
        <v>4</v>
      </c>
      <c r="E21" s="2" t="s">
        <v>168</v>
      </c>
      <c r="F21" s="3" t="s">
        <v>63</v>
      </c>
      <c r="G21" s="3" t="s">
        <v>63</v>
      </c>
    </row>
    <row r="22" spans="1:7" ht="15.75">
      <c r="A22" s="2" t="s">
        <v>169</v>
      </c>
      <c r="B22" s="3">
        <v>3</v>
      </c>
      <c r="C22" s="3">
        <v>0</v>
      </c>
      <c r="D22" s="3">
        <v>4</v>
      </c>
      <c r="E22" s="2" t="s">
        <v>170</v>
      </c>
      <c r="F22" s="3" t="s">
        <v>63</v>
      </c>
      <c r="G22" s="3" t="s">
        <v>63</v>
      </c>
    </row>
    <row r="23" spans="1:7" ht="15.75">
      <c r="A23" s="2" t="s">
        <v>171</v>
      </c>
      <c r="B23" s="3">
        <v>4</v>
      </c>
      <c r="C23" s="3">
        <v>0</v>
      </c>
      <c r="D23" s="3">
        <v>4</v>
      </c>
      <c r="E23" s="2" t="s">
        <v>172</v>
      </c>
      <c r="F23" s="3" t="s">
        <v>63</v>
      </c>
      <c r="G23" s="3" t="s">
        <v>63</v>
      </c>
    </row>
    <row r="24" spans="1:7" ht="15.75">
      <c r="A24" s="4" t="s">
        <v>185</v>
      </c>
      <c r="B24" s="3">
        <v>3</v>
      </c>
      <c r="C24" s="3">
        <v>0</v>
      </c>
      <c r="D24" s="3">
        <v>4</v>
      </c>
      <c r="E24" s="3" t="s">
        <v>186</v>
      </c>
      <c r="F24" s="3" t="s">
        <v>63</v>
      </c>
      <c r="G24" s="3" t="s">
        <v>63</v>
      </c>
    </row>
    <row r="25" spans="1:7" ht="15.75">
      <c r="A25" s="4" t="s">
        <v>203</v>
      </c>
      <c r="B25" s="3">
        <v>3</v>
      </c>
      <c r="C25" s="3">
        <v>2</v>
      </c>
      <c r="D25" s="3">
        <v>5</v>
      </c>
      <c r="E25" s="3" t="s">
        <v>204</v>
      </c>
      <c r="F25" s="3" t="s">
        <v>63</v>
      </c>
      <c r="G25" s="3" t="s">
        <v>63</v>
      </c>
    </row>
    <row r="26" spans="1:7" ht="15.75">
      <c r="A26" s="4" t="s">
        <v>205</v>
      </c>
      <c r="B26" s="3">
        <v>0</v>
      </c>
      <c r="C26" s="3">
        <v>2</v>
      </c>
      <c r="D26" s="3">
        <v>10</v>
      </c>
      <c r="E26" s="3" t="s">
        <v>206</v>
      </c>
      <c r="F26" s="3" t="s">
        <v>63</v>
      </c>
      <c r="G26" s="3" t="s">
        <v>63</v>
      </c>
    </row>
    <row r="27" spans="1:7" ht="15.75">
      <c r="A27" s="2" t="s">
        <v>213</v>
      </c>
      <c r="B27" s="3">
        <v>3</v>
      </c>
      <c r="C27" s="3">
        <v>2</v>
      </c>
      <c r="D27" s="3">
        <v>6</v>
      </c>
      <c r="E27" s="2" t="s">
        <v>214</v>
      </c>
      <c r="F27" s="3" t="s">
        <v>63</v>
      </c>
      <c r="G27" s="3" t="s">
        <v>63</v>
      </c>
    </row>
    <row r="28" spans="1:7" ht="15.75">
      <c r="A28" s="4" t="s">
        <v>74</v>
      </c>
      <c r="B28" s="3">
        <v>2</v>
      </c>
      <c r="C28" s="3">
        <v>0</v>
      </c>
      <c r="D28" s="3">
        <v>2</v>
      </c>
      <c r="E28" s="3" t="s">
        <v>75</v>
      </c>
      <c r="F28" s="3" t="s">
        <v>236</v>
      </c>
      <c r="G28" s="3" t="s">
        <v>76</v>
      </c>
    </row>
    <row r="29" spans="1:7" ht="15.75">
      <c r="A29" s="4" t="s">
        <v>77</v>
      </c>
      <c r="B29" s="3">
        <v>4</v>
      </c>
      <c r="C29" s="3">
        <v>2</v>
      </c>
      <c r="D29" s="3">
        <v>4</v>
      </c>
      <c r="E29" s="3" t="s">
        <v>78</v>
      </c>
      <c r="F29" s="3" t="s">
        <v>79</v>
      </c>
      <c r="G29" s="3" t="s">
        <v>76</v>
      </c>
    </row>
    <row r="30" spans="1:7" ht="15.75">
      <c r="A30" s="4" t="s">
        <v>80</v>
      </c>
      <c r="B30" s="3">
        <v>2</v>
      </c>
      <c r="C30" s="3">
        <v>2</v>
      </c>
      <c r="D30" s="3">
        <v>4</v>
      </c>
      <c r="E30" s="3" t="s">
        <v>81</v>
      </c>
      <c r="F30" s="3" t="s">
        <v>236</v>
      </c>
      <c r="G30" s="3" t="s">
        <v>76</v>
      </c>
    </row>
    <row r="31" spans="1:7" ht="15.75">
      <c r="A31" s="4" t="s">
        <v>82</v>
      </c>
      <c r="B31" s="3">
        <v>3</v>
      </c>
      <c r="C31" s="3">
        <v>3</v>
      </c>
      <c r="D31" s="3">
        <v>3</v>
      </c>
      <c r="E31" s="3" t="s">
        <v>83</v>
      </c>
      <c r="F31" s="3" t="s">
        <v>79</v>
      </c>
      <c r="G31" s="3" t="s">
        <v>76</v>
      </c>
    </row>
    <row r="32" spans="1:7" ht="15.75">
      <c r="A32" s="4" t="s">
        <v>90</v>
      </c>
      <c r="B32" s="3">
        <v>4</v>
      </c>
      <c r="C32" s="3">
        <v>0</v>
      </c>
      <c r="D32" s="3">
        <v>4</v>
      </c>
      <c r="E32" s="3" t="s">
        <v>91</v>
      </c>
      <c r="F32" s="3" t="s">
        <v>79</v>
      </c>
      <c r="G32" s="3" t="s">
        <v>76</v>
      </c>
    </row>
    <row r="33" spans="1:7" ht="15.75">
      <c r="A33" s="4" t="s">
        <v>92</v>
      </c>
      <c r="B33" s="3">
        <v>4</v>
      </c>
      <c r="C33" s="3">
        <v>0</v>
      </c>
      <c r="D33" s="3">
        <v>4</v>
      </c>
      <c r="E33" s="3" t="s">
        <v>93</v>
      </c>
      <c r="F33" s="3" t="s">
        <v>79</v>
      </c>
      <c r="G33" s="3" t="s">
        <v>76</v>
      </c>
    </row>
    <row r="34" spans="1:7" ht="15.75">
      <c r="A34" s="4" t="s">
        <v>94</v>
      </c>
      <c r="B34" s="3">
        <v>2</v>
      </c>
      <c r="C34" s="3">
        <v>2</v>
      </c>
      <c r="D34" s="3">
        <v>4</v>
      </c>
      <c r="E34" s="3" t="s">
        <v>95</v>
      </c>
      <c r="F34" s="3" t="s">
        <v>236</v>
      </c>
      <c r="G34" s="3" t="s">
        <v>76</v>
      </c>
    </row>
    <row r="35" spans="1:7" ht="15.75">
      <c r="A35" s="4" t="s">
        <v>96</v>
      </c>
      <c r="B35" s="3">
        <v>4</v>
      </c>
      <c r="C35" s="3">
        <v>2</v>
      </c>
      <c r="D35" s="3">
        <v>4</v>
      </c>
      <c r="E35" s="3" t="s">
        <v>97</v>
      </c>
      <c r="F35" s="3" t="s">
        <v>236</v>
      </c>
      <c r="G35" s="3" t="s">
        <v>76</v>
      </c>
    </row>
    <row r="36" spans="1:7" ht="15.75">
      <c r="A36" s="4" t="s">
        <v>98</v>
      </c>
      <c r="B36" s="3">
        <v>2</v>
      </c>
      <c r="C36" s="3">
        <v>2</v>
      </c>
      <c r="D36" s="3">
        <v>4</v>
      </c>
      <c r="E36" s="3" t="s">
        <v>99</v>
      </c>
      <c r="F36" s="3" t="s">
        <v>236</v>
      </c>
      <c r="G36" s="3" t="s">
        <v>76</v>
      </c>
    </row>
    <row r="37" spans="1:7" ht="15.75">
      <c r="A37" s="2" t="s">
        <v>100</v>
      </c>
      <c r="B37" s="3">
        <v>2</v>
      </c>
      <c r="C37" s="3">
        <v>2</v>
      </c>
      <c r="D37" s="3">
        <v>2</v>
      </c>
      <c r="E37" s="5" t="s">
        <v>101</v>
      </c>
      <c r="F37" s="3" t="s">
        <v>236</v>
      </c>
      <c r="G37" s="3" t="s">
        <v>76</v>
      </c>
    </row>
    <row r="38" spans="1:7" ht="15.75">
      <c r="A38" s="2" t="s">
        <v>102</v>
      </c>
      <c r="B38" s="3">
        <v>2</v>
      </c>
      <c r="C38" s="3">
        <v>2</v>
      </c>
      <c r="D38" s="3">
        <v>4</v>
      </c>
      <c r="E38" s="5" t="s">
        <v>103</v>
      </c>
      <c r="F38" s="3" t="s">
        <v>236</v>
      </c>
      <c r="G38" s="3" t="s">
        <v>76</v>
      </c>
    </row>
    <row r="39" spans="1:7" ht="15.75">
      <c r="A39" s="4" t="s">
        <v>104</v>
      </c>
      <c r="B39" s="3">
        <v>4</v>
      </c>
      <c r="C39" s="3">
        <v>0</v>
      </c>
      <c r="D39" s="3">
        <v>4</v>
      </c>
      <c r="E39" s="3" t="s">
        <v>105</v>
      </c>
      <c r="F39" s="3" t="s">
        <v>79</v>
      </c>
      <c r="G39" s="3" t="s">
        <v>76</v>
      </c>
    </row>
    <row r="40" spans="1:7" ht="15.75">
      <c r="A40" s="4" t="s">
        <v>106</v>
      </c>
      <c r="B40" s="3">
        <v>3</v>
      </c>
      <c r="C40" s="3">
        <v>0</v>
      </c>
      <c r="D40" s="3">
        <v>3</v>
      </c>
      <c r="E40" s="3" t="s">
        <v>107</v>
      </c>
      <c r="F40" s="3" t="s">
        <v>236</v>
      </c>
      <c r="G40" s="3" t="s">
        <v>76</v>
      </c>
    </row>
    <row r="41" spans="1:7" ht="15.75">
      <c r="A41" s="4" t="s">
        <v>108</v>
      </c>
      <c r="B41" s="3">
        <v>2</v>
      </c>
      <c r="C41" s="3">
        <v>0</v>
      </c>
      <c r="D41" s="3">
        <v>2</v>
      </c>
      <c r="E41" s="3" t="s">
        <v>109</v>
      </c>
      <c r="F41" s="3" t="s">
        <v>236</v>
      </c>
      <c r="G41" s="3" t="s">
        <v>76</v>
      </c>
    </row>
    <row r="42" spans="1:7" ht="15.75">
      <c r="A42" s="4" t="s">
        <v>110</v>
      </c>
      <c r="B42" s="3">
        <v>2</v>
      </c>
      <c r="C42" s="3">
        <v>1</v>
      </c>
      <c r="D42" s="3">
        <v>3</v>
      </c>
      <c r="E42" s="3" t="s">
        <v>111</v>
      </c>
      <c r="F42" s="3" t="s">
        <v>236</v>
      </c>
      <c r="G42" s="3" t="s">
        <v>76</v>
      </c>
    </row>
    <row r="43" spans="1:7" ht="15.75">
      <c r="A43" s="4" t="s">
        <v>112</v>
      </c>
      <c r="B43" s="3">
        <v>4</v>
      </c>
      <c r="C43" s="3">
        <v>0</v>
      </c>
      <c r="D43" s="3">
        <v>4</v>
      </c>
      <c r="E43" s="3" t="s">
        <v>113</v>
      </c>
      <c r="F43" s="3" t="s">
        <v>79</v>
      </c>
      <c r="G43" s="3" t="s">
        <v>76</v>
      </c>
    </row>
    <row r="44" spans="1:7" ht="15.75">
      <c r="A44" s="2" t="s">
        <v>114</v>
      </c>
      <c r="B44" s="3" t="s">
        <v>115</v>
      </c>
      <c r="C44" s="3" t="s">
        <v>115</v>
      </c>
      <c r="D44" s="3" t="s">
        <v>115</v>
      </c>
      <c r="E44" s="5" t="s">
        <v>116</v>
      </c>
      <c r="F44" s="3" t="s">
        <v>79</v>
      </c>
      <c r="G44" s="3" t="s">
        <v>76</v>
      </c>
    </row>
    <row r="45" spans="1:7" ht="15.75">
      <c r="A45" s="2" t="s">
        <v>117</v>
      </c>
      <c r="B45" s="3" t="s">
        <v>115</v>
      </c>
      <c r="C45" s="3" t="s">
        <v>115</v>
      </c>
      <c r="D45" s="3" t="s">
        <v>115</v>
      </c>
      <c r="E45" s="5" t="s">
        <v>118</v>
      </c>
      <c r="F45" s="3" t="s">
        <v>79</v>
      </c>
      <c r="G45" s="3" t="s">
        <v>76</v>
      </c>
    </row>
    <row r="46" spans="1:7" ht="15.75">
      <c r="A46" s="2" t="s">
        <v>119</v>
      </c>
      <c r="B46" s="3" t="s">
        <v>115</v>
      </c>
      <c r="C46" s="3" t="s">
        <v>115</v>
      </c>
      <c r="D46" s="3" t="s">
        <v>115</v>
      </c>
      <c r="E46" s="5" t="s">
        <v>120</v>
      </c>
      <c r="F46" s="3" t="s">
        <v>79</v>
      </c>
      <c r="G46" s="3" t="s">
        <v>76</v>
      </c>
    </row>
    <row r="47" spans="1:7" ht="15.75">
      <c r="A47" s="4" t="s">
        <v>121</v>
      </c>
      <c r="B47" s="3" t="s">
        <v>115</v>
      </c>
      <c r="C47" s="3" t="s">
        <v>115</v>
      </c>
      <c r="D47" s="3" t="s">
        <v>115</v>
      </c>
      <c r="E47" s="3" t="s">
        <v>122</v>
      </c>
      <c r="F47" s="3" t="s">
        <v>79</v>
      </c>
      <c r="G47" s="3" t="s">
        <v>76</v>
      </c>
    </row>
    <row r="48" spans="1:7" ht="15.75">
      <c r="A48" s="4" t="s">
        <v>123</v>
      </c>
      <c r="B48" s="3" t="s">
        <v>115</v>
      </c>
      <c r="C48" s="3" t="s">
        <v>115</v>
      </c>
      <c r="D48" s="3" t="s">
        <v>115</v>
      </c>
      <c r="E48" s="3" t="s">
        <v>124</v>
      </c>
      <c r="F48" s="3" t="s">
        <v>79</v>
      </c>
      <c r="G48" s="3" t="s">
        <v>76</v>
      </c>
    </row>
    <row r="49" spans="1:7" ht="15.75">
      <c r="A49" s="2" t="s">
        <v>129</v>
      </c>
      <c r="B49" s="3">
        <v>4</v>
      </c>
      <c r="C49" s="3">
        <v>0</v>
      </c>
      <c r="D49" s="3">
        <v>4</v>
      </c>
      <c r="E49" s="5" t="s">
        <v>130</v>
      </c>
      <c r="F49" s="3" t="s">
        <v>79</v>
      </c>
      <c r="G49" s="3" t="s">
        <v>76</v>
      </c>
    </row>
    <row r="50" spans="1:7" ht="15.75">
      <c r="A50" s="4" t="s">
        <v>139</v>
      </c>
      <c r="B50" s="3">
        <v>4</v>
      </c>
      <c r="C50" s="3">
        <v>0</v>
      </c>
      <c r="D50" s="3">
        <v>4</v>
      </c>
      <c r="E50" s="3" t="s">
        <v>140</v>
      </c>
      <c r="F50" s="3" t="s">
        <v>236</v>
      </c>
      <c r="G50" s="3" t="s">
        <v>76</v>
      </c>
    </row>
    <row r="51" spans="1:7" ht="15.75">
      <c r="A51" s="4" t="s">
        <v>143</v>
      </c>
      <c r="B51" s="3">
        <v>4</v>
      </c>
      <c r="C51" s="3">
        <v>2</v>
      </c>
      <c r="D51" s="3">
        <v>3</v>
      </c>
      <c r="E51" s="3" t="s">
        <v>144</v>
      </c>
      <c r="F51" s="3" t="s">
        <v>79</v>
      </c>
      <c r="G51" s="3" t="s">
        <v>76</v>
      </c>
    </row>
    <row r="52" spans="1:7" ht="15.75">
      <c r="A52" s="4" t="s">
        <v>145</v>
      </c>
      <c r="B52" s="3">
        <v>2</v>
      </c>
      <c r="C52" s="3">
        <v>2</v>
      </c>
      <c r="D52" s="3">
        <v>2</v>
      </c>
      <c r="E52" s="3" t="s">
        <v>146</v>
      </c>
      <c r="F52" s="3" t="s">
        <v>79</v>
      </c>
      <c r="G52" s="3" t="s">
        <v>76</v>
      </c>
    </row>
    <row r="53" spans="1:7" ht="15.75">
      <c r="A53" s="4" t="s">
        <v>151</v>
      </c>
      <c r="B53" s="3">
        <v>2</v>
      </c>
      <c r="C53" s="3">
        <v>2</v>
      </c>
      <c r="D53" s="3">
        <v>4</v>
      </c>
      <c r="E53" s="3" t="s">
        <v>152</v>
      </c>
      <c r="F53" s="3" t="s">
        <v>236</v>
      </c>
      <c r="G53" s="3" t="s">
        <v>76</v>
      </c>
    </row>
    <row r="54" spans="1:7" ht="15.75">
      <c r="A54" s="4" t="s">
        <v>251</v>
      </c>
      <c r="B54" s="3">
        <v>4</v>
      </c>
      <c r="C54" s="3">
        <v>2</v>
      </c>
      <c r="D54" s="3">
        <v>6</v>
      </c>
      <c r="E54" s="7" t="s">
        <v>260</v>
      </c>
      <c r="F54" s="3" t="s">
        <v>79</v>
      </c>
      <c r="G54" s="3" t="s">
        <v>76</v>
      </c>
    </row>
    <row r="55" spans="1:7" ht="15.75">
      <c r="A55" s="4" t="s">
        <v>257</v>
      </c>
      <c r="B55" s="3">
        <v>3</v>
      </c>
      <c r="C55" s="3">
        <v>3</v>
      </c>
      <c r="D55" s="3">
        <v>6</v>
      </c>
      <c r="E55" s="7" t="s">
        <v>261</v>
      </c>
      <c r="F55" s="3" t="s">
        <v>79</v>
      </c>
      <c r="G55" s="3" t="s">
        <v>76</v>
      </c>
    </row>
    <row r="56" spans="1:7" ht="15.75">
      <c r="A56" s="2" t="s">
        <v>258</v>
      </c>
      <c r="B56" s="3">
        <v>4</v>
      </c>
      <c r="C56" s="3">
        <v>2</v>
      </c>
      <c r="D56" s="3">
        <v>3</v>
      </c>
      <c r="E56" s="7" t="s">
        <v>262</v>
      </c>
      <c r="F56" s="3" t="s">
        <v>79</v>
      </c>
      <c r="G56" s="3" t="s">
        <v>76</v>
      </c>
    </row>
    <row r="57" spans="1:7" ht="15.75">
      <c r="A57" s="4" t="s">
        <v>153</v>
      </c>
      <c r="B57" s="3">
        <v>4</v>
      </c>
      <c r="C57" s="3">
        <v>2</v>
      </c>
      <c r="D57" s="3">
        <v>4</v>
      </c>
      <c r="E57" s="3" t="s">
        <v>154</v>
      </c>
      <c r="F57" s="3" t="s">
        <v>79</v>
      </c>
      <c r="G57" s="3" t="s">
        <v>76</v>
      </c>
    </row>
    <row r="58" spans="1:7" ht="15.75">
      <c r="A58" s="4" t="s">
        <v>155</v>
      </c>
      <c r="B58" s="3">
        <v>2</v>
      </c>
      <c r="C58" s="3">
        <v>2</v>
      </c>
      <c r="D58" s="3">
        <v>3</v>
      </c>
      <c r="E58" s="3" t="s">
        <v>156</v>
      </c>
      <c r="F58" s="3" t="s">
        <v>236</v>
      </c>
      <c r="G58" s="3" t="s">
        <v>76</v>
      </c>
    </row>
    <row r="59" spans="1:7" ht="15.75">
      <c r="A59" s="4" t="s">
        <v>157</v>
      </c>
      <c r="B59" s="3">
        <v>2</v>
      </c>
      <c r="C59" s="3">
        <v>2</v>
      </c>
      <c r="D59" s="3">
        <v>4</v>
      </c>
      <c r="E59" s="3" t="s">
        <v>158</v>
      </c>
      <c r="F59" s="3" t="s">
        <v>236</v>
      </c>
      <c r="G59" s="3" t="s">
        <v>76</v>
      </c>
    </row>
    <row r="60" spans="1:7" ht="15.75">
      <c r="A60" s="2" t="s">
        <v>161</v>
      </c>
      <c r="B60" s="3">
        <v>4</v>
      </c>
      <c r="C60" s="3">
        <v>2</v>
      </c>
      <c r="D60" s="3">
        <v>4</v>
      </c>
      <c r="E60" s="2" t="s">
        <v>162</v>
      </c>
      <c r="F60" s="3" t="s">
        <v>79</v>
      </c>
      <c r="G60" s="3" t="s">
        <v>76</v>
      </c>
    </row>
    <row r="61" spans="1:7" ht="15.75">
      <c r="A61" s="4" t="s">
        <v>163</v>
      </c>
      <c r="B61" s="3">
        <v>4</v>
      </c>
      <c r="C61" s="3">
        <v>0</v>
      </c>
      <c r="D61" s="3">
        <v>2</v>
      </c>
      <c r="E61" s="3" t="s">
        <v>164</v>
      </c>
      <c r="F61" s="3" t="s">
        <v>236</v>
      </c>
      <c r="G61" s="3" t="s">
        <v>76</v>
      </c>
    </row>
    <row r="62" spans="1:7" ht="15.75">
      <c r="A62" s="4" t="s">
        <v>165</v>
      </c>
      <c r="B62" s="6">
        <v>0</v>
      </c>
      <c r="C62" s="6">
        <v>4</v>
      </c>
      <c r="D62" s="6">
        <v>4</v>
      </c>
      <c r="E62" s="3" t="s">
        <v>166</v>
      </c>
      <c r="F62" s="3" t="s">
        <v>79</v>
      </c>
      <c r="G62" s="3" t="s">
        <v>76</v>
      </c>
    </row>
    <row r="63" spans="1:7" ht="15.75">
      <c r="A63" s="4" t="s">
        <v>252</v>
      </c>
      <c r="B63" s="3">
        <v>4</v>
      </c>
      <c r="C63" s="3">
        <v>0</v>
      </c>
      <c r="D63" s="3">
        <v>5</v>
      </c>
      <c r="E63" s="7" t="s">
        <v>263</v>
      </c>
      <c r="F63" s="3" t="s">
        <v>79</v>
      </c>
      <c r="G63" s="3" t="s">
        <v>76</v>
      </c>
    </row>
    <row r="64" spans="1:7" ht="15.75">
      <c r="A64" s="2" t="s">
        <v>173</v>
      </c>
      <c r="B64" s="3">
        <v>4</v>
      </c>
      <c r="C64" s="3">
        <v>0</v>
      </c>
      <c r="D64" s="3">
        <v>2</v>
      </c>
      <c r="E64" s="2" t="s">
        <v>174</v>
      </c>
      <c r="F64" s="3" t="s">
        <v>79</v>
      </c>
      <c r="G64" s="3" t="s">
        <v>76</v>
      </c>
    </row>
    <row r="65" spans="1:7" ht="15.75">
      <c r="A65" s="4" t="s">
        <v>175</v>
      </c>
      <c r="B65" s="3">
        <v>4</v>
      </c>
      <c r="C65" s="3">
        <v>2</v>
      </c>
      <c r="D65" s="3">
        <v>4</v>
      </c>
      <c r="E65" s="3" t="s">
        <v>176</v>
      </c>
      <c r="F65" s="3" t="s">
        <v>79</v>
      </c>
      <c r="G65" s="3" t="s">
        <v>76</v>
      </c>
    </row>
    <row r="66" spans="1:7" ht="15.75">
      <c r="A66" s="4" t="s">
        <v>177</v>
      </c>
      <c r="B66" s="3">
        <v>4</v>
      </c>
      <c r="C66" s="3">
        <v>0</v>
      </c>
      <c r="D66" s="3">
        <v>4</v>
      </c>
      <c r="E66" s="3" t="s">
        <v>178</v>
      </c>
      <c r="F66" s="3" t="s">
        <v>79</v>
      </c>
      <c r="G66" s="3" t="s">
        <v>76</v>
      </c>
    </row>
    <row r="67" spans="1:7" ht="15.75">
      <c r="A67" s="4" t="s">
        <v>179</v>
      </c>
      <c r="B67" s="3">
        <v>4</v>
      </c>
      <c r="C67" s="3">
        <v>2</v>
      </c>
      <c r="D67" s="3">
        <v>4</v>
      </c>
      <c r="E67" s="3" t="s">
        <v>180</v>
      </c>
      <c r="F67" s="3" t="s">
        <v>236</v>
      </c>
      <c r="G67" s="3" t="s">
        <v>76</v>
      </c>
    </row>
    <row r="68" spans="1:7" ht="15.75">
      <c r="A68" s="2" t="s">
        <v>181</v>
      </c>
      <c r="B68" s="3">
        <v>4</v>
      </c>
      <c r="C68" s="3">
        <v>2</v>
      </c>
      <c r="D68" s="3">
        <v>4</v>
      </c>
      <c r="E68" s="2" t="s">
        <v>182</v>
      </c>
      <c r="F68" s="3" t="s">
        <v>236</v>
      </c>
      <c r="G68" s="3" t="s">
        <v>76</v>
      </c>
    </row>
    <row r="69" spans="1:7" ht="15.75">
      <c r="A69" s="4" t="s">
        <v>183</v>
      </c>
      <c r="B69" s="3">
        <v>4</v>
      </c>
      <c r="C69" s="3">
        <v>2</v>
      </c>
      <c r="D69" s="3">
        <v>4</v>
      </c>
      <c r="E69" s="3" t="s">
        <v>184</v>
      </c>
      <c r="F69" s="3" t="s">
        <v>236</v>
      </c>
      <c r="G69" s="3" t="s">
        <v>76</v>
      </c>
    </row>
    <row r="70" spans="1:7" ht="15.75">
      <c r="A70" s="4" t="s">
        <v>187</v>
      </c>
      <c r="B70" s="3">
        <v>3</v>
      </c>
      <c r="C70" s="3">
        <v>0</v>
      </c>
      <c r="D70" s="3">
        <v>3</v>
      </c>
      <c r="E70" s="3" t="s">
        <v>188</v>
      </c>
      <c r="F70" s="3" t="s">
        <v>236</v>
      </c>
      <c r="G70" s="3" t="s">
        <v>76</v>
      </c>
    </row>
    <row r="71" spans="1:7" ht="15.75">
      <c r="A71" s="4" t="s">
        <v>189</v>
      </c>
      <c r="B71" s="3">
        <v>3</v>
      </c>
      <c r="C71" s="3">
        <v>0</v>
      </c>
      <c r="D71" s="3">
        <v>3</v>
      </c>
      <c r="E71" s="3" t="s">
        <v>190</v>
      </c>
      <c r="F71" s="3" t="s">
        <v>79</v>
      </c>
      <c r="G71" s="3" t="s">
        <v>76</v>
      </c>
    </row>
    <row r="72" spans="1:7" ht="15.75">
      <c r="A72" s="4" t="s">
        <v>191</v>
      </c>
      <c r="B72" s="3">
        <v>4</v>
      </c>
      <c r="C72" s="3">
        <v>0</v>
      </c>
      <c r="D72" s="3">
        <v>4</v>
      </c>
      <c r="E72" s="3" t="s">
        <v>192</v>
      </c>
      <c r="F72" s="3" t="s">
        <v>79</v>
      </c>
      <c r="G72" s="3" t="s">
        <v>76</v>
      </c>
    </row>
    <row r="73" spans="1:7" ht="15.75">
      <c r="A73" s="4" t="s">
        <v>193</v>
      </c>
      <c r="B73" s="3">
        <v>1</v>
      </c>
      <c r="C73" s="3">
        <v>3</v>
      </c>
      <c r="D73" s="3">
        <v>4</v>
      </c>
      <c r="E73" s="3" t="s">
        <v>194</v>
      </c>
      <c r="F73" s="3" t="s">
        <v>79</v>
      </c>
      <c r="G73" s="3" t="s">
        <v>76</v>
      </c>
    </row>
    <row r="74" spans="1:7" ht="15.75">
      <c r="A74" s="4" t="s">
        <v>195</v>
      </c>
      <c r="B74" s="3">
        <v>2</v>
      </c>
      <c r="C74" s="3">
        <v>1</v>
      </c>
      <c r="D74" s="3">
        <v>4</v>
      </c>
      <c r="E74" s="3" t="s">
        <v>196</v>
      </c>
      <c r="F74" s="3" t="s">
        <v>79</v>
      </c>
      <c r="G74" s="3" t="s">
        <v>76</v>
      </c>
    </row>
    <row r="75" spans="1:7" ht="15.75">
      <c r="A75" s="2" t="s">
        <v>197</v>
      </c>
      <c r="B75" s="3">
        <v>2</v>
      </c>
      <c r="C75" s="3">
        <v>1</v>
      </c>
      <c r="D75" s="3">
        <v>4</v>
      </c>
      <c r="E75" s="2" t="s">
        <v>198</v>
      </c>
      <c r="F75" s="3" t="s">
        <v>79</v>
      </c>
      <c r="G75" s="3" t="s">
        <v>76</v>
      </c>
    </row>
    <row r="76" spans="1:7" ht="15.75">
      <c r="A76" s="2" t="s">
        <v>199</v>
      </c>
      <c r="B76" s="3">
        <v>2</v>
      </c>
      <c r="C76" s="3">
        <v>1</v>
      </c>
      <c r="D76" s="3">
        <v>4</v>
      </c>
      <c r="E76" s="2" t="s">
        <v>200</v>
      </c>
      <c r="F76" s="3" t="s">
        <v>79</v>
      </c>
      <c r="G76" s="3" t="s">
        <v>76</v>
      </c>
    </row>
    <row r="77" spans="1:7" ht="15.75">
      <c r="A77" s="4" t="s">
        <v>201</v>
      </c>
      <c r="B77" s="3">
        <v>4</v>
      </c>
      <c r="C77" s="3">
        <v>0</v>
      </c>
      <c r="D77" s="3">
        <v>4</v>
      </c>
      <c r="E77" s="3" t="s">
        <v>202</v>
      </c>
      <c r="F77" s="3" t="s">
        <v>79</v>
      </c>
      <c r="G77" s="3" t="s">
        <v>76</v>
      </c>
    </row>
    <row r="78" spans="1:7" ht="15.75">
      <c r="A78" s="4" t="s">
        <v>207</v>
      </c>
      <c r="B78" s="3">
        <v>2</v>
      </c>
      <c r="C78" s="3">
        <v>0</v>
      </c>
      <c r="D78" s="3">
        <v>2</v>
      </c>
      <c r="E78" s="3" t="s">
        <v>208</v>
      </c>
      <c r="F78" s="3" t="s">
        <v>236</v>
      </c>
      <c r="G78" s="3" t="s">
        <v>76</v>
      </c>
    </row>
    <row r="79" spans="1:7" ht="15.75">
      <c r="A79" s="4" t="s">
        <v>209</v>
      </c>
      <c r="B79" s="3">
        <v>2</v>
      </c>
      <c r="C79" s="3">
        <v>2</v>
      </c>
      <c r="D79" s="3">
        <v>4</v>
      </c>
      <c r="E79" s="3" t="s">
        <v>210</v>
      </c>
      <c r="F79" s="3" t="s">
        <v>79</v>
      </c>
      <c r="G79" s="3" t="s">
        <v>76</v>
      </c>
    </row>
    <row r="80" spans="1:7" ht="15.75">
      <c r="A80" s="2" t="s">
        <v>211</v>
      </c>
      <c r="B80" s="3">
        <v>3</v>
      </c>
      <c r="C80" s="3">
        <v>0</v>
      </c>
      <c r="D80" s="3">
        <v>3</v>
      </c>
      <c r="E80" s="2" t="s">
        <v>212</v>
      </c>
      <c r="F80" s="3" t="s">
        <v>236</v>
      </c>
      <c r="G80" s="3" t="s">
        <v>76</v>
      </c>
    </row>
    <row r="81" spans="1:7" ht="15.75">
      <c r="A81" s="4" t="s">
        <v>215</v>
      </c>
      <c r="B81" s="3">
        <v>2</v>
      </c>
      <c r="C81" s="3">
        <v>4</v>
      </c>
      <c r="D81" s="3">
        <v>3</v>
      </c>
      <c r="E81" s="4" t="s">
        <v>216</v>
      </c>
      <c r="F81" s="3" t="s">
        <v>236</v>
      </c>
      <c r="G81" s="3" t="s">
        <v>76</v>
      </c>
    </row>
    <row r="82" spans="1:7" ht="15.75">
      <c r="A82" s="2" t="s">
        <v>217</v>
      </c>
      <c r="B82" s="3">
        <v>2</v>
      </c>
      <c r="C82" s="3">
        <v>4</v>
      </c>
      <c r="D82" s="3">
        <v>3</v>
      </c>
      <c r="E82" s="7" t="s">
        <v>218</v>
      </c>
      <c r="F82" s="3" t="s">
        <v>236</v>
      </c>
      <c r="G82" s="3" t="s">
        <v>76</v>
      </c>
    </row>
    <row r="83" spans="1:7" ht="15.75">
      <c r="A83" s="4" t="s">
        <v>219</v>
      </c>
      <c r="B83" s="3">
        <v>4</v>
      </c>
      <c r="C83" s="3">
        <v>2</v>
      </c>
      <c r="D83" s="3">
        <v>3</v>
      </c>
      <c r="E83" s="7" t="s">
        <v>220</v>
      </c>
      <c r="F83" s="3" t="s">
        <v>79</v>
      </c>
      <c r="G83" s="3" t="s">
        <v>76</v>
      </c>
    </row>
    <row r="84" spans="1:7" ht="15.75">
      <c r="A84" s="2" t="s">
        <v>221</v>
      </c>
      <c r="B84" s="3">
        <v>4</v>
      </c>
      <c r="C84" s="3">
        <v>2</v>
      </c>
      <c r="D84" s="3">
        <v>3</v>
      </c>
      <c r="E84" s="7" t="s">
        <v>222</v>
      </c>
      <c r="F84" s="3" t="s">
        <v>79</v>
      </c>
      <c r="G84" s="3" t="s">
        <v>76</v>
      </c>
    </row>
    <row r="85" spans="1:7" ht="15.75">
      <c r="A85" s="2" t="s">
        <v>231</v>
      </c>
      <c r="B85" s="3">
        <v>4</v>
      </c>
      <c r="C85" s="3">
        <v>0</v>
      </c>
      <c r="D85" s="3">
        <v>8</v>
      </c>
      <c r="E85" s="7" t="s">
        <v>232</v>
      </c>
      <c r="F85" s="3" t="s">
        <v>225</v>
      </c>
      <c r="G85" s="3" t="s">
        <v>226</v>
      </c>
    </row>
    <row r="86" spans="1:7" ht="15.75">
      <c r="A86" s="2" t="s">
        <v>227</v>
      </c>
      <c r="B86" s="3">
        <v>4</v>
      </c>
      <c r="C86" s="3">
        <v>0</v>
      </c>
      <c r="D86" s="3">
        <v>8</v>
      </c>
      <c r="E86" s="7" t="s">
        <v>228</v>
      </c>
      <c r="F86" s="3" t="s">
        <v>225</v>
      </c>
      <c r="G86" s="3" t="s">
        <v>226</v>
      </c>
    </row>
    <row r="87" spans="1:7" ht="15.75">
      <c r="A87" s="2" t="s">
        <v>229</v>
      </c>
      <c r="B87" s="3">
        <v>4</v>
      </c>
      <c r="C87" s="3">
        <v>0</v>
      </c>
      <c r="D87" s="3">
        <v>8</v>
      </c>
      <c r="E87" s="7" t="s">
        <v>230</v>
      </c>
      <c r="F87" s="3" t="s">
        <v>225</v>
      </c>
      <c r="G87" s="3" t="s">
        <v>226</v>
      </c>
    </row>
    <row r="88" spans="1:7" ht="15.75">
      <c r="A88" s="4" t="s">
        <v>224</v>
      </c>
      <c r="B88" s="3">
        <v>2</v>
      </c>
      <c r="C88" s="3">
        <v>0</v>
      </c>
      <c r="D88" s="3">
        <v>4</v>
      </c>
      <c r="E88" s="7" t="s">
        <v>223</v>
      </c>
      <c r="F88" s="3" t="s">
        <v>225</v>
      </c>
      <c r="G88" s="3" t="s">
        <v>226</v>
      </c>
    </row>
    <row r="89" spans="1:7" ht="15.75">
      <c r="A89" s="2" t="s">
        <v>269</v>
      </c>
      <c r="B89" s="3">
        <v>4</v>
      </c>
      <c r="C89" s="3">
        <v>0</v>
      </c>
      <c r="D89" s="3">
        <v>8</v>
      </c>
      <c r="E89" s="7" t="s">
        <v>272</v>
      </c>
      <c r="F89" s="3" t="s">
        <v>225</v>
      </c>
      <c r="G89" s="3" t="s">
        <v>226</v>
      </c>
    </row>
    <row r="90" spans="1:7" ht="15.75">
      <c r="A90" s="2" t="s">
        <v>270</v>
      </c>
      <c r="B90" s="3">
        <v>4</v>
      </c>
      <c r="C90" s="3">
        <v>0</v>
      </c>
      <c r="D90" s="3">
        <v>8</v>
      </c>
      <c r="E90" s="40" t="s">
        <v>271</v>
      </c>
      <c r="F90" s="3" t="s">
        <v>225</v>
      </c>
      <c r="G90" s="3" t="s">
        <v>226</v>
      </c>
    </row>
    <row r="91" spans="1:7" ht="15.75">
      <c r="A91" s="2" t="s">
        <v>273</v>
      </c>
      <c r="B91" s="3">
        <v>2</v>
      </c>
      <c r="C91" s="3">
        <v>0</v>
      </c>
      <c r="D91" s="3">
        <v>4</v>
      </c>
      <c r="E91" s="7" t="s">
        <v>274</v>
      </c>
      <c r="F91" s="3" t="s">
        <v>225</v>
      </c>
      <c r="G91" s="3" t="s">
        <v>226</v>
      </c>
    </row>
    <row r="92" spans="1:7" ht="15.75">
      <c r="A92" s="2" t="s">
        <v>256</v>
      </c>
      <c r="B92" s="3">
        <v>4</v>
      </c>
      <c r="C92" s="3">
        <v>0</v>
      </c>
      <c r="D92" s="3">
        <v>4</v>
      </c>
      <c r="E92" s="7" t="s">
        <v>264</v>
      </c>
      <c r="F92" s="3" t="s">
        <v>237</v>
      </c>
      <c r="G92" s="3"/>
    </row>
    <row r="93" spans="1:7" ht="15.75">
      <c r="A93" s="2" t="s">
        <v>354</v>
      </c>
      <c r="B93" s="3">
        <v>2</v>
      </c>
      <c r="C93" s="3">
        <v>0</v>
      </c>
      <c r="D93" s="3">
        <v>4</v>
      </c>
      <c r="E93" s="7" t="s">
        <v>355</v>
      </c>
      <c r="F93" s="3" t="s">
        <v>225</v>
      </c>
      <c r="G93" s="3" t="s">
        <v>226</v>
      </c>
    </row>
    <row r="94" spans="1:7" ht="15.75">
      <c r="A94" s="2"/>
      <c r="B94" s="3"/>
      <c r="C94" s="3"/>
      <c r="D94" s="3"/>
      <c r="E94" s="7"/>
      <c r="F94" s="3"/>
      <c r="G94" s="3"/>
    </row>
    <row r="95" spans="1:7" ht="15.75">
      <c r="A95" s="2"/>
      <c r="B95" s="3"/>
      <c r="C95" s="3"/>
      <c r="D95" s="3"/>
      <c r="E95" s="7"/>
      <c r="F95" s="3"/>
      <c r="G95" s="3"/>
    </row>
    <row r="96" spans="1:7" ht="15.75">
      <c r="A96" s="2"/>
      <c r="B96" s="3"/>
      <c r="C96" s="3"/>
      <c r="D96" s="3"/>
      <c r="E96" s="7"/>
      <c r="F96" s="3"/>
      <c r="G96" s="3"/>
    </row>
    <row r="97" spans="1:7" ht="15.75">
      <c r="A97" s="2"/>
      <c r="B97" s="3"/>
      <c r="C97" s="3"/>
      <c r="D97" s="3"/>
      <c r="E97" s="7"/>
      <c r="F97" s="3"/>
      <c r="G97" s="3"/>
    </row>
    <row r="98" spans="1:7" ht="15.75">
      <c r="A98" s="2"/>
      <c r="B98" s="3"/>
      <c r="C98" s="3"/>
      <c r="D98" s="3"/>
      <c r="E98" s="7"/>
      <c r="F98" s="3"/>
      <c r="G98" s="3"/>
    </row>
    <row r="99" spans="1:7" ht="15.75">
      <c r="A99" s="2"/>
      <c r="B99" s="3"/>
      <c r="C99" s="3"/>
      <c r="D99" s="3"/>
      <c r="E99" s="7"/>
      <c r="F99" s="3"/>
      <c r="G99" s="3"/>
    </row>
    <row r="100" spans="1:7" ht="15.75">
      <c r="A100" s="4"/>
      <c r="B100" s="3"/>
      <c r="C100" s="3"/>
      <c r="D100" s="3"/>
      <c r="E100" s="7"/>
      <c r="F100" s="3"/>
      <c r="G100" s="3"/>
    </row>
    <row r="101" spans="1:7" ht="15.75">
      <c r="A101" s="4"/>
      <c r="B101" s="3"/>
      <c r="C101" s="3"/>
      <c r="D101" s="3"/>
      <c r="E101" s="7"/>
      <c r="F101" s="3"/>
      <c r="G101" s="3"/>
    </row>
    <row r="102" spans="1:7" ht="15.75">
      <c r="A102" s="2"/>
      <c r="B102" s="3"/>
      <c r="C102" s="3"/>
      <c r="D102" s="3"/>
      <c r="E102" s="7"/>
      <c r="F102" s="3"/>
      <c r="G102" s="3"/>
    </row>
    <row r="103" spans="1:7" ht="15.75">
      <c r="A103" s="28"/>
      <c r="B103" s="29"/>
      <c r="C103" s="29"/>
      <c r="D103" s="29"/>
      <c r="E103" s="30"/>
      <c r="F103" s="29"/>
      <c r="G103" s="29"/>
    </row>
    <row r="104" spans="1:7" ht="15.75">
      <c r="A104" s="28"/>
      <c r="B104" s="29"/>
      <c r="C104" s="29"/>
      <c r="D104" s="29"/>
      <c r="E104" s="30"/>
      <c r="F104" s="29"/>
      <c r="G104" s="29"/>
    </row>
    <row r="105" spans="1:7" ht="15.75">
      <c r="A105" s="28"/>
      <c r="B105" s="29"/>
      <c r="C105" s="29"/>
      <c r="D105" s="29"/>
      <c r="E105" s="30"/>
      <c r="F105" s="29"/>
      <c r="G105" s="29"/>
    </row>
    <row r="106" spans="1:7" ht="15.75">
      <c r="A106" s="28"/>
      <c r="B106" s="29"/>
      <c r="C106" s="29"/>
      <c r="D106" s="29"/>
      <c r="E106" s="30"/>
      <c r="F106" s="29"/>
      <c r="G106" s="29"/>
    </row>
    <row r="107" spans="1:7" ht="15.75">
      <c r="A107" s="28"/>
      <c r="B107" s="29"/>
      <c r="C107" s="29"/>
      <c r="D107" s="29"/>
      <c r="E107" s="30"/>
      <c r="F107" s="29"/>
      <c r="G107" s="29"/>
    </row>
    <row r="108" spans="1:7" ht="15.75">
      <c r="A108" s="28"/>
      <c r="B108" s="29"/>
      <c r="C108" s="29"/>
      <c r="D108" s="29"/>
      <c r="E108" s="30"/>
      <c r="F108" s="29"/>
      <c r="G108" s="29"/>
    </row>
    <row r="109" spans="1:7" ht="15.75">
      <c r="A109" s="28"/>
      <c r="B109" s="29"/>
      <c r="C109" s="29"/>
      <c r="D109" s="29"/>
      <c r="E109" s="30"/>
      <c r="F109" s="29"/>
      <c r="G109" s="29"/>
    </row>
    <row r="110" spans="1:7" ht="15.75">
      <c r="A110" s="28"/>
      <c r="B110" s="29"/>
      <c r="C110" s="29"/>
      <c r="D110" s="29"/>
      <c r="E110" s="30"/>
      <c r="F110" s="29"/>
      <c r="G110" s="29"/>
    </row>
    <row r="111" spans="1:7" ht="15.75">
      <c r="A111" s="28"/>
      <c r="B111" s="29"/>
      <c r="C111" s="29"/>
      <c r="D111" s="29"/>
      <c r="E111" s="30"/>
      <c r="F111" s="29"/>
      <c r="G111" s="29"/>
    </row>
    <row r="112" spans="1:7" ht="15.75">
      <c r="A112" s="28"/>
      <c r="B112" s="29"/>
      <c r="C112" s="29"/>
      <c r="D112" s="29"/>
      <c r="E112" s="30"/>
      <c r="F112" s="29"/>
      <c r="G112" s="29"/>
    </row>
    <row r="113" spans="1:7" ht="15.75">
      <c r="A113" s="28"/>
      <c r="B113" s="29"/>
      <c r="C113" s="29"/>
      <c r="D113" s="29"/>
      <c r="E113" s="30"/>
      <c r="F113" s="29"/>
      <c r="G113" s="29"/>
    </row>
    <row r="114" spans="1:7" ht="15.75">
      <c r="A114" s="28"/>
      <c r="B114" s="29"/>
      <c r="C114" s="29"/>
      <c r="D114" s="29"/>
      <c r="E114" s="30"/>
      <c r="F114" s="29"/>
      <c r="G114" s="29"/>
    </row>
    <row r="115" spans="1:7" ht="15.75">
      <c r="A115" s="28"/>
      <c r="B115" s="29"/>
      <c r="C115" s="29"/>
      <c r="D115" s="29"/>
      <c r="E115" s="30"/>
      <c r="F115" s="29"/>
      <c r="G115" s="29"/>
    </row>
    <row r="116" spans="1:7" ht="15.75">
      <c r="A116" s="28"/>
      <c r="B116" s="29"/>
      <c r="C116" s="29"/>
      <c r="D116" s="29"/>
      <c r="E116" s="30"/>
      <c r="F116" s="29"/>
      <c r="G116" s="29"/>
    </row>
    <row r="117" spans="1:7" ht="15.75">
      <c r="A117" s="28"/>
      <c r="B117" s="29"/>
      <c r="C117" s="29"/>
      <c r="D117" s="29"/>
      <c r="E117" s="30"/>
      <c r="F117" s="29"/>
      <c r="G117" s="29"/>
    </row>
    <row r="118" spans="1:7" ht="15.75">
      <c r="A118" s="28"/>
      <c r="B118" s="29"/>
      <c r="C118" s="29"/>
      <c r="D118" s="29"/>
      <c r="E118" s="30"/>
      <c r="F118" s="29"/>
      <c r="G118" s="29"/>
    </row>
    <row r="119" spans="1:7" ht="15.75">
      <c r="A119" s="28"/>
      <c r="B119" s="29"/>
      <c r="C119" s="29"/>
      <c r="D119" s="29"/>
      <c r="E119" s="30"/>
      <c r="F119" s="29"/>
      <c r="G119" s="29"/>
    </row>
    <row r="120" spans="1:7" ht="15.75">
      <c r="A120" s="28"/>
      <c r="B120" s="29"/>
      <c r="C120" s="29"/>
      <c r="D120" s="29"/>
      <c r="E120" s="30"/>
      <c r="F120" s="29"/>
      <c r="G120" s="29"/>
    </row>
    <row r="121" spans="1:7" ht="15.75">
      <c r="A121" s="28"/>
      <c r="B121" s="29"/>
      <c r="C121" s="29"/>
      <c r="D121" s="29"/>
      <c r="E121" s="30"/>
      <c r="F121" s="29"/>
      <c r="G121" s="29"/>
    </row>
    <row r="122" spans="1:7" ht="15.75">
      <c r="A122" s="28"/>
      <c r="B122" s="29"/>
      <c r="C122" s="29"/>
      <c r="D122" s="29"/>
      <c r="E122" s="30"/>
      <c r="F122" s="29"/>
      <c r="G122" s="29"/>
    </row>
    <row r="123" spans="1:7" ht="15.75">
      <c r="A123" s="28"/>
      <c r="B123" s="29"/>
      <c r="C123" s="29"/>
      <c r="D123" s="29"/>
      <c r="E123" s="30"/>
      <c r="F123" s="29"/>
      <c r="G123" s="29"/>
    </row>
    <row r="124" spans="1:7" ht="15.75">
      <c r="A124" s="28"/>
      <c r="B124" s="29"/>
      <c r="C124" s="29"/>
      <c r="D124" s="29"/>
      <c r="E124" s="30"/>
      <c r="F124" s="29"/>
      <c r="G124" s="29"/>
    </row>
    <row r="125" spans="1:7" ht="15.75">
      <c r="A125" s="28"/>
      <c r="B125" s="29"/>
      <c r="C125" s="29"/>
      <c r="D125" s="29"/>
      <c r="E125" s="30"/>
      <c r="F125" s="29"/>
      <c r="G125" s="29"/>
    </row>
    <row r="126" spans="1:7" ht="15.75">
      <c r="A126" s="28"/>
      <c r="B126" s="29"/>
      <c r="C126" s="29"/>
      <c r="D126" s="29"/>
      <c r="E126" s="30"/>
      <c r="F126" s="29"/>
      <c r="G126" s="29"/>
    </row>
  </sheetData>
  <sheetProtection autoFilter="0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G11" sqref="G11"/>
    </sheetView>
  </sheetViews>
  <sheetFormatPr defaultRowHeight="15"/>
  <cols>
    <col min="1" max="1" width="13.5703125" style="37" bestFit="1" customWidth="1"/>
    <col min="2" max="16384" width="9.140625" style="37"/>
  </cols>
  <sheetData>
    <row r="1" spans="1:6">
      <c r="A1" s="37" t="s">
        <v>305</v>
      </c>
      <c r="D1" s="45">
        <v>0.33333333333333331</v>
      </c>
      <c r="F1" s="37" t="s">
        <v>306</v>
      </c>
    </row>
    <row r="2" spans="1:6">
      <c r="A2" s="37" t="s">
        <v>307</v>
      </c>
      <c r="D2" s="45">
        <v>0.35416666666666669</v>
      </c>
      <c r="F2" s="37" t="s">
        <v>308</v>
      </c>
    </row>
    <row r="3" spans="1:6">
      <c r="A3" s="37" t="s">
        <v>309</v>
      </c>
      <c r="D3" s="45">
        <v>0.375</v>
      </c>
      <c r="F3" s="37" t="s">
        <v>310</v>
      </c>
    </row>
    <row r="4" spans="1:6">
      <c r="A4" s="37" t="s">
        <v>311</v>
      </c>
      <c r="D4" s="45">
        <v>0.39583333333333298</v>
      </c>
    </row>
    <row r="5" spans="1:6">
      <c r="A5" s="37" t="s">
        <v>312</v>
      </c>
      <c r="D5" s="45">
        <v>0.41666666666666702</v>
      </c>
    </row>
    <row r="6" spans="1:6">
      <c r="A6" s="37" t="s">
        <v>313</v>
      </c>
      <c r="D6" s="45">
        <v>0.4236111111111111</v>
      </c>
    </row>
    <row r="7" spans="1:6">
      <c r="D7" s="45">
        <v>0.4375</v>
      </c>
    </row>
    <row r="8" spans="1:6">
      <c r="D8" s="45">
        <v>0.45833333333333298</v>
      </c>
    </row>
    <row r="9" spans="1:6">
      <c r="D9" s="45">
        <v>0.46527777777777773</v>
      </c>
    </row>
    <row r="10" spans="1:6">
      <c r="D10" s="45">
        <v>0.47916666666666702</v>
      </c>
    </row>
    <row r="11" spans="1:6">
      <c r="D11" s="45">
        <v>0.5</v>
      </c>
    </row>
    <row r="12" spans="1:6">
      <c r="D12" s="45">
        <v>0.50694444444444442</v>
      </c>
    </row>
    <row r="13" spans="1:6">
      <c r="D13" s="45">
        <v>0.52083333333333304</v>
      </c>
    </row>
    <row r="14" spans="1:6">
      <c r="D14" s="45">
        <v>0.54166666666666696</v>
      </c>
    </row>
    <row r="15" spans="1:6">
      <c r="D15" s="45">
        <v>0.54861111111111105</v>
      </c>
    </row>
    <row r="16" spans="1:6">
      <c r="D16" s="45">
        <v>0.5625</v>
      </c>
    </row>
    <row r="17" spans="4:4">
      <c r="D17" s="45">
        <v>0.58333333333333304</v>
      </c>
    </row>
    <row r="18" spans="4:4">
      <c r="D18" s="45">
        <v>0.60416666666666696</v>
      </c>
    </row>
    <row r="19" spans="4:4">
      <c r="D19" s="45">
        <v>0.625</v>
      </c>
    </row>
    <row r="20" spans="4:4">
      <c r="D20" s="45">
        <v>0.64583333333333404</v>
      </c>
    </row>
    <row r="21" spans="4:4">
      <c r="D21" s="45">
        <v>0.66666666666666696</v>
      </c>
    </row>
    <row r="22" spans="4:4">
      <c r="D22" s="45">
        <v>0.6875</v>
      </c>
    </row>
    <row r="23" spans="4:4">
      <c r="D23" s="45">
        <v>0.70833333333333404</v>
      </c>
    </row>
    <row r="24" spans="4:4">
      <c r="D24" s="45">
        <v>0.72916666666666696</v>
      </c>
    </row>
    <row r="25" spans="4:4">
      <c r="D25" s="45">
        <v>0.75</v>
      </c>
    </row>
    <row r="26" spans="4:4">
      <c r="D26" s="45">
        <v>0.77083333333333404</v>
      </c>
    </row>
    <row r="27" spans="4:4">
      <c r="D27" s="45">
        <v>0.78472222222222221</v>
      </c>
    </row>
    <row r="28" spans="4:4">
      <c r="D28" s="45">
        <v>0.79166666666666696</v>
      </c>
    </row>
    <row r="29" spans="4:4">
      <c r="D29" s="45">
        <v>0.812500000000001</v>
      </c>
    </row>
    <row r="30" spans="4:4">
      <c r="D30" s="45">
        <v>0.83333333333333404</v>
      </c>
    </row>
    <row r="31" spans="4:4">
      <c r="D31" s="45">
        <v>0.85416666666666696</v>
      </c>
    </row>
    <row r="32" spans="4:4">
      <c r="D32" s="45">
        <v>0.86805555555555547</v>
      </c>
    </row>
    <row r="33" spans="4:4">
      <c r="D33" s="45">
        <v>0.875000000000001</v>
      </c>
    </row>
    <row r="34" spans="4:4">
      <c r="D34" s="45">
        <v>0.89583333333333404</v>
      </c>
    </row>
    <row r="35" spans="4:4">
      <c r="D35" s="45">
        <v>0.91666666666666696</v>
      </c>
    </row>
    <row r="36" spans="4:4">
      <c r="D36" s="45">
        <v>0.937500000000001</v>
      </c>
    </row>
    <row r="37" spans="4:4">
      <c r="D37" s="45">
        <v>0.95833333333333404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8</vt:i4>
      </vt:variant>
    </vt:vector>
  </HeadingPairs>
  <TitlesOfParts>
    <vt:vector size="20" baseType="lpstr">
      <vt:lpstr>ORIENTAÇÕES</vt:lpstr>
      <vt:lpstr>Alocação 1q</vt:lpstr>
      <vt:lpstr>Alocação 2q</vt:lpstr>
      <vt:lpstr>Alocação 3q</vt:lpstr>
      <vt:lpstr>Coordenadores disciplinas</vt:lpstr>
      <vt:lpstr>Controle</vt:lpstr>
      <vt:lpstr>Docentes</vt:lpstr>
      <vt:lpstr>Disciplinas</vt:lpstr>
      <vt:lpstr>lista dias e horas</vt:lpstr>
      <vt:lpstr>Prograd 1Q</vt:lpstr>
      <vt:lpstr>Prograd 2Q</vt:lpstr>
      <vt:lpstr>Prograd 3Q</vt:lpstr>
      <vt:lpstr>dias</vt:lpstr>
      <vt:lpstr>Disciplina</vt:lpstr>
      <vt:lpstr>Docentes</vt:lpstr>
      <vt:lpstr>horas</vt:lpstr>
      <vt:lpstr>sq</vt:lpstr>
      <vt:lpstr>Tabela1q</vt:lpstr>
      <vt:lpstr>Tabela2q</vt:lpstr>
      <vt:lpstr>Tabela3q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Silva</dc:creator>
  <cp:lastModifiedBy>Fernanda Franzolin</cp:lastModifiedBy>
  <dcterms:created xsi:type="dcterms:W3CDTF">2016-08-29T21:21:44Z</dcterms:created>
  <dcterms:modified xsi:type="dcterms:W3CDTF">2018-09-13T14:06:41Z</dcterms:modified>
</cp:coreProperties>
</file>