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BAC FIL OB 2010" sheetId="13" r:id="rId2"/>
    <sheet name="BAC FIL OL 2010" sheetId="14" r:id="rId3"/>
  </sheets>
  <definedNames>
    <definedName name="_xlnm._FilterDatabase" localSheetId="0" hidden="1">'Colar histórico'!$A$1:$G$97</definedName>
  </definedNames>
  <calcPr calcId="145621"/>
</workbook>
</file>

<file path=xl/calcChain.xml><?xml version="1.0" encoding="utf-8"?>
<calcChain xmlns="http://schemas.openxmlformats.org/spreadsheetml/2006/main">
  <c r="O160" i="4" l="1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4" i="4"/>
  <c r="N154" i="4"/>
  <c r="M154" i="4"/>
  <c r="L154" i="4"/>
  <c r="K154" i="4"/>
  <c r="J154" i="4"/>
  <c r="O153" i="4"/>
  <c r="N153" i="4"/>
  <c r="M153" i="4"/>
  <c r="L153" i="4"/>
  <c r="K153" i="4"/>
  <c r="J153" i="4"/>
  <c r="O152" i="4"/>
  <c r="N152" i="4"/>
  <c r="M152" i="4"/>
  <c r="L152" i="4"/>
  <c r="K152" i="4"/>
  <c r="J152" i="4"/>
  <c r="O151" i="4"/>
  <c r="N151" i="4"/>
  <c r="M151" i="4"/>
  <c r="L151" i="4"/>
  <c r="K151" i="4"/>
  <c r="J151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H2" i="14" l="1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F27" i="13" l="1"/>
  <c r="G27" i="13"/>
  <c r="K27" i="13"/>
  <c r="I25" i="13"/>
  <c r="I26" i="13"/>
  <c r="I24" i="13"/>
  <c r="K45" i="14"/>
  <c r="I43" i="14"/>
  <c r="I44" i="14"/>
  <c r="I36" i="14" l="1"/>
  <c r="I37" i="14"/>
  <c r="I38" i="14"/>
  <c r="I40" i="14"/>
  <c r="I41" i="14"/>
  <c r="I42" i="14"/>
  <c r="I39" i="14"/>
  <c r="I35" i="14"/>
  <c r="I34" i="14"/>
  <c r="I33" i="14"/>
  <c r="I32" i="14"/>
  <c r="I31" i="14"/>
  <c r="I28" i="14"/>
  <c r="I29" i="14"/>
  <c r="I30" i="14"/>
  <c r="I25" i="14"/>
  <c r="I26" i="14"/>
  <c r="I27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" i="13"/>
  <c r="H27" i="13" l="1"/>
  <c r="I27" i="13"/>
  <c r="H45" i="14"/>
  <c r="I2" i="14"/>
  <c r="I45" i="14" s="1"/>
</calcChain>
</file>

<file path=xl/sharedStrings.xml><?xml version="1.0" encoding="utf-8"?>
<sst xmlns="http://schemas.openxmlformats.org/spreadsheetml/2006/main" count="181" uniqueCount="169">
  <si>
    <t>Livres</t>
  </si>
  <si>
    <t>BCT</t>
  </si>
  <si>
    <t>Limitadas</t>
  </si>
  <si>
    <t>Espec. ob</t>
  </si>
  <si>
    <t>Estágio</t>
  </si>
  <si>
    <t>Atv. Complementar BCT</t>
  </si>
  <si>
    <t>Atv. Complementar Específico</t>
  </si>
  <si>
    <t>Créditos</t>
  </si>
  <si>
    <t>Código Novo</t>
  </si>
  <si>
    <t>Nome</t>
  </si>
  <si>
    <t>T</t>
  </si>
  <si>
    <t>P</t>
  </si>
  <si>
    <t>I</t>
  </si>
  <si>
    <t>Horas</t>
  </si>
  <si>
    <t>Cred Cursados</t>
  </si>
  <si>
    <t>Horas Cursadas</t>
  </si>
  <si>
    <t>Disciplina Convalidada</t>
  </si>
  <si>
    <t>Crédito</t>
  </si>
  <si>
    <t>Total</t>
  </si>
  <si>
    <t>NHZ2001-11</t>
  </si>
  <si>
    <t>Antropologia Filosófica</t>
  </si>
  <si>
    <t>NHZ2002-11</t>
  </si>
  <si>
    <t>Ceticismo</t>
  </si>
  <si>
    <t>NHZ2011-11</t>
  </si>
  <si>
    <t>Existencialismo</t>
  </si>
  <si>
    <t>NHZ2013-11</t>
  </si>
  <si>
    <t>Filosofia Brasileira: História e Problemas</t>
  </si>
  <si>
    <t>NHZ2014-11</t>
  </si>
  <si>
    <t>Filosofia da Ciência Pós-kuhniana</t>
  </si>
  <si>
    <t>NHH2017-13</t>
  </si>
  <si>
    <t>Filosofia da Educação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</si>
  <si>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</si>
  <si>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</si>
  <si>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</si>
  <si>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</si>
  <si>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</si>
  <si>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</si>
  <si>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NHH2023-13</t>
  </si>
  <si>
    <t>Filosofia do Ensino de Filosofia</t>
  </si>
  <si>
    <t>NHZ2024-11</t>
  </si>
  <si>
    <t>Filosofia Experimental e Mecanicismo</t>
  </si>
  <si>
    <t>NHZ2025-11</t>
  </si>
  <si>
    <t>Filosofia Latino-Americana: História e Problemas</t>
  </si>
  <si>
    <t>NHZ2027-11</t>
  </si>
  <si>
    <t>Filosofia no Ensino Fundamental</t>
  </si>
  <si>
    <t>NHZ2030-11</t>
  </si>
  <si>
    <t>Fundamentos da Lógica Modal</t>
  </si>
  <si>
    <t>NHZ2031-11</t>
  </si>
  <si>
    <t>História da Astronomia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</si>
  <si>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</si>
  <si>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</si>
  <si>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</si>
  <si>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</si>
  <si>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</si>
  <si>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</si>
  <si>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</si>
  <si>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</si>
  <si>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</si>
  <si>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</si>
  <si>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</si>
  <si>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</si>
  <si>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NHZ2045-11</t>
  </si>
  <si>
    <t>História e Filosofia da Ciência</t>
  </si>
  <si>
    <t>NHZ2046-11</t>
  </si>
  <si>
    <t>História Social da Tecnologia na América Latina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</si>
  <si>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</si>
  <si>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</si>
  <si>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</si>
  <si>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</si>
  <si>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</si>
  <si>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</si>
  <si>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</si>
  <si>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</si>
  <si>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NHZ2053-11</t>
  </si>
  <si>
    <t>Pensamento Marxista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</si>
  <si>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</si>
  <si>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</si>
  <si>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</si>
  <si>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</si>
  <si>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</si>
  <si>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</si>
  <si>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</si>
  <si>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</si>
  <si>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NHZ2058-11</t>
  </si>
  <si>
    <t>Pragmatismo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</si>
  <si>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</si>
  <si>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</si>
  <si>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</si>
  <si>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</si>
  <si>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</si>
  <si>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</si>
  <si>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</si>
  <si>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</si>
  <si>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</si>
  <si>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</si>
  <si>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</si>
  <si>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</si>
  <si>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</si>
  <si>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</si>
  <si>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</si>
  <si>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</si>
  <si>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</si>
  <si>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</si>
  <si>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NHZ2077-11</t>
  </si>
  <si>
    <t>Tópicos em Teoria do Conhecimento</t>
  </si>
  <si>
    <t>NHH2007-13</t>
  </si>
  <si>
    <t>Estética</t>
  </si>
  <si>
    <t>NHH2008-13</t>
  </si>
  <si>
    <t>Estética: Perspectivas Contemporâneas</t>
  </si>
  <si>
    <t>NHH2009-13</t>
  </si>
  <si>
    <t>Ética</t>
  </si>
  <si>
    <t>NHH2010-13</t>
  </si>
  <si>
    <t>Ética: perspectivas contemporâneas</t>
  </si>
  <si>
    <t>NHH2012-13</t>
  </si>
  <si>
    <t>Fenomenologia e Filosofia Hermenêutica</t>
  </si>
  <si>
    <t>NHH2015-13</t>
  </si>
  <si>
    <t>Filosofia da Ciência: em torno à concepção ortodoxa</t>
  </si>
  <si>
    <t>NHH2016-13</t>
  </si>
  <si>
    <t>Filosofia da Ciência: o debate Popper-Kuhn e seus desdobramentos</t>
  </si>
  <si>
    <t>NHH2019-13</t>
  </si>
  <si>
    <t>Filosofia da Linguagem</t>
  </si>
  <si>
    <t>NHH2020-13</t>
  </si>
  <si>
    <t>Filosofia da Lógica</t>
  </si>
  <si>
    <t>NHH2026-13</t>
  </si>
  <si>
    <t>Filosofia no Brasil e na América Latina</t>
  </si>
  <si>
    <t>NHH2028-13</t>
  </si>
  <si>
    <t>Filosofia Política</t>
  </si>
  <si>
    <t>NHH2029-13</t>
  </si>
  <si>
    <t>Filosofia Política: perspectivas contemporâneas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</si>
  <si>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</si>
  <si>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</si>
  <si>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</si>
  <si>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</si>
  <si>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</si>
  <si>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</si>
  <si>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</si>
  <si>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</si>
  <si>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NHH2038-13</t>
  </si>
  <si>
    <t>História da Filosofia Medieval: Patrística e Escolástica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</si>
  <si>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</si>
  <si>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</si>
  <si>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</si>
  <si>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</si>
  <si>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NHH2047-13</t>
  </si>
  <si>
    <t>Historiografia e História das Ciências</t>
  </si>
  <si>
    <t>NHI2049-13</t>
  </si>
  <si>
    <t>Lógica Básica</t>
  </si>
  <si>
    <t>NHH2064-13</t>
  </si>
  <si>
    <t>Problemas Metafísicos: Perspectivas Contemporâneas</t>
  </si>
  <si>
    <t>NHH2065-13</t>
  </si>
  <si>
    <t>Problemas Metafísicos: Perspectivas Modernas</t>
  </si>
  <si>
    <t>NHH2072-13</t>
  </si>
  <si>
    <t>Teoria do Conhecimento: a epistemologia contemporânea</t>
  </si>
  <si>
    <t>NHH2073-13</t>
  </si>
  <si>
    <t>Teoria do Conhecimento: Empirismo versus Racionalismo</t>
  </si>
  <si>
    <t>CÓDIGO</t>
  </si>
  <si>
    <t xml:space="preserve">                      DISCIPLINA</t>
  </si>
  <si>
    <t>CRÉDITO</t>
  </si>
  <si>
    <t>CONCEITO</t>
  </si>
  <si>
    <t>SITUAÇÃO</t>
  </si>
  <si>
    <t>CATEGORIA</t>
  </si>
  <si>
    <t>Orientações Importantes</t>
  </si>
  <si>
    <t>Obter o histórico escolar no portal do aluno, selecionar com o mouse a tabela do histórico</t>
  </si>
  <si>
    <t>Colar o Histórico Especial "Como Texto" (Crtl+Alt+V+t+t+Enter) a partir da célula A1</t>
  </si>
  <si>
    <t>Usar o filtro de Situação - Selecionar "reprovado", "reprovado por frequência" e "incompleto" e Excluir os créditos e  destas linhas</t>
  </si>
  <si>
    <t xml:space="preserve">Nas abas de Obrigatórias e Opção Limitadas de cada versão do Projeto Pedagógico, consultar as disciplinas 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</si>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</sst>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Font="1" applyBorder="1" applyAlignme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3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</cellXfs>
  <cellStyles count="2">
    <cellStyle name="Normal" xfId="0" builtinId="0"/>
    <cellStyle name="Saída" xfId="1" builtinId="2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127" totalsRowShown="0" headerRowDxfId="11" dataDxfId="10" headerRowBorderDxfId="8" tableBorderDxfId="9" totalsRowBorderDxfId="7">
  <autoFilter ref="A1:F127"/>
  <tableColumns count="6">
    <tableColumn id="1" name="CÓDIGO" dataDxfId="6"/>
    <tableColumn id="2" name="                      DISCIPLINA" dataDxfId="5"/>
    <tableColumn id="4" name="CRÉDITO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H2:H9" totalsRowShown="0" headerRowDxfId="0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K27" totalsRowCount="1">
  <autoFilter ref="A1:K26"/>
  <tableColumns count="11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30" totalsRowDxfId="29" dataCellStyle="Saída">
      <calculatedColumnFormula>IFERROR(VLOOKUP(Tabela3[[#This Row],[Código Novo]],'Colar histórico'!A:G,3,0),0)</calculatedColumnFormula>
    </tableColumn>
    <tableColumn id="9" name="Horas Cursadas" totalsRowFunction="sum" dataDxfId="28" totalsRowDxfId="27" dataCellStyle="Saída">
      <calculatedColumnFormula>Tabela3[[#This Row],[Cred Cursados]]*12</calculatedColumnFormula>
    </tableColumn>
    <tableColumn id="10" name="Disciplina Convalidada" totalsRowDxfId="26" dataCellStyle="Saída"/>
    <tableColumn id="11" name="Crédito" totalsRowFunction="count" totalsRowDxfId="25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K45" totalsRowCount="1">
  <autoFilter ref="A1:K44"/>
  <tableColumns count="11">
    <tableColumn id="1" name="Código Novo" totalsRowLabel="Total"/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" totalsRowFunction="sum" dataDxfId="17" totalsRowDxfId="16" dataCellStyle="Saída">
      <calculatedColumnFormula>IFERROR(VLOOKUP(Tabela35[[#This Row],[Código Novo]],'Colar histórico'!A:G,3,0),0)</calculatedColumnFormula>
    </tableColumn>
    <tableColumn id="9" name="Horas Cursadas" totalsRowFunction="sum" dataDxfId="15" totalsRowDxfId="14" dataCellStyle="Saída">
      <calculatedColumnFormula>Tabela35[[#This Row],[Cred Cursados]]*12</calculatedColumnFormula>
    </tableColumn>
    <tableColumn id="10" name="Disciplina Convalidada" totalsRowDxfId="13" dataCellStyle="Saída"/>
    <tableColumn id="11" name="Crédito" totalsRowFunction="count" totalsRowDxfId="12" dataCellStyle="Saí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activeCell="B22" sqref="B22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18" t="s">
        <v>155</v>
      </c>
      <c r="B1" s="19" t="s">
        <v>156</v>
      </c>
      <c r="C1" s="20" t="s">
        <v>157</v>
      </c>
      <c r="D1" s="20" t="s">
        <v>158</v>
      </c>
      <c r="E1" s="20" t="s">
        <v>159</v>
      </c>
      <c r="F1" s="21" t="s">
        <v>160</v>
      </c>
    </row>
    <row r="2" spans="1:16" ht="18.75" x14ac:dyDescent="0.3">
      <c r="A2" s="22"/>
      <c r="B2" s="23"/>
      <c r="C2" s="24"/>
      <c r="D2" s="24"/>
      <c r="E2" s="24"/>
      <c r="F2" s="25"/>
      <c r="H2" s="2" t="s">
        <v>161</v>
      </c>
      <c r="J2" s="1" t="s">
        <v>1</v>
      </c>
      <c r="K2" s="1" t="s">
        <v>3</v>
      </c>
      <c r="L2" s="1" t="s">
        <v>2</v>
      </c>
      <c r="M2" s="1" t="s">
        <v>0</v>
      </c>
      <c r="N2" s="1" t="s">
        <v>4</v>
      </c>
      <c r="O2" s="1" t="s">
        <v>5</v>
      </c>
      <c r="P2" s="1" t="s">
        <v>6</v>
      </c>
    </row>
    <row r="3" spans="1:16" x14ac:dyDescent="0.25">
      <c r="A3" s="26"/>
      <c r="B3" s="27"/>
      <c r="C3" s="28"/>
      <c r="D3" s="28"/>
      <c r="E3" s="28"/>
      <c r="F3" s="29"/>
      <c r="H3" t="s">
        <v>162</v>
      </c>
      <c r="J3">
        <f t="shared" ref="J3:J66" si="0">IF((LEFT(A4,3)="BC0")*AND(F4="Obrigatória")*AND(E4&lt;&gt;"Reprovado"),C4,0)</f>
        <v>0</v>
      </c>
      <c r="K3">
        <f t="shared" ref="K3:K66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30"/>
      <c r="B4" s="31"/>
      <c r="C4" s="28"/>
      <c r="D4" s="28"/>
      <c r="E4" s="28"/>
      <c r="F4" s="29"/>
      <c r="H4" t="s">
        <v>163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30"/>
      <c r="B5" s="31"/>
      <c r="C5" s="28"/>
      <c r="D5" s="28"/>
      <c r="E5" s="28"/>
      <c r="F5" s="29"/>
      <c r="H5" t="s">
        <v>164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30"/>
      <c r="B6" s="31"/>
      <c r="C6" s="28"/>
      <c r="D6" s="28"/>
      <c r="E6" s="28"/>
      <c r="F6" s="29"/>
      <c r="H6" t="s">
        <v>165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30"/>
      <c r="B7" s="31"/>
      <c r="C7" s="28"/>
      <c r="D7" s="28"/>
      <c r="E7" s="28"/>
      <c r="F7" s="29"/>
      <c r="H7" t="s">
        <v>166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30"/>
      <c r="B8" s="31"/>
      <c r="C8" s="28"/>
      <c r="D8" s="28"/>
      <c r="E8" s="28"/>
      <c r="F8" s="29"/>
      <c r="H8" t="s">
        <v>167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30"/>
      <c r="B9" s="31"/>
      <c r="C9" s="28"/>
      <c r="D9" s="28"/>
      <c r="E9" s="28"/>
      <c r="F9" s="29"/>
      <c r="H9" t="s">
        <v>168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30"/>
      <c r="B10" s="31"/>
      <c r="C10" s="28"/>
      <c r="D10" s="28"/>
      <c r="E10" s="28"/>
      <c r="F10" s="29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30"/>
      <c r="B11" s="31"/>
      <c r="C11" s="28"/>
      <c r="D11" s="28"/>
      <c r="E11" s="28"/>
      <c r="F11" s="29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30"/>
      <c r="B12" s="31"/>
      <c r="C12" s="28"/>
      <c r="D12" s="28"/>
      <c r="E12" s="28"/>
      <c r="F12" s="29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30"/>
      <c r="B13" s="31"/>
      <c r="C13" s="28"/>
      <c r="D13" s="28"/>
      <c r="E13" s="28"/>
      <c r="F13" s="29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30"/>
      <c r="B14" s="31"/>
      <c r="C14" s="28"/>
      <c r="D14" s="28"/>
      <c r="E14" s="28"/>
      <c r="F14" s="29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30"/>
      <c r="B15" s="31"/>
      <c r="C15" s="28"/>
      <c r="D15" s="28"/>
      <c r="E15" s="28"/>
      <c r="F15" s="29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30"/>
      <c r="B16" s="31"/>
      <c r="C16" s="28"/>
      <c r="D16" s="28"/>
      <c r="E16" s="28"/>
      <c r="F16" s="29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26"/>
      <c r="B17" s="27"/>
      <c r="C17" s="28"/>
      <c r="D17" s="28"/>
      <c r="E17" s="28"/>
      <c r="F17" s="29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30"/>
      <c r="B18" s="31"/>
      <c r="C18" s="28"/>
      <c r="D18" s="28"/>
      <c r="E18" s="28"/>
      <c r="F18" s="29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30"/>
      <c r="B19" s="31"/>
      <c r="C19" s="28"/>
      <c r="D19" s="28"/>
      <c r="E19" s="28"/>
      <c r="F19" s="29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30"/>
      <c r="B20" s="31"/>
      <c r="C20" s="28"/>
      <c r="D20" s="28"/>
      <c r="E20" s="28"/>
      <c r="F20" s="29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30"/>
      <c r="B21" s="31"/>
      <c r="C21" s="28"/>
      <c r="D21" s="28"/>
      <c r="E21" s="28"/>
      <c r="F21" s="29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26"/>
      <c r="B22" s="27"/>
      <c r="C22" s="28"/>
      <c r="D22" s="28"/>
      <c r="E22" s="28"/>
      <c r="F22" s="29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30"/>
      <c r="B23" s="31"/>
      <c r="C23" s="28"/>
      <c r="D23" s="28"/>
      <c r="E23" s="28"/>
      <c r="F23" s="29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30"/>
      <c r="B24" s="31"/>
      <c r="C24" s="28"/>
      <c r="D24" s="28"/>
      <c r="E24" s="28"/>
      <c r="F24" s="29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30"/>
      <c r="B25" s="31"/>
      <c r="C25" s="28"/>
      <c r="D25" s="28"/>
      <c r="E25" s="28"/>
      <c r="F25" s="29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30"/>
      <c r="B26" s="31"/>
      <c r="C26" s="28"/>
      <c r="D26" s="28"/>
      <c r="E26" s="28"/>
      <c r="F26" s="29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26"/>
      <c r="B27" s="27"/>
      <c r="C27" s="28"/>
      <c r="D27" s="28"/>
      <c r="E27" s="28"/>
      <c r="F27" s="29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30"/>
      <c r="B28" s="31"/>
      <c r="C28" s="28"/>
      <c r="D28" s="28"/>
      <c r="E28" s="28"/>
      <c r="F28" s="29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30"/>
      <c r="B29" s="31"/>
      <c r="C29" s="28"/>
      <c r="D29" s="28"/>
      <c r="E29" s="28"/>
      <c r="F29" s="29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30"/>
      <c r="B30" s="31"/>
      <c r="C30" s="28"/>
      <c r="D30" s="28"/>
      <c r="E30" s="28"/>
      <c r="F30" s="29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30"/>
      <c r="B31" s="31"/>
      <c r="C31" s="28"/>
      <c r="D31" s="28"/>
      <c r="E31" s="28"/>
      <c r="F31" s="29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30"/>
      <c r="B32" s="31"/>
      <c r="C32" s="28"/>
      <c r="D32" s="28"/>
      <c r="E32" s="28"/>
      <c r="F32" s="29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26"/>
      <c r="B33" s="27"/>
      <c r="C33" s="28"/>
      <c r="D33" s="28"/>
      <c r="E33" s="28"/>
      <c r="F33" s="29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30"/>
      <c r="B34" s="31"/>
      <c r="C34" s="28"/>
      <c r="D34" s="28"/>
      <c r="E34" s="28"/>
      <c r="F34" s="29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30"/>
      <c r="B35" s="31"/>
      <c r="C35" s="28"/>
      <c r="D35" s="28"/>
      <c r="E35" s="28"/>
      <c r="F35" s="29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30"/>
      <c r="B36" s="31"/>
      <c r="C36" s="28"/>
      <c r="D36" s="28"/>
      <c r="E36" s="28"/>
      <c r="F36" s="29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30"/>
      <c r="B37" s="31"/>
      <c r="C37" s="28"/>
      <c r="D37" s="28"/>
      <c r="E37" s="28"/>
      <c r="F37" s="29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30"/>
      <c r="B38" s="31"/>
      <c r="C38" s="28"/>
      <c r="D38" s="28"/>
      <c r="E38" s="28"/>
      <c r="F38" s="29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30"/>
      <c r="B39" s="31"/>
      <c r="C39" s="28"/>
      <c r="D39" s="28"/>
      <c r="E39" s="28"/>
      <c r="F39" s="29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30"/>
      <c r="B40" s="31"/>
      <c r="C40" s="28"/>
      <c r="D40" s="28"/>
      <c r="E40" s="28"/>
      <c r="F40" s="29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30"/>
      <c r="B41" s="31"/>
      <c r="C41" s="28"/>
      <c r="D41" s="28"/>
      <c r="E41" s="28"/>
      <c r="F41" s="29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30"/>
      <c r="B42" s="31"/>
      <c r="C42" s="28"/>
      <c r="D42" s="28"/>
      <c r="E42" s="28"/>
      <c r="F42" s="29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30"/>
      <c r="B43" s="31"/>
      <c r="C43" s="28"/>
      <c r="D43" s="28"/>
      <c r="E43" s="28"/>
      <c r="F43" s="29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30"/>
      <c r="B44" s="31"/>
      <c r="C44" s="28"/>
      <c r="D44" s="28"/>
      <c r="E44" s="28"/>
      <c r="F44" s="29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26"/>
      <c r="B45" s="27"/>
      <c r="C45" s="28"/>
      <c r="D45" s="28"/>
      <c r="E45" s="28"/>
      <c r="F45" s="29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30"/>
      <c r="B46" s="31"/>
      <c r="C46" s="28"/>
      <c r="D46" s="28"/>
      <c r="E46" s="28"/>
      <c r="F46" s="29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30"/>
      <c r="B47" s="31"/>
      <c r="C47" s="28"/>
      <c r="D47" s="28"/>
      <c r="E47" s="28"/>
      <c r="F47" s="29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30"/>
      <c r="B48" s="31"/>
      <c r="C48" s="28"/>
      <c r="D48" s="28"/>
      <c r="E48" s="28"/>
      <c r="F48" s="29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30"/>
      <c r="B49" s="31"/>
      <c r="C49" s="28"/>
      <c r="D49" s="28"/>
      <c r="E49" s="28"/>
      <c r="F49" s="29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30"/>
      <c r="B50" s="31"/>
      <c r="C50" s="28"/>
      <c r="D50" s="28"/>
      <c r="E50" s="28"/>
      <c r="F50" s="29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30"/>
      <c r="B51" s="31"/>
      <c r="C51" s="28"/>
      <c r="D51" s="28"/>
      <c r="E51" s="28"/>
      <c r="F51" s="29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26"/>
      <c r="B52" s="27"/>
      <c r="C52" s="28"/>
      <c r="D52" s="28"/>
      <c r="E52" s="28"/>
      <c r="F52" s="29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30"/>
      <c r="B53" s="31"/>
      <c r="C53" s="28"/>
      <c r="D53" s="28"/>
      <c r="E53" s="28"/>
      <c r="F53" s="29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30"/>
      <c r="B54" s="31"/>
      <c r="C54" s="28"/>
      <c r="D54" s="28"/>
      <c r="E54" s="28"/>
      <c r="F54" s="29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30"/>
      <c r="B55" s="31"/>
      <c r="C55" s="28"/>
      <c r="D55" s="28"/>
      <c r="E55" s="28"/>
      <c r="F55" s="29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30"/>
      <c r="B56" s="31"/>
      <c r="C56" s="28"/>
      <c r="D56" s="28"/>
      <c r="E56" s="28"/>
      <c r="F56" s="29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26"/>
      <c r="B57" s="27"/>
      <c r="C57" s="28"/>
      <c r="D57" s="28"/>
      <c r="E57" s="28"/>
      <c r="F57" s="29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30"/>
      <c r="B58" s="31"/>
      <c r="C58" s="28"/>
      <c r="D58" s="28"/>
      <c r="E58" s="28"/>
      <c r="F58" s="29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30"/>
      <c r="B59" s="31"/>
      <c r="C59" s="28"/>
      <c r="D59" s="28"/>
      <c r="E59" s="28"/>
      <c r="F59" s="29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26"/>
      <c r="B60" s="27"/>
      <c r="C60" s="28"/>
      <c r="D60" s="28"/>
      <c r="E60" s="28"/>
      <c r="F60" s="29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30"/>
      <c r="B61" s="31"/>
      <c r="C61" s="28"/>
      <c r="D61" s="28"/>
      <c r="E61" s="28"/>
      <c r="F61" s="29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30"/>
      <c r="B62" s="31"/>
      <c r="C62" s="28"/>
      <c r="D62" s="28"/>
      <c r="E62" s="28"/>
      <c r="F62" s="29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26"/>
      <c r="B63" s="27"/>
      <c r="C63" s="28"/>
      <c r="D63" s="28"/>
      <c r="E63" s="28"/>
      <c r="F63" s="29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30"/>
      <c r="B64" s="31"/>
      <c r="C64" s="28"/>
      <c r="D64" s="28"/>
      <c r="E64" s="28"/>
      <c r="F64" s="29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32"/>
      <c r="B65" s="33"/>
      <c r="C65" s="33"/>
      <c r="D65" s="33"/>
      <c r="E65" s="33"/>
      <c r="F65" s="34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32"/>
      <c r="B66" s="33"/>
      <c r="C66" s="33"/>
      <c r="D66" s="33"/>
      <c r="E66" s="33"/>
      <c r="F66" s="34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32"/>
      <c r="B67" s="33"/>
      <c r="C67" s="33"/>
      <c r="D67" s="33"/>
      <c r="E67" s="33"/>
      <c r="F67" s="34"/>
      <c r="J67">
        <f t="shared" ref="J67:J130" si="4">IF((LEFT(A68,3)="BC0")*AND(F68="Obrigatória")*AND(E68&lt;&gt;"Reprovado"),C68,0)</f>
        <v>0</v>
      </c>
      <c r="K67">
        <f t="shared" ref="K67:K130" si="5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32"/>
      <c r="B68" s="33"/>
      <c r="C68" s="33"/>
      <c r="D68" s="33"/>
      <c r="E68" s="33"/>
      <c r="F68" s="34"/>
      <c r="J68">
        <f t="shared" si="4"/>
        <v>0</v>
      </c>
      <c r="K68">
        <f t="shared" si="5"/>
        <v>0</v>
      </c>
      <c r="L68">
        <f t="shared" ref="L68:L131" si="6">IF((F69="Opção limitada")*AND(E69&lt;&gt;"Reprovado"),C69,0)</f>
        <v>0</v>
      </c>
      <c r="M68">
        <f t="shared" ref="M68:M131" si="7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32"/>
      <c r="B69" s="33"/>
      <c r="C69" s="33"/>
      <c r="D69" s="33"/>
      <c r="E69" s="33"/>
      <c r="F69" s="34"/>
      <c r="J69">
        <f t="shared" si="4"/>
        <v>0</v>
      </c>
      <c r="K69">
        <f t="shared" si="5"/>
        <v>0</v>
      </c>
      <c r="L69">
        <f t="shared" si="6"/>
        <v>0</v>
      </c>
      <c r="M69">
        <f t="shared" si="7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32"/>
      <c r="B70" s="33"/>
      <c r="C70" s="33"/>
      <c r="D70" s="33"/>
      <c r="E70" s="33"/>
      <c r="F70" s="34"/>
      <c r="J70">
        <f t="shared" si="4"/>
        <v>0</v>
      </c>
      <c r="K70">
        <f t="shared" si="5"/>
        <v>0</v>
      </c>
      <c r="L70">
        <f t="shared" si="6"/>
        <v>0</v>
      </c>
      <c r="M70">
        <f t="shared" si="7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32"/>
      <c r="B71" s="33"/>
      <c r="C71" s="33"/>
      <c r="D71" s="33"/>
      <c r="E71" s="33"/>
      <c r="F71" s="34"/>
      <c r="J71">
        <f t="shared" si="4"/>
        <v>0</v>
      </c>
      <c r="K71">
        <f t="shared" si="5"/>
        <v>0</v>
      </c>
      <c r="L71">
        <f t="shared" si="6"/>
        <v>0</v>
      </c>
      <c r="M71">
        <f t="shared" si="7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32"/>
      <c r="B72" s="33"/>
      <c r="C72" s="33"/>
      <c r="D72" s="33"/>
      <c r="E72" s="33"/>
      <c r="F72" s="34"/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32"/>
      <c r="B73" s="33"/>
      <c r="C73" s="33"/>
      <c r="D73" s="33"/>
      <c r="E73" s="33"/>
      <c r="F73" s="34"/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32"/>
      <c r="B74" s="33"/>
      <c r="C74" s="33"/>
      <c r="D74" s="33"/>
      <c r="E74" s="33"/>
      <c r="F74" s="34"/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32"/>
      <c r="B75" s="33"/>
      <c r="C75" s="33"/>
      <c r="D75" s="33"/>
      <c r="E75" s="33"/>
      <c r="F75" s="34"/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32"/>
      <c r="B76" s="33"/>
      <c r="C76" s="33"/>
      <c r="D76" s="33"/>
      <c r="E76" s="33"/>
      <c r="F76" s="34"/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32"/>
      <c r="B77" s="33"/>
      <c r="C77" s="33"/>
      <c r="D77" s="33"/>
      <c r="E77" s="33"/>
      <c r="F77" s="34"/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32"/>
      <c r="B78" s="33"/>
      <c r="C78" s="33"/>
      <c r="D78" s="33"/>
      <c r="E78" s="33"/>
      <c r="F78" s="34"/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32"/>
      <c r="B79" s="33"/>
      <c r="C79" s="33"/>
      <c r="D79" s="33"/>
      <c r="E79" s="33"/>
      <c r="F79" s="34"/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32"/>
      <c r="B80" s="33"/>
      <c r="C80" s="33"/>
      <c r="D80" s="33"/>
      <c r="E80" s="33"/>
      <c r="F80" s="34"/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32"/>
      <c r="B81" s="33"/>
      <c r="C81" s="33"/>
      <c r="D81" s="33"/>
      <c r="E81" s="33"/>
      <c r="F81" s="34"/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32"/>
      <c r="B82" s="33"/>
      <c r="C82" s="33"/>
      <c r="D82" s="33"/>
      <c r="E82" s="33"/>
      <c r="F82" s="34"/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32"/>
      <c r="B83" s="33"/>
      <c r="C83" s="33"/>
      <c r="D83" s="33"/>
      <c r="E83" s="33"/>
      <c r="F83" s="34"/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32"/>
      <c r="B84" s="33"/>
      <c r="C84" s="33"/>
      <c r="D84" s="33"/>
      <c r="E84" s="33"/>
      <c r="F84" s="34"/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32"/>
      <c r="B85" s="33"/>
      <c r="C85" s="33"/>
      <c r="D85" s="33"/>
      <c r="E85" s="33"/>
      <c r="F85" s="34"/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32"/>
      <c r="B86" s="33"/>
      <c r="C86" s="33"/>
      <c r="D86" s="33"/>
      <c r="E86" s="33"/>
      <c r="F86" s="34"/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32"/>
      <c r="B87" s="33"/>
      <c r="C87" s="33"/>
      <c r="D87" s="33"/>
      <c r="E87" s="33"/>
      <c r="F87" s="34"/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32"/>
      <c r="B88" s="33"/>
      <c r="C88" s="33"/>
      <c r="D88" s="33"/>
      <c r="E88" s="33"/>
      <c r="F88" s="34"/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32"/>
      <c r="B89" s="33"/>
      <c r="C89" s="33"/>
      <c r="D89" s="33"/>
      <c r="E89" s="33"/>
      <c r="F89" s="34"/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32"/>
      <c r="B90" s="33"/>
      <c r="C90" s="33"/>
      <c r="D90" s="33"/>
      <c r="E90" s="33"/>
      <c r="F90" s="34"/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32"/>
      <c r="B91" s="33"/>
      <c r="C91" s="33"/>
      <c r="D91" s="33"/>
      <c r="E91" s="33"/>
      <c r="F91" s="34"/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32"/>
      <c r="B92" s="33"/>
      <c r="C92" s="33"/>
      <c r="D92" s="33"/>
      <c r="E92" s="33"/>
      <c r="F92" s="34"/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32"/>
      <c r="B93" s="33"/>
      <c r="C93" s="33"/>
      <c r="D93" s="33"/>
      <c r="E93" s="33"/>
      <c r="F93" s="34"/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32"/>
      <c r="B94" s="33"/>
      <c r="C94" s="33"/>
      <c r="D94" s="33"/>
      <c r="E94" s="33"/>
      <c r="F94" s="34"/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32"/>
      <c r="B95" s="33"/>
      <c r="C95" s="33"/>
      <c r="D95" s="33"/>
      <c r="E95" s="33"/>
      <c r="F95" s="34"/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32"/>
      <c r="B96" s="33"/>
      <c r="C96" s="33"/>
      <c r="D96" s="33"/>
      <c r="E96" s="33"/>
      <c r="F96" s="34"/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32"/>
      <c r="B97" s="33"/>
      <c r="C97" s="33"/>
      <c r="D97" s="33"/>
      <c r="E97" s="33"/>
      <c r="F97" s="34"/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32"/>
      <c r="B98" s="33"/>
      <c r="C98" s="33"/>
      <c r="D98" s="33"/>
      <c r="E98" s="33"/>
      <c r="F98" s="34"/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32"/>
      <c r="B99" s="33"/>
      <c r="C99" s="33"/>
      <c r="D99" s="33"/>
      <c r="E99" s="33"/>
      <c r="F99" s="34"/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32"/>
      <c r="B100" s="33"/>
      <c r="C100" s="33"/>
      <c r="D100" s="33"/>
      <c r="E100" s="33"/>
      <c r="F100" s="34"/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32"/>
      <c r="B101" s="33"/>
      <c r="C101" s="33"/>
      <c r="D101" s="33"/>
      <c r="E101" s="33"/>
      <c r="F101" s="34"/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32"/>
      <c r="B102" s="33"/>
      <c r="C102" s="33"/>
      <c r="D102" s="33"/>
      <c r="E102" s="33"/>
      <c r="F102" s="34"/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32"/>
      <c r="B103" s="33"/>
      <c r="C103" s="33"/>
      <c r="D103" s="33"/>
      <c r="E103" s="33"/>
      <c r="F103" s="34"/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32"/>
      <c r="B104" s="33"/>
      <c r="C104" s="33"/>
      <c r="D104" s="33"/>
      <c r="E104" s="33"/>
      <c r="F104" s="34"/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32"/>
      <c r="B105" s="33"/>
      <c r="C105" s="33"/>
      <c r="D105" s="33"/>
      <c r="E105" s="33"/>
      <c r="F105" s="34"/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32"/>
      <c r="B106" s="33"/>
      <c r="C106" s="33"/>
      <c r="D106" s="33"/>
      <c r="E106" s="33"/>
      <c r="F106" s="34"/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32"/>
      <c r="B107" s="33"/>
      <c r="C107" s="33"/>
      <c r="D107" s="33"/>
      <c r="E107" s="33"/>
      <c r="F107" s="34"/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32"/>
      <c r="B108" s="33"/>
      <c r="C108" s="33"/>
      <c r="D108" s="33"/>
      <c r="E108" s="33"/>
      <c r="F108" s="34"/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32"/>
      <c r="B109" s="33"/>
      <c r="C109" s="33"/>
      <c r="D109" s="33"/>
      <c r="E109" s="33"/>
      <c r="F109" s="34"/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32"/>
      <c r="B110" s="33"/>
      <c r="C110" s="33"/>
      <c r="D110" s="33"/>
      <c r="E110" s="33"/>
      <c r="F110" s="34"/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32"/>
      <c r="B111" s="33"/>
      <c r="C111" s="33"/>
      <c r="D111" s="33"/>
      <c r="E111" s="33"/>
      <c r="F111" s="34"/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32"/>
      <c r="B112" s="33"/>
      <c r="C112" s="33"/>
      <c r="D112" s="33"/>
      <c r="E112" s="33"/>
      <c r="F112" s="34"/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32"/>
      <c r="B113" s="33"/>
      <c r="C113" s="33"/>
      <c r="D113" s="33"/>
      <c r="E113" s="33"/>
      <c r="F113" s="34"/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32"/>
      <c r="B114" s="33"/>
      <c r="C114" s="33"/>
      <c r="D114" s="33"/>
      <c r="E114" s="33"/>
      <c r="F114" s="34"/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32"/>
      <c r="B115" s="33"/>
      <c r="C115" s="33"/>
      <c r="D115" s="33"/>
      <c r="E115" s="33"/>
      <c r="F115" s="34"/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32"/>
      <c r="B116" s="33"/>
      <c r="C116" s="33"/>
      <c r="D116" s="33"/>
      <c r="E116" s="33"/>
      <c r="F116" s="34"/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32"/>
      <c r="B117" s="33"/>
      <c r="C117" s="33"/>
      <c r="D117" s="33"/>
      <c r="E117" s="33"/>
      <c r="F117" s="34"/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32"/>
      <c r="B118" s="33"/>
      <c r="C118" s="33"/>
      <c r="D118" s="33"/>
      <c r="E118" s="33"/>
      <c r="F118" s="34"/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32"/>
      <c r="B119" s="33"/>
      <c r="C119" s="33"/>
      <c r="D119" s="33"/>
      <c r="E119" s="33"/>
      <c r="F119" s="34"/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32"/>
      <c r="B120" s="33"/>
      <c r="C120" s="33"/>
      <c r="D120" s="33"/>
      <c r="E120" s="33"/>
      <c r="F120" s="34"/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32"/>
      <c r="B121" s="33"/>
      <c r="C121" s="33"/>
      <c r="D121" s="33"/>
      <c r="E121" s="33"/>
      <c r="F121" s="34"/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32"/>
      <c r="B122" s="33"/>
      <c r="C122" s="33"/>
      <c r="D122" s="33"/>
      <c r="E122" s="33"/>
      <c r="F122" s="34"/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32"/>
      <c r="B123" s="33"/>
      <c r="C123" s="33"/>
      <c r="D123" s="33"/>
      <c r="E123" s="33"/>
      <c r="F123" s="34"/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32"/>
      <c r="B124" s="33"/>
      <c r="C124" s="33"/>
      <c r="D124" s="33"/>
      <c r="E124" s="33"/>
      <c r="F124" s="34"/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32"/>
      <c r="B125" s="33"/>
      <c r="C125" s="33"/>
      <c r="D125" s="33"/>
      <c r="E125" s="33"/>
      <c r="F125" s="34"/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32"/>
      <c r="B126" s="33"/>
      <c r="C126" s="33"/>
      <c r="D126" s="33"/>
      <c r="E126" s="33"/>
      <c r="F126" s="34"/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35"/>
      <c r="B127" s="36"/>
      <c r="C127" s="36"/>
      <c r="D127" s="36"/>
      <c r="E127" s="36"/>
      <c r="F127" s="37"/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8">IF((LEFT(A132,3)="BC0")*AND(F132="Obrigatória")*AND(E132&lt;&gt;"Reprovado"),C132,0)</f>
        <v>0</v>
      </c>
      <c r="K131">
        <f t="shared" ref="K131:K160" si="9">IF((LEFT(A132,3)&lt;&gt;"BC0")*AND(F132="Obrigatória")*AND(E132&lt;&gt;"Reprovado"),C132,0)</f>
        <v>0</v>
      </c>
      <c r="L131">
        <f t="shared" si="6"/>
        <v>0</v>
      </c>
      <c r="M131">
        <f t="shared" si="7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8"/>
        <v>0</v>
      </c>
      <c r="K132">
        <f t="shared" si="9"/>
        <v>0</v>
      </c>
      <c r="L132">
        <f t="shared" ref="L132:L160" si="10">IF((F133="Opção limitada")*AND(E133&lt;&gt;"Reprovado"),C133,0)</f>
        <v>0</v>
      </c>
      <c r="M132">
        <f t="shared" ref="M132:M160" si="11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8"/>
        <v>0</v>
      </c>
      <c r="K133">
        <f t="shared" si="9"/>
        <v>0</v>
      </c>
      <c r="L133">
        <f t="shared" si="10"/>
        <v>0</v>
      </c>
      <c r="M133">
        <f t="shared" si="11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8"/>
        <v>0</v>
      </c>
      <c r="K134">
        <f t="shared" si="9"/>
        <v>0</v>
      </c>
      <c r="L134">
        <f t="shared" si="10"/>
        <v>0</v>
      </c>
      <c r="M134">
        <f t="shared" si="11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8"/>
        <v>0</v>
      </c>
      <c r="K135">
        <f t="shared" si="9"/>
        <v>0</v>
      </c>
      <c r="L135">
        <f t="shared" si="10"/>
        <v>0</v>
      </c>
      <c r="M135">
        <f t="shared" si="11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  <c r="N160">
        <f>IF((F161="Estágio Obr.")*AND(E161&lt;&gt;"Reprovado"),#REF!,0)</f>
        <v>0</v>
      </c>
      <c r="O160">
        <f>IF(A161="ATC-BCT",#REF!,0)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14" sqref="J14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1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7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</row>
    <row r="2" spans="1:11" x14ac:dyDescent="0.25">
      <c r="A2" s="11" t="s">
        <v>105</v>
      </c>
      <c r="B2" s="12" t="s">
        <v>106</v>
      </c>
      <c r="C2" s="12">
        <v>4</v>
      </c>
      <c r="D2" s="12">
        <v>0</v>
      </c>
      <c r="E2" s="12">
        <v>4</v>
      </c>
      <c r="F2" s="10">
        <v>4</v>
      </c>
      <c r="G2" s="10">
        <v>48</v>
      </c>
      <c r="H2" s="3">
        <f>IFERROR(VLOOKUP(Tabela3[[#This Row],[Código Novo]],'Colar histórico'!A:G,3,0),0)</f>
        <v>0</v>
      </c>
      <c r="I2" s="3">
        <f>Tabela3[[#This Row],[Cred Cursados]]*12</f>
        <v>0</v>
      </c>
      <c r="J2" s="3"/>
      <c r="K2" s="3"/>
    </row>
    <row r="3" spans="1:11" x14ac:dyDescent="0.25">
      <c r="A3" s="11" t="s">
        <v>107</v>
      </c>
      <c r="B3" s="12" t="s">
        <v>108</v>
      </c>
      <c r="C3" s="12">
        <v>4</v>
      </c>
      <c r="D3" s="12">
        <v>0</v>
      </c>
      <c r="E3" s="12">
        <v>4</v>
      </c>
      <c r="F3" s="10">
        <v>4</v>
      </c>
      <c r="G3" s="10">
        <v>48</v>
      </c>
      <c r="H3" s="3">
        <f>IFERROR(VLOOKUP(Tabela3[[#This Row],[Código Novo]],'Colar histórico'!A:G,3,0),0)</f>
        <v>0</v>
      </c>
      <c r="I3" s="3">
        <f>Tabela3[[#This Row],[Cred Cursados]]*12</f>
        <v>0</v>
      </c>
      <c r="J3" s="3"/>
      <c r="K3" s="3"/>
    </row>
    <row r="4" spans="1:11" x14ac:dyDescent="0.25">
      <c r="A4" s="11" t="s">
        <v>109</v>
      </c>
      <c r="B4" s="12" t="s">
        <v>110</v>
      </c>
      <c r="C4" s="12">
        <v>4</v>
      </c>
      <c r="D4" s="12">
        <v>0</v>
      </c>
      <c r="E4" s="12">
        <v>4</v>
      </c>
      <c r="F4" s="10">
        <v>4</v>
      </c>
      <c r="G4" s="10">
        <v>48</v>
      </c>
      <c r="H4" s="3">
        <f>IFERROR(VLOOKUP(Tabela3[[#This Row],[Código Novo]],'Colar histórico'!A:G,3,0),0)</f>
        <v>0</v>
      </c>
      <c r="I4" s="3">
        <f>Tabela3[[#This Row],[Cred Cursados]]*12</f>
        <v>0</v>
      </c>
      <c r="J4" s="3"/>
      <c r="K4" s="3"/>
    </row>
    <row r="5" spans="1:11" x14ac:dyDescent="0.25">
      <c r="A5" s="11" t="s">
        <v>111</v>
      </c>
      <c r="B5" s="12" t="s">
        <v>112</v>
      </c>
      <c r="C5" s="12">
        <v>4</v>
      </c>
      <c r="D5" s="12">
        <v>0</v>
      </c>
      <c r="E5" s="12">
        <v>4</v>
      </c>
      <c r="F5" s="10">
        <v>4</v>
      </c>
      <c r="G5" s="10">
        <v>48</v>
      </c>
      <c r="H5" s="3">
        <f>IFERROR(VLOOKUP(Tabela3[[#This Row],[Código Novo]],'Colar histórico'!A:G,3,0),0)</f>
        <v>0</v>
      </c>
      <c r="I5" s="3">
        <f>Tabela3[[#This Row],[Cred Cursados]]*12</f>
        <v>0</v>
      </c>
      <c r="J5" s="3"/>
      <c r="K5" s="3"/>
    </row>
    <row r="6" spans="1:11" x14ac:dyDescent="0.25">
      <c r="A6" s="11" t="s">
        <v>113</v>
      </c>
      <c r="B6" s="12" t="s">
        <v>114</v>
      </c>
      <c r="C6" s="12">
        <v>4</v>
      </c>
      <c r="D6" s="12">
        <v>0</v>
      </c>
      <c r="E6" s="12">
        <v>4</v>
      </c>
      <c r="F6" s="10">
        <v>4</v>
      </c>
      <c r="G6" s="10">
        <v>48</v>
      </c>
      <c r="H6" s="3">
        <f>IFERROR(VLOOKUP(Tabela3[[#This Row],[Código Novo]],'Colar histórico'!A:G,3,0),0)</f>
        <v>0</v>
      </c>
      <c r="I6" s="3">
        <f>Tabela3[[#This Row],[Cred Cursados]]*12</f>
        <v>0</v>
      </c>
      <c r="J6" s="3"/>
      <c r="K6" s="3"/>
    </row>
    <row r="7" spans="1:11" x14ac:dyDescent="0.25">
      <c r="A7" s="11" t="s">
        <v>115</v>
      </c>
      <c r="B7" s="12" t="s">
        <v>116</v>
      </c>
      <c r="C7" s="12">
        <v>4</v>
      </c>
      <c r="D7" s="12">
        <v>0</v>
      </c>
      <c r="E7" s="12">
        <v>4</v>
      </c>
      <c r="F7" s="10">
        <v>4</v>
      </c>
      <c r="G7" s="10">
        <v>48</v>
      </c>
      <c r="H7" s="3">
        <f>IFERROR(VLOOKUP(Tabela3[[#This Row],[Código Novo]],'Colar histórico'!A:G,3,0),0)</f>
        <v>0</v>
      </c>
      <c r="I7" s="3">
        <f>Tabela3[[#This Row],[Cred Cursados]]*12</f>
        <v>0</v>
      </c>
      <c r="J7" s="3"/>
      <c r="K7" s="3"/>
    </row>
    <row r="8" spans="1:11" x14ac:dyDescent="0.25">
      <c r="A8" s="11" t="s">
        <v>117</v>
      </c>
      <c r="B8" s="12" t="s">
        <v>118</v>
      </c>
      <c r="C8" s="12">
        <v>4</v>
      </c>
      <c r="D8" s="12">
        <v>0</v>
      </c>
      <c r="E8" s="12">
        <v>4</v>
      </c>
      <c r="F8" s="10">
        <v>4</v>
      </c>
      <c r="G8" s="10">
        <v>48</v>
      </c>
      <c r="H8" s="3">
        <f>IFERROR(VLOOKUP(Tabela3[[#This Row],[Código Novo]],'Colar histórico'!A:G,3,0),0)</f>
        <v>0</v>
      </c>
      <c r="I8" s="3">
        <f>Tabela3[[#This Row],[Cred Cursados]]*12</f>
        <v>0</v>
      </c>
      <c r="J8" s="3"/>
      <c r="K8" s="3"/>
    </row>
    <row r="9" spans="1:11" x14ac:dyDescent="0.25">
      <c r="A9" s="11" t="s">
        <v>119</v>
      </c>
      <c r="B9" s="12" t="s">
        <v>120</v>
      </c>
      <c r="C9" s="12">
        <v>4</v>
      </c>
      <c r="D9" s="12">
        <v>0</v>
      </c>
      <c r="E9" s="12">
        <v>4</v>
      </c>
      <c r="F9" s="10">
        <v>4</v>
      </c>
      <c r="G9" s="10">
        <v>48</v>
      </c>
      <c r="H9" s="3">
        <f>IFERROR(VLOOKUP(Tabela3[[#This Row],[Código Novo]],'Colar histórico'!A:G,3,0),0)</f>
        <v>0</v>
      </c>
      <c r="I9" s="3">
        <f>Tabela3[[#This Row],[Cred Cursados]]*12</f>
        <v>0</v>
      </c>
      <c r="J9" s="3"/>
      <c r="K9" s="3"/>
    </row>
    <row r="10" spans="1:11" x14ac:dyDescent="0.25">
      <c r="A10" s="11" t="s">
        <v>121</v>
      </c>
      <c r="B10" s="12" t="s">
        <v>122</v>
      </c>
      <c r="C10" s="12">
        <v>4</v>
      </c>
      <c r="D10" s="12">
        <v>0</v>
      </c>
      <c r="E10" s="12">
        <v>4</v>
      </c>
      <c r="F10" s="10">
        <v>4</v>
      </c>
      <c r="G10" s="10">
        <v>48</v>
      </c>
      <c r="H10" s="3">
        <f>IFERROR(VLOOKUP(Tabela3[[#This Row],[Código Novo]],'Colar histórico'!A:G,3,0),0)</f>
        <v>0</v>
      </c>
      <c r="I10" s="3">
        <f>Tabela3[[#This Row],[Cred Cursados]]*12</f>
        <v>0</v>
      </c>
      <c r="J10" s="3"/>
      <c r="K10" s="3"/>
    </row>
    <row r="11" spans="1:11" x14ac:dyDescent="0.25">
      <c r="A11" s="11" t="s">
        <v>123</v>
      </c>
      <c r="B11" s="12" t="s">
        <v>124</v>
      </c>
      <c r="C11" s="12">
        <v>4</v>
      </c>
      <c r="D11" s="12">
        <v>0</v>
      </c>
      <c r="E11" s="12">
        <v>4</v>
      </c>
      <c r="F11" s="10">
        <v>4</v>
      </c>
      <c r="G11" s="10">
        <v>48</v>
      </c>
      <c r="H11" s="3">
        <f>IFERROR(VLOOKUP(Tabela3[[#This Row],[Código Novo]],'Colar histórico'!A:G,3,0),0)</f>
        <v>0</v>
      </c>
      <c r="I11" s="3">
        <f>Tabela3[[#This Row],[Cred Cursados]]*12</f>
        <v>0</v>
      </c>
      <c r="J11" s="3"/>
      <c r="K11" s="3"/>
    </row>
    <row r="12" spans="1:11" x14ac:dyDescent="0.25">
      <c r="A12" s="11" t="s">
        <v>125</v>
      </c>
      <c r="B12" s="12" t="s">
        <v>126</v>
      </c>
      <c r="C12" s="12">
        <v>4</v>
      </c>
      <c r="D12" s="12">
        <v>0</v>
      </c>
      <c r="E12" s="12">
        <v>4</v>
      </c>
      <c r="F12" s="10">
        <v>4</v>
      </c>
      <c r="G12" s="10">
        <v>48</v>
      </c>
      <c r="H12" s="3">
        <f>IFERROR(VLOOKUP(Tabela3[[#This Row],[Código Novo]],'Colar histórico'!A:G,3,0),0)</f>
        <v>0</v>
      </c>
      <c r="I12" s="3">
        <f>Tabela3[[#This Row],[Cred Cursados]]*12</f>
        <v>0</v>
      </c>
      <c r="J12" s="3"/>
      <c r="K12" s="3"/>
    </row>
    <row r="13" spans="1:11" x14ac:dyDescent="0.25">
      <c r="A13" s="11" t="s">
        <v>127</v>
      </c>
      <c r="B13" s="12" t="s">
        <v>128</v>
      </c>
      <c r="C13" s="12">
        <v>4</v>
      </c>
      <c r="D13" s="12">
        <v>0</v>
      </c>
      <c r="E13" s="12">
        <v>4</v>
      </c>
      <c r="F13" s="10">
        <v>4</v>
      </c>
      <c r="G13" s="10">
        <v>48</v>
      </c>
      <c r="H13" s="3">
        <f>IFERROR(VLOOKUP(Tabela3[[#This Row],[Código Novo]],'Colar histórico'!A:G,3,0),0)</f>
        <v>0</v>
      </c>
      <c r="I13" s="3">
        <f>Tabela3[[#This Row],[Cred Cursados]]*12</f>
        <v>0</v>
      </c>
      <c r="J13" s="3"/>
      <c r="K13" s="3"/>
    </row>
    <row r="14" spans="1:11" x14ac:dyDescent="0.25">
      <c r="A14" s="11" t="s">
        <v>129</v>
      </c>
      <c r="B14" s="12" t="s">
        <v>130</v>
      </c>
      <c r="C14" s="12">
        <v>4</v>
      </c>
      <c r="D14" s="12">
        <v>0</v>
      </c>
      <c r="E14" s="12">
        <v>4</v>
      </c>
      <c r="F14" s="10">
        <v>4</v>
      </c>
      <c r="G14" s="10">
        <v>48</v>
      </c>
      <c r="H14" s="3">
        <f>IFERROR(VLOOKUP(Tabela3[[#This Row],[Código Novo]],'Colar histórico'!A:G,3,0),0)</f>
        <v>0</v>
      </c>
      <c r="I14" s="3">
        <f>Tabela3[[#This Row],[Cred Cursados]]*12</f>
        <v>0</v>
      </c>
      <c r="J14" s="3"/>
      <c r="K14" s="3"/>
    </row>
    <row r="15" spans="1:11" x14ac:dyDescent="0.25">
      <c r="A15" s="11" t="s">
        <v>131</v>
      </c>
      <c r="B15" s="12" t="s">
        <v>132</v>
      </c>
      <c r="C15" s="12">
        <v>4</v>
      </c>
      <c r="D15" s="12">
        <v>0</v>
      </c>
      <c r="E15" s="12">
        <v>4</v>
      </c>
      <c r="F15" s="10">
        <v>4</v>
      </c>
      <c r="G15" s="10">
        <v>48</v>
      </c>
      <c r="H15" s="3">
        <f>IFERROR(VLOOKUP(Tabela3[[#This Row],[Código Novo]],'Colar histórico'!A:G,3,0),0)</f>
        <v>0</v>
      </c>
      <c r="I15" s="3">
        <f>Tabela3[[#This Row],[Cred Cursados]]*12</f>
        <v>0</v>
      </c>
      <c r="J15" s="3"/>
      <c r="K15" s="3"/>
    </row>
    <row r="16" spans="1:11" x14ac:dyDescent="0.25">
      <c r="A16" s="11" t="s">
        <v>133</v>
      </c>
      <c r="B16" s="12" t="s">
        <v>134</v>
      </c>
      <c r="C16" s="12">
        <v>4</v>
      </c>
      <c r="D16" s="12">
        <v>0</v>
      </c>
      <c r="E16" s="12">
        <v>4</v>
      </c>
      <c r="F16" s="10">
        <v>4</v>
      </c>
      <c r="G16" s="10">
        <v>48</v>
      </c>
      <c r="H16" s="3">
        <f>IFERROR(VLOOKUP(Tabela3[[#This Row],[Código Novo]],'Colar histórico'!A:G,3,0),0)</f>
        <v>0</v>
      </c>
      <c r="I16" s="3">
        <f>Tabela3[[#This Row],[Cred Cursados]]*12</f>
        <v>0</v>
      </c>
      <c r="J16" s="3"/>
      <c r="K16" s="3"/>
    </row>
    <row r="17" spans="1:11" x14ac:dyDescent="0.25">
      <c r="A17" s="11" t="s">
        <v>135</v>
      </c>
      <c r="B17" s="12" t="s">
        <v>136</v>
      </c>
      <c r="C17" s="12">
        <v>4</v>
      </c>
      <c r="D17" s="12">
        <v>0</v>
      </c>
      <c r="E17" s="12">
        <v>4</v>
      </c>
      <c r="F17" s="10">
        <v>4</v>
      </c>
      <c r="G17" s="10">
        <v>48</v>
      </c>
      <c r="H17" s="3">
        <f>IFERROR(VLOOKUP(Tabela3[[#This Row],[Código Novo]],'Colar histórico'!A:G,3,0),0)</f>
        <v>0</v>
      </c>
      <c r="I17" s="3">
        <f>Tabela3[[#This Row],[Cred Cursados]]*12</f>
        <v>0</v>
      </c>
      <c r="J17" s="3"/>
      <c r="K17" s="3"/>
    </row>
    <row r="18" spans="1:11" x14ac:dyDescent="0.25">
      <c r="A18" s="11" t="s">
        <v>137</v>
      </c>
      <c r="B18" s="12" t="s">
        <v>138</v>
      </c>
      <c r="C18" s="12">
        <v>4</v>
      </c>
      <c r="D18" s="12">
        <v>0</v>
      </c>
      <c r="E18" s="12">
        <v>4</v>
      </c>
      <c r="F18" s="10">
        <v>4</v>
      </c>
      <c r="G18" s="10">
        <v>48</v>
      </c>
      <c r="H18" s="3">
        <f>IFERROR(VLOOKUP(Tabela3[[#This Row],[Código Novo]],'Colar histórico'!A:G,3,0),0)</f>
        <v>0</v>
      </c>
      <c r="I18" s="3">
        <f>Tabela3[[#This Row],[Cred Cursados]]*12</f>
        <v>0</v>
      </c>
      <c r="J18" s="3"/>
      <c r="K18" s="3"/>
    </row>
    <row r="19" spans="1:11" x14ac:dyDescent="0.25">
      <c r="A19" s="11" t="s">
        <v>139</v>
      </c>
      <c r="B19" s="12" t="s">
        <v>140</v>
      </c>
      <c r="C19" s="12">
        <v>4</v>
      </c>
      <c r="D19" s="12">
        <v>0</v>
      </c>
      <c r="E19" s="12">
        <v>4</v>
      </c>
      <c r="F19" s="10">
        <v>4</v>
      </c>
      <c r="G19" s="10">
        <v>48</v>
      </c>
      <c r="H19" s="3">
        <f>IFERROR(VLOOKUP(Tabela3[[#This Row],[Código Novo]],'Colar histórico'!A:G,3,0),0)</f>
        <v>0</v>
      </c>
      <c r="I19" s="3">
        <f>Tabela3[[#This Row],[Cred Cursados]]*12</f>
        <v>0</v>
      </c>
      <c r="J19" s="3"/>
      <c r="K19" s="3"/>
    </row>
    <row r="20" spans="1:11" x14ac:dyDescent="0.25">
      <c r="A20" s="11" t="s">
        <v>141</v>
      </c>
      <c r="B20" s="12" t="s">
        <v>142</v>
      </c>
      <c r="C20" s="12">
        <v>4</v>
      </c>
      <c r="D20" s="12">
        <v>0</v>
      </c>
      <c r="E20" s="12">
        <v>4</v>
      </c>
      <c r="F20" s="10">
        <v>4</v>
      </c>
      <c r="G20" s="10">
        <v>48</v>
      </c>
      <c r="H20" s="3">
        <f>IFERROR(VLOOKUP(Tabela3[[#This Row],[Código Novo]],'Colar histórico'!A:G,3,0),0)</f>
        <v>0</v>
      </c>
      <c r="I20" s="3">
        <f>Tabela3[[#This Row],[Cred Cursados]]*12</f>
        <v>0</v>
      </c>
      <c r="J20" s="3"/>
      <c r="K20" s="3"/>
    </row>
    <row r="21" spans="1:11" x14ac:dyDescent="0.25">
      <c r="A21" s="11" t="s">
        <v>143</v>
      </c>
      <c r="B21" s="12" t="s">
        <v>144</v>
      </c>
      <c r="C21" s="12">
        <v>4</v>
      </c>
      <c r="D21" s="12">
        <v>0</v>
      </c>
      <c r="E21" s="12">
        <v>4</v>
      </c>
      <c r="F21" s="10">
        <v>4</v>
      </c>
      <c r="G21" s="10">
        <v>48</v>
      </c>
      <c r="H21" s="3">
        <f>IFERROR(VLOOKUP(Tabela3[[#This Row],[Código Novo]],'Colar histórico'!A:G,3,0),0)</f>
        <v>0</v>
      </c>
      <c r="I21" s="3">
        <f>Tabela3[[#This Row],[Cred Cursados]]*12</f>
        <v>0</v>
      </c>
      <c r="J21" s="3"/>
      <c r="K21" s="3"/>
    </row>
    <row r="22" spans="1:11" x14ac:dyDescent="0.25">
      <c r="A22" s="11" t="s">
        <v>145</v>
      </c>
      <c r="B22" s="12" t="s">
        <v>146</v>
      </c>
      <c r="C22" s="12">
        <v>4</v>
      </c>
      <c r="D22" s="12">
        <v>0</v>
      </c>
      <c r="E22" s="12">
        <v>4</v>
      </c>
      <c r="F22" s="10">
        <v>4</v>
      </c>
      <c r="G22" s="10">
        <v>48</v>
      </c>
      <c r="H22" s="3">
        <f>IFERROR(VLOOKUP(Tabela3[[#This Row],[Código Novo]],'Colar histórico'!A:G,3,0),0)</f>
        <v>0</v>
      </c>
      <c r="I22" s="3">
        <f>Tabela3[[#This Row],[Cred Cursados]]*12</f>
        <v>0</v>
      </c>
      <c r="J22" s="3"/>
      <c r="K22" s="3"/>
    </row>
    <row r="23" spans="1:11" x14ac:dyDescent="0.25">
      <c r="A23" s="11" t="s">
        <v>147</v>
      </c>
      <c r="B23" s="12" t="s">
        <v>148</v>
      </c>
      <c r="C23" s="12">
        <v>4</v>
      </c>
      <c r="D23" s="12">
        <v>0</v>
      </c>
      <c r="E23" s="12">
        <v>4</v>
      </c>
      <c r="F23" s="10">
        <v>4</v>
      </c>
      <c r="G23" s="10">
        <v>48</v>
      </c>
      <c r="H23" s="3">
        <f>IFERROR(VLOOKUP(Tabela3[[#This Row],[Código Novo]],'Colar histórico'!A:G,3,0),0)</f>
        <v>0</v>
      </c>
      <c r="I23" s="3">
        <f>Tabela3[[#This Row],[Cred Cursados]]*12</f>
        <v>0</v>
      </c>
      <c r="J23" s="3"/>
      <c r="K23" s="3"/>
    </row>
    <row r="24" spans="1:11" x14ac:dyDescent="0.25">
      <c r="A24" s="11" t="s">
        <v>149</v>
      </c>
      <c r="B24" s="12" t="s">
        <v>150</v>
      </c>
      <c r="C24" s="12">
        <v>4</v>
      </c>
      <c r="D24" s="12">
        <v>0</v>
      </c>
      <c r="E24" s="12">
        <v>4</v>
      </c>
      <c r="F24" s="10">
        <v>4</v>
      </c>
      <c r="G24" s="10">
        <v>48</v>
      </c>
      <c r="H24" s="7">
        <f>IFERROR(VLOOKUP(Tabela3[[#This Row],[Código Novo]],'Colar histórico'!A:G,3,0),0)</f>
        <v>0</v>
      </c>
      <c r="I24" s="7">
        <f>Tabela3[[#This Row],[Cred Cursados]]*12</f>
        <v>0</v>
      </c>
      <c r="J24" s="3"/>
      <c r="K24" s="3"/>
    </row>
    <row r="25" spans="1:11" x14ac:dyDescent="0.25">
      <c r="A25" s="11" t="s">
        <v>151</v>
      </c>
      <c r="B25" s="12" t="s">
        <v>152</v>
      </c>
      <c r="C25" s="12">
        <v>4</v>
      </c>
      <c r="D25" s="12">
        <v>0</v>
      </c>
      <c r="E25" s="12">
        <v>4</v>
      </c>
      <c r="F25" s="10">
        <v>4</v>
      </c>
      <c r="G25" s="10">
        <v>48</v>
      </c>
      <c r="H25" s="7">
        <f>IFERROR(VLOOKUP(Tabela3[[#This Row],[Código Novo]],'Colar histórico'!A:G,3,0),0)</f>
        <v>0</v>
      </c>
      <c r="I25" s="7">
        <f>Tabela3[[#This Row],[Cred Cursados]]*12</f>
        <v>0</v>
      </c>
      <c r="J25" s="3"/>
      <c r="K25" s="3"/>
    </row>
    <row r="26" spans="1:11" x14ac:dyDescent="0.25">
      <c r="A26" s="16" t="s">
        <v>153</v>
      </c>
      <c r="B26" s="17" t="s">
        <v>154</v>
      </c>
      <c r="C26" s="17">
        <v>4</v>
      </c>
      <c r="D26" s="17">
        <v>0</v>
      </c>
      <c r="E26" s="17">
        <v>4</v>
      </c>
      <c r="F26" s="10">
        <v>4</v>
      </c>
      <c r="G26" s="10">
        <v>48</v>
      </c>
      <c r="H26" s="8">
        <f>IFERROR(VLOOKUP(Tabela3[[#This Row],[Código Novo]],'Colar histórico'!A:G,3,0),0)</f>
        <v>0</v>
      </c>
      <c r="I26" s="8">
        <f>Tabela3[[#This Row],[Cred Cursados]]*12</f>
        <v>0</v>
      </c>
      <c r="J26" s="9"/>
      <c r="K26" s="9"/>
    </row>
    <row r="27" spans="1:11" x14ac:dyDescent="0.25">
      <c r="A27" t="s">
        <v>18</v>
      </c>
      <c r="F27">
        <f>SUBTOTAL(109,Tabela3[Créditos])</f>
        <v>100</v>
      </c>
      <c r="G27">
        <f>SUBTOTAL(109,Tabela3[Horas])</f>
        <v>1200</v>
      </c>
      <c r="H27" s="15">
        <f>SUBTOTAL(109,Tabela3[Cred Cursados])</f>
        <v>0</v>
      </c>
      <c r="I27" s="15">
        <f>SUBTOTAL(109,Tabela3[Horas Cursadas])</f>
        <v>0</v>
      </c>
      <c r="J27" s="15"/>
      <c r="K27" s="15">
        <f>SUBTOTAL(103,Tabela3[Crédito])</f>
        <v>0</v>
      </c>
    </row>
  </sheetData>
  <conditionalFormatting sqref="H2:I26">
    <cfRule type="cellIs" dxfId="32" priority="2" operator="equal">
      <formula>0</formula>
    </cfRule>
  </conditionalFormatting>
  <conditionalFormatting sqref="B2:B26">
    <cfRule type="duplicateValues" dxfId="31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3" sqref="H3"/>
    </sheetView>
  </sheetViews>
  <sheetFormatPr defaultRowHeight="15" x14ac:dyDescent="0.25"/>
  <cols>
    <col min="1" max="1" width="11.7109375" bestFit="1" customWidth="1"/>
    <col min="2" max="2" width="45.140625" bestFit="1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1" ht="30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7</v>
      </c>
      <c r="G1" s="4" t="s">
        <v>13</v>
      </c>
      <c r="H1" t="s">
        <v>14</v>
      </c>
      <c r="I1" t="s">
        <v>15</v>
      </c>
      <c r="J1" t="s">
        <v>16</v>
      </c>
      <c r="K1" t="s">
        <v>17</v>
      </c>
    </row>
    <row r="2" spans="1:11" x14ac:dyDescent="0.25">
      <c r="A2" s="5" t="s">
        <v>19</v>
      </c>
      <c r="B2" s="6" t="s">
        <v>20</v>
      </c>
      <c r="C2" s="13">
        <v>4</v>
      </c>
      <c r="D2" s="13">
        <v>0</v>
      </c>
      <c r="E2" s="13">
        <v>4</v>
      </c>
      <c r="F2" s="13">
        <v>4</v>
      </c>
      <c r="G2" s="13">
        <v>48</v>
      </c>
      <c r="H2" s="3">
        <f>IFERROR(VLOOKUP(Tabela35[[#This Row],[Código Novo]],'Colar histórico'!A:G,3,0),0)</f>
        <v>0</v>
      </c>
      <c r="I2" s="3">
        <f>Tabela35[[#This Row],[Cred Cursados]]*12</f>
        <v>0</v>
      </c>
      <c r="J2" s="3"/>
      <c r="K2" s="3"/>
    </row>
    <row r="3" spans="1:11" x14ac:dyDescent="0.25">
      <c r="A3" s="5" t="s">
        <v>21</v>
      </c>
      <c r="B3" s="6" t="s">
        <v>22</v>
      </c>
      <c r="C3" s="13">
        <v>4</v>
      </c>
      <c r="D3" s="13">
        <v>0</v>
      </c>
      <c r="E3" s="13">
        <v>4</v>
      </c>
      <c r="F3" s="13">
        <v>4</v>
      </c>
      <c r="G3" s="13">
        <v>48</v>
      </c>
      <c r="H3" s="3">
        <f>IFERROR(VLOOKUP(Tabela35[[#This Row],[Código Novo]],'Colar histórico'!A:G,3,0),0)</f>
        <v>0</v>
      </c>
      <c r="I3" s="3">
        <f>Tabela35[[#This Row],[Cred Cursados]]*12</f>
        <v>0</v>
      </c>
      <c r="J3" s="3"/>
      <c r="K3" s="3"/>
    </row>
    <row r="4" spans="1:11" x14ac:dyDescent="0.25">
      <c r="A4" s="5" t="s">
        <v>23</v>
      </c>
      <c r="B4" s="6" t="s">
        <v>24</v>
      </c>
      <c r="C4" s="13">
        <v>4</v>
      </c>
      <c r="D4" s="13">
        <v>0</v>
      </c>
      <c r="E4" s="13">
        <v>4</v>
      </c>
      <c r="F4" s="13">
        <v>4</v>
      </c>
      <c r="G4" s="13">
        <v>48</v>
      </c>
      <c r="H4" s="3">
        <f>IFERROR(VLOOKUP(Tabela35[[#This Row],[Código Novo]],'Colar histórico'!A:G,3,0),0)</f>
        <v>0</v>
      </c>
      <c r="I4" s="3">
        <f>Tabela35[[#This Row],[Cred Cursados]]*12</f>
        <v>0</v>
      </c>
      <c r="J4" s="3"/>
      <c r="K4" s="3"/>
    </row>
    <row r="5" spans="1:11" x14ac:dyDescent="0.25">
      <c r="A5" s="5" t="s">
        <v>25</v>
      </c>
      <c r="B5" s="6" t="s">
        <v>26</v>
      </c>
      <c r="C5" s="13">
        <v>4</v>
      </c>
      <c r="D5" s="13">
        <v>0</v>
      </c>
      <c r="E5" s="13">
        <v>4</v>
      </c>
      <c r="F5" s="13">
        <v>4</v>
      </c>
      <c r="G5" s="13">
        <v>48</v>
      </c>
      <c r="H5" s="3">
        <f>IFERROR(VLOOKUP(Tabela35[[#This Row],[Código Novo]],'Colar histórico'!A:G,3,0),0)</f>
        <v>0</v>
      </c>
      <c r="I5" s="3">
        <f>Tabela35[[#This Row],[Cred Cursados]]*12</f>
        <v>0</v>
      </c>
      <c r="J5" s="3"/>
      <c r="K5" s="3"/>
    </row>
    <row r="6" spans="1:11" x14ac:dyDescent="0.25">
      <c r="A6" s="5" t="s">
        <v>27</v>
      </c>
      <c r="B6" s="6" t="s">
        <v>28</v>
      </c>
      <c r="C6" s="13">
        <v>4</v>
      </c>
      <c r="D6" s="13">
        <v>0</v>
      </c>
      <c r="E6" s="13">
        <v>4</v>
      </c>
      <c r="F6" s="13">
        <v>4</v>
      </c>
      <c r="G6" s="13">
        <v>48</v>
      </c>
      <c r="H6" s="3">
        <f>IFERROR(VLOOKUP(Tabela35[[#This Row],[Código Novo]],'Colar histórico'!A:G,3,0),0)</f>
        <v>0</v>
      </c>
      <c r="I6" s="3">
        <f>Tabela35[[#This Row],[Cred Cursados]]*12</f>
        <v>0</v>
      </c>
      <c r="J6" s="3"/>
      <c r="K6" s="3"/>
    </row>
    <row r="7" spans="1:11" x14ac:dyDescent="0.25">
      <c r="A7" s="5" t="s">
        <v>29</v>
      </c>
      <c r="B7" s="6" t="s">
        <v>30</v>
      </c>
      <c r="C7" s="13">
        <v>4</v>
      </c>
      <c r="D7" s="13">
        <v>0</v>
      </c>
      <c r="E7" s="13">
        <v>4</v>
      </c>
      <c r="F7" s="13">
        <v>4</v>
      </c>
      <c r="G7" s="13">
        <v>48</v>
      </c>
      <c r="H7" s="3">
        <f>IFERROR(VLOOKUP(Tabela35[[#This Row],[Código Novo]],'Colar histórico'!A:G,3,0),0)</f>
        <v>0</v>
      </c>
      <c r="I7" s="3">
        <f>Tabela35[[#This Row],[Cred Cursados]]*12</f>
        <v>0</v>
      </c>
      <c r="J7" s="3"/>
      <c r="K7" s="3"/>
    </row>
    <row r="8" spans="1:11" x14ac:dyDescent="0.25">
      <c r="A8" s="5" t="s">
        <v>31</v>
      </c>
      <c r="B8" s="5" t="s">
        <v>32</v>
      </c>
      <c r="C8" s="14">
        <v>4</v>
      </c>
      <c r="D8" s="14">
        <v>0</v>
      </c>
      <c r="E8" s="14">
        <v>4</v>
      </c>
      <c r="F8" s="14">
        <v>4</v>
      </c>
      <c r="G8" s="14">
        <v>48</v>
      </c>
      <c r="H8" s="3">
        <f>IFERROR(VLOOKUP(Tabela35[[#This Row],[Código Novo]],'Colar histórico'!A:G,3,0),0)</f>
        <v>0</v>
      </c>
      <c r="I8" s="3">
        <f>Tabela35[[#This Row],[Cred Cursados]]*12</f>
        <v>0</v>
      </c>
      <c r="J8" s="3"/>
      <c r="K8" s="3"/>
    </row>
    <row r="9" spans="1:11" x14ac:dyDescent="0.25">
      <c r="A9" s="5" t="s">
        <v>33</v>
      </c>
      <c r="B9" s="6" t="s">
        <v>34</v>
      </c>
      <c r="C9" s="13">
        <v>4</v>
      </c>
      <c r="D9" s="13">
        <v>0</v>
      </c>
      <c r="E9" s="13">
        <v>4</v>
      </c>
      <c r="F9" s="13">
        <v>4</v>
      </c>
      <c r="G9" s="13">
        <v>48</v>
      </c>
      <c r="H9" s="3">
        <f>IFERROR(VLOOKUP(Tabela35[[#This Row],[Código Novo]],'Colar histórico'!A:G,3,0),0)</f>
        <v>0</v>
      </c>
      <c r="I9" s="3">
        <f>Tabela35[[#This Row],[Cred Cursados]]*12</f>
        <v>0</v>
      </c>
      <c r="J9" s="3"/>
      <c r="K9" s="3"/>
    </row>
    <row r="10" spans="1:11" x14ac:dyDescent="0.25">
      <c r="A10" s="5" t="s">
        <v>35</v>
      </c>
      <c r="B10" s="6" t="s">
        <v>36</v>
      </c>
      <c r="C10" s="13">
        <v>4</v>
      </c>
      <c r="D10" s="13">
        <v>0</v>
      </c>
      <c r="E10" s="13">
        <v>4</v>
      </c>
      <c r="F10" s="13">
        <v>4</v>
      </c>
      <c r="G10" s="13">
        <v>48</v>
      </c>
      <c r="H10" s="3">
        <f>IFERROR(VLOOKUP(Tabela35[[#This Row],[Código Novo]],'Colar histórico'!A:G,3,0),0)</f>
        <v>0</v>
      </c>
      <c r="I10" s="3">
        <f>Tabela35[[#This Row],[Cred Cursados]]*12</f>
        <v>0</v>
      </c>
      <c r="J10" s="3"/>
      <c r="K10" s="3"/>
    </row>
    <row r="11" spans="1:11" x14ac:dyDescent="0.25">
      <c r="A11" s="5" t="s">
        <v>37</v>
      </c>
      <c r="B11" s="6" t="s">
        <v>38</v>
      </c>
      <c r="C11" s="13">
        <v>4</v>
      </c>
      <c r="D11" s="13">
        <v>0</v>
      </c>
      <c r="E11" s="13">
        <v>4</v>
      </c>
      <c r="F11" s="13">
        <v>4</v>
      </c>
      <c r="G11" s="13">
        <v>48</v>
      </c>
      <c r="H11" s="3">
        <f>IFERROR(VLOOKUP(Tabela35[[#This Row],[Código Novo]],'Colar histórico'!A:G,3,0),0)</f>
        <v>0</v>
      </c>
      <c r="I11" s="3">
        <f>Tabela35[[#This Row],[Cred Cursados]]*12</f>
        <v>0</v>
      </c>
      <c r="J11" s="3"/>
      <c r="K11" s="3"/>
    </row>
    <row r="12" spans="1:11" x14ac:dyDescent="0.25">
      <c r="A12" s="5" t="s">
        <v>39</v>
      </c>
      <c r="B12" s="6" t="s">
        <v>40</v>
      </c>
      <c r="C12" s="13">
        <v>4</v>
      </c>
      <c r="D12" s="13">
        <v>0</v>
      </c>
      <c r="E12" s="13">
        <v>4</v>
      </c>
      <c r="F12" s="13">
        <v>4</v>
      </c>
      <c r="G12" s="13">
        <v>48</v>
      </c>
      <c r="H12" s="3">
        <f>IFERROR(VLOOKUP(Tabela35[[#This Row],[Código Novo]],'Colar histórico'!A:G,3,0),0)</f>
        <v>0</v>
      </c>
      <c r="I12" s="3">
        <f>Tabela35[[#This Row],[Cred Cursados]]*12</f>
        <v>0</v>
      </c>
      <c r="J12" s="3"/>
      <c r="K12" s="3"/>
    </row>
    <row r="13" spans="1:11" x14ac:dyDescent="0.25">
      <c r="A13" s="5" t="s">
        <v>41</v>
      </c>
      <c r="B13" s="6" t="s">
        <v>42</v>
      </c>
      <c r="C13" s="13">
        <v>4</v>
      </c>
      <c r="D13" s="13">
        <v>0</v>
      </c>
      <c r="E13" s="13">
        <v>4</v>
      </c>
      <c r="F13" s="13">
        <v>4</v>
      </c>
      <c r="G13" s="13">
        <v>48</v>
      </c>
      <c r="H13" s="3">
        <f>IFERROR(VLOOKUP(Tabela35[[#This Row],[Código Novo]],'Colar histórico'!A:G,3,0),0)</f>
        <v>0</v>
      </c>
      <c r="I13" s="3">
        <f>Tabela35[[#This Row],[Cred Cursados]]*12</f>
        <v>0</v>
      </c>
      <c r="J13" s="3"/>
      <c r="K13" s="3"/>
    </row>
    <row r="14" spans="1:11" x14ac:dyDescent="0.25">
      <c r="A14" s="5" t="s">
        <v>43</v>
      </c>
      <c r="B14" s="6" t="s">
        <v>44</v>
      </c>
      <c r="C14" s="13">
        <v>4</v>
      </c>
      <c r="D14" s="13">
        <v>0</v>
      </c>
      <c r="E14" s="13">
        <v>4</v>
      </c>
      <c r="F14" s="13">
        <v>4</v>
      </c>
      <c r="G14" s="13">
        <v>48</v>
      </c>
      <c r="H14" s="3">
        <f>IFERROR(VLOOKUP(Tabela35[[#This Row],[Código Novo]],'Colar histórico'!A:G,3,0),0)</f>
        <v>0</v>
      </c>
      <c r="I14" s="3">
        <f>Tabela35[[#This Row],[Cred Cursados]]*12</f>
        <v>0</v>
      </c>
      <c r="J14" s="3"/>
      <c r="K14" s="3"/>
    </row>
    <row r="15" spans="1:11" x14ac:dyDescent="0.25">
      <c r="A15" s="5" t="s">
        <v>45</v>
      </c>
      <c r="B15" s="6" t="s">
        <v>46</v>
      </c>
      <c r="C15" s="13">
        <v>4</v>
      </c>
      <c r="D15" s="13">
        <v>0</v>
      </c>
      <c r="E15" s="13">
        <v>4</v>
      </c>
      <c r="F15" s="13">
        <v>4</v>
      </c>
      <c r="G15" s="13">
        <v>48</v>
      </c>
      <c r="H15" s="3">
        <f>IFERROR(VLOOKUP(Tabela35[[#This Row],[Código Novo]],'Colar histórico'!A:G,3,0),0)</f>
        <v>0</v>
      </c>
      <c r="I15" s="3">
        <f>Tabela35[[#This Row],[Cred Cursados]]*12</f>
        <v>0</v>
      </c>
      <c r="J15" s="3"/>
      <c r="K15" s="3"/>
    </row>
    <row r="16" spans="1:11" x14ac:dyDescent="0.25">
      <c r="A16" s="5" t="s">
        <v>47</v>
      </c>
      <c r="B16" s="6" t="s">
        <v>48</v>
      </c>
      <c r="C16" s="13">
        <v>4</v>
      </c>
      <c r="D16" s="13">
        <v>0</v>
      </c>
      <c r="E16" s="13">
        <v>4</v>
      </c>
      <c r="F16" s="13">
        <v>4</v>
      </c>
      <c r="G16" s="13">
        <v>48</v>
      </c>
      <c r="H16" s="3">
        <f>IFERROR(VLOOKUP(Tabela35[[#This Row],[Código Novo]],'Colar histórico'!A:G,3,0),0)</f>
        <v>0</v>
      </c>
      <c r="I16" s="3">
        <f>Tabela35[[#This Row],[Cred Cursados]]*12</f>
        <v>0</v>
      </c>
      <c r="J16" s="3"/>
      <c r="K16" s="3"/>
    </row>
    <row r="17" spans="1:11" x14ac:dyDescent="0.25">
      <c r="A17" s="5" t="s">
        <v>49</v>
      </c>
      <c r="B17" s="6" t="s">
        <v>50</v>
      </c>
      <c r="C17" s="13">
        <v>4</v>
      </c>
      <c r="D17" s="13">
        <v>0</v>
      </c>
      <c r="E17" s="13">
        <v>4</v>
      </c>
      <c r="F17" s="13">
        <v>4</v>
      </c>
      <c r="G17" s="13">
        <v>48</v>
      </c>
      <c r="H17" s="3">
        <f>IFERROR(VLOOKUP(Tabela35[[#This Row],[Código Novo]],'Colar histórico'!A:G,3,0),0)</f>
        <v>0</v>
      </c>
      <c r="I17" s="3">
        <f>Tabela35[[#This Row],[Cred Cursados]]*12</f>
        <v>0</v>
      </c>
      <c r="J17" s="3"/>
      <c r="K17" s="3"/>
    </row>
    <row r="18" spans="1:11" x14ac:dyDescent="0.25">
      <c r="A18" s="5" t="s">
        <v>51</v>
      </c>
      <c r="B18" s="6" t="s">
        <v>52</v>
      </c>
      <c r="C18" s="13">
        <v>4</v>
      </c>
      <c r="D18" s="13">
        <v>0</v>
      </c>
      <c r="E18" s="13">
        <v>4</v>
      </c>
      <c r="F18" s="13">
        <v>4</v>
      </c>
      <c r="G18" s="13">
        <v>48</v>
      </c>
      <c r="H18" s="3">
        <f>IFERROR(VLOOKUP(Tabela35[[#This Row],[Código Novo]],'Colar histórico'!A:G,3,0),0)</f>
        <v>0</v>
      </c>
      <c r="I18" s="3">
        <f>Tabela35[[#This Row],[Cred Cursados]]*12</f>
        <v>0</v>
      </c>
      <c r="J18" s="3"/>
      <c r="K18" s="3"/>
    </row>
    <row r="19" spans="1:11" x14ac:dyDescent="0.25">
      <c r="A19" s="5" t="s">
        <v>53</v>
      </c>
      <c r="B19" s="6" t="s">
        <v>54</v>
      </c>
      <c r="C19" s="13">
        <v>4</v>
      </c>
      <c r="D19" s="13">
        <v>0</v>
      </c>
      <c r="E19" s="13">
        <v>4</v>
      </c>
      <c r="F19" s="13">
        <v>4</v>
      </c>
      <c r="G19" s="13">
        <v>48</v>
      </c>
      <c r="H19" s="3">
        <f>IFERROR(VLOOKUP(Tabela35[[#This Row],[Código Novo]],'Colar histórico'!A:G,3,0),0)</f>
        <v>0</v>
      </c>
      <c r="I19" s="3">
        <f>Tabela35[[#This Row],[Cred Cursados]]*12</f>
        <v>0</v>
      </c>
      <c r="J19" s="3"/>
      <c r="K19" s="3"/>
    </row>
    <row r="20" spans="1:11" x14ac:dyDescent="0.25">
      <c r="A20" s="6" t="s">
        <v>55</v>
      </c>
      <c r="B20" s="6" t="s">
        <v>56</v>
      </c>
      <c r="C20" s="13">
        <v>4</v>
      </c>
      <c r="D20" s="13">
        <v>0</v>
      </c>
      <c r="E20" s="13">
        <v>4</v>
      </c>
      <c r="F20" s="13">
        <v>4</v>
      </c>
      <c r="G20" s="13">
        <v>48</v>
      </c>
      <c r="H20" s="3">
        <f>IFERROR(VLOOKUP(Tabela35[[#This Row],[Código Novo]],'Colar histórico'!A:G,3,0),0)</f>
        <v>0</v>
      </c>
      <c r="I20" s="3">
        <f>Tabela35[[#This Row],[Cred Cursados]]*12</f>
        <v>0</v>
      </c>
      <c r="J20" s="3"/>
      <c r="K20" s="3"/>
    </row>
    <row r="21" spans="1:11" x14ac:dyDescent="0.25">
      <c r="A21" s="5" t="s">
        <v>57</v>
      </c>
      <c r="B21" s="6" t="s">
        <v>58</v>
      </c>
      <c r="C21" s="13">
        <v>4</v>
      </c>
      <c r="D21" s="13">
        <v>0</v>
      </c>
      <c r="E21" s="13">
        <v>4</v>
      </c>
      <c r="F21" s="13">
        <v>4</v>
      </c>
      <c r="G21" s="13">
        <v>48</v>
      </c>
      <c r="H21" s="3">
        <f>IFERROR(VLOOKUP(Tabela35[[#This Row],[Código Novo]],'Colar histórico'!A:G,3,0),0)</f>
        <v>0</v>
      </c>
      <c r="I21" s="3">
        <f>Tabela35[[#This Row],[Cred Cursados]]*12</f>
        <v>0</v>
      </c>
      <c r="J21" s="3"/>
      <c r="K21" s="3"/>
    </row>
    <row r="22" spans="1:11" x14ac:dyDescent="0.25">
      <c r="A22" s="5" t="s">
        <v>59</v>
      </c>
      <c r="B22" s="6" t="s">
        <v>60</v>
      </c>
      <c r="C22" s="13">
        <v>4</v>
      </c>
      <c r="D22" s="13">
        <v>0</v>
      </c>
      <c r="E22" s="13">
        <v>4</v>
      </c>
      <c r="F22" s="13">
        <v>4</v>
      </c>
      <c r="G22" s="13">
        <v>48</v>
      </c>
      <c r="H22" s="3">
        <f>IFERROR(VLOOKUP(Tabela35[[#This Row],[Código Novo]],'Colar histórico'!A:G,3,0),0)</f>
        <v>0</v>
      </c>
      <c r="I22" s="3">
        <f>Tabela35[[#This Row],[Cred Cursados]]*12</f>
        <v>0</v>
      </c>
      <c r="J22" s="3"/>
      <c r="K22" s="3"/>
    </row>
    <row r="23" spans="1:11" x14ac:dyDescent="0.25">
      <c r="A23" s="5" t="s">
        <v>61</v>
      </c>
      <c r="B23" s="6" t="s">
        <v>62</v>
      </c>
      <c r="C23" s="13">
        <v>4</v>
      </c>
      <c r="D23" s="13">
        <v>0</v>
      </c>
      <c r="E23" s="13">
        <v>4</v>
      </c>
      <c r="F23" s="13">
        <v>4</v>
      </c>
      <c r="G23" s="13">
        <v>48</v>
      </c>
      <c r="H23" s="3">
        <f>IFERROR(VLOOKUP(Tabela35[[#This Row],[Código Novo]],'Colar histórico'!A:G,3,0),0)</f>
        <v>0</v>
      </c>
      <c r="I23" s="3">
        <f>Tabela35[[#This Row],[Cred Cursados]]*12</f>
        <v>0</v>
      </c>
      <c r="J23" s="3"/>
      <c r="K23" s="3"/>
    </row>
    <row r="24" spans="1:11" x14ac:dyDescent="0.25">
      <c r="A24" s="5" t="s">
        <v>63</v>
      </c>
      <c r="B24" s="6" t="s">
        <v>64</v>
      </c>
      <c r="C24" s="13">
        <v>4</v>
      </c>
      <c r="D24" s="13">
        <v>0</v>
      </c>
      <c r="E24" s="13">
        <v>4</v>
      </c>
      <c r="F24" s="13">
        <v>4</v>
      </c>
      <c r="G24" s="13">
        <v>48</v>
      </c>
      <c r="H24" s="7">
        <f>IFERROR(VLOOKUP(Tabela35[[#This Row],[Código Novo]],'Colar histórico'!A:G,3,0),0)</f>
        <v>0</v>
      </c>
      <c r="I24" s="7">
        <f>Tabela35[[#This Row],[Cred Cursados]]*12</f>
        <v>0</v>
      </c>
      <c r="J24" s="3"/>
      <c r="K24" s="3"/>
    </row>
    <row r="25" spans="1:11" x14ac:dyDescent="0.25">
      <c r="A25" s="5" t="s">
        <v>65</v>
      </c>
      <c r="B25" s="6" t="s">
        <v>66</v>
      </c>
      <c r="C25" s="13">
        <v>4</v>
      </c>
      <c r="D25" s="13">
        <v>0</v>
      </c>
      <c r="E25" s="13">
        <v>4</v>
      </c>
      <c r="F25" s="13">
        <v>4</v>
      </c>
      <c r="G25" s="13">
        <v>48</v>
      </c>
      <c r="H25" s="7">
        <f>IFERROR(VLOOKUP(Tabela35[[#This Row],[Código Novo]],'Colar histórico'!A:G,3,0),0)</f>
        <v>0</v>
      </c>
      <c r="I25" s="7">
        <f>Tabela35[[#This Row],[Cred Cursados]]*12</f>
        <v>0</v>
      </c>
      <c r="J25" s="3"/>
      <c r="K25" s="3"/>
    </row>
    <row r="26" spans="1:11" x14ac:dyDescent="0.25">
      <c r="A26" s="5" t="s">
        <v>67</v>
      </c>
      <c r="B26" s="6" t="s">
        <v>68</v>
      </c>
      <c r="C26" s="13">
        <v>4</v>
      </c>
      <c r="D26" s="13">
        <v>0</v>
      </c>
      <c r="E26" s="13">
        <v>4</v>
      </c>
      <c r="F26" s="13">
        <v>4</v>
      </c>
      <c r="G26" s="13">
        <v>48</v>
      </c>
      <c r="H26" s="7">
        <f>IFERROR(VLOOKUP(Tabela35[[#This Row],[Código Novo]],'Colar histórico'!A:G,3,0),0)</f>
        <v>0</v>
      </c>
      <c r="I26" s="7">
        <f>Tabela35[[#This Row],[Cred Cursados]]*12</f>
        <v>0</v>
      </c>
      <c r="J26" s="3"/>
      <c r="K26" s="3"/>
    </row>
    <row r="27" spans="1:11" x14ac:dyDescent="0.25">
      <c r="A27" s="5" t="s">
        <v>69</v>
      </c>
      <c r="B27" s="6" t="s">
        <v>70</v>
      </c>
      <c r="C27" s="13">
        <v>4</v>
      </c>
      <c r="D27" s="13">
        <v>0</v>
      </c>
      <c r="E27" s="13">
        <v>4</v>
      </c>
      <c r="F27" s="13">
        <v>4</v>
      </c>
      <c r="G27" s="13">
        <v>48</v>
      </c>
      <c r="H27" s="8">
        <f>IFERROR(VLOOKUP(Tabela35[[#This Row],[Código Novo]],'Colar histórico'!A:G,3,0),0)</f>
        <v>0</v>
      </c>
      <c r="I27" s="8">
        <f>Tabela35[[#This Row],[Cred Cursados]]*12</f>
        <v>0</v>
      </c>
      <c r="J27" s="9"/>
      <c r="K27" s="9"/>
    </row>
    <row r="28" spans="1:11" x14ac:dyDescent="0.25">
      <c r="A28" s="5" t="s">
        <v>71</v>
      </c>
      <c r="B28" s="5" t="s">
        <v>72</v>
      </c>
      <c r="C28" s="14">
        <v>4</v>
      </c>
      <c r="D28" s="14">
        <v>0</v>
      </c>
      <c r="E28" s="14">
        <v>4</v>
      </c>
      <c r="F28" s="14">
        <v>4</v>
      </c>
      <c r="G28" s="14">
        <v>48</v>
      </c>
      <c r="H28" s="7">
        <f>IFERROR(VLOOKUP(Tabela35[[#This Row],[Código Novo]],'Colar histórico'!A:G,3,0),0)</f>
        <v>0</v>
      </c>
      <c r="I28" s="7">
        <f>Tabela35[[#This Row],[Cred Cursados]]*12</f>
        <v>0</v>
      </c>
      <c r="J28" s="3"/>
      <c r="K28" s="3"/>
    </row>
    <row r="29" spans="1:11" x14ac:dyDescent="0.25">
      <c r="A29" s="5" t="s">
        <v>73</v>
      </c>
      <c r="B29" s="6" t="s">
        <v>74</v>
      </c>
      <c r="C29" s="13">
        <v>4</v>
      </c>
      <c r="D29" s="13">
        <v>0</v>
      </c>
      <c r="E29" s="13">
        <v>4</v>
      </c>
      <c r="F29" s="13">
        <v>4</v>
      </c>
      <c r="G29" s="13">
        <v>48</v>
      </c>
      <c r="H29" s="7">
        <f>IFERROR(VLOOKUP(Tabela35[[#This Row],[Código Novo]],'Colar histórico'!A:G,3,0),0)</f>
        <v>0</v>
      </c>
      <c r="I29" s="7">
        <f>Tabela35[[#This Row],[Cred Cursados]]*12</f>
        <v>0</v>
      </c>
      <c r="J29" s="3"/>
      <c r="K29" s="3"/>
    </row>
    <row r="30" spans="1:11" x14ac:dyDescent="0.25">
      <c r="A30" s="5" t="s">
        <v>75</v>
      </c>
      <c r="B30" s="6" t="s">
        <v>76</v>
      </c>
      <c r="C30" s="13">
        <v>4</v>
      </c>
      <c r="D30" s="13">
        <v>0</v>
      </c>
      <c r="E30" s="13">
        <v>4</v>
      </c>
      <c r="F30" s="13">
        <v>4</v>
      </c>
      <c r="G30" s="13">
        <v>48</v>
      </c>
      <c r="H30" s="8">
        <f>IFERROR(VLOOKUP(Tabela35[[#This Row],[Código Novo]],'Colar histórico'!A:G,3,0),0)</f>
        <v>0</v>
      </c>
      <c r="I30" s="8">
        <f>Tabela35[[#This Row],[Cred Cursados]]*12</f>
        <v>0</v>
      </c>
      <c r="J30" s="9"/>
      <c r="K30" s="9"/>
    </row>
    <row r="31" spans="1:11" x14ac:dyDescent="0.25">
      <c r="A31" s="5" t="s">
        <v>77</v>
      </c>
      <c r="B31" s="6" t="s">
        <v>78</v>
      </c>
      <c r="C31" s="13">
        <v>4</v>
      </c>
      <c r="D31" s="13">
        <v>0</v>
      </c>
      <c r="E31" s="13">
        <v>4</v>
      </c>
      <c r="F31" s="13">
        <v>4</v>
      </c>
      <c r="G31" s="13">
        <v>48</v>
      </c>
      <c r="H31" s="8">
        <f>IFERROR(VLOOKUP(Tabela35[[#This Row],[Código Novo]],'Colar histórico'!A:G,3,0),0)</f>
        <v>0</v>
      </c>
      <c r="I31" s="8">
        <f>Tabela35[[#This Row],[Cred Cursados]]*12</f>
        <v>0</v>
      </c>
      <c r="J31" s="9"/>
      <c r="K31" s="9"/>
    </row>
    <row r="32" spans="1:11" x14ac:dyDescent="0.25">
      <c r="A32" s="5" t="s">
        <v>79</v>
      </c>
      <c r="B32" s="6" t="s">
        <v>80</v>
      </c>
      <c r="C32" s="13">
        <v>4</v>
      </c>
      <c r="D32" s="13">
        <v>0</v>
      </c>
      <c r="E32" s="13">
        <v>4</v>
      </c>
      <c r="F32" s="13">
        <v>4</v>
      </c>
      <c r="G32" s="13">
        <v>48</v>
      </c>
      <c r="H32" s="8">
        <f>IFERROR(VLOOKUP(Tabela35[[#This Row],[Código Novo]],'Colar histórico'!A:G,3,0),0)</f>
        <v>0</v>
      </c>
      <c r="I32" s="8">
        <f>Tabela35[[#This Row],[Cred Cursados]]*12</f>
        <v>0</v>
      </c>
      <c r="J32" s="9"/>
      <c r="K32" s="9"/>
    </row>
    <row r="33" spans="1:11" x14ac:dyDescent="0.25">
      <c r="A33" s="5" t="s">
        <v>81</v>
      </c>
      <c r="B33" s="6" t="s">
        <v>82</v>
      </c>
      <c r="C33" s="13">
        <v>4</v>
      </c>
      <c r="D33" s="13">
        <v>0</v>
      </c>
      <c r="E33" s="13">
        <v>4</v>
      </c>
      <c r="F33" s="13">
        <v>4</v>
      </c>
      <c r="G33" s="13">
        <v>48</v>
      </c>
      <c r="H33" s="8">
        <f>IFERROR(VLOOKUP(Tabela35[[#This Row],[Código Novo]],'Colar histórico'!A:G,3,0),0)</f>
        <v>0</v>
      </c>
      <c r="I33" s="8">
        <f>Tabela35[[#This Row],[Cred Cursados]]*12</f>
        <v>0</v>
      </c>
      <c r="J33" s="9"/>
      <c r="K33" s="9"/>
    </row>
    <row r="34" spans="1:11" x14ac:dyDescent="0.25">
      <c r="A34" s="5" t="s">
        <v>83</v>
      </c>
      <c r="B34" s="6" t="s">
        <v>84</v>
      </c>
      <c r="C34" s="13">
        <v>4</v>
      </c>
      <c r="D34" s="13">
        <v>0</v>
      </c>
      <c r="E34" s="13">
        <v>4</v>
      </c>
      <c r="F34" s="13">
        <v>4</v>
      </c>
      <c r="G34" s="13">
        <v>48</v>
      </c>
      <c r="H34" s="7">
        <f>IFERROR(VLOOKUP(Tabela35[[#This Row],[Código Novo]],'Colar histórico'!A:G,3,0),0)</f>
        <v>0</v>
      </c>
      <c r="I34" s="7">
        <f>Tabela35[[#This Row],[Cred Cursados]]*12</f>
        <v>0</v>
      </c>
      <c r="J34" s="3"/>
      <c r="K34" s="3"/>
    </row>
    <row r="35" spans="1:11" x14ac:dyDescent="0.25">
      <c r="A35" s="5" t="s">
        <v>85</v>
      </c>
      <c r="B35" s="6" t="s">
        <v>86</v>
      </c>
      <c r="C35" s="13">
        <v>4</v>
      </c>
      <c r="D35" s="13">
        <v>0</v>
      </c>
      <c r="E35" s="13">
        <v>4</v>
      </c>
      <c r="F35" s="13">
        <v>4</v>
      </c>
      <c r="G35" s="13">
        <v>48</v>
      </c>
      <c r="H35" s="8">
        <f>IFERROR(VLOOKUP(Tabela35[[#This Row],[Código Novo]],'Colar histórico'!A:G,3,0),0)</f>
        <v>0</v>
      </c>
      <c r="I35" s="8">
        <f>Tabela35[[#This Row],[Cred Cursados]]*12</f>
        <v>0</v>
      </c>
      <c r="J35" s="9"/>
      <c r="K35" s="9"/>
    </row>
    <row r="36" spans="1:11" x14ac:dyDescent="0.25">
      <c r="A36" s="5" t="s">
        <v>87</v>
      </c>
      <c r="B36" s="6" t="s">
        <v>88</v>
      </c>
      <c r="C36" s="13">
        <v>4</v>
      </c>
      <c r="D36" s="13">
        <v>0</v>
      </c>
      <c r="E36" s="13">
        <v>4</v>
      </c>
      <c r="F36" s="13">
        <v>4</v>
      </c>
      <c r="G36" s="13">
        <v>48</v>
      </c>
      <c r="H36" s="7">
        <f>IFERROR(VLOOKUP(Tabela35[[#This Row],[Código Novo]],'Colar histórico'!A:G,3,0),0)</f>
        <v>0</v>
      </c>
      <c r="I36" s="7">
        <f>Tabela35[[#This Row],[Cred Cursados]]*12</f>
        <v>0</v>
      </c>
      <c r="J36" s="3"/>
      <c r="K36" s="3"/>
    </row>
    <row r="37" spans="1:11" x14ac:dyDescent="0.25">
      <c r="A37" s="5" t="s">
        <v>89</v>
      </c>
      <c r="B37" s="6" t="s">
        <v>90</v>
      </c>
      <c r="C37" s="13">
        <v>4</v>
      </c>
      <c r="D37" s="13">
        <v>0</v>
      </c>
      <c r="E37" s="13">
        <v>4</v>
      </c>
      <c r="F37" s="13">
        <v>4</v>
      </c>
      <c r="G37" s="13">
        <v>48</v>
      </c>
      <c r="H37" s="7">
        <f>IFERROR(VLOOKUP(Tabela35[[#This Row],[Código Novo]],'Colar histórico'!A:G,3,0),0)</f>
        <v>0</v>
      </c>
      <c r="I37" s="7">
        <f>Tabela35[[#This Row],[Cred Cursados]]*12</f>
        <v>0</v>
      </c>
      <c r="J37" s="3"/>
      <c r="K37" s="3"/>
    </row>
    <row r="38" spans="1:11" x14ac:dyDescent="0.25">
      <c r="A38" s="5" t="s">
        <v>91</v>
      </c>
      <c r="B38" s="6" t="s">
        <v>92</v>
      </c>
      <c r="C38" s="13">
        <v>4</v>
      </c>
      <c r="D38" s="13">
        <v>0</v>
      </c>
      <c r="E38" s="13">
        <v>4</v>
      </c>
      <c r="F38" s="13">
        <v>4</v>
      </c>
      <c r="G38" s="13">
        <v>48</v>
      </c>
      <c r="H38" s="7">
        <f>IFERROR(VLOOKUP(Tabela35[[#This Row],[Código Novo]],'Colar histórico'!A:G,3,0),0)</f>
        <v>0</v>
      </c>
      <c r="I38" s="7">
        <f>Tabela35[[#This Row],[Cred Cursados]]*12</f>
        <v>0</v>
      </c>
      <c r="J38" s="3"/>
      <c r="K38" s="3"/>
    </row>
    <row r="39" spans="1:11" x14ac:dyDescent="0.25">
      <c r="A39" s="5" t="s">
        <v>93</v>
      </c>
      <c r="B39" s="6" t="s">
        <v>94</v>
      </c>
      <c r="C39" s="13">
        <v>4</v>
      </c>
      <c r="D39" s="13">
        <v>0</v>
      </c>
      <c r="E39" s="13">
        <v>4</v>
      </c>
      <c r="F39" s="13">
        <v>4</v>
      </c>
      <c r="G39" s="13">
        <v>48</v>
      </c>
      <c r="H39" s="7">
        <f>IFERROR(VLOOKUP(Tabela35[[#This Row],[Código Novo]],'Colar histórico'!A:G,3,0),0)</f>
        <v>0</v>
      </c>
      <c r="I39" s="7">
        <f>Tabela35[[#This Row],[Cred Cursados]]*12</f>
        <v>0</v>
      </c>
      <c r="J39" s="3"/>
      <c r="K39" s="3"/>
    </row>
    <row r="40" spans="1:11" x14ac:dyDescent="0.25">
      <c r="A40" s="5" t="s">
        <v>95</v>
      </c>
      <c r="B40" s="6" t="s">
        <v>96</v>
      </c>
      <c r="C40" s="13">
        <v>4</v>
      </c>
      <c r="D40" s="13">
        <v>0</v>
      </c>
      <c r="E40" s="13">
        <v>4</v>
      </c>
      <c r="F40" s="13">
        <v>4</v>
      </c>
      <c r="G40" s="13">
        <v>48</v>
      </c>
      <c r="H40" s="7">
        <f>IFERROR(VLOOKUP(Tabela35[[#This Row],[Código Novo]],'Colar histórico'!A:G,3,0),0)</f>
        <v>0</v>
      </c>
      <c r="I40" s="7">
        <f>Tabela35[[#This Row],[Cred Cursados]]*12</f>
        <v>0</v>
      </c>
      <c r="J40" s="3"/>
      <c r="K40" s="3"/>
    </row>
    <row r="41" spans="1:11" x14ac:dyDescent="0.25">
      <c r="A41" s="5" t="s">
        <v>97</v>
      </c>
      <c r="B41" s="6" t="s">
        <v>98</v>
      </c>
      <c r="C41" s="13">
        <v>2</v>
      </c>
      <c r="D41" s="13">
        <v>0</v>
      </c>
      <c r="E41" s="13">
        <v>2</v>
      </c>
      <c r="F41" s="13">
        <v>2</v>
      </c>
      <c r="G41" s="13">
        <v>24</v>
      </c>
      <c r="H41" s="7">
        <f>IFERROR(VLOOKUP(Tabela35[[#This Row],[Código Novo]],'Colar histórico'!A:G,3,0),0)</f>
        <v>0</v>
      </c>
      <c r="I41" s="7">
        <f>Tabela35[[#This Row],[Cred Cursados]]*12</f>
        <v>0</v>
      </c>
      <c r="J41" s="3"/>
      <c r="K41" s="3"/>
    </row>
    <row r="42" spans="1:11" x14ac:dyDescent="0.25">
      <c r="A42" s="5" t="s">
        <v>99</v>
      </c>
      <c r="B42" s="6" t="s">
        <v>100</v>
      </c>
      <c r="C42" s="13">
        <v>4</v>
      </c>
      <c r="D42" s="13">
        <v>0</v>
      </c>
      <c r="E42" s="13">
        <v>4</v>
      </c>
      <c r="F42" s="13">
        <v>4</v>
      </c>
      <c r="G42" s="13">
        <v>48</v>
      </c>
      <c r="H42" s="8">
        <f>IFERROR(VLOOKUP(Tabela35[[#This Row],[Código Novo]],'Colar histórico'!A:G,3,0),0)</f>
        <v>0</v>
      </c>
      <c r="I42" s="8">
        <f>Tabela35[[#This Row],[Cred Cursados]]*12</f>
        <v>0</v>
      </c>
      <c r="J42" s="9"/>
      <c r="K42" s="9"/>
    </row>
    <row r="43" spans="1:11" x14ac:dyDescent="0.25">
      <c r="A43" t="s">
        <v>101</v>
      </c>
      <c r="B43" t="s">
        <v>102</v>
      </c>
      <c r="C43" s="1">
        <v>4</v>
      </c>
      <c r="D43" s="1">
        <v>0</v>
      </c>
      <c r="E43" s="1">
        <v>4</v>
      </c>
      <c r="F43" s="1">
        <v>4</v>
      </c>
      <c r="G43" s="1">
        <v>48</v>
      </c>
      <c r="H43" s="7">
        <f>IFERROR(VLOOKUP(Tabela35[[#This Row],[Código Novo]],'Colar histórico'!A:G,3,0),0)</f>
        <v>0</v>
      </c>
      <c r="I43" s="7">
        <f>Tabela35[[#This Row],[Cred Cursados]]*12</f>
        <v>0</v>
      </c>
      <c r="J43" s="3"/>
      <c r="K43" s="3"/>
    </row>
    <row r="44" spans="1:11" x14ac:dyDescent="0.25">
      <c r="A44" t="s">
        <v>103</v>
      </c>
      <c r="B44" t="s">
        <v>104</v>
      </c>
      <c r="C44" s="1">
        <v>4</v>
      </c>
      <c r="D44" s="1">
        <v>0</v>
      </c>
      <c r="E44" s="1">
        <v>4</v>
      </c>
      <c r="F44" s="1">
        <v>4</v>
      </c>
      <c r="G44" s="1">
        <v>48</v>
      </c>
      <c r="H44" s="7">
        <f>IFERROR(VLOOKUP(Tabela35[[#This Row],[Código Novo]],'Colar histórico'!A:G,3,0),0)</f>
        <v>0</v>
      </c>
      <c r="I44" s="7">
        <f>Tabela35[[#This Row],[Cred Cursados]]*12</f>
        <v>0</v>
      </c>
      <c r="J44" s="3"/>
      <c r="K44" s="3"/>
    </row>
    <row r="45" spans="1:11" x14ac:dyDescent="0.25">
      <c r="A45" t="s">
        <v>18</v>
      </c>
      <c r="H45" s="15">
        <f>SUBTOTAL(109,Tabela35[Cred Cursados])</f>
        <v>0</v>
      </c>
      <c r="I45" s="15">
        <f>SUBTOTAL(109,Tabela35[Horas Cursadas])</f>
        <v>0</v>
      </c>
      <c r="J45" s="15"/>
      <c r="K45" s="15">
        <f>SUBTOTAL(103,Tabela35[Crédito])</f>
        <v>0</v>
      </c>
    </row>
  </sheetData>
  <conditionalFormatting sqref="H2:I44">
    <cfRule type="cellIs" dxfId="24" priority="2" operator="equal">
      <formula>0</formula>
    </cfRule>
  </conditionalFormatting>
  <conditionalFormatting sqref="B1:B44">
    <cfRule type="duplicateValues" dxfId="23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Colar histórico</vt:lpstr>
      <vt:lpstr>BAC FIL OB 2010</vt:lpstr>
      <vt:lpstr>BAC FIL OL 2010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2018-04-16T20:37:42Z</dcterms:modified>
</cp:coreProperties>
</file>