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1072" windowHeight="10032" firstSheet="1" activeTab="1"/>
  </bookViews>
  <sheets>
    <sheet name="2018" sheetId="1" state="hidden" r:id="rId1"/>
    <sheet name="cenário A - conversões 2018 " sheetId="6" r:id="rId2"/>
    <sheet name="cenário B - estrito" sheetId="8" r:id="rId3"/>
    <sheet name="cenário C - com possíveis conv." sheetId="7" r:id="rId4"/>
    <sheet name="Publicações" sheetId="3" r:id="rId5"/>
    <sheet name="histórico 2017" sheetId="4" r:id="rId6"/>
    <sheet name="Plan1" sheetId="5" r:id="rId7"/>
  </sheets>
  <definedNames>
    <definedName name="_xlnm._FilterDatabase" localSheetId="0" hidden="1">'2018'!$C$1:$F$60</definedName>
    <definedName name="_xlnm._FilterDatabase" localSheetId="1" hidden="1">'cenário A - conversões 2018 '!$C$3:$F$56</definedName>
    <definedName name="_xlnm._FilterDatabase" localSheetId="2" hidden="1">'cenário B - estrito'!$C$3:$F$50</definedName>
    <definedName name="_xlnm._FilterDatabase" localSheetId="3" hidden="1">'cenário C - com possíveis conv.'!$C$3:$F$62</definedName>
    <definedName name="_xlnm._FilterDatabase" localSheetId="5" hidden="1">'histórico 2017'!$A$2:$K$61</definedName>
    <definedName name="_xlnm._FilterDatabase" localSheetId="6" hidden="1">Plan1!$A$2:$B$2</definedName>
    <definedName name="_xlnm.Print_Area" localSheetId="5">Tabela1[#All]</definedName>
  </definedNames>
  <calcPr calcId="145621"/>
</workbook>
</file>

<file path=xl/calcChain.xml><?xml version="1.0" encoding="utf-8"?>
<calcChain xmlns="http://schemas.openxmlformats.org/spreadsheetml/2006/main">
  <c r="B55" i="8" l="1"/>
  <c r="A55" i="8"/>
  <c r="B54" i="8"/>
  <c r="A54" i="8"/>
  <c r="B50" i="8"/>
  <c r="A50" i="8" s="1"/>
  <c r="B49" i="8"/>
  <c r="A49" i="8" s="1"/>
  <c r="B48" i="8"/>
  <c r="A48" i="8" s="1"/>
  <c r="B47" i="8"/>
  <c r="A47" i="8" s="1"/>
  <c r="B46" i="8"/>
  <c r="A46" i="8" s="1"/>
  <c r="B45" i="8"/>
  <c r="A45" i="8" s="1"/>
  <c r="B44" i="8"/>
  <c r="A44" i="8" s="1"/>
  <c r="B43" i="8"/>
  <c r="A43" i="8" s="1"/>
  <c r="B42" i="8"/>
  <c r="A42" i="8" s="1"/>
  <c r="B41" i="8"/>
  <c r="A41" i="8" s="1"/>
  <c r="B40" i="8"/>
  <c r="A40" i="8" s="1"/>
  <c r="B39" i="8"/>
  <c r="A39" i="8" s="1"/>
  <c r="B38" i="8"/>
  <c r="A38" i="8" s="1"/>
  <c r="B37" i="8"/>
  <c r="A37" i="8" s="1"/>
  <c r="B36" i="8"/>
  <c r="A36" i="8" s="1"/>
  <c r="B35" i="8"/>
  <c r="A35" i="8" s="1"/>
  <c r="B34" i="8"/>
  <c r="A34" i="8" s="1"/>
  <c r="B33" i="8"/>
  <c r="A33" i="8" s="1"/>
  <c r="B32" i="8"/>
  <c r="A32" i="8" s="1"/>
  <c r="B31" i="8"/>
  <c r="A31" i="8" s="1"/>
  <c r="B30" i="8"/>
  <c r="A30" i="8" s="1"/>
  <c r="B29" i="8"/>
  <c r="A29" i="8" s="1"/>
  <c r="B28" i="8"/>
  <c r="A28" i="8" s="1"/>
  <c r="B27" i="8"/>
  <c r="A27" i="8" s="1"/>
  <c r="B26" i="8"/>
  <c r="A26" i="8" s="1"/>
  <c r="B25" i="8"/>
  <c r="A25" i="8" s="1"/>
  <c r="B24" i="8"/>
  <c r="A24" i="8" s="1"/>
  <c r="B23" i="8"/>
  <c r="A23" i="8" s="1"/>
  <c r="B22" i="8"/>
  <c r="A22" i="8" s="1"/>
  <c r="B21" i="8"/>
  <c r="A21" i="8" s="1"/>
  <c r="B20" i="8"/>
  <c r="A20" i="8" s="1"/>
  <c r="B19" i="8"/>
  <c r="A19" i="8" s="1"/>
  <c r="B18" i="8"/>
  <c r="A18" i="8" s="1"/>
  <c r="B17" i="8"/>
  <c r="A17" i="8" s="1"/>
  <c r="B16" i="8"/>
  <c r="A16" i="8" s="1"/>
  <c r="B15" i="8"/>
  <c r="A15" i="8" s="1"/>
  <c r="B14" i="8"/>
  <c r="A14" i="8" s="1"/>
  <c r="B13" i="8"/>
  <c r="A13" i="8" s="1"/>
  <c r="B12" i="8"/>
  <c r="A12" i="8" s="1"/>
  <c r="B11" i="8"/>
  <c r="A11" i="8" s="1"/>
  <c r="B10" i="8"/>
  <c r="A10" i="8" s="1"/>
  <c r="B9" i="8"/>
  <c r="A9" i="8" s="1"/>
  <c r="B8" i="8"/>
  <c r="A8" i="8" s="1"/>
  <c r="B7" i="8"/>
  <c r="A7" i="8" s="1"/>
  <c r="B6" i="8"/>
  <c r="A6" i="8" s="1"/>
  <c r="B5" i="8"/>
  <c r="A5" i="8" s="1"/>
  <c r="B4" i="8"/>
  <c r="B56" i="8" l="1"/>
  <c r="E65" i="8"/>
  <c r="A56" i="8"/>
  <c r="F59" i="8"/>
  <c r="F61" i="8"/>
  <c r="F65" i="8"/>
  <c r="A4" i="8"/>
  <c r="E55" i="8"/>
  <c r="E56" i="8"/>
  <c r="E58" i="8"/>
  <c r="E62" i="8"/>
  <c r="E64" i="8"/>
  <c r="F55" i="8"/>
  <c r="F56" i="8"/>
  <c r="F58" i="8"/>
  <c r="F62" i="8"/>
  <c r="F64" i="8"/>
  <c r="E59" i="8"/>
  <c r="E61" i="8"/>
  <c r="B62" i="6"/>
  <c r="A62" i="6"/>
  <c r="A69" i="7"/>
  <c r="B69" i="7"/>
  <c r="E76" i="7"/>
  <c r="E74" i="7"/>
  <c r="E70" i="7"/>
  <c r="E68" i="7"/>
  <c r="B68" i="7"/>
  <c r="A68" i="7"/>
  <c r="E67" i="7"/>
  <c r="B67" i="7"/>
  <c r="A67" i="7"/>
  <c r="B66" i="7"/>
  <c r="A66" i="7"/>
  <c r="B62" i="7"/>
  <c r="A62" i="7"/>
  <c r="B61" i="7"/>
  <c r="A61" i="7"/>
  <c r="B60" i="7"/>
  <c r="A60" i="7"/>
  <c r="B59" i="7"/>
  <c r="A59" i="7"/>
  <c r="B58" i="7"/>
  <c r="A58" i="7"/>
  <c r="B57" i="7"/>
  <c r="A57" i="7"/>
  <c r="B56" i="7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F77" i="7" s="1"/>
  <c r="A4" i="7"/>
  <c r="F75" i="7" s="1"/>
  <c r="E63" i="8" l="1"/>
  <c r="E57" i="8"/>
  <c r="F60" i="8"/>
  <c r="F54" i="8"/>
  <c r="E60" i="8"/>
  <c r="E54" i="8"/>
  <c r="F63" i="8"/>
  <c r="F57" i="8"/>
  <c r="E66" i="7"/>
  <c r="E72" i="7"/>
  <c r="F66" i="7"/>
  <c r="F67" i="7"/>
  <c r="F68" i="7"/>
  <c r="F70" i="7"/>
  <c r="F72" i="7"/>
  <c r="F74" i="7"/>
  <c r="F76" i="7"/>
  <c r="E69" i="7"/>
  <c r="E71" i="7"/>
  <c r="E73" i="7"/>
  <c r="E75" i="7"/>
  <c r="E77" i="7"/>
  <c r="F69" i="7"/>
  <c r="F71" i="7"/>
  <c r="F73" i="7"/>
  <c r="B61" i="6"/>
  <c r="B60" i="6"/>
  <c r="A61" i="6"/>
  <c r="A60" i="6"/>
  <c r="B5" i="6"/>
  <c r="A5" i="6" s="1"/>
  <c r="B6" i="6"/>
  <c r="A6" i="6" s="1"/>
  <c r="B7" i="6"/>
  <c r="A7" i="6" s="1"/>
  <c r="B8" i="6"/>
  <c r="A8" i="6" s="1"/>
  <c r="B9" i="6"/>
  <c r="A9" i="6" s="1"/>
  <c r="B10" i="6"/>
  <c r="A10" i="6" s="1"/>
  <c r="B11" i="6"/>
  <c r="A11" i="6" s="1"/>
  <c r="B12" i="6"/>
  <c r="A12" i="6" s="1"/>
  <c r="B13" i="6"/>
  <c r="A13" i="6" s="1"/>
  <c r="B14" i="6"/>
  <c r="A14" i="6" s="1"/>
  <c r="B15" i="6"/>
  <c r="A15" i="6" s="1"/>
  <c r="B16" i="6"/>
  <c r="A16" i="6" s="1"/>
  <c r="B17" i="6"/>
  <c r="A17" i="6" s="1"/>
  <c r="B18" i="6"/>
  <c r="A18" i="6" s="1"/>
  <c r="B19" i="6"/>
  <c r="A19" i="6" s="1"/>
  <c r="B20" i="6"/>
  <c r="A20" i="6" s="1"/>
  <c r="B21" i="6"/>
  <c r="A21" i="6" s="1"/>
  <c r="B22" i="6"/>
  <c r="A22" i="6" s="1"/>
  <c r="B23" i="6"/>
  <c r="A23" i="6" s="1"/>
  <c r="B24" i="6"/>
  <c r="A24" i="6" s="1"/>
  <c r="B25" i="6"/>
  <c r="A25" i="6" s="1"/>
  <c r="B26" i="6"/>
  <c r="A26" i="6" s="1"/>
  <c r="B27" i="6"/>
  <c r="A27" i="6" s="1"/>
  <c r="B28" i="6"/>
  <c r="A28" i="6" s="1"/>
  <c r="B29" i="6"/>
  <c r="A29" i="6" s="1"/>
  <c r="B30" i="6"/>
  <c r="A30" i="6" s="1"/>
  <c r="B31" i="6"/>
  <c r="A31" i="6" s="1"/>
  <c r="B32" i="6"/>
  <c r="A32" i="6" s="1"/>
  <c r="B33" i="6"/>
  <c r="A33" i="6" s="1"/>
  <c r="B34" i="6"/>
  <c r="A34" i="6" s="1"/>
  <c r="B35" i="6"/>
  <c r="A35" i="6" s="1"/>
  <c r="B36" i="6"/>
  <c r="A36" i="6" s="1"/>
  <c r="B37" i="6"/>
  <c r="A37" i="6" s="1"/>
  <c r="B38" i="6"/>
  <c r="A38" i="6" s="1"/>
  <c r="B39" i="6"/>
  <c r="A39" i="6" s="1"/>
  <c r="B40" i="6"/>
  <c r="A40" i="6" s="1"/>
  <c r="B41" i="6"/>
  <c r="A41" i="6" s="1"/>
  <c r="B42" i="6"/>
  <c r="A42" i="6" s="1"/>
  <c r="B43" i="6"/>
  <c r="A43" i="6" s="1"/>
  <c r="B44" i="6"/>
  <c r="A44" i="6" s="1"/>
  <c r="B45" i="6"/>
  <c r="A45" i="6" s="1"/>
  <c r="B46" i="6"/>
  <c r="A46" i="6" s="1"/>
  <c r="B47" i="6"/>
  <c r="A47" i="6" s="1"/>
  <c r="B48" i="6"/>
  <c r="A48" i="6" s="1"/>
  <c r="B49" i="6"/>
  <c r="A49" i="6" s="1"/>
  <c r="B50" i="6"/>
  <c r="A50" i="6" s="1"/>
  <c r="B51" i="6"/>
  <c r="A51" i="6" s="1"/>
  <c r="B52" i="6"/>
  <c r="A52" i="6" s="1"/>
  <c r="B53" i="6"/>
  <c r="A53" i="6" s="1"/>
  <c r="B54" i="6"/>
  <c r="A54" i="6" s="1"/>
  <c r="B55" i="6"/>
  <c r="A55" i="6" s="1"/>
  <c r="B56" i="6"/>
  <c r="A56" i="6" s="1"/>
  <c r="B4" i="6"/>
  <c r="A4" i="6" s="1"/>
  <c r="E63" i="6" l="1"/>
  <c r="E66" i="6"/>
  <c r="E64" i="6"/>
  <c r="E70" i="6"/>
  <c r="E69" i="6"/>
  <c r="E65" i="6"/>
  <c r="E71" i="6"/>
  <c r="E60" i="6"/>
  <c r="E61" i="6"/>
  <c r="E67" i="6"/>
  <c r="E62" i="6"/>
  <c r="E68" i="6"/>
  <c r="F69" i="6"/>
  <c r="F60" i="6"/>
  <c r="F61" i="6"/>
  <c r="F67" i="6"/>
  <c r="F63" i="6"/>
  <c r="F62" i="6"/>
  <c r="F68" i="6"/>
  <c r="F66" i="6"/>
  <c r="F64" i="6"/>
  <c r="F70" i="6"/>
  <c r="F65" i="6"/>
  <c r="F71" i="6"/>
  <c r="L66" i="4" l="1"/>
  <c r="C66" i="4"/>
  <c r="L65" i="4"/>
  <c r="C65" i="4"/>
  <c r="L64" i="4"/>
  <c r="C64" i="4"/>
  <c r="P61" i="4"/>
  <c r="O61" i="4"/>
  <c r="N61" i="4"/>
  <c r="O60" i="4"/>
  <c r="P60" i="4" s="1"/>
  <c r="M60" i="4"/>
  <c r="N60" i="4" s="1"/>
  <c r="F60" i="4"/>
  <c r="P59" i="4"/>
  <c r="O59" i="4"/>
  <c r="F59" i="4"/>
  <c r="M59" i="4" s="1"/>
  <c r="N59" i="4" s="1"/>
  <c r="O58" i="4"/>
  <c r="P58" i="4" s="1"/>
  <c r="M58" i="4"/>
  <c r="N58" i="4" s="1"/>
  <c r="O57" i="4"/>
  <c r="P57" i="4" s="1"/>
  <c r="M57" i="4"/>
  <c r="N57" i="4" s="1"/>
  <c r="F57" i="4"/>
  <c r="P56" i="4"/>
  <c r="O56" i="4"/>
  <c r="N56" i="4"/>
  <c r="M56" i="4"/>
  <c r="P55" i="4"/>
  <c r="O55" i="4"/>
  <c r="N55" i="4"/>
  <c r="M55" i="4"/>
  <c r="P54" i="4"/>
  <c r="O54" i="4"/>
  <c r="N54" i="4"/>
  <c r="M54" i="4"/>
  <c r="P53" i="4"/>
  <c r="O53" i="4"/>
  <c r="F53" i="4"/>
  <c r="M53" i="4" s="1"/>
  <c r="N53" i="4" s="1"/>
  <c r="O52" i="4"/>
  <c r="P52" i="4" s="1"/>
  <c r="M52" i="4"/>
  <c r="N52" i="4" s="1"/>
  <c r="F52" i="4"/>
  <c r="P51" i="4"/>
  <c r="O51" i="4"/>
  <c r="F51" i="4"/>
  <c r="M51" i="4" s="1"/>
  <c r="N51" i="4" s="1"/>
  <c r="O50" i="4"/>
  <c r="P50" i="4" s="1"/>
  <c r="M50" i="4"/>
  <c r="N50" i="4" s="1"/>
  <c r="O49" i="4"/>
  <c r="P49" i="4" s="1"/>
  <c r="M49" i="4"/>
  <c r="N49" i="4" s="1"/>
  <c r="F49" i="4"/>
  <c r="P48" i="4"/>
  <c r="O48" i="4"/>
  <c r="N48" i="4"/>
  <c r="M48" i="4"/>
  <c r="P47" i="4"/>
  <c r="O47" i="4"/>
  <c r="N47" i="4"/>
  <c r="M47" i="4"/>
  <c r="P46" i="4"/>
  <c r="O46" i="4"/>
  <c r="N46" i="4"/>
  <c r="M46" i="4"/>
  <c r="P45" i="4"/>
  <c r="O45" i="4"/>
  <c r="F45" i="4"/>
  <c r="M45" i="4" s="1"/>
  <c r="N45" i="4" s="1"/>
  <c r="O44" i="4"/>
  <c r="P44" i="4" s="1"/>
  <c r="M44" i="4"/>
  <c r="N44" i="4" s="1"/>
  <c r="F44" i="4"/>
  <c r="P43" i="4"/>
  <c r="O43" i="4"/>
  <c r="N43" i="4"/>
  <c r="M43" i="4"/>
  <c r="P42" i="4"/>
  <c r="O42" i="4"/>
  <c r="N42" i="4"/>
  <c r="M42" i="4"/>
  <c r="P41" i="4"/>
  <c r="O41" i="4"/>
  <c r="N41" i="4"/>
  <c r="M41" i="4"/>
  <c r="P40" i="4"/>
  <c r="O40" i="4"/>
  <c r="N40" i="4"/>
  <c r="M40" i="4"/>
  <c r="P39" i="4"/>
  <c r="O39" i="4"/>
  <c r="N39" i="4"/>
  <c r="M39" i="4"/>
  <c r="P38" i="4"/>
  <c r="O38" i="4"/>
  <c r="N38" i="4"/>
  <c r="M38" i="4"/>
  <c r="P37" i="4"/>
  <c r="O37" i="4"/>
  <c r="N37" i="4"/>
  <c r="M37" i="4"/>
  <c r="P36" i="4"/>
  <c r="O36" i="4"/>
  <c r="N36" i="4"/>
  <c r="M36" i="4"/>
  <c r="P35" i="4"/>
  <c r="O35" i="4"/>
  <c r="N35" i="4"/>
  <c r="M35" i="4"/>
  <c r="P34" i="4"/>
  <c r="O34" i="4"/>
  <c r="N34" i="4"/>
  <c r="M34" i="4"/>
  <c r="P33" i="4"/>
  <c r="O33" i="4"/>
  <c r="F33" i="4"/>
  <c r="M33" i="4" s="1"/>
  <c r="N33" i="4" s="1"/>
  <c r="O32" i="4"/>
  <c r="P32" i="4" s="1"/>
  <c r="M32" i="4"/>
  <c r="N32" i="4" s="1"/>
  <c r="O31" i="4"/>
  <c r="P31" i="4" s="1"/>
  <c r="M31" i="4"/>
  <c r="N31" i="4" s="1"/>
  <c r="O30" i="4"/>
  <c r="P30" i="4" s="1"/>
  <c r="M30" i="4"/>
  <c r="N30" i="4" s="1"/>
  <c r="O29" i="4"/>
  <c r="P29" i="4" s="1"/>
  <c r="M29" i="4"/>
  <c r="N29" i="4" s="1"/>
  <c r="O28" i="4"/>
  <c r="P28" i="4" s="1"/>
  <c r="M28" i="4"/>
  <c r="N28" i="4" s="1"/>
  <c r="O27" i="4"/>
  <c r="P27" i="4" s="1"/>
  <c r="M27" i="4"/>
  <c r="N27" i="4" s="1"/>
  <c r="F27" i="4"/>
  <c r="P26" i="4"/>
  <c r="O26" i="4"/>
  <c r="N26" i="4"/>
  <c r="M26" i="4"/>
  <c r="P25" i="4"/>
  <c r="O25" i="4"/>
  <c r="F25" i="4"/>
  <c r="M25" i="4" s="1"/>
  <c r="N25" i="4" s="1"/>
  <c r="O24" i="4"/>
  <c r="P24" i="4" s="1"/>
  <c r="M24" i="4"/>
  <c r="N24" i="4" s="1"/>
  <c r="F24" i="4"/>
  <c r="P23" i="4"/>
  <c r="O23" i="4"/>
  <c r="F23" i="4"/>
  <c r="M23" i="4" s="1"/>
  <c r="N23" i="4" s="1"/>
  <c r="O22" i="4"/>
  <c r="P22" i="4" s="1"/>
  <c r="M22" i="4"/>
  <c r="N22" i="4" s="1"/>
  <c r="F22" i="4"/>
  <c r="P21" i="4"/>
  <c r="O21" i="4"/>
  <c r="N21" i="4"/>
  <c r="M21" i="4"/>
  <c r="P20" i="4"/>
  <c r="O20" i="4"/>
  <c r="N20" i="4"/>
  <c r="M20" i="4"/>
  <c r="P19" i="4"/>
  <c r="O19" i="4"/>
  <c r="N19" i="4"/>
  <c r="M19" i="4"/>
  <c r="P18" i="4"/>
  <c r="O18" i="4"/>
  <c r="N18" i="4"/>
  <c r="M18" i="4"/>
  <c r="P17" i="4"/>
  <c r="O17" i="4"/>
  <c r="F17" i="4"/>
  <c r="M17" i="4" s="1"/>
  <c r="N17" i="4" s="1"/>
  <c r="O16" i="4"/>
  <c r="P16" i="4" s="1"/>
  <c r="M16" i="4"/>
  <c r="N16" i="4" s="1"/>
  <c r="F16" i="4"/>
  <c r="P15" i="4"/>
  <c r="O15" i="4"/>
  <c r="N15" i="4"/>
  <c r="M15" i="4"/>
  <c r="P14" i="4"/>
  <c r="O14" i="4"/>
  <c r="N14" i="4"/>
  <c r="M14" i="4"/>
  <c r="P13" i="4"/>
  <c r="O13" i="4"/>
  <c r="F13" i="4"/>
  <c r="M13" i="4" s="1"/>
  <c r="N13" i="4" s="1"/>
  <c r="O12" i="4"/>
  <c r="P12" i="4" s="1"/>
  <c r="M12" i="4"/>
  <c r="N12" i="4" s="1"/>
  <c r="F12" i="4"/>
  <c r="P11" i="4"/>
  <c r="O11" i="4"/>
  <c r="F11" i="4"/>
  <c r="M11" i="4" s="1"/>
  <c r="N11" i="4" s="1"/>
  <c r="O10" i="4"/>
  <c r="P10" i="4" s="1"/>
  <c r="M10" i="4"/>
  <c r="N10" i="4" s="1"/>
  <c r="F10" i="4"/>
  <c r="P9" i="4"/>
  <c r="O9" i="4"/>
  <c r="N9" i="4"/>
  <c r="M9" i="4"/>
  <c r="P8" i="4"/>
  <c r="O8" i="4"/>
  <c r="N8" i="4"/>
  <c r="M8" i="4"/>
  <c r="P7" i="4"/>
  <c r="O7" i="4"/>
  <c r="F7" i="4"/>
  <c r="M7" i="4" s="1"/>
  <c r="N7" i="4" s="1"/>
  <c r="O6" i="4"/>
  <c r="P6" i="4" s="1"/>
  <c r="M6" i="4"/>
  <c r="N6" i="4" s="1"/>
  <c r="F6" i="4"/>
  <c r="P5" i="4"/>
  <c r="O5" i="4"/>
  <c r="N5" i="4"/>
  <c r="M5" i="4"/>
  <c r="P4" i="4"/>
  <c r="O4" i="4"/>
  <c r="F4" i="4"/>
  <c r="M4" i="4" s="1"/>
  <c r="N4" i="4" s="1"/>
  <c r="O3" i="4"/>
  <c r="P3" i="4" s="1"/>
  <c r="M3" i="4"/>
  <c r="N3" i="4" s="1"/>
</calcChain>
</file>

<file path=xl/sharedStrings.xml><?xml version="1.0" encoding="utf-8"?>
<sst xmlns="http://schemas.openxmlformats.org/spreadsheetml/2006/main" count="2616" uniqueCount="578">
  <si>
    <t>Nome</t>
  </si>
  <si>
    <t>Matr. SIAPE</t>
  </si>
  <si>
    <t>Cargo</t>
  </si>
  <si>
    <t>Exercício</t>
  </si>
  <si>
    <t>Fernando Costa Mattos</t>
  </si>
  <si>
    <t xml:space="preserve">Pró-Reitor de Pós-graduação </t>
  </si>
  <si>
    <t>Adelaide Faljoni Alario</t>
  </si>
  <si>
    <t>Ronei Miotto</t>
  </si>
  <si>
    <t>Diretor(a) do Centro de Ciências Naturais e Humanas (CCNH)</t>
  </si>
  <si>
    <t>Daniel Pansarelli</t>
  </si>
  <si>
    <t>Pró-Reitor de Extensão e Cultura</t>
  </si>
  <si>
    <t>Adriano Reinaldo Viçoto Benvenho</t>
  </si>
  <si>
    <t>Alberto José Olavarrieta Arab</t>
  </si>
  <si>
    <t>Vanessa Kruth Verdade</t>
  </si>
  <si>
    <t>Coordenador(a) do Bacharelado em Ciências Biológicas</t>
  </si>
  <si>
    <t>Diretor(a) da Agência de Inovação</t>
  </si>
  <si>
    <t>Alex Gomes Dias</t>
  </si>
  <si>
    <t>Roberto Menezes Serra</t>
  </si>
  <si>
    <t>Coordenador do Curso de Pós-Graduação em Física</t>
  </si>
  <si>
    <t>Alexander de Freitas</t>
  </si>
  <si>
    <t>Patricia Del Nero Velasco</t>
  </si>
  <si>
    <t>Coordenador(a) do Curso de Mestrado Profissional em Filosofia - PRO-FILO</t>
  </si>
  <si>
    <t>Klaus Werner Capelle</t>
  </si>
  <si>
    <t>Reitor</t>
  </si>
  <si>
    <t>Allan Moreira Xavier</t>
  </si>
  <si>
    <t>Álvaro Takeo Omori</t>
  </si>
  <si>
    <t>Ana Paula de Moraes</t>
  </si>
  <si>
    <t>Andrea Onofre de Araujo</t>
  </si>
  <si>
    <t>Anastasia Guidi Itokazu</t>
  </si>
  <si>
    <t>André Gustavo Scagliusi Landulfo</t>
  </si>
  <si>
    <t>Eduardo Peres Novais de Sá</t>
  </si>
  <si>
    <t>Coordenador(a) do Bacharelado em Física</t>
  </si>
  <si>
    <t>André Luis La Salvia</t>
  </si>
  <si>
    <t>André Sarto Polo</t>
  </si>
  <si>
    <t>Marcela Sorelli Carneiro Ramos</t>
  </si>
  <si>
    <t>Arnaldo Rodrigues dos Santos Júnior</t>
  </si>
  <si>
    <t>Breno Arsioli Moura</t>
  </si>
  <si>
    <t>Lúcio Campos Costa</t>
  </si>
  <si>
    <t>Coordenador(a) da Licenciatura em Física</t>
  </si>
  <si>
    <t>Bruno Lemos Batista</t>
  </si>
  <si>
    <t>Coordenador(a) do Bacharelado em Química</t>
  </si>
  <si>
    <t>Bruno Nadai</t>
  </si>
  <si>
    <t>Carlos Alberto da Silva</t>
  </si>
  <si>
    <t>Charles Morphy Dias dos Santos</t>
  </si>
  <si>
    <t>Cibele Biondo</t>
  </si>
  <si>
    <t>Gustavo Muniz Dias</t>
  </si>
  <si>
    <t>Coordenador do Programa de Pós-Graduação em Evolução e Diversidade</t>
  </si>
  <si>
    <t>Dalmo Mandelli</t>
  </si>
  <si>
    <t>Daniele Ribeiro de Araújo</t>
  </si>
  <si>
    <t>Fabio Furlan Ferreira</t>
  </si>
  <si>
    <t>Fernanda Franzolin</t>
  </si>
  <si>
    <t>Fernando Carlos Giacomelli</t>
  </si>
  <si>
    <t>Fernando Heering Bartoloni</t>
  </si>
  <si>
    <t>Janaina de Souza Garcia</t>
  </si>
  <si>
    <t>Coordenadora do Programa de Pós-Graduação em Ciência e Técnologia/Química</t>
  </si>
  <si>
    <t>Fernando Luiz Cássio Silva</t>
  </si>
  <si>
    <t>Flavio Leandro de Souza</t>
  </si>
  <si>
    <t>Iseli Lourenço Nantes Cardoso</t>
  </si>
  <si>
    <t>Giselle Cerchiaro</t>
  </si>
  <si>
    <t>Giselle Watanabe</t>
  </si>
  <si>
    <t>Guilherme Cunha Ribeiro</t>
  </si>
  <si>
    <t>Hana Paula Masuda</t>
  </si>
  <si>
    <t>Herculano da Silva Martinho</t>
  </si>
  <si>
    <t>Hueder Paulo Moisés de Oliveira</t>
  </si>
  <si>
    <t>Ivanise Gaubeur</t>
  </si>
  <si>
    <t>Jean Jacques Bonvent</t>
  </si>
  <si>
    <t>José Kenichi Mizukoshi</t>
  </si>
  <si>
    <t>Wagner Alves Carvalho</t>
  </si>
  <si>
    <t>João Rodrigo Santos da Silva</t>
  </si>
  <si>
    <t>Coordenador(a) da Licenciatura em Ciências Biológicas</t>
  </si>
  <si>
    <t>José Antonio Souza</t>
  </si>
  <si>
    <t>Laura Paulucci Marinho</t>
  </si>
  <si>
    <t>Leonardo José Steil</t>
  </si>
  <si>
    <t>Lucas Almeida Miranda Barreto</t>
  </si>
  <si>
    <t>Luciana Zaterka</t>
  </si>
  <si>
    <t>Luciano Soares da Cruz</t>
  </si>
  <si>
    <t>Luiz Fernando Barrére Martin</t>
  </si>
  <si>
    <t>Luiz Roberto Nunes</t>
  </si>
  <si>
    <t>Coordenador do Curso de Pós-Graduação em Biossistemas</t>
  </si>
  <si>
    <t>Maísa Helena Altarugio</t>
  </si>
  <si>
    <t>Coordenador(a) da Licenciatura em Química</t>
  </si>
  <si>
    <t>Marcella Pecora Milazzotto</t>
  </si>
  <si>
    <t>Coordenador (a) do Programa de Pós-graduação em Biotecnociência</t>
  </si>
  <si>
    <t>Marcelo Oliveira da Costa Pires</t>
  </si>
  <si>
    <t>Marcelo Zanotello</t>
  </si>
  <si>
    <t>Márcia Helena Alvim</t>
  </si>
  <si>
    <t>Coordenador(a) do Programa de Pós-Graduação em Ensino e Historia das Ciências e da Matemática</t>
  </si>
  <si>
    <t>Márcio de Souza Werneck</t>
  </si>
  <si>
    <t>Márcio Santos da Silva</t>
  </si>
  <si>
    <t>Marco Antonio Bueno Filho</t>
  </si>
  <si>
    <t>Maria Camila Almeida</t>
  </si>
  <si>
    <t xml:space="preserve">Maria Candida Varone de Morais </t>
  </si>
  <si>
    <t>Maria Cecilia Leonel Gomes dos Reis</t>
  </si>
  <si>
    <t>Marilia Mello Pisani</t>
  </si>
  <si>
    <t>Coordenador(a) da Licenciatura em Filosofia</t>
  </si>
  <si>
    <t>Mirian Pacheco Silva Albrecht</t>
  </si>
  <si>
    <t>Otto Muller Patrão de Oliveira</t>
  </si>
  <si>
    <t>Paula Homem de Mello</t>
  </si>
  <si>
    <t>Paula Priscila Braga</t>
  </si>
  <si>
    <t>Paulo Tadeu da Silva</t>
  </si>
  <si>
    <t>Pedro Galli Mercadante</t>
  </si>
  <si>
    <t>Coordenador do Bacharelado em Ciência e Tecnologia - BC&amp;T</t>
  </si>
  <si>
    <t>Rodrigo Luiz Oliveira Rodrigues Cunha</t>
  </si>
  <si>
    <t>Silvio Ricardo Gomes Carneiro</t>
  </si>
  <si>
    <t>Suze de Oliveira Piza</t>
  </si>
  <si>
    <t>Thiago Branquinho de Queiroz</t>
  </si>
  <si>
    <t>Tiago Rodrigues</t>
  </si>
  <si>
    <t>Victor Ximenes Marques</t>
  </si>
  <si>
    <t>Coordenador(a) do Bacharelado em Filosofia</t>
  </si>
  <si>
    <t>CD-1</t>
  </si>
  <si>
    <t>FCC</t>
  </si>
  <si>
    <t>Coordenador(a) do Programa de Pós-Graduação em Filosofia</t>
  </si>
  <si>
    <t>S/ Gratificação</t>
  </si>
  <si>
    <t>Coordenadora da Casa de Vegetação da UFABC</t>
  </si>
  <si>
    <t>Vice-Coordenador do Curso de Pós-Graduação em Física</t>
  </si>
  <si>
    <t>Coordenador(a) do Núcleo de Tecnologias Sustentáveis (NuTS)</t>
  </si>
  <si>
    <t>Vice-coordenador do Curso de Pós-Graduação em Evolução e Diversidade</t>
  </si>
  <si>
    <t>Coordenador(a) do Núcleo de Nanomedicina (NANOMED)</t>
  </si>
  <si>
    <t>Coordenador (a) do Núcleo de Bioquímica e Biotecnologia (NBB)</t>
  </si>
  <si>
    <t>Vice-coordenador do Núcleo de Nanomedicina (NANOMED)</t>
  </si>
  <si>
    <t>Coordenadora do Núcleo de Cognição e Sistemas Complexos - NCSC</t>
  </si>
  <si>
    <t>Coordenador do Centro de Ciências Naturais e Humanas no Campus São Bernardo do Campo</t>
  </si>
  <si>
    <t>Vice-coordenador do Curso de Bacharelado em Filosofia</t>
  </si>
  <si>
    <t>Vice-Coordenador do Bacharelado em Filosofia</t>
  </si>
  <si>
    <t>CD-4</t>
  </si>
  <si>
    <t>CD-3</t>
  </si>
  <si>
    <t>Vice-Coordenadora da Licenciatura em Física</t>
  </si>
  <si>
    <t>Vice-Coordenador da Licenciatura em Ciências Biológicas</t>
  </si>
  <si>
    <t>Vice-Coordenadora da Licenciatura em Química</t>
  </si>
  <si>
    <t>Vice-Coordenador da Licenciatura em Filosofia</t>
  </si>
  <si>
    <t>Vice-Coordenador do Bacharelado em Física</t>
  </si>
  <si>
    <t>Vice-Coordenador do Bacharelado em Química</t>
  </si>
  <si>
    <t>Vice-Coordenador do Bacharelado em Ciências Biológicas</t>
  </si>
  <si>
    <t>Vice-Coordenador do Programa de Pós-Graduação em Ciência e Tecnologia/Química</t>
  </si>
  <si>
    <t>Coordenador(a) do Curso de Mestrado Nacional Profissional em Ensino de Física</t>
  </si>
  <si>
    <t>Pró-Reitor Adjunto de Pesquisa</t>
  </si>
  <si>
    <t>CD-2</t>
  </si>
  <si>
    <t>FG-3</t>
  </si>
  <si>
    <t>Coordenador da Central Experimental Multiusuário Santo André</t>
  </si>
  <si>
    <t>FG-5</t>
  </si>
  <si>
    <t>Curador(a) do Herbário da UFABC</t>
  </si>
  <si>
    <t>Assessor de Relações Internacionais</t>
  </si>
  <si>
    <t>Secretário Geral</t>
  </si>
  <si>
    <t>Coordenador do Programa de Pós-Graduação em Nanociências e Materiais Avançados</t>
  </si>
  <si>
    <t>Coordenadora Institucional do PIBID da UFABC para o projeto institucional "Formação de Professores em contextos colaborativos e interdisciplinares” 2018-202</t>
  </si>
  <si>
    <t>Publicação Portaria Designação através do</t>
  </si>
  <si>
    <t>Nº Publicação Portaria Designação</t>
  </si>
  <si>
    <t>Data Publicação Portaria Designação</t>
  </si>
  <si>
    <t>Data designação</t>
  </si>
  <si>
    <t>Dados Portaria Designação</t>
  </si>
  <si>
    <t>CD, FG, FCC ou Sem Gratificação</t>
  </si>
  <si>
    <t>Cargo em Comissão ou Função Comissionada/Gratificada</t>
  </si>
  <si>
    <t>Tit. Ou Subs.</t>
  </si>
  <si>
    <t>Unidade de Exercício (SIGRH)</t>
  </si>
  <si>
    <t>Responsável e/ou Superior Imediato</t>
  </si>
  <si>
    <t>DOU</t>
  </si>
  <si>
    <t>Portaria de Designação da PRESIDÊNCIA DA REPÚBLICA nº Decreto de 31/01/2014 de 31/01/2014</t>
  </si>
  <si>
    <t>Titular</t>
  </si>
  <si>
    <t>15 - CCNH</t>
  </si>
  <si>
    <t>REITORIA - 11.01</t>
  </si>
  <si>
    <t>Portaria de Designação da SUGEPE nº 437 de 28/06/2016</t>
  </si>
  <si>
    <t>PÓS-GRADUAÇÃO EM FÍSICA - 11.01.06.41</t>
  </si>
  <si>
    <t>Portaria de Designação da SUGEPE nº 59 de 24/01/2017</t>
  </si>
  <si>
    <t>PÓS-GRADUAÇÃO EM ENSINO E HISTÓRIA DAS CIÊNCIAS E MATEMÁTICA - 11.01.06.38</t>
  </si>
  <si>
    <t>Portaria de Designação da REITORIA nº 322 de 30/04/2014</t>
  </si>
  <si>
    <t>PÓS-GRADUAÇÃO EM BIOSSISTEMAS - 11.01.06.25</t>
  </si>
  <si>
    <t>Portaria de Designação da SUGEPE nº 446 de 30/06/2016</t>
  </si>
  <si>
    <t>MESTRADO PROFISSIONAL EM FILOSOFIA - 11.01.06.50</t>
  </si>
  <si>
    <t>Portaria de Designação da SUGEPE nº 304 de 03/05/2017</t>
  </si>
  <si>
    <t>PÓS-GRADUAÇÃO EM EVOLUÇÃO E DIVERSIDADE - 11.01.06.39</t>
  </si>
  <si>
    <t>Portaria de Designação da SUGEPE nº 101 de 21/02/2017</t>
  </si>
  <si>
    <t>PÓS-GRADUAÇÃO EM FILOSOFIA - 11.01.06.40</t>
  </si>
  <si>
    <t>Boletim de Serviço</t>
  </si>
  <si>
    <t>Portaria de Designação da SUGEPE nº 687 de 18/10/2016</t>
  </si>
  <si>
    <t>COORDENAÇÃO DO BACHARELADO EM FILOSOFIA - 11.01.05.29</t>
  </si>
  <si>
    <t>Portaria de Designação da PROAD nº 214 de 24/05/2012</t>
  </si>
  <si>
    <t>Ana Carolina Tonelotti Assis</t>
  </si>
  <si>
    <t>FG-1</t>
  </si>
  <si>
    <t>Chefe da Divisão Administrativa do CCNH</t>
  </si>
  <si>
    <t>DIVISÃO ADMINISTRATIVA - 11.01.10.02</t>
  </si>
  <si>
    <t>Portaria de Designação da REITORIA nº 694 de 22/08/2014</t>
  </si>
  <si>
    <t>CENTRO CIENCIAS NATURAIS E HUMANAS - 11.01.10</t>
  </si>
  <si>
    <t>Portaria de Designação da SUGEPE nº 438 de 28/06/2016</t>
  </si>
  <si>
    <t>Portaria de Designação da SUGEPE nº 207 de 24/03/2017</t>
  </si>
  <si>
    <t>Vice-coordenador do Núcleo de Bioquímica e Biotecnologia (NBB)</t>
  </si>
  <si>
    <t>AGÊNCIA DE INOVAÇÃO - 11.01.22</t>
  </si>
  <si>
    <t>Portaria de Designação da REITORIA nº 490 de 09/12/2016</t>
  </si>
  <si>
    <t>NÚCLEO DE TECNOLOGIAS SUSTENTÁVEIS (NUTS) - 11.01.07.24</t>
  </si>
  <si>
    <t>Portaria de Designação da SUGEPE nº 60 de 24/01/2017</t>
  </si>
  <si>
    <t>Vice-coordenador(a) do Programa de Pós-Graduação em Ensino e História das Ciências e da Matemática</t>
  </si>
  <si>
    <t>Portaria de Designação da REITORIA nº 339 de 07/06/2013</t>
  </si>
  <si>
    <t>Portaria de Designação da REITORIA nº 492 de 09/12/2016</t>
  </si>
  <si>
    <t>Portaria de Designação da REITORIA nº 848 de 03/12/2013</t>
  </si>
  <si>
    <t>Portaria de Designação da PROPES nº 5 de 28/08/2015</t>
  </si>
  <si>
    <t>Coordenador do Sistema Nacional de Laboratórios em Nanotecnologia (SisNano)</t>
  </si>
  <si>
    <t>COORDENAÇÃO DOS LABORATÓRIOS MULTIUSUÁRIO - 11.01.07.01</t>
  </si>
  <si>
    <t>Portaria de Designação da SUGEPE nº 209 de 24/03/2017</t>
  </si>
  <si>
    <t>Portaria de Designação da REITORIA nº 1014 de 19/12/2014</t>
  </si>
  <si>
    <t>Portaria de Designação da SUGEPE nº 244 de 07/04/2017</t>
  </si>
  <si>
    <t>Vice-coordenador do Núcleo de Tecnologias Sustentáveis (NuTS)</t>
  </si>
  <si>
    <t>DOUTORADO ACADEMICO INDUSTRIAL - 11.01.06.48</t>
  </si>
  <si>
    <t>Portaria de Designação da REITORIA nº 270 de 11/04/2014</t>
  </si>
  <si>
    <t>COORDENAÇÃO DO BACHARELADO EM CIÊNCIAS BIOLOGICAS - 11.01.05.23</t>
  </si>
  <si>
    <t>Portaria de Designação da REITORIA nº 904 de 11/11/2014</t>
  </si>
  <si>
    <t>Portaria de Designação da REITORIA nº 289 de 22/04/2014</t>
  </si>
  <si>
    <t>Coordenador do Núcleo de Ciência, Tecnologia e Sociedade</t>
  </si>
  <si>
    <t>EDITORA DA UFABC - 11.01.08.05</t>
  </si>
  <si>
    <t>Portaria de Designação da SUGEPE nº 305 de 02/05/2017</t>
  </si>
  <si>
    <t>Vice-coordenadora do Programa de Pós-Graduação em Evolução e Diversidade</t>
  </si>
  <si>
    <t>Portaria de Designação da REITORIA nº 323 de 06/05/2014</t>
  </si>
  <si>
    <t>Vice-coordenador do Curso de Pós-Graduação em Biossistemas</t>
  </si>
  <si>
    <t>Portaria de Designação da SUGEPE nº 688 de 18/10/2016</t>
  </si>
  <si>
    <t>Portaria de Designação da REITORIA nº 726 de 02/09/2014</t>
  </si>
  <si>
    <t>Vice-Diretor(a) do Centro de Ciências Naturais e Humanas (CCNH)</t>
  </si>
  <si>
    <t>Substituto</t>
  </si>
  <si>
    <t>Portaria de Designação da SUGEPE nº 447 de 01/07/2016</t>
  </si>
  <si>
    <t>Portaria de Designação da SUGEPE nº 158 de 22/03/2016</t>
  </si>
  <si>
    <t>Carolina Assumpcao dos Santos Ramirez</t>
  </si>
  <si>
    <t>Portaria de Designação da PROAD nº 74 de 28/02/2014</t>
  </si>
  <si>
    <t>Raquel de Freitas Silva Cardim</t>
  </si>
  <si>
    <t>Chefe da Divisão Acadêmica do CCNH</t>
  </si>
  <si>
    <t>CCNH - DIVISÃO ACADÊMICA - 11.01.10.01</t>
  </si>
  <si>
    <t>Portaria de Designação da PROGRAD nº 21 de 25/04/2014</t>
  </si>
  <si>
    <t>Coordenadora Institucional do Programa Institucional de Bolsa de Iniciação a Docência (IPIBID) da UFBAC 2014-2017</t>
  </si>
  <si>
    <t>Portaria de Designação da SUGEPE nº 782 de 21/09/2017</t>
  </si>
  <si>
    <t>Coordenadora Adjunta do Bacharelado em Ciências e Humanidades - BC&amp;H</t>
  </si>
  <si>
    <t>PRÓ-REITORIA ADJUNTA DE GRADUAÇÃO - 11.01.05.13</t>
  </si>
  <si>
    <t>Coordenador do Bacharelado em Ciências e Humanidades - BC&amp;H</t>
  </si>
  <si>
    <t>Portaria de Designação da SUGEPE nº 910 de 27/10/2017</t>
  </si>
  <si>
    <t>COORDENAÇÃO DO BACHARELADO EM CIÊNCIA E TECNOLOGIA - 11.01.05.10</t>
  </si>
  <si>
    <t>Portaria de Designação da SUGEPE nº 911 de 27/10/2017</t>
  </si>
  <si>
    <t>Coordenador Adjunto do Bacharelado em Ciência e Tecnologia  - BC&amp;T</t>
  </si>
  <si>
    <t>Portaria de Designação da REITORIA nº 393 de 29/11/2017</t>
  </si>
  <si>
    <t>Portaria de Designação da REITORIA nº 394 de 29/11/2017</t>
  </si>
  <si>
    <t>Portaria de Designação da PROAD nº 48 de 10/02/2014</t>
  </si>
  <si>
    <t>Renato da Silva Correa</t>
  </si>
  <si>
    <t>Portaria de Designação da SUGEPE nº 1098 de 19/12/2017</t>
  </si>
  <si>
    <t>COORDENAÇÃO DA LICENCIATURA EM FÍSICA - 11.01.05.27</t>
  </si>
  <si>
    <t>Portaria de Designação da SUGEPE nº 1102 de 19/12/2017</t>
  </si>
  <si>
    <t>COORDENAÇÃO DA LICENCIATURA EM CIÊNCIAS BIOLOGICAS - 11.01.05.26</t>
  </si>
  <si>
    <t>Portaria de Designação da SUGEPE nº 1106 de 19/12/2017</t>
  </si>
  <si>
    <t>COORDENAÇÃO DA LICENCIATURA EM QUIMICA - 11.01.05.28</t>
  </si>
  <si>
    <t>Portaria de Designação da SUGEPE nº 1110 de 19/12/2017</t>
  </si>
  <si>
    <t>COORDENAÇÃO DA LICENCIATURA EM FILOSOFIA - 11.01.05.31</t>
  </si>
  <si>
    <t>Portaria de Designação da SUGEPE nº 1114 de 19/12/2017</t>
  </si>
  <si>
    <t>COORDENAÇÃO DO BACHARELADO EM FÍSICA - 11.01.05.24</t>
  </si>
  <si>
    <t>Portaria de Designação da SUGEPE nº 1118 de 19/12/2017</t>
  </si>
  <si>
    <t>COORDENAÇÃO DO BACHARELADO EM QUIMICA - 11.01.05.25</t>
  </si>
  <si>
    <t>Portaria de Designação da SUGEPE nº 1122 de 19/12/2017</t>
  </si>
  <si>
    <t>Portaria de Designação da SUGEPE nº 1099 de 19/12/2017</t>
  </si>
  <si>
    <t>Portaria de Designação da SUGEPE nº 1103 de 19/12/2017</t>
  </si>
  <si>
    <t>Portaria de Designação da SUGEPE nº 1107 de 19/12/2017</t>
  </si>
  <si>
    <t>Portaria de Designação da SUGEPE nº 1111 de 19/12/2017</t>
  </si>
  <si>
    <t>Portaria de Designação da SUGEPE nº 1115 de 19/12/2017</t>
  </si>
  <si>
    <t>Portaria de Designação da SUGEPE nº 1119 de 19/12/2017</t>
  </si>
  <si>
    <t>Portaria de Designação da SUGEPE nº 1123 de 19/12/2017</t>
  </si>
  <si>
    <t>Portaria de Designação da SUGEPE nº 1131 de 22/12/2017</t>
  </si>
  <si>
    <t>PÓS-GRADUAÇÃO EM CIÊNCIA E TECNOLOGIA/QUÍMICA - 11.01.06.28</t>
  </si>
  <si>
    <t>Portaria de Designação da SUGEPE nº 1132 de 22/12/2017</t>
  </si>
  <si>
    <t>Portaria de Designação da SUGEPE nº 77 de 02/02/2018</t>
  </si>
  <si>
    <t>MESTRADO NACIONAL PROFISSIONAL EM ENSINO DE FISICA - 11.01.06.37</t>
  </si>
  <si>
    <t>Portaria de Designação da SUGEPE nº 78 de 02/02/2018</t>
  </si>
  <si>
    <t>Vice-Coordenador do Curso de Mestrado Nacional Profissional em Ensino de Física</t>
  </si>
  <si>
    <t>Portaria de Designação da REITORIA nº 75 de 19/02/2018</t>
  </si>
  <si>
    <t>FG-2</t>
  </si>
  <si>
    <t>Coordenador(a) da Editora da UFABC (EdUFABC)</t>
  </si>
  <si>
    <t>Portaria de Designação da REITORIA nº 73 de 19/02/2018</t>
  </si>
  <si>
    <t>PRO-REITORIA DE PESQUISA - 11.01.07</t>
  </si>
  <si>
    <t>Portaria de Designação da SUGEPE nº 138 de 23/02/2018</t>
  </si>
  <si>
    <t>PÓS-GRADUAÇÃO EM BIOTECNOCIÊNCIA - 11.01.06.26</t>
  </si>
  <si>
    <t>Portaria de Designação da SUGEPE nº 140 de 23/02/2018</t>
  </si>
  <si>
    <t>Vice-coordenadora do Programa de Pós-graduação em Biotecnociência</t>
  </si>
  <si>
    <t>Portaria de Designação da SUGEPE nº 158 de 05/03/2018</t>
  </si>
  <si>
    <t xml:space="preserve">Pró-Reitora de Pesquisa </t>
  </si>
  <si>
    <t>Portaria de Designação da SUGEPE nº 159 de 06/03/2018</t>
  </si>
  <si>
    <t>Portaria de Designação da SUGEPE nº 172 de 09/03/2018</t>
  </si>
  <si>
    <t>Vice-coordenador(a) do Programa de Pós-Graduação em Filosofia</t>
  </si>
  <si>
    <t>Portaria de Designação da SUGEPE nº 179 de 09/03/2018</t>
  </si>
  <si>
    <t>CENTRAL EXPERIMENTAL MULTIUSUÁRIO - CAMPUS SA - 11.01.07.15</t>
  </si>
  <si>
    <t>Portaria de Designação da SUGEPE nº 180 de 09/03/2018</t>
  </si>
  <si>
    <t>Portaria de Designação da SUGEPE nº 182 de 09/03/2018</t>
  </si>
  <si>
    <t>COORDENAÇÃO DO HERBÁRIO - 11.01.07.06</t>
  </si>
  <si>
    <t>Portaria de Designação da SUGEPE nº 183 de 09/03/2018</t>
  </si>
  <si>
    <t>Portaria de Designação da REITORIA nº 133 de 14/03/2018</t>
  </si>
  <si>
    <t>PRO-REITORIA DE EXTENSÃO E CULTURA - 11.01.08</t>
  </si>
  <si>
    <t>Portaria de Designação da SUGEPE nº 112 de 09/02/2018</t>
  </si>
  <si>
    <t>Coordenador Geral dos Laboratórios Multiusuários</t>
  </si>
  <si>
    <t>Portaria de Designação da REITORIA nº 173 de 23/03/2018</t>
  </si>
  <si>
    <t>PRO-REITORIA DE POS-GRADUACAO - 11.01.06</t>
  </si>
  <si>
    <t>Portaria de Designação da REITORIA nº 176 de 23/03/2018</t>
  </si>
  <si>
    <t>ASSESSORIA DE RELACOES INTERNACIONAIS - 11.01.16</t>
  </si>
  <si>
    <t>Portaria de Designação da REITORIA nº 189 de 03/04/2018</t>
  </si>
  <si>
    <t>Portaria de Designação da REITORIA nº 213 de 09/04/2018</t>
  </si>
  <si>
    <t>SECRETARIA-GERAL - 11.01.03</t>
  </si>
  <si>
    <t>Portaria de Designação da REITORIA nº 214 de 09/04/2018</t>
  </si>
  <si>
    <t>Portaria de Designação da SUGEPE nº 386 de 17/04/2018</t>
  </si>
  <si>
    <t>Vice-coordenador do Programa de Pós-Graduação em Nanociências e Materiais Avançados</t>
  </si>
  <si>
    <t>PÓS-GRADUAÇÃO EM NANOCIÊNCIAS E MATERIAIS AVANÇADOS - 11.01.06.44</t>
  </si>
  <si>
    <t>Portaria de Designação da SUGEPE nº 384 de 17/04/2018</t>
  </si>
  <si>
    <t>Portaria de Designação da REITORIA nº 239 de 20/04/2018</t>
  </si>
  <si>
    <t>DOCENTES DO CCNH COM REDUÇÃO DE CRÉDITOS POR CONTA DA CONVERSÃO DE CARGA DIDÁTICA EM ADMINISTRATIVA</t>
  </si>
  <si>
    <t>Servidor</t>
  </si>
  <si>
    <t>SIAPE</t>
  </si>
  <si>
    <t>Curso Alocação</t>
  </si>
  <si>
    <t>Função</t>
  </si>
  <si>
    <t>Início</t>
  </si>
  <si>
    <t>Início 2016</t>
  </si>
  <si>
    <t>Término 2016</t>
  </si>
  <si>
    <t>Inicio 2017</t>
  </si>
  <si>
    <t>Previsão Término</t>
  </si>
  <si>
    <t>Lotação</t>
  </si>
  <si>
    <t>Redução Porcentagem</t>
  </si>
  <si>
    <t>Dias 2016</t>
  </si>
  <si>
    <t>redução 2016 créditos</t>
  </si>
  <si>
    <t>Previsão Dias 2017</t>
  </si>
  <si>
    <t>Previsão Redução 2017</t>
  </si>
  <si>
    <t>BQ</t>
  </si>
  <si>
    <t>S/ Função Gratificada</t>
  </si>
  <si>
    <t>CCNH</t>
  </si>
  <si>
    <t>Coordenadora de Área - Interdisciplinar (CAPES)</t>
  </si>
  <si>
    <t>BFÍS</t>
  </si>
  <si>
    <t>Coordenador do Curso de Graduação do Bacharelado em Física</t>
  </si>
  <si>
    <t>BCB</t>
  </si>
  <si>
    <t>Vice-coordenador do Curso de Graduação do Bacharelado em Ciências Biológicas</t>
  </si>
  <si>
    <t>Vice-coordenador do Curso de Pós-Graduação em Física</t>
  </si>
  <si>
    <t>LFIL</t>
  </si>
  <si>
    <t>Vice-coordenador do Curso de Mestrado Profissional em Filosofia - PRO-FILO</t>
  </si>
  <si>
    <t>-</t>
  </si>
  <si>
    <t>Vice-coordenadora do Curso de Graduação da Licenciatura em Filosofia</t>
  </si>
  <si>
    <t>Vice-coordenador do Curso de Graduação do Bacharelado em Física</t>
  </si>
  <si>
    <t>Vice-coordenador da Licenciatura em Filosofia</t>
  </si>
  <si>
    <r>
      <t xml:space="preserve">Vice-coordenador </t>
    </r>
    <r>
      <rPr>
        <i/>
        <sz val="10"/>
        <color theme="1"/>
        <rFont val="Calibri"/>
        <family val="2"/>
        <scheme val="minor"/>
      </rPr>
      <t xml:space="preserve">pró tempore </t>
    </r>
    <r>
      <rPr>
        <sz val="10"/>
        <color theme="1"/>
        <rFont val="Calibri"/>
        <family val="2"/>
        <scheme val="minor"/>
      </rPr>
      <t>do Curso de Graduação da Licenciatura em Filosofia</t>
    </r>
  </si>
  <si>
    <t>Vice-coordenador do Bacharelado em Química</t>
  </si>
  <si>
    <r>
      <t xml:space="preserve">Vice-coordenador </t>
    </r>
    <r>
      <rPr>
        <i/>
        <sz val="10"/>
        <color theme="1"/>
        <rFont val="Calibri"/>
        <family val="2"/>
        <scheme val="minor"/>
      </rPr>
      <t xml:space="preserve">pró tempore </t>
    </r>
    <r>
      <rPr>
        <sz val="10"/>
        <color theme="1"/>
        <rFont val="Calibri"/>
        <family val="2"/>
        <scheme val="minor"/>
      </rPr>
      <t>do Curso de Graduação do Bacharelado em Química</t>
    </r>
  </si>
  <si>
    <t>Coordenadora do Herbário da UFABC</t>
  </si>
  <si>
    <t>Coordenador de Transferência de Tecnologia da Agência de Inovação</t>
  </si>
  <si>
    <t>LFÍS</t>
  </si>
  <si>
    <t>Coordenador do Curso de Graduação de Licenciatura em Física</t>
  </si>
  <si>
    <t>BFIL</t>
  </si>
  <si>
    <t>Coordenador do Bacharelado em Filosofia</t>
  </si>
  <si>
    <t>Coordenador do Curso de Pós-Graduação em Evolução e Diversidade</t>
  </si>
  <si>
    <t xml:space="preserve">Pró-reitor de Extensão </t>
  </si>
  <si>
    <t>LCB</t>
  </si>
  <si>
    <t>Coordenadora do Curso de Graduação de Licenciatura em Ciências Biológicas</t>
  </si>
  <si>
    <t>Coordenador do Curso de Pós-Graduação em Biotecnociência</t>
  </si>
  <si>
    <t>Coordenador do Núcleo de Ciência, Tecnologia e Sociedade - NCTS</t>
  </si>
  <si>
    <t>Pró-reitor de Assuntos Comunitários e Políticas Afirmativas</t>
  </si>
  <si>
    <t>LQ</t>
  </si>
  <si>
    <t>Vice-coordenador do Curso de Graduação de Licenciatura em Química</t>
  </si>
  <si>
    <t>Coordenadora do Curso de Graduação do Bacharelado em Química</t>
  </si>
  <si>
    <t>Vice-coordenador do Curso de Graduação do Bacharelado em Química</t>
  </si>
  <si>
    <t>Iseli Lourenço Nantes</t>
  </si>
  <si>
    <t>Coordenadora do Núcleo de Bioquímica e Biotecnologia - NBB</t>
  </si>
  <si>
    <t>Vice-coordenadora do Programa de Pós-graduação em Ciência e Tecnologia/Química</t>
  </si>
  <si>
    <t>Coordenador do Curso de Mestrado em Ensino de Física</t>
  </si>
  <si>
    <t>Pró-reitor Adjunto de Graduação</t>
  </si>
  <si>
    <t>Vice-coordenador do Curso de Graduação de Licenciatura em Física</t>
  </si>
  <si>
    <t xml:space="preserve">Pró-reitora de Pesquisa </t>
  </si>
  <si>
    <t>Vice-coordenador do Curso de Mestrado em Ensino de Física</t>
  </si>
  <si>
    <t>Coordenadora do Curso de Pós-Graduação em Ensino, Hist. e Filos. Ciên. E Matem.</t>
  </si>
  <si>
    <t>Coordenador da Central Experimental Multiusuário - Campus Santo André</t>
  </si>
  <si>
    <t>Coordenador do Curso de Graduação de Licenciatura em Química</t>
  </si>
  <si>
    <r>
      <t xml:space="preserve">Vice-coordenadora </t>
    </r>
    <r>
      <rPr>
        <i/>
        <sz val="10"/>
        <color theme="1"/>
        <rFont val="Calibri"/>
        <family val="2"/>
        <scheme val="minor"/>
      </rPr>
      <t>pró-tempore</t>
    </r>
    <r>
      <rPr>
        <sz val="10"/>
        <color theme="1"/>
        <rFont val="Calibri"/>
        <family val="2"/>
        <scheme val="minor"/>
      </rPr>
      <t xml:space="preserve"> do Curso de Graduação de Licenciatura em Física</t>
    </r>
  </si>
  <si>
    <t>Coordenadora Adjunta do Bacharelado em Ciências e Humanidades</t>
  </si>
  <si>
    <t>Coordenadora do Curso de Graduação da Licenciatura em Filosofia</t>
  </si>
  <si>
    <t>Meire Aparecida Gurlgel de Campos Miranda</t>
  </si>
  <si>
    <t>Vice-coordenadora do Curso de Graduação de Licenciatura em Ciências Biológicas</t>
  </si>
  <si>
    <t>Coordenador do Curso de Graduação do Bacharelado em Ciências Biológicas</t>
  </si>
  <si>
    <t>Patrícia Del Nero Velasco</t>
  </si>
  <si>
    <t>Coordenadora do Curso de Mestrado Profissional em Filosofia - PRO-FILO</t>
  </si>
  <si>
    <t xml:space="preserve">Vice-diretora do CCNH </t>
  </si>
  <si>
    <t xml:space="preserve">Pedro Galli Mercadante </t>
  </si>
  <si>
    <t>Coordenador do Bacharelado em Ciência e Tecnologia</t>
  </si>
  <si>
    <t>Diretor do Centro de Ciências Naturais e Humanas (CCNH)</t>
  </si>
  <si>
    <t>Vice-coordenador do Bacharelado em Filosofia</t>
  </si>
  <si>
    <t>Pró-reitor Adjunto de Pós-graduação</t>
  </si>
  <si>
    <t>Presidente da CPPD</t>
  </si>
  <si>
    <t>categoria</t>
  </si>
  <si>
    <t>quantidade</t>
  </si>
  <si>
    <t>nº docentes equivalentes</t>
  </si>
  <si>
    <t>Conversões da resolução COnsEPE nº 177</t>
  </si>
  <si>
    <t>conversões aprovadas pelo ConsCCNH</t>
  </si>
  <si>
    <t>possíveis conversões segundo lista SUGEPE</t>
  </si>
  <si>
    <t>http://www.ufabc.edu.br/administracao/conselhos/consepe/resolucoes/resolucao-consepe-nd-177-regulamenta-a-conversao-de-carga-didatica-em-carga-administrativa-para-docentes-da-ufabc-ocupantes-de-cargos-administrativos</t>
  </si>
  <si>
    <t>CARGO ADMINISTRATIVO / gratificações</t>
  </si>
  <si>
    <t>Função/Cargo</t>
  </si>
  <si>
    <t>Gratificação</t>
  </si>
  <si>
    <t>% de Conversão</t>
  </si>
  <si>
    <t>Diretor(a) da Agência de Inovação E Vice-coordenador do Núcleo de Bioquímica e Biotecnologia NBB</t>
  </si>
  <si>
    <t>CD-3 E S/ Gratificação</t>
  </si>
  <si>
    <t>Vice-Coordenador do Bacharelado em Ciências Biológicas E Coordenador do Centro de Ciências Naturais e Humanas no Campus São Bernardo do Campo</t>
  </si>
  <si>
    <t>S/ Gratificação E S/ Gratificação</t>
  </si>
  <si>
    <t>Pró-Reitor de Pós-graduação</t>
  </si>
  <si>
    <t>Vice-coordenador do Núcleo de Tecnologias Sustentáveis</t>
  </si>
  <si>
    <t>Coordenador do Sistema Nacional de Laboratórios em Nanotecnologia (SisNano) E Vice-coordenador do Núcleo de Nanomedicina (NANOMED)</t>
  </si>
  <si>
    <t>FG-2 E S/ Gratificação</t>
  </si>
  <si>
    <t>Coordenador(a) da Editora da UFABC (EdUFABC) E Coordenador do Núcleo de Ciência, Tecnologia e Sociedade</t>
  </si>
  <si>
    <t xml:space="preserve">S/ Gratificação </t>
  </si>
  <si>
    <t>Coordenadora Institucional do PIBID da UFABC para o projeto institucional "Formação de Professores em contextos colaborativos e interdisciplinares” 2018-202)</t>
  </si>
  <si>
    <t>Assessor de Relações Internacionais E Coordenador(a) do Núcleo de Tecnologias Sustentáveis (NuTS)</t>
  </si>
  <si>
    <t>S/ Gratificação pela UFABC</t>
  </si>
  <si>
    <t>Área</t>
  </si>
  <si>
    <t>Conversões da resolução ConsEPE nº 177</t>
  </si>
  <si>
    <t>Conversões aprovadas pelo ConsCCNH</t>
  </si>
  <si>
    <t>Possíveis conversões segundo lista SUGEPE</t>
  </si>
  <si>
    <t>?</t>
  </si>
  <si>
    <t>? 70</t>
  </si>
  <si>
    <t>? 30</t>
  </si>
  <si>
    <t>Por curso e área</t>
  </si>
  <si>
    <t>BacBio</t>
  </si>
  <si>
    <t>LicBio</t>
  </si>
  <si>
    <t>Filosofia</t>
  </si>
  <si>
    <t>BacFil</t>
  </si>
  <si>
    <t>LicFil</t>
  </si>
  <si>
    <t>Física</t>
  </si>
  <si>
    <t>BacFis</t>
  </si>
  <si>
    <t>Química</t>
  </si>
  <si>
    <t>BacQui</t>
  </si>
  <si>
    <t>LicQui</t>
  </si>
  <si>
    <t>nº docentes equivalentes ATUAL</t>
  </si>
  <si>
    <t>LicFis</t>
  </si>
  <si>
    <t>Biologia</t>
  </si>
  <si>
    <t>Controle de docentes por curso (apenas PROFESSORES DO QUADRO)</t>
  </si>
  <si>
    <t>Docente</t>
  </si>
  <si>
    <t>Curso responsável pela alocação principal do docente</t>
  </si>
  <si>
    <t>Adelaide Faljoni-Alário</t>
  </si>
  <si>
    <t>Bacharelado em Química</t>
  </si>
  <si>
    <t>Adriana Pugliese Netto Lamas</t>
  </si>
  <si>
    <t>Licenciatura em Ciências Biológicas</t>
  </si>
  <si>
    <t>Bacharelado em Física</t>
  </si>
  <si>
    <t>Alberto José Arab Olavarrieta</t>
  </si>
  <si>
    <t>Bacharelado em Ciências Biológicas</t>
  </si>
  <si>
    <t>Licenciatura em Filosofia</t>
  </si>
  <si>
    <t>Alexandre Zatkovskis Carvalho</t>
  </si>
  <si>
    <t>Alexia Cruz Bretas</t>
  </si>
  <si>
    <t>Bacharelado em Filosofia</t>
  </si>
  <si>
    <t>Alexsandre Figueiredo Lago</t>
  </si>
  <si>
    <t>Licenciatura em Química</t>
  </si>
  <si>
    <t>Alvaro Takeo Omori</t>
  </si>
  <si>
    <t>Alysson Fabio Ferrari</t>
  </si>
  <si>
    <t>Amedea Barozzi Seabra</t>
  </si>
  <si>
    <t>Ana Carolina Santos de Souza Galvão</t>
  </si>
  <si>
    <t>Ana Melva Champi Farfan</t>
  </si>
  <si>
    <t>Ana Paula de Mattos Arêas Dau</t>
  </si>
  <si>
    <t>Anderson de Araújo</t>
  </si>
  <si>
    <t>Anderson Orzari Ribeiro</t>
  </si>
  <si>
    <t>André Eterovic</t>
  </si>
  <si>
    <t>André Paniago Lessa</t>
  </si>
  <si>
    <t>Andréa Onofre de Araújo</t>
  </si>
  <si>
    <t>Antonio Alvaro Ranha Neves</t>
  </si>
  <si>
    <t xml:space="preserve">Antonio Sergio Kimus Braz   </t>
  </si>
  <si>
    <t>Artur Franz Keppler</t>
  </si>
  <si>
    <t>Licenciatura em Física</t>
  </si>
  <si>
    <t>Bruno Guzzo da Silva</t>
  </si>
  <si>
    <t>Camilo Andrea Angelucci</t>
  </si>
  <si>
    <t>Carlos Eduardo Ribeiro</t>
  </si>
  <si>
    <t>Carlos S Myiazawa **</t>
  </si>
  <si>
    <t>Célio Adrega de Moura Júnior</t>
  </si>
  <si>
    <t>Cesar Augusto João Ribeiro</t>
  </si>
  <si>
    <t>Claudia Regina Vieira ***</t>
  </si>
  <si>
    <t>Cristiane Negreiros Abbud Ayoub</t>
  </si>
  <si>
    <t>Daniel Carneiro Carretiero</t>
  </si>
  <si>
    <t>Danilo da Cruz Centeno</t>
  </si>
  <si>
    <t>DANUSA MUNFORD ****</t>
  </si>
  <si>
    <t>Denise Criado Pereira de Souza</t>
  </si>
  <si>
    <t>Diogo Librandi da Rocha</t>
  </si>
  <si>
    <t>Eduardo de Moraes Gregores</t>
  </si>
  <si>
    <t xml:space="preserve">Elizabete Campos de Lima  </t>
  </si>
  <si>
    <t>Eloah Rabello Suarez</t>
  </si>
  <si>
    <t>Ever Aldo Arroyo Montero</t>
  </si>
  <si>
    <t>Fabiana Rodrigues Costa Nunes</t>
  </si>
  <si>
    <t>Fábio Furlan Ferreira</t>
  </si>
  <si>
    <t>Felipe Chen Abrego</t>
  </si>
  <si>
    <t>Fernanda Dias da Silva</t>
  </si>
  <si>
    <t>Fernando Luis da Silva Semião</t>
  </si>
  <si>
    <t>Fernando Zaniolo Gibran</t>
  </si>
  <si>
    <t>Flamarion Caldeira Ramos</t>
  </si>
  <si>
    <t>Flávio Leandro de Souza</t>
  </si>
  <si>
    <t>Francisco Eugenio Mendonça da Silveira</t>
  </si>
  <si>
    <t>Fúlvio Rieli Mendes</t>
  </si>
  <si>
    <t>Gérman Lugones</t>
  </si>
  <si>
    <t>Graciela de Souza Oliver</t>
  </si>
  <si>
    <t>Graciella Watanabe</t>
  </si>
  <si>
    <t xml:space="preserve">Gustavo Martini Dalpian  </t>
  </si>
  <si>
    <t xml:space="preserve">Gustavo Michel Mendoza La Torre  </t>
  </si>
  <si>
    <t>Gustavo Morari do Nascimento</t>
  </si>
  <si>
    <t>Heloisa França Maltez</t>
  </si>
  <si>
    <t>Hugo Barbosa Suffredini</t>
  </si>
  <si>
    <t>Jean-Jacques Bonvent</t>
  </si>
  <si>
    <t>Jiri Borecky</t>
  </si>
  <si>
    <t>João Henrique Ghilardi Lago</t>
  </si>
  <si>
    <t>José Carlos Rodrigues Silva</t>
  </si>
  <si>
    <t>JOSÉ GUILHERME DE OLIVEIRA BROCKINGTON</t>
  </si>
  <si>
    <t>José Javier Sáez Acuña</t>
  </si>
  <si>
    <t>Jose Luiz Bastos Neves</t>
  </si>
  <si>
    <t>Juliana dos Santos de Souza</t>
  </si>
  <si>
    <t>Juliana Marchi</t>
  </si>
  <si>
    <t>Karina Passalacqua Morelli Frin</t>
  </si>
  <si>
    <t>Kate Mamhy Oliveira Kumada ***</t>
  </si>
  <si>
    <t>Katya Margareth Aurani</t>
  </si>
  <si>
    <t>Leticie Mendonça Ferreira</t>
  </si>
  <si>
    <t>Lorenzo Baravalle</t>
  </si>
  <si>
    <t>Luana Sucupira Pedroza</t>
  </si>
  <si>
    <t>Luca Jean Pitteloud</t>
  </si>
  <si>
    <t>Luciana Campos Paulino</t>
  </si>
  <si>
    <t>Luciano Puzer</t>
  </si>
  <si>
    <t>Luís Henrique de Lima</t>
  </si>
  <si>
    <t>Luiz Antonio Alves Eva</t>
  </si>
  <si>
    <t>Luiz Francisco Monteiro Leite Ciscato</t>
  </si>
  <si>
    <t>Marcelo Augusto Christoffolete</t>
  </si>
  <si>
    <t>Marcelo Augusto Leigui de Oliveira</t>
  </si>
  <si>
    <t>Márcia Aparecida da Silva Spinacé</t>
  </si>
  <si>
    <t>Márcia Aparecida Sperança</t>
  </si>
  <si>
    <t>Marcio de Souza Werneck</t>
  </si>
  <si>
    <t>Marcos de Abreu Avila</t>
  </si>
  <si>
    <t>Marcos Donizeti Rodrigues Sampaio ****</t>
  </si>
  <si>
    <t>Marcos Roberto da Silva Tavares</t>
  </si>
  <si>
    <t>Maria Beatriz Fagundes</t>
  </si>
  <si>
    <t>Maria Candida Varone de Morais Capecchi</t>
  </si>
  <si>
    <t>Maria Cristina Carlan da Silva</t>
  </si>
  <si>
    <t>Maria Inês Ribas Rodrigues</t>
  </si>
  <si>
    <t>Marinê de Souza Pereira</t>
  </si>
  <si>
    <t>Mariselma Ferreira</t>
  </si>
  <si>
    <t>Matteo Raschietti</t>
  </si>
  <si>
    <t>Mattia Petrolo</t>
  </si>
  <si>
    <t>Mauricio Domingues Coutinho Neto</t>
  </si>
  <si>
    <t>Mauro Coelho dos Santos</t>
  </si>
  <si>
    <t>Mauro Rogério Cosentino</t>
  </si>
  <si>
    <t>Maximiliano Ujevic Tonino</t>
  </si>
  <si>
    <t>Meiri Aparecida Gurgel de Campos Miranda</t>
  </si>
  <si>
    <t>Mirela Inês de Sairre</t>
  </si>
  <si>
    <t>Miriam Mesquita Sampaio de Madureira</t>
  </si>
  <si>
    <t xml:space="preserve">Mirian Pacheco Silva Albrecht </t>
  </si>
  <si>
    <t>Natália Pirani Ghilardi-Lopes</t>
  </si>
  <si>
    <t>Nathalia de Setta Costa</t>
  </si>
  <si>
    <t>Nathalie de Almeida Bressiani</t>
  </si>
  <si>
    <t>Otto Müller Patrão de Oliveira</t>
  </si>
  <si>
    <t>Patrícia Dantoni Alnis Bezerra</t>
  </si>
  <si>
    <t>Patricia da Silva Sessa</t>
  </si>
  <si>
    <t>Paulo de Avila Junior</t>
  </si>
  <si>
    <t>Paulo Jonas de Lima Piva</t>
  </si>
  <si>
    <t>Pedro Alves da Silva Autreto</t>
  </si>
  <si>
    <t>Pieter Willem Westera</t>
  </si>
  <si>
    <t>Rafael Cava Mori</t>
  </si>
  <si>
    <t>Rafael Rothganger de Paiva</t>
  </si>
  <si>
    <t>Raquel de Almeida Ribeiro</t>
  </si>
  <si>
    <t>Regina Keiko Murakami</t>
  </si>
  <si>
    <t>Reinaldo Luiz Cavasso Filho</t>
  </si>
  <si>
    <t>Renata Simões</t>
  </si>
  <si>
    <t>Renato Rodrigues Kinouchi</t>
  </si>
  <si>
    <t>Ricardo Augusto Lombello</t>
  </si>
  <si>
    <t>Ricardo Jannini Sawaya ****</t>
  </si>
  <si>
    <t>Ricardo Rocamora Paszko</t>
  </si>
  <si>
    <t>Rodrigo Maghdissian Cordeiro</t>
  </si>
  <si>
    <t>Roosevelt Droppa Junior</t>
  </si>
  <si>
    <t>Roque da Costa Caiero</t>
  </si>
  <si>
    <t>Sérgio Daishi Sasaki</t>
  </si>
  <si>
    <t>Sergio Henrique Bezerra de Sousa Leal</t>
  </si>
  <si>
    <t>Simone Rodrigues de Freitas</t>
  </si>
  <si>
    <t>Solange Wagner Locatelli</t>
  </si>
  <si>
    <t>Valery Shchesnovich</t>
  </si>
  <si>
    <t>Vani Xavier de Oliveira Junior</t>
  </si>
  <si>
    <t>Vilson Tonin Zanchin</t>
  </si>
  <si>
    <t>Viviane Viana Silva</t>
  </si>
  <si>
    <t>Wanius José Garcia da Silva</t>
  </si>
  <si>
    <t xml:space="preserve">Wendel Andrade Alves  </t>
  </si>
  <si>
    <t>William José Steinle</t>
  </si>
  <si>
    <t>Adelaide Faljoni-Alario</t>
  </si>
  <si>
    <t>Instância</t>
  </si>
  <si>
    <t>ConsCCNH</t>
  </si>
  <si>
    <t>ConsEPE</t>
  </si>
  <si>
    <t xml:space="preserve"> </t>
  </si>
  <si>
    <t>SUGEPE</t>
  </si>
  <si>
    <t>CENÁRIO ATUAL</t>
  </si>
  <si>
    <t>CENÁRIO SOMANDO POSSÍVEIS CONVERSÕES DE ACORDO COM LISTA DA SUGEPE DE CARGOS/FUNÇÕES SEM GRATIFICAÇÃO</t>
  </si>
  <si>
    <t>TOTAL</t>
  </si>
  <si>
    <t>quantidade de profs.</t>
  </si>
  <si>
    <t>CENÁRIO ATUAL ESTRITO o Conselho estabeleceu que aqueles que não têm os cargos listados explicitamente na resolução devem pedir a conversão ao conselho que analisará caso a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</si>
</sst>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1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EF4"/>
        <bgColor rgb="FFEBF1DE"/>
      </patternFill>
    </fill>
    <fill>
      <patternFill patternType="solid">
        <fgColor rgb="FFB9CDE5"/>
        <bgColor rgb="FFC6D9F1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0" fontId="11" fillId="0" borderId="0" applyBorder="0" applyProtection="0"/>
  </cellStyleXfs>
  <cellXfs count="9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9" fontId="3" fillId="0" borderId="0" xfId="1" applyFont="1"/>
    <xf numFmtId="9" fontId="4" fillId="0" borderId="0" xfId="1" applyFont="1"/>
    <xf numFmtId="0" fontId="4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9" fontId="4" fillId="3" borderId="0" xfId="1" applyFont="1" applyFill="1"/>
    <xf numFmtId="0" fontId="4" fillId="3" borderId="0" xfId="0" applyFont="1" applyFill="1"/>
    <xf numFmtId="164" fontId="4" fillId="3" borderId="0" xfId="0" applyNumberFormat="1" applyFont="1" applyFill="1"/>
    <xf numFmtId="0" fontId="3" fillId="3" borderId="0" xfId="0" applyFont="1" applyFill="1"/>
    <xf numFmtId="14" fontId="5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  <xf numFmtId="9" fontId="4" fillId="4" borderId="0" xfId="1" applyFont="1" applyFill="1"/>
    <xf numFmtId="0" fontId="4" fillId="4" borderId="0" xfId="0" applyFont="1" applyFill="1"/>
    <xf numFmtId="164" fontId="4" fillId="4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9" fontId="4" fillId="2" borderId="0" xfId="1" applyFont="1" applyFill="1"/>
    <xf numFmtId="0" fontId="4" fillId="2" borderId="0" xfId="0" applyFont="1" applyFill="1"/>
    <xf numFmtId="164" fontId="4" fillId="2" borderId="0" xfId="0" applyNumberFormat="1" applyFont="1" applyFill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9" fontId="4" fillId="5" borderId="0" xfId="1" applyFont="1" applyFill="1"/>
    <xf numFmtId="0" fontId="4" fillId="5" borderId="0" xfId="0" applyFont="1" applyFill="1"/>
    <xf numFmtId="164" fontId="4" fillId="5" borderId="0" xfId="0" applyNumberFormat="1" applyFont="1" applyFill="1"/>
    <xf numFmtId="14" fontId="3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4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0" fontId="8" fillId="0" borderId="0" xfId="2"/>
    <xf numFmtId="0" fontId="9" fillId="0" borderId="1" xfId="0" applyFont="1" applyFill="1" applyBorder="1"/>
    <xf numFmtId="0" fontId="9" fillId="0" borderId="1" xfId="0" applyFont="1" applyBorder="1"/>
    <xf numFmtId="0" fontId="0" fillId="7" borderId="1" xfId="0" applyFill="1" applyBorder="1"/>
    <xf numFmtId="0" fontId="0" fillId="8" borderId="1" xfId="0" applyFill="1" applyBorder="1"/>
    <xf numFmtId="0" fontId="9" fillId="0" borderId="2" xfId="0" applyFont="1" applyBorder="1"/>
    <xf numFmtId="0" fontId="0" fillId="7" borderId="2" xfId="0" applyFill="1" applyBorder="1"/>
    <xf numFmtId="0" fontId="0" fillId="2" borderId="2" xfId="0" applyFill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8" borderId="2" xfId="2" applyFill="1" applyBorder="1"/>
    <xf numFmtId="0" fontId="13" fillId="9" borderId="3" xfId="4" applyFont="1" applyFill="1" applyBorder="1" applyAlignment="1" applyProtection="1">
      <alignment horizontal="center" vertical="center" wrapText="1"/>
    </xf>
    <xf numFmtId="0" fontId="14" fillId="9" borderId="3" xfId="3" applyFont="1" applyFill="1" applyBorder="1" applyAlignment="1">
      <alignment horizontal="center" vertical="center" wrapText="1"/>
    </xf>
    <xf numFmtId="0" fontId="14" fillId="9" borderId="3" xfId="4" applyFont="1" applyFill="1" applyBorder="1" applyAlignment="1" applyProtection="1">
      <alignment horizontal="center" vertical="center" wrapText="1"/>
    </xf>
    <xf numFmtId="0" fontId="13" fillId="9" borderId="3" xfId="3" applyFont="1" applyFill="1" applyBorder="1" applyAlignment="1">
      <alignment horizontal="center" vertical="center" wrapText="1"/>
    </xf>
    <xf numFmtId="0" fontId="13" fillId="9" borderId="2" xfId="4" applyFont="1" applyFill="1" applyBorder="1" applyAlignment="1" applyProtection="1">
      <alignment horizontal="center" vertical="center" wrapText="1"/>
    </xf>
    <xf numFmtId="0" fontId="13" fillId="9" borderId="2" xfId="3" applyFont="1" applyFill="1" applyBorder="1" applyAlignment="1">
      <alignment horizontal="center" vertical="center" wrapText="1"/>
    </xf>
    <xf numFmtId="0" fontId="12" fillId="9" borderId="7" xfId="3" applyFont="1" applyFill="1" applyBorder="1"/>
    <xf numFmtId="0" fontId="12" fillId="9" borderId="8" xfId="3" applyFont="1" applyFill="1" applyBorder="1"/>
    <xf numFmtId="0" fontId="13" fillId="9" borderId="9" xfId="3" applyFont="1" applyFill="1" applyBorder="1" applyAlignment="1">
      <alignment horizontal="center" vertical="center" wrapText="1"/>
    </xf>
    <xf numFmtId="0" fontId="13" fillId="9" borderId="10" xfId="4" applyFont="1" applyFill="1" applyBorder="1" applyAlignment="1" applyProtection="1">
      <alignment horizontal="center" vertical="center" wrapText="1"/>
    </xf>
    <xf numFmtId="0" fontId="0" fillId="0" borderId="10" xfId="0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Border="1"/>
    <xf numFmtId="0" fontId="9" fillId="0" borderId="7" xfId="0" applyFont="1" applyBorder="1"/>
    <xf numFmtId="0" fontId="9" fillId="0" borderId="5" xfId="0" applyFont="1" applyBorder="1"/>
    <xf numFmtId="0" fontId="9" fillId="0" borderId="5" xfId="0" applyFont="1" applyFill="1" applyBorder="1"/>
    <xf numFmtId="0" fontId="9" fillId="0" borderId="8" xfId="0" applyFont="1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4" xfId="0" applyBorder="1"/>
    <xf numFmtId="0" fontId="0" fillId="7" borderId="3" xfId="0" applyFill="1" applyBorder="1"/>
    <xf numFmtId="0" fontId="15" fillId="0" borderId="5" xfId="0" applyFont="1" applyFill="1" applyBorder="1"/>
    <xf numFmtId="0" fontId="0" fillId="7" borderId="5" xfId="0" applyFill="1" applyBorder="1"/>
    <xf numFmtId="0" fontId="0" fillId="2" borderId="3" xfId="0" applyFill="1" applyBorder="1"/>
    <xf numFmtId="0" fontId="0" fillId="2" borderId="0" xfId="0" applyFill="1"/>
    <xf numFmtId="0" fontId="9" fillId="0" borderId="0" xfId="0" applyFont="1"/>
    <xf numFmtId="0" fontId="9" fillId="11" borderId="1" xfId="0" applyFont="1" applyFill="1" applyBorder="1"/>
    <xf numFmtId="0" fontId="12" fillId="10" borderId="6" xfId="3" applyFont="1" applyFill="1" applyBorder="1" applyAlignment="1">
      <alignment horizontal="center" vertical="center"/>
    </xf>
  </cellXfs>
  <cellStyles count="5">
    <cellStyle name="Hiperlink" xfId="2" builtinId="8"/>
    <cellStyle name="Normal" xfId="0" builtinId="0"/>
    <cellStyle name="Normal 2" xfId="3"/>
    <cellStyle name="Porcentagem" xfId="1" builtinId="5"/>
    <cellStyle name="Texto Explicativo 2" xfId="4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EBF1DE"/>
          <bgColor rgb="FFDBEEF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EBF1DE"/>
          <bgColor rgb="FFDBEEF4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EBF1DE"/>
          <bgColor rgb="FFDBEEF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a3" displayName="Tabela3" ref="A3:G56" totalsRowShown="0" headerRowDxfId="57" headerRowBorderDxfId="56" tableBorderDxfId="55" totalsRowBorderDxfId="54">
  <autoFilter ref="A3:G56"/>
  <tableColumns count="7">
    <tableColumn id="1" name="Área" dataDxfId="53">
      <calculatedColumnFormula>IF(OR(B4="Bacharelado em Química",B4="Licenciatura em Química"),"Química",IF(OR(B4="Bacharelado em Física",B4="Licenciatura em Física"),"Física",IF(OR(B4="Bacharelado em Ciências Biológicas",B4="Licenciatura em Ciências Biológicas"),"Biologia",IF(OR(B4="Bacharelado em Filosofia",B4="Licenciatura em Filosofia"),"Filosofia"))))</calculatedColumnFormula>
    </tableColumn>
    <tableColumn id="2" name="Curso Alocação" dataDxfId="52">
      <calculatedColumnFormula>VLOOKUP(C4,Tabela2[],2,FALSE)</calculatedColumnFormula>
    </tableColumn>
    <tableColumn id="3" name="Nome" dataDxfId="51"/>
    <tableColumn id="4" name="Função/Cargo" dataDxfId="50"/>
    <tableColumn id="5" name="Gratificação" dataDxfId="49"/>
    <tableColumn id="6" name="% de Conversão" dataDxfId="48"/>
    <tableColumn id="7" name="Instância" dataDxfId="4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a36" displayName="Tabela36" ref="A3:G50" totalsRowShown="0" headerRowDxfId="46" headerRowBorderDxfId="45" tableBorderDxfId="44" totalsRowBorderDxfId="43">
  <autoFilter ref="A3:G50"/>
  <tableColumns count="7">
    <tableColumn id="1" name="Área" dataDxfId="42">
      <calculatedColumnFormula>IF(OR(B4="Bacharelado em Química",B4="Licenciatura em Química"),"Química",IF(OR(B4="Bacharelado em Física",B4="Licenciatura em Física"),"Física",IF(OR(B4="Bacharelado em Ciências Biológicas",B4="Licenciatura em Ciências Biológicas"),"Biologia",IF(OR(B4="Bacharelado em Filosofia",B4="Licenciatura em Filosofia"),"Filosofia"))))</calculatedColumnFormula>
    </tableColumn>
    <tableColumn id="2" name="Curso Alocação" dataDxfId="41">
      <calculatedColumnFormula>VLOOKUP(C4,Tabela2[],2,FALSE)</calculatedColumnFormula>
    </tableColumn>
    <tableColumn id="3" name="Nome" dataDxfId="40"/>
    <tableColumn id="4" name="Função/Cargo" dataDxfId="39"/>
    <tableColumn id="5" name="Gratificação" dataDxfId="38"/>
    <tableColumn id="6" name="% de Conversão" dataDxfId="37"/>
    <tableColumn id="7" name="Instância" dataDxfId="3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3:G62" totalsRowShown="0" headerRowDxfId="35" headerRowBorderDxfId="34" tableBorderDxfId="33" totalsRowBorderDxfId="32">
  <autoFilter ref="A3:G62"/>
  <tableColumns count="7">
    <tableColumn id="1" name="Área" dataDxfId="31">
      <calculatedColumnFormula>IF(OR(B4="Bacharelado em Química",B4="Licenciatura em Química"),"Química",IF(OR(B4="Bacharelado em Física",B4="Licenciatura em Física"),"Física",IF(OR(B4="Bacharelado em Ciências Biológicas",B4="Licenciatura em Ciências Biológicas"),"Biologia",IF(OR(B4="Bacharelado em Filosofia",B4="Licenciatura em Filosofia"),"Filosofia"))))</calculatedColumnFormula>
    </tableColumn>
    <tableColumn id="2" name="Curso Alocação" dataDxfId="30">
      <calculatedColumnFormula>VLOOKUP(C4,Tabela2[],2,FALSE)</calculatedColumnFormula>
    </tableColumn>
    <tableColumn id="3" name="Nome" dataDxfId="29"/>
    <tableColumn id="4" name="Função/Cargo" dataDxfId="28"/>
    <tableColumn id="5" name="Gratificação" dataDxfId="27"/>
    <tableColumn id="6" name="% de Conversão" dataDxfId="26"/>
    <tableColumn id="7" name="Instância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ela1" displayName="Tabela1" ref="A2:P61" totalsRowShown="0" headerRowDxfId="23" dataDxfId="22">
  <autoFilter ref="A2:P61"/>
  <sortState ref="A3:O60">
    <sortCondition ref="A1:A59"/>
  </sortState>
  <tableColumns count="16">
    <tableColumn id="1" name="Servidor" dataDxfId="21"/>
    <tableColumn id="2" name="SIAPE" dataDxfId="20"/>
    <tableColumn id="16" name="Curso Alocação" dataDxfId="19"/>
    <tableColumn id="3" name="Função" dataDxfId="18"/>
    <tableColumn id="8" name="Início" dataDxfId="17"/>
    <tableColumn id="13" name="Início 2016" dataDxfId="16"/>
    <tableColumn id="9" name="Término 2016" dataDxfId="15"/>
    <tableColumn id="14" name="Inicio 2017" dataDxfId="14"/>
    <tableColumn id="15" name="Previsão Término" dataDxfId="13"/>
    <tableColumn id="4" name="Lotação" dataDxfId="12"/>
    <tableColumn id="5" name="Cargo" dataDxfId="11"/>
    <tableColumn id="6" name="Redução Porcentagem" dataDxfId="10" dataCellStyle="Porcentagem"/>
    <tableColumn id="7" name="Dias 2016" dataDxfId="9"/>
    <tableColumn id="10" name="redução 2016 créditos" dataDxfId="8">
      <calculatedColumnFormula>Tabela1[[#This Row],[Dias 2016]]/365*Tabela1[[#This Row],[Redução Porcentagem]]*18</calculatedColumnFormula>
    </tableColumn>
    <tableColumn id="11" name="Previsão Dias 2017" dataDxfId="7">
      <calculatedColumnFormula>Tabela1[[#This Row],[Previsão Término]]-Tabela1[[#This Row],[Inicio 2017]]</calculatedColumnFormula>
    </tableColumn>
    <tableColumn id="12" name="Previsão Redução 2017" dataDxfId="6">
      <calculatedColumnFormula>Tabela1[[#This Row],[Previsão Dias 2017]]/365*Tabela1[[#This Row],[Redução Porcentagem]]*18</calculatedColumnFormula>
    </tableColumn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2" name="Tabela2" displayName="Tabela2" ref="A2:B209" totalsRowShown="0" headerRowDxfId="5" headerRowBorderDxfId="4" tableBorderDxfId="3" totalsRowBorderDxfId="2" headerRowCellStyle="Normal 2">
  <autoFilter ref="A2:B209"/>
  <tableColumns count="2">
    <tableColumn id="1" name="Docente" dataDxfId="1" dataCellStyle="Texto Explicativo 2"/>
    <tableColumn id="2" name="Curso responsável pela alocação principal do docente" dataDxfId="0" dataCellStyle="Texto Explicativo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fabc.edu.br/administracao/conselhos/consepe/resolucoes/resolucao-consepe-nd-177-regulamenta-a-conversao-de-carga-didatica-em-carga-administrativa-para-docentes-da-ufabc-ocupantes-de-cargos-administrativo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fabc.edu.br/administracao/conselhos/consepe/resolucoes/resolucao-consepe-nd-177-regulamenta-a-conversao-de-carga-didatica-em-carga-administrativa-para-docentes-da-ufabc-ocupantes-de-cargos-administrativo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fabc.edu.br/administracao/conselhos/consepe/resolucoes/resolucao-consepe-nd-177-regulamenta-a-conversao-de-carga-didatica-em-carga-administrativa-para-docentes-da-ufabc-ocupantes-de-cargos-administrativo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fabc.edu.br/administracao/conselhos/consepe/resolucoes/resolucao-consepe-nd-177-regulamenta-a-conversao-de-carga-didatica-em-carga-administrativa-para-docentes-da-ufabc-ocupantes-de-cargos-administrativo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fabc.edu.br/administracao/conselhos/consepe/resolucoes/resolucao-consepe-nd-177-regulamenta-a-conversao-de-carga-didatica-em-carga-administrativa-para-docentes-da-ufabc-ocupantes-de-cargos-administrativo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5"/>
  <sheetViews>
    <sheetView workbookViewId="0">
      <selection activeCell="C3" sqref="C3"/>
    </sheetView>
  </sheetViews>
  <sheetFormatPr defaultRowHeight="14.4"/>
  <cols>
    <col min="1" max="1" width="11.33203125" customWidth="1"/>
    <col min="2" max="2" width="22" customWidth="1"/>
    <col min="3" max="3" width="40.109375" bestFit="1" customWidth="1"/>
    <col min="4" max="4" width="52.88671875" customWidth="1"/>
    <col min="5" max="5" width="20.88671875" customWidth="1"/>
    <col min="6" max="6" width="17.88671875" customWidth="1"/>
  </cols>
  <sheetData>
    <row r="1" spans="1:6">
      <c r="A1" s="57" t="s">
        <v>401</v>
      </c>
      <c r="B1" s="57" t="s">
        <v>303</v>
      </c>
      <c r="C1" s="56" t="s">
        <v>0</v>
      </c>
      <c r="D1" s="56" t="s">
        <v>385</v>
      </c>
      <c r="E1" s="56" t="s">
        <v>386</v>
      </c>
      <c r="F1" s="56" t="s">
        <v>387</v>
      </c>
    </row>
    <row r="2" spans="1:6">
      <c r="A2" s="58" t="s">
        <v>416</v>
      </c>
      <c r="B2" s="58" t="s">
        <v>417</v>
      </c>
      <c r="C2" s="58" t="s">
        <v>567</v>
      </c>
      <c r="D2" s="58" t="s">
        <v>319</v>
      </c>
      <c r="E2" s="58" t="s">
        <v>400</v>
      </c>
      <c r="F2" s="58">
        <v>100</v>
      </c>
    </row>
    <row r="3" spans="1:6">
      <c r="A3" s="4" t="s">
        <v>414</v>
      </c>
      <c r="B3" s="4" t="s">
        <v>415</v>
      </c>
      <c r="C3" s="4" t="s">
        <v>16</v>
      </c>
      <c r="D3" s="4" t="s">
        <v>114</v>
      </c>
      <c r="E3" s="4" t="s">
        <v>112</v>
      </c>
      <c r="F3" s="4">
        <v>30</v>
      </c>
    </row>
    <row r="4" spans="1:6">
      <c r="A4" s="4" t="s">
        <v>416</v>
      </c>
      <c r="B4" s="4" t="s">
        <v>418</v>
      </c>
      <c r="C4" s="4" t="s">
        <v>24</v>
      </c>
      <c r="D4" s="4" t="s">
        <v>101</v>
      </c>
      <c r="E4" s="4" t="s">
        <v>110</v>
      </c>
      <c r="F4" s="4">
        <v>50</v>
      </c>
    </row>
    <row r="5" spans="1:6">
      <c r="A5" s="4" t="s">
        <v>421</v>
      </c>
      <c r="B5" s="4" t="s">
        <v>409</v>
      </c>
      <c r="C5" s="4" t="s">
        <v>26</v>
      </c>
      <c r="D5" s="4" t="s">
        <v>140</v>
      </c>
      <c r="E5" s="4" t="s">
        <v>139</v>
      </c>
      <c r="F5" s="4" t="s">
        <v>405</v>
      </c>
    </row>
    <row r="6" spans="1:6">
      <c r="A6" s="4" t="s">
        <v>411</v>
      </c>
      <c r="B6" s="4" t="s">
        <v>413</v>
      </c>
      <c r="C6" s="4" t="s">
        <v>32</v>
      </c>
      <c r="D6" s="4" t="s">
        <v>94</v>
      </c>
      <c r="E6" s="4" t="s">
        <v>110</v>
      </c>
      <c r="F6" s="4">
        <v>50</v>
      </c>
    </row>
    <row r="7" spans="1:6">
      <c r="A7" s="4" t="s">
        <v>416</v>
      </c>
      <c r="B7" s="4" t="s">
        <v>417</v>
      </c>
      <c r="C7" s="4" t="s">
        <v>33</v>
      </c>
      <c r="D7" s="4" t="s">
        <v>40</v>
      </c>
      <c r="E7" s="4" t="s">
        <v>110</v>
      </c>
      <c r="F7" s="4">
        <v>50</v>
      </c>
    </row>
    <row r="8" spans="1:6">
      <c r="A8" s="4" t="s">
        <v>421</v>
      </c>
      <c r="B8" s="4" t="s">
        <v>409</v>
      </c>
      <c r="C8" s="4" t="s">
        <v>35</v>
      </c>
      <c r="D8" s="4" t="s">
        <v>388</v>
      </c>
      <c r="E8" s="4" t="s">
        <v>389</v>
      </c>
      <c r="F8" s="4" t="s">
        <v>406</v>
      </c>
    </row>
    <row r="9" spans="1:6">
      <c r="A9" s="4" t="s">
        <v>416</v>
      </c>
      <c r="B9" s="4" t="s">
        <v>417</v>
      </c>
      <c r="C9" s="4" t="s">
        <v>39</v>
      </c>
      <c r="D9" s="4" t="s">
        <v>131</v>
      </c>
      <c r="E9" s="4" t="s">
        <v>112</v>
      </c>
      <c r="F9" s="4">
        <v>30</v>
      </c>
    </row>
    <row r="10" spans="1:6">
      <c r="A10" s="4" t="s">
        <v>411</v>
      </c>
      <c r="B10" s="4" t="s">
        <v>412</v>
      </c>
      <c r="C10" s="4" t="s">
        <v>41</v>
      </c>
      <c r="D10" s="4" t="s">
        <v>108</v>
      </c>
      <c r="E10" s="4" t="s">
        <v>110</v>
      </c>
      <c r="F10" s="4">
        <v>50</v>
      </c>
    </row>
    <row r="11" spans="1:6">
      <c r="A11" s="4" t="s">
        <v>421</v>
      </c>
      <c r="B11" s="4" t="s">
        <v>409</v>
      </c>
      <c r="C11" s="4" t="s">
        <v>42</v>
      </c>
      <c r="D11" s="4" t="s">
        <v>390</v>
      </c>
      <c r="E11" s="4" t="s">
        <v>391</v>
      </c>
      <c r="F11" s="4">
        <v>30</v>
      </c>
    </row>
    <row r="12" spans="1:6">
      <c r="A12" s="4" t="s">
        <v>421</v>
      </c>
      <c r="B12" s="4" t="s">
        <v>409</v>
      </c>
      <c r="C12" s="4" t="s">
        <v>43</v>
      </c>
      <c r="D12" s="4" t="s">
        <v>392</v>
      </c>
      <c r="E12" s="4" t="s">
        <v>136</v>
      </c>
      <c r="F12" s="4">
        <v>100</v>
      </c>
    </row>
    <row r="13" spans="1:6">
      <c r="A13" s="4" t="s">
        <v>421</v>
      </c>
      <c r="B13" s="4" t="s">
        <v>409</v>
      </c>
      <c r="C13" s="4" t="s">
        <v>44</v>
      </c>
      <c r="D13" s="4" t="s">
        <v>208</v>
      </c>
      <c r="E13" s="4" t="s">
        <v>112</v>
      </c>
      <c r="F13" s="4">
        <v>30</v>
      </c>
    </row>
    <row r="14" spans="1:6">
      <c r="A14" s="4" t="s">
        <v>416</v>
      </c>
      <c r="B14" s="4" t="s">
        <v>417</v>
      </c>
      <c r="C14" s="4" t="s">
        <v>47</v>
      </c>
      <c r="D14" s="4" t="s">
        <v>393</v>
      </c>
      <c r="E14" s="4" t="s">
        <v>112</v>
      </c>
      <c r="F14" s="4" t="s">
        <v>405</v>
      </c>
    </row>
    <row r="15" spans="1:6">
      <c r="A15" s="4" t="s">
        <v>411</v>
      </c>
      <c r="B15" s="4" t="s">
        <v>413</v>
      </c>
      <c r="C15" s="4" t="s">
        <v>9</v>
      </c>
      <c r="D15" s="4" t="s">
        <v>142</v>
      </c>
      <c r="E15" s="4" t="s">
        <v>125</v>
      </c>
      <c r="F15" s="4" t="s">
        <v>406</v>
      </c>
    </row>
    <row r="16" spans="1:6">
      <c r="A16" s="4" t="s">
        <v>421</v>
      </c>
      <c r="B16" s="4" t="s">
        <v>409</v>
      </c>
      <c r="C16" s="4" t="s">
        <v>48</v>
      </c>
      <c r="D16" s="4" t="s">
        <v>78</v>
      </c>
      <c r="E16" s="4" t="s">
        <v>110</v>
      </c>
      <c r="F16" s="4">
        <v>50</v>
      </c>
    </row>
    <row r="17" spans="1:6">
      <c r="A17" s="4" t="s">
        <v>414</v>
      </c>
      <c r="B17" s="4" t="s">
        <v>415</v>
      </c>
      <c r="C17" s="4" t="s">
        <v>30</v>
      </c>
      <c r="D17" s="4" t="s">
        <v>31</v>
      </c>
      <c r="E17" s="4" t="s">
        <v>110</v>
      </c>
      <c r="F17" s="4">
        <v>50</v>
      </c>
    </row>
    <row r="18" spans="1:6">
      <c r="A18" s="4" t="s">
        <v>414</v>
      </c>
      <c r="B18" s="4" t="s">
        <v>415</v>
      </c>
      <c r="C18" s="4" t="s">
        <v>49</v>
      </c>
      <c r="D18" s="4" t="s">
        <v>394</v>
      </c>
      <c r="E18" s="4" t="s">
        <v>391</v>
      </c>
      <c r="F18" s="4" t="s">
        <v>405</v>
      </c>
    </row>
    <row r="19" spans="1:6">
      <c r="A19" s="4" t="s">
        <v>421</v>
      </c>
      <c r="B19" s="4" t="s">
        <v>410</v>
      </c>
      <c r="C19" s="4" t="s">
        <v>50</v>
      </c>
      <c r="D19" s="4" t="s">
        <v>69</v>
      </c>
      <c r="E19" s="4" t="s">
        <v>110</v>
      </c>
      <c r="F19" s="4">
        <v>50</v>
      </c>
    </row>
    <row r="20" spans="1:6">
      <c r="A20" s="4" t="s">
        <v>416</v>
      </c>
      <c r="B20" s="4" t="s">
        <v>417</v>
      </c>
      <c r="C20" s="4" t="s">
        <v>51</v>
      </c>
      <c r="D20" s="4" t="s">
        <v>82</v>
      </c>
      <c r="E20" s="4" t="s">
        <v>110</v>
      </c>
      <c r="F20" s="4">
        <v>50</v>
      </c>
    </row>
    <row r="21" spans="1:6">
      <c r="A21" s="4" t="s">
        <v>411</v>
      </c>
      <c r="B21" s="4" t="s">
        <v>412</v>
      </c>
      <c r="C21" s="4" t="s">
        <v>4</v>
      </c>
      <c r="D21" s="4" t="s">
        <v>396</v>
      </c>
      <c r="E21" s="4" t="s">
        <v>395</v>
      </c>
      <c r="F21" s="4" t="s">
        <v>405</v>
      </c>
    </row>
    <row r="22" spans="1:6">
      <c r="A22" s="4" t="s">
        <v>416</v>
      </c>
      <c r="B22" s="4" t="s">
        <v>417</v>
      </c>
      <c r="C22" s="4" t="s">
        <v>52</v>
      </c>
      <c r="D22" s="4" t="s">
        <v>133</v>
      </c>
      <c r="E22" s="4" t="s">
        <v>112</v>
      </c>
      <c r="F22" s="4">
        <v>30</v>
      </c>
    </row>
    <row r="23" spans="1:6">
      <c r="A23" s="4" t="s">
        <v>416</v>
      </c>
      <c r="B23" s="4" t="s">
        <v>418</v>
      </c>
      <c r="C23" s="4" t="s">
        <v>55</v>
      </c>
      <c r="D23" s="4" t="s">
        <v>80</v>
      </c>
      <c r="E23" s="4" t="s">
        <v>110</v>
      </c>
      <c r="F23" s="4">
        <v>50</v>
      </c>
    </row>
    <row r="24" spans="1:6">
      <c r="A24" s="4"/>
      <c r="B24" s="4"/>
      <c r="C24" s="4" t="s">
        <v>56</v>
      </c>
      <c r="D24" s="4" t="s">
        <v>296</v>
      </c>
      <c r="E24" s="4" t="s">
        <v>112</v>
      </c>
      <c r="F24" s="4">
        <v>30</v>
      </c>
    </row>
    <row r="25" spans="1:6">
      <c r="A25" s="4"/>
      <c r="B25" s="4"/>
      <c r="C25" s="4" t="s">
        <v>59</v>
      </c>
      <c r="D25" s="4" t="s">
        <v>126</v>
      </c>
      <c r="E25" s="4" t="s">
        <v>112</v>
      </c>
      <c r="F25" s="4">
        <v>30</v>
      </c>
    </row>
    <row r="26" spans="1:6">
      <c r="A26" s="4"/>
      <c r="B26" s="4"/>
      <c r="C26" s="4" t="s">
        <v>60</v>
      </c>
      <c r="D26" s="4" t="s">
        <v>116</v>
      </c>
      <c r="E26" s="4" t="s">
        <v>112</v>
      </c>
      <c r="F26" s="4">
        <v>30</v>
      </c>
    </row>
    <row r="27" spans="1:6">
      <c r="A27" s="4"/>
      <c r="B27" s="4"/>
      <c r="C27" s="4" t="s">
        <v>45</v>
      </c>
      <c r="D27" s="4" t="s">
        <v>46</v>
      </c>
      <c r="E27" s="4" t="s">
        <v>110</v>
      </c>
      <c r="F27" s="4">
        <v>50</v>
      </c>
    </row>
    <row r="28" spans="1:6">
      <c r="A28" s="4"/>
      <c r="B28" s="4"/>
      <c r="C28" s="4" t="s">
        <v>61</v>
      </c>
      <c r="D28" s="4" t="s">
        <v>113</v>
      </c>
      <c r="E28" s="4" t="s">
        <v>397</v>
      </c>
      <c r="F28" s="4" t="s">
        <v>405</v>
      </c>
    </row>
    <row r="29" spans="1:6">
      <c r="A29" s="4"/>
      <c r="B29" s="4"/>
      <c r="C29" s="4" t="s">
        <v>57</v>
      </c>
      <c r="D29" s="4" t="s">
        <v>118</v>
      </c>
      <c r="E29" s="4" t="s">
        <v>112</v>
      </c>
      <c r="F29" s="4" t="s">
        <v>405</v>
      </c>
    </row>
    <row r="30" spans="1:6">
      <c r="A30" s="4"/>
      <c r="B30" s="4"/>
      <c r="C30" s="4" t="s">
        <v>53</v>
      </c>
      <c r="D30" s="4" t="s">
        <v>54</v>
      </c>
      <c r="E30" s="4" t="s">
        <v>110</v>
      </c>
      <c r="F30" s="4">
        <v>50</v>
      </c>
    </row>
    <row r="31" spans="1:6">
      <c r="A31" s="4"/>
      <c r="B31" s="4"/>
      <c r="C31" s="4" t="s">
        <v>65</v>
      </c>
      <c r="D31" s="4" t="s">
        <v>262</v>
      </c>
      <c r="E31" s="4" t="s">
        <v>112</v>
      </c>
      <c r="F31" s="4">
        <v>30</v>
      </c>
    </row>
    <row r="32" spans="1:6">
      <c r="A32" s="4"/>
      <c r="B32" s="4"/>
      <c r="C32" s="4" t="s">
        <v>68</v>
      </c>
      <c r="D32" s="4" t="s">
        <v>127</v>
      </c>
      <c r="E32" s="4" t="s">
        <v>112</v>
      </c>
      <c r="F32" s="4">
        <v>30</v>
      </c>
    </row>
    <row r="33" spans="1:6">
      <c r="A33" s="4"/>
      <c r="B33" s="4"/>
      <c r="C33" s="4" t="s">
        <v>70</v>
      </c>
      <c r="D33" s="4" t="s">
        <v>143</v>
      </c>
      <c r="E33" s="4" t="s">
        <v>110</v>
      </c>
      <c r="F33" s="4">
        <v>50</v>
      </c>
    </row>
    <row r="34" spans="1:6">
      <c r="A34" s="4"/>
      <c r="B34" s="4"/>
      <c r="C34" s="4" t="s">
        <v>22</v>
      </c>
      <c r="D34" s="4" t="s">
        <v>23</v>
      </c>
      <c r="E34" s="4" t="s">
        <v>109</v>
      </c>
      <c r="F34" s="4">
        <v>100</v>
      </c>
    </row>
    <row r="35" spans="1:6">
      <c r="A35" s="4"/>
      <c r="B35" s="4"/>
      <c r="C35" s="4" t="s">
        <v>71</v>
      </c>
      <c r="D35" s="4" t="s">
        <v>134</v>
      </c>
      <c r="E35" s="4" t="s">
        <v>110</v>
      </c>
      <c r="F35" s="4">
        <v>50</v>
      </c>
    </row>
    <row r="36" spans="1:6">
      <c r="A36" s="4"/>
      <c r="B36" s="4"/>
      <c r="C36" s="4" t="s">
        <v>72</v>
      </c>
      <c r="D36" s="4" t="s">
        <v>10</v>
      </c>
      <c r="E36" s="4" t="s">
        <v>136</v>
      </c>
      <c r="F36" s="4">
        <v>100</v>
      </c>
    </row>
    <row r="37" spans="1:6">
      <c r="A37" s="4"/>
      <c r="B37" s="4"/>
      <c r="C37" s="4" t="s">
        <v>73</v>
      </c>
      <c r="D37" s="4" t="s">
        <v>130</v>
      </c>
      <c r="E37" s="4" t="s">
        <v>112</v>
      </c>
      <c r="F37" s="4">
        <v>30</v>
      </c>
    </row>
    <row r="38" spans="1:6">
      <c r="A38" s="4"/>
      <c r="B38" s="4"/>
      <c r="C38" s="4" t="s">
        <v>74</v>
      </c>
      <c r="D38" s="4" t="s">
        <v>111</v>
      </c>
      <c r="E38" s="4" t="s">
        <v>110</v>
      </c>
      <c r="F38" s="4">
        <v>50</v>
      </c>
    </row>
    <row r="39" spans="1:6">
      <c r="A39" s="4"/>
      <c r="B39" s="4"/>
      <c r="C39" s="4" t="s">
        <v>37</v>
      </c>
      <c r="D39" s="4" t="s">
        <v>38</v>
      </c>
      <c r="E39" s="4" t="s">
        <v>110</v>
      </c>
      <c r="F39" s="4">
        <v>50</v>
      </c>
    </row>
    <row r="40" spans="1:6">
      <c r="A40" s="4"/>
      <c r="B40" s="4"/>
      <c r="C40" s="4" t="s">
        <v>76</v>
      </c>
      <c r="D40" s="4" t="s">
        <v>122</v>
      </c>
      <c r="E40" s="4" t="s">
        <v>112</v>
      </c>
      <c r="F40" s="4">
        <v>30</v>
      </c>
    </row>
    <row r="41" spans="1:6">
      <c r="A41" s="4"/>
      <c r="B41" s="4"/>
      <c r="C41" s="4" t="s">
        <v>77</v>
      </c>
      <c r="D41" s="4" t="s">
        <v>210</v>
      </c>
      <c r="E41" s="4" t="s">
        <v>112</v>
      </c>
      <c r="F41" s="4">
        <v>30</v>
      </c>
    </row>
    <row r="42" spans="1:6">
      <c r="A42" s="4"/>
      <c r="B42" s="4"/>
      <c r="C42" s="4" t="s">
        <v>79</v>
      </c>
      <c r="D42" s="4" t="s">
        <v>128</v>
      </c>
      <c r="E42" s="4" t="s">
        <v>112</v>
      </c>
      <c r="F42" s="4">
        <v>30</v>
      </c>
    </row>
    <row r="43" spans="1:6">
      <c r="A43" s="4"/>
      <c r="B43" s="4"/>
      <c r="C43" s="4" t="s">
        <v>81</v>
      </c>
      <c r="D43" s="4" t="s">
        <v>271</v>
      </c>
      <c r="E43" s="4" t="s">
        <v>112</v>
      </c>
      <c r="F43" s="4">
        <v>30</v>
      </c>
    </row>
    <row r="44" spans="1:6">
      <c r="A44" s="4"/>
      <c r="B44" s="4"/>
      <c r="C44" s="4" t="s">
        <v>84</v>
      </c>
      <c r="D44" s="4" t="s">
        <v>86</v>
      </c>
      <c r="E44" s="4" t="s">
        <v>110</v>
      </c>
      <c r="F44" s="4">
        <v>50</v>
      </c>
    </row>
    <row r="45" spans="1:6">
      <c r="A45" s="4"/>
      <c r="B45" s="4"/>
      <c r="C45" s="4" t="s">
        <v>85</v>
      </c>
      <c r="D45" s="4" t="s">
        <v>189</v>
      </c>
      <c r="E45" s="4" t="s">
        <v>112</v>
      </c>
      <c r="F45" s="4">
        <v>30</v>
      </c>
    </row>
    <row r="46" spans="1:6">
      <c r="A46" s="4"/>
      <c r="B46" s="4"/>
      <c r="C46" s="4" t="s">
        <v>90</v>
      </c>
      <c r="D46" s="4" t="s">
        <v>120</v>
      </c>
      <c r="E46" s="4" t="s">
        <v>112</v>
      </c>
      <c r="F46" s="4" t="s">
        <v>405</v>
      </c>
    </row>
    <row r="47" spans="1:6">
      <c r="A47" s="4"/>
      <c r="B47" s="4"/>
      <c r="C47" s="4" t="s">
        <v>20</v>
      </c>
      <c r="D47" s="4" t="s">
        <v>21</v>
      </c>
      <c r="E47" s="4" t="s">
        <v>110</v>
      </c>
      <c r="F47" s="4">
        <v>50</v>
      </c>
    </row>
    <row r="48" spans="1:6">
      <c r="A48" s="4"/>
      <c r="B48" s="4"/>
      <c r="C48" s="4" t="s">
        <v>97</v>
      </c>
      <c r="D48" s="4" t="s">
        <v>213</v>
      </c>
      <c r="E48" s="4" t="s">
        <v>124</v>
      </c>
      <c r="F48" s="4">
        <v>70</v>
      </c>
    </row>
    <row r="49" spans="1:6">
      <c r="A49" s="4"/>
      <c r="B49" s="4"/>
      <c r="C49" s="4" t="s">
        <v>98</v>
      </c>
      <c r="D49" s="4" t="s">
        <v>225</v>
      </c>
      <c r="E49" s="4" t="s">
        <v>110</v>
      </c>
      <c r="F49" s="4" t="s">
        <v>407</v>
      </c>
    </row>
    <row r="50" spans="1:6">
      <c r="A50" s="4"/>
      <c r="B50" s="4"/>
      <c r="C50" s="4" t="s">
        <v>100</v>
      </c>
      <c r="D50" s="4" t="s">
        <v>231</v>
      </c>
      <c r="E50" s="4" t="s">
        <v>110</v>
      </c>
      <c r="F50" s="4" t="s">
        <v>407</v>
      </c>
    </row>
    <row r="51" spans="1:6">
      <c r="A51" s="4"/>
      <c r="B51" s="4"/>
      <c r="C51" s="4" t="s">
        <v>17</v>
      </c>
      <c r="D51" s="4" t="s">
        <v>18</v>
      </c>
      <c r="E51" s="4" t="s">
        <v>110</v>
      </c>
      <c r="F51" s="4">
        <v>50</v>
      </c>
    </row>
    <row r="52" spans="1:6">
      <c r="A52" s="4"/>
      <c r="B52" s="4"/>
      <c r="C52" s="4" t="s">
        <v>102</v>
      </c>
      <c r="D52" s="4" t="s">
        <v>135</v>
      </c>
      <c r="E52" s="4" t="s">
        <v>124</v>
      </c>
      <c r="F52" s="4">
        <v>70</v>
      </c>
    </row>
    <row r="53" spans="1:6">
      <c r="A53" s="4"/>
      <c r="B53" s="4"/>
      <c r="C53" s="4" t="s">
        <v>7</v>
      </c>
      <c r="D53" s="4" t="s">
        <v>8</v>
      </c>
      <c r="E53" s="4" t="s">
        <v>125</v>
      </c>
      <c r="F53" s="4">
        <v>100</v>
      </c>
    </row>
    <row r="54" spans="1:6">
      <c r="A54" s="4"/>
      <c r="B54" s="4"/>
      <c r="C54" s="4" t="s">
        <v>103</v>
      </c>
      <c r="D54" s="4" t="s">
        <v>129</v>
      </c>
      <c r="E54" s="4" t="s">
        <v>112</v>
      </c>
      <c r="F54" s="4">
        <v>30</v>
      </c>
    </row>
    <row r="55" spans="1:6">
      <c r="A55" s="58"/>
      <c r="B55" s="58"/>
      <c r="C55" s="58" t="s">
        <v>104</v>
      </c>
      <c r="D55" s="58" t="s">
        <v>398</v>
      </c>
      <c r="E55" s="58" t="s">
        <v>397</v>
      </c>
      <c r="F55" s="58">
        <v>30</v>
      </c>
    </row>
    <row r="56" spans="1:6">
      <c r="A56" s="4"/>
      <c r="B56" s="4"/>
      <c r="C56" s="4" t="s">
        <v>105</v>
      </c>
      <c r="D56" s="4" t="s">
        <v>138</v>
      </c>
      <c r="E56" s="4" t="s">
        <v>137</v>
      </c>
      <c r="F56" s="4" t="s">
        <v>405</v>
      </c>
    </row>
    <row r="57" spans="1:6">
      <c r="A57" s="4"/>
      <c r="B57" s="4"/>
      <c r="C57" s="4" t="s">
        <v>106</v>
      </c>
      <c r="D57" s="4" t="s">
        <v>117</v>
      </c>
      <c r="E57" s="4" t="s">
        <v>112</v>
      </c>
      <c r="F57" s="4" t="s">
        <v>405</v>
      </c>
    </row>
    <row r="58" spans="1:6">
      <c r="A58" s="4"/>
      <c r="B58" s="4"/>
      <c r="C58" s="4" t="s">
        <v>13</v>
      </c>
      <c r="D58" s="4" t="s">
        <v>14</v>
      </c>
      <c r="E58" s="4" t="s">
        <v>110</v>
      </c>
      <c r="F58" s="4">
        <v>50</v>
      </c>
    </row>
    <row r="59" spans="1:6">
      <c r="A59" s="4"/>
      <c r="B59" s="4"/>
      <c r="C59" s="4" t="s">
        <v>107</v>
      </c>
      <c r="D59" s="4" t="s">
        <v>123</v>
      </c>
      <c r="E59" s="4" t="s">
        <v>112</v>
      </c>
      <c r="F59" s="4">
        <v>30</v>
      </c>
    </row>
    <row r="60" spans="1:6">
      <c r="A60" s="4"/>
      <c r="B60" s="4"/>
      <c r="C60" s="4" t="s">
        <v>67</v>
      </c>
      <c r="D60" s="4" t="s">
        <v>399</v>
      </c>
      <c r="E60" s="4" t="s">
        <v>389</v>
      </c>
      <c r="F60" s="4">
        <v>100</v>
      </c>
    </row>
    <row r="63" spans="1:6">
      <c r="A63" s="57" t="s">
        <v>378</v>
      </c>
      <c r="B63" s="57" t="s">
        <v>379</v>
      </c>
      <c r="C63" s="60" t="s">
        <v>377</v>
      </c>
      <c r="D63" s="63" t="s">
        <v>408</v>
      </c>
      <c r="E63" s="57" t="s">
        <v>419</v>
      </c>
      <c r="F63" s="56" t="s">
        <v>378</v>
      </c>
    </row>
    <row r="64" spans="1:6">
      <c r="A64" s="59"/>
      <c r="B64" s="59"/>
      <c r="C64" s="66" t="s">
        <v>402</v>
      </c>
      <c r="D64" s="64" t="s">
        <v>421</v>
      </c>
      <c r="E64" s="4"/>
      <c r="F64" s="4"/>
    </row>
    <row r="65" spans="1:6">
      <c r="A65" s="58"/>
      <c r="B65" s="58"/>
      <c r="C65" s="61" t="s">
        <v>403</v>
      </c>
      <c r="D65" s="65" t="s">
        <v>409</v>
      </c>
      <c r="E65" s="4"/>
      <c r="F65" s="4"/>
    </row>
    <row r="66" spans="1:6">
      <c r="A66" s="1"/>
      <c r="B66" s="1"/>
      <c r="C66" s="62" t="s">
        <v>404</v>
      </c>
      <c r="D66" s="65" t="s">
        <v>410</v>
      </c>
      <c r="E66" s="4"/>
      <c r="F66" s="4"/>
    </row>
    <row r="67" spans="1:6">
      <c r="D67" s="64" t="s">
        <v>411</v>
      </c>
      <c r="E67" s="4"/>
      <c r="F67" s="4"/>
    </row>
    <row r="68" spans="1:6">
      <c r="D68" s="65" t="s">
        <v>412</v>
      </c>
      <c r="E68" s="4"/>
      <c r="F68" s="4"/>
    </row>
    <row r="69" spans="1:6">
      <c r="D69" s="65" t="s">
        <v>413</v>
      </c>
      <c r="E69" s="4"/>
      <c r="F69" s="4"/>
    </row>
    <row r="70" spans="1:6">
      <c r="D70" s="64" t="s">
        <v>414</v>
      </c>
      <c r="E70" s="4"/>
      <c r="F70" s="4"/>
    </row>
    <row r="71" spans="1:6">
      <c r="D71" s="65" t="s">
        <v>415</v>
      </c>
      <c r="E71" s="4"/>
      <c r="F71" s="4"/>
    </row>
    <row r="72" spans="1:6">
      <c r="D72" s="65" t="s">
        <v>420</v>
      </c>
      <c r="E72" s="4"/>
      <c r="F72" s="4"/>
    </row>
    <row r="73" spans="1:6">
      <c r="D73" s="64" t="s">
        <v>416</v>
      </c>
      <c r="E73" s="4"/>
      <c r="F73" s="4"/>
    </row>
    <row r="74" spans="1:6">
      <c r="D74" s="65" t="s">
        <v>417</v>
      </c>
      <c r="E74" s="4"/>
      <c r="F74" s="4"/>
    </row>
    <row r="75" spans="1:6">
      <c r="D75" s="65" t="s">
        <v>418</v>
      </c>
      <c r="E75" s="4"/>
      <c r="F75" s="4"/>
    </row>
  </sheetData>
  <autoFilter ref="C1:F60"/>
  <hyperlinks>
    <hyperlink ref="C6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1"/>
  <sheetViews>
    <sheetView tabSelected="1" workbookViewId="0"/>
  </sheetViews>
  <sheetFormatPr defaultRowHeight="14.4"/>
  <cols>
    <col min="1" max="1" width="17.88671875" bestFit="1" customWidth="1"/>
    <col min="2" max="2" width="32.88671875" bestFit="1" customWidth="1"/>
    <col min="3" max="3" width="40.109375" bestFit="1" customWidth="1"/>
    <col min="4" max="4" width="52.88671875" customWidth="1"/>
    <col min="5" max="5" width="30.6640625" bestFit="1" customWidth="1"/>
    <col min="6" max="6" width="17.88671875" customWidth="1"/>
    <col min="7" max="7" width="11.109375" bestFit="1" customWidth="1"/>
  </cols>
  <sheetData>
    <row r="1" spans="1:7">
      <c r="A1" s="93" t="s">
        <v>573</v>
      </c>
    </row>
    <row r="3" spans="1:7">
      <c r="A3" s="81" t="s">
        <v>401</v>
      </c>
      <c r="B3" s="82" t="s">
        <v>303</v>
      </c>
      <c r="C3" s="83" t="s">
        <v>0</v>
      </c>
      <c r="D3" s="83" t="s">
        <v>385</v>
      </c>
      <c r="E3" s="83" t="s">
        <v>386</v>
      </c>
      <c r="F3" s="84" t="s">
        <v>387</v>
      </c>
      <c r="G3" s="89" t="s">
        <v>568</v>
      </c>
    </row>
    <row r="4" spans="1:7">
      <c r="A4" s="88" t="str">
        <f>IF(OR(B4="Bacharelado em Química",B4="Licenciatura em Química"),"Química",IF(OR(B4="Bacharelado em Física",B4="Licenciatura em Física"),"Física",IF(OR(B4="Bacharelado em Ciências Biológicas",B4="Licenciatura em Ciências Biológicas"),"Biologia",IF(OR(B4="Bacharelado em Filosofia",B4="Licenciatura em Filosofia"),"Filosofia"))))</f>
        <v>Química</v>
      </c>
      <c r="B4" s="58" t="str">
        <f>VLOOKUP(C4,Tabela2[],2,FALSE)</f>
        <v>Bacharelado em Química</v>
      </c>
      <c r="C4" s="58" t="s">
        <v>425</v>
      </c>
      <c r="D4" s="58" t="s">
        <v>319</v>
      </c>
      <c r="E4" s="58" t="s">
        <v>400</v>
      </c>
      <c r="F4" s="61">
        <v>100</v>
      </c>
      <c r="G4" s="90" t="s">
        <v>569</v>
      </c>
    </row>
    <row r="5" spans="1:7">
      <c r="A5" s="79" t="str">
        <f t="shared" ref="A5:A56" si="0">IF(OR(B5="Bacharelado em Química",B5="Licenciatura em Química"),"Química",IF(OR(B5="Bacharelado em Física",B5="Licenciatura em Física"),"Física",IF(OR(B5="Bacharelado em Ciências Biológicas",B5="Licenciatura em Ciências Biológicas"),"Biologia",IF(OR(B5="Bacharelado em Filosofia",B5="Licenciatura em Filosofia"),"Filosofia"))))</f>
        <v>Física</v>
      </c>
      <c r="B5" s="78" t="str">
        <f>VLOOKUP(C5,Tabela2[],2,FALSE)</f>
        <v>Bacharelado em Física</v>
      </c>
      <c r="C5" s="4" t="s">
        <v>16</v>
      </c>
      <c r="D5" s="4" t="s">
        <v>114</v>
      </c>
      <c r="E5" s="4" t="s">
        <v>112</v>
      </c>
      <c r="F5" s="80">
        <v>30</v>
      </c>
      <c r="G5" s="4" t="s">
        <v>570</v>
      </c>
    </row>
    <row r="6" spans="1:7">
      <c r="A6" s="79" t="str">
        <f t="shared" si="0"/>
        <v>Química</v>
      </c>
      <c r="B6" s="78" t="str">
        <f>VLOOKUP(C6,Tabela2[],2,FALSE)</f>
        <v>Licenciatura em Química</v>
      </c>
      <c r="C6" s="4" t="s">
        <v>24</v>
      </c>
      <c r="D6" s="4" t="s">
        <v>101</v>
      </c>
      <c r="E6" s="4" t="s">
        <v>110</v>
      </c>
      <c r="F6" s="80">
        <v>50</v>
      </c>
      <c r="G6" s="4" t="s">
        <v>570</v>
      </c>
    </row>
    <row r="7" spans="1:7">
      <c r="A7" s="79" t="str">
        <f t="shared" si="0"/>
        <v>Biologia</v>
      </c>
      <c r="B7" s="78" t="str">
        <f>VLOOKUP(C7,Tabela2[],2,FALSE)</f>
        <v>Bacharelado em Ciências Biológicas</v>
      </c>
      <c r="C7" s="4" t="s">
        <v>26</v>
      </c>
      <c r="D7" s="4" t="s">
        <v>140</v>
      </c>
      <c r="E7" s="4" t="s">
        <v>139</v>
      </c>
      <c r="F7" s="80">
        <v>30</v>
      </c>
      <c r="G7" s="4" t="s">
        <v>570</v>
      </c>
    </row>
    <row r="8" spans="1:7">
      <c r="A8" s="79" t="str">
        <f t="shared" si="0"/>
        <v>Filosofia</v>
      </c>
      <c r="B8" s="78" t="str">
        <f>VLOOKUP(C8,Tabela2[],2,FALSE)</f>
        <v>Licenciatura em Filosofia</v>
      </c>
      <c r="C8" s="4" t="s">
        <v>32</v>
      </c>
      <c r="D8" s="4" t="s">
        <v>94</v>
      </c>
      <c r="E8" s="4" t="s">
        <v>110</v>
      </c>
      <c r="F8" s="80">
        <v>50</v>
      </c>
      <c r="G8" s="4" t="s">
        <v>570</v>
      </c>
    </row>
    <row r="9" spans="1:7">
      <c r="A9" s="79" t="str">
        <f t="shared" si="0"/>
        <v>Química</v>
      </c>
      <c r="B9" s="78" t="str">
        <f>VLOOKUP(C9,Tabela2[],2,FALSE)</f>
        <v>Bacharelado em Química</v>
      </c>
      <c r="C9" s="4" t="s">
        <v>33</v>
      </c>
      <c r="D9" s="4" t="s">
        <v>40</v>
      </c>
      <c r="E9" s="4" t="s">
        <v>110</v>
      </c>
      <c r="F9" s="80">
        <v>50</v>
      </c>
      <c r="G9" s="4" t="s">
        <v>570</v>
      </c>
    </row>
    <row r="10" spans="1:7">
      <c r="A10" s="79" t="str">
        <f t="shared" si="0"/>
        <v>Biologia</v>
      </c>
      <c r="B10" s="78" t="str">
        <f>VLOOKUP(C10,Tabela2[],2,FALSE)</f>
        <v>Bacharelado em Ciências Biológicas</v>
      </c>
      <c r="C10" s="4" t="s">
        <v>35</v>
      </c>
      <c r="D10" s="4" t="s">
        <v>388</v>
      </c>
      <c r="E10" s="4" t="s">
        <v>389</v>
      </c>
      <c r="F10" s="80">
        <v>100</v>
      </c>
      <c r="G10" s="4" t="s">
        <v>570</v>
      </c>
    </row>
    <row r="11" spans="1:7">
      <c r="A11" s="79" t="str">
        <f t="shared" si="0"/>
        <v>Química</v>
      </c>
      <c r="B11" s="78" t="str">
        <f>VLOOKUP(C11,Tabela2[],2,FALSE)</f>
        <v>Bacharelado em Química</v>
      </c>
      <c r="C11" s="4" t="s">
        <v>39</v>
      </c>
      <c r="D11" s="4" t="s">
        <v>131</v>
      </c>
      <c r="E11" s="4" t="s">
        <v>112</v>
      </c>
      <c r="F11" s="80">
        <v>30</v>
      </c>
      <c r="G11" s="4" t="s">
        <v>570</v>
      </c>
    </row>
    <row r="12" spans="1:7">
      <c r="A12" s="79" t="str">
        <f t="shared" si="0"/>
        <v>Filosofia</v>
      </c>
      <c r="B12" s="78" t="str">
        <f>VLOOKUP(C12,Tabela2[],2,FALSE)</f>
        <v>Bacharelado em Filosofia</v>
      </c>
      <c r="C12" s="4" t="s">
        <v>41</v>
      </c>
      <c r="D12" s="4" t="s">
        <v>108</v>
      </c>
      <c r="E12" s="4" t="s">
        <v>110</v>
      </c>
      <c r="F12" s="80">
        <v>50</v>
      </c>
      <c r="G12" s="4" t="s">
        <v>570</v>
      </c>
    </row>
    <row r="13" spans="1:7">
      <c r="A13" s="79" t="str">
        <f t="shared" si="0"/>
        <v>Biologia</v>
      </c>
      <c r="B13" s="78" t="str">
        <f>VLOOKUP(C13,Tabela2[],2,FALSE)</f>
        <v>Bacharelado em Ciências Biológicas</v>
      </c>
      <c r="C13" s="4" t="s">
        <v>42</v>
      </c>
      <c r="D13" s="4" t="s">
        <v>390</v>
      </c>
      <c r="E13" s="4" t="s">
        <v>391</v>
      </c>
      <c r="F13" s="80">
        <v>30</v>
      </c>
      <c r="G13" s="4" t="s">
        <v>570</v>
      </c>
    </row>
    <row r="14" spans="1:7">
      <c r="A14" s="79" t="str">
        <f t="shared" si="0"/>
        <v>Biologia</v>
      </c>
      <c r="B14" s="78" t="str">
        <f>VLOOKUP(C14,Tabela2[],2,FALSE)</f>
        <v>Bacharelado em Ciências Biológicas</v>
      </c>
      <c r="C14" s="4" t="s">
        <v>43</v>
      </c>
      <c r="D14" s="4" t="s">
        <v>392</v>
      </c>
      <c r="E14" s="4" t="s">
        <v>136</v>
      </c>
      <c r="F14" s="80">
        <v>100</v>
      </c>
      <c r="G14" s="4" t="s">
        <v>570</v>
      </c>
    </row>
    <row r="15" spans="1:7">
      <c r="A15" s="79" t="str">
        <f t="shared" si="0"/>
        <v>Biologia</v>
      </c>
      <c r="B15" s="78" t="str">
        <f>VLOOKUP(C15,Tabela2[],2,FALSE)</f>
        <v>Bacharelado em Ciências Biológicas</v>
      </c>
      <c r="C15" s="4" t="s">
        <v>44</v>
      </c>
      <c r="D15" s="4" t="s">
        <v>208</v>
      </c>
      <c r="E15" s="4" t="s">
        <v>112</v>
      </c>
      <c r="F15" s="80">
        <v>30</v>
      </c>
      <c r="G15" s="4" t="s">
        <v>570</v>
      </c>
    </row>
    <row r="16" spans="1:7">
      <c r="A16" s="79" t="str">
        <f t="shared" si="0"/>
        <v>Filosofia</v>
      </c>
      <c r="B16" s="78" t="str">
        <f>VLOOKUP(C16,Tabela2[],2,FALSE)</f>
        <v>Licenciatura em Filosofia</v>
      </c>
      <c r="C16" s="4" t="s">
        <v>9</v>
      </c>
      <c r="D16" s="4" t="s">
        <v>142</v>
      </c>
      <c r="E16" s="4" t="s">
        <v>125</v>
      </c>
      <c r="F16" s="80">
        <v>100</v>
      </c>
      <c r="G16" s="4" t="s">
        <v>570</v>
      </c>
    </row>
    <row r="17" spans="1:7">
      <c r="A17" s="79" t="str">
        <f t="shared" si="0"/>
        <v>Biologia</v>
      </c>
      <c r="B17" s="78" t="str">
        <f>VLOOKUP(C17,Tabela2[],2,FALSE)</f>
        <v>Bacharelado em Ciências Biológicas</v>
      </c>
      <c r="C17" s="4" t="s">
        <v>48</v>
      </c>
      <c r="D17" s="4" t="s">
        <v>78</v>
      </c>
      <c r="E17" s="4" t="s">
        <v>110</v>
      </c>
      <c r="F17" s="80">
        <v>50</v>
      </c>
      <c r="G17" s="4" t="s">
        <v>570</v>
      </c>
    </row>
    <row r="18" spans="1:7">
      <c r="A18" s="79" t="str">
        <f t="shared" si="0"/>
        <v>Física</v>
      </c>
      <c r="B18" s="78" t="str">
        <f>VLOOKUP(C18,Tabela2[],2,FALSE)</f>
        <v>Bacharelado em Física</v>
      </c>
      <c r="C18" s="4" t="s">
        <v>30</v>
      </c>
      <c r="D18" s="4" t="s">
        <v>31</v>
      </c>
      <c r="E18" s="4" t="s">
        <v>110</v>
      </c>
      <c r="F18" s="80">
        <v>50</v>
      </c>
      <c r="G18" s="4" t="s">
        <v>570</v>
      </c>
    </row>
    <row r="19" spans="1:7">
      <c r="A19" s="79" t="str">
        <f t="shared" si="0"/>
        <v>Biologia</v>
      </c>
      <c r="B19" s="78" t="str">
        <f>VLOOKUP(C19,Tabela2[],2,FALSE)</f>
        <v>Licenciatura em Ciências Biológicas</v>
      </c>
      <c r="C19" s="4" t="s">
        <v>50</v>
      </c>
      <c r="D19" s="4" t="s">
        <v>69</v>
      </c>
      <c r="E19" s="4" t="s">
        <v>110</v>
      </c>
      <c r="F19" s="80">
        <v>50</v>
      </c>
      <c r="G19" s="4" t="s">
        <v>570</v>
      </c>
    </row>
    <row r="20" spans="1:7">
      <c r="A20" s="79" t="str">
        <f t="shared" si="0"/>
        <v>Química</v>
      </c>
      <c r="B20" s="78" t="str">
        <f>VLOOKUP(C20,Tabela2[],2,FALSE)</f>
        <v>Bacharelado em Química</v>
      </c>
      <c r="C20" s="4" t="s">
        <v>51</v>
      </c>
      <c r="D20" s="4" t="s">
        <v>82</v>
      </c>
      <c r="E20" s="4" t="s">
        <v>110</v>
      </c>
      <c r="F20" s="80">
        <v>50</v>
      </c>
      <c r="G20" s="4" t="s">
        <v>570</v>
      </c>
    </row>
    <row r="21" spans="1:7">
      <c r="A21" s="79" t="str">
        <f t="shared" si="0"/>
        <v>Filosofia</v>
      </c>
      <c r="B21" s="78" t="str">
        <f>VLOOKUP(C21,Tabela2[],2,FALSE)</f>
        <v>Bacharelado em Filosofia</v>
      </c>
      <c r="C21" s="4" t="s">
        <v>4</v>
      </c>
      <c r="D21" s="4" t="s">
        <v>396</v>
      </c>
      <c r="E21" s="4" t="s">
        <v>395</v>
      </c>
      <c r="F21" s="80">
        <v>30</v>
      </c>
      <c r="G21" s="4" t="s">
        <v>570</v>
      </c>
    </row>
    <row r="22" spans="1:7">
      <c r="A22" s="79" t="str">
        <f t="shared" si="0"/>
        <v>Química</v>
      </c>
      <c r="B22" s="78" t="str">
        <f>VLOOKUP(C22,Tabela2[],2,FALSE)</f>
        <v>Bacharelado em Química</v>
      </c>
      <c r="C22" s="4" t="s">
        <v>52</v>
      </c>
      <c r="D22" s="4" t="s">
        <v>133</v>
      </c>
      <c r="E22" s="4" t="s">
        <v>112</v>
      </c>
      <c r="F22" s="80">
        <v>30</v>
      </c>
      <c r="G22" s="4" t="s">
        <v>570</v>
      </c>
    </row>
    <row r="23" spans="1:7">
      <c r="A23" s="79" t="str">
        <f t="shared" si="0"/>
        <v>Química</v>
      </c>
      <c r="B23" s="78" t="str">
        <f>VLOOKUP(C23,Tabela2[],2,FALSE)</f>
        <v>Licenciatura em Química</v>
      </c>
      <c r="C23" s="4" t="s">
        <v>55</v>
      </c>
      <c r="D23" s="4" t="s">
        <v>80</v>
      </c>
      <c r="E23" s="4" t="s">
        <v>110</v>
      </c>
      <c r="F23" s="80">
        <v>50</v>
      </c>
      <c r="G23" s="4" t="s">
        <v>570</v>
      </c>
    </row>
    <row r="24" spans="1:7">
      <c r="A24" s="79" t="str">
        <f t="shared" si="0"/>
        <v>Física</v>
      </c>
      <c r="B24" s="78" t="str">
        <f>VLOOKUP(C24,Tabela2[],2,FALSE)</f>
        <v>Bacharelado em Física</v>
      </c>
      <c r="C24" s="4" t="s">
        <v>477</v>
      </c>
      <c r="D24" s="4" t="s">
        <v>296</v>
      </c>
      <c r="E24" s="4" t="s">
        <v>112</v>
      </c>
      <c r="F24" s="80">
        <v>30</v>
      </c>
      <c r="G24" s="4" t="s">
        <v>570</v>
      </c>
    </row>
    <row r="25" spans="1:7">
      <c r="A25" s="79" t="str">
        <f t="shared" si="0"/>
        <v>Física</v>
      </c>
      <c r="B25" s="78" t="str">
        <f>VLOOKUP(C25,Tabela2[],2,FALSE)</f>
        <v>Licenciatura em Física</v>
      </c>
      <c r="C25" s="4" t="s">
        <v>59</v>
      </c>
      <c r="D25" s="4" t="s">
        <v>126</v>
      </c>
      <c r="E25" s="4" t="s">
        <v>112</v>
      </c>
      <c r="F25" s="80">
        <v>30</v>
      </c>
      <c r="G25" s="4" t="s">
        <v>570</v>
      </c>
    </row>
    <row r="26" spans="1:7">
      <c r="A26" s="79" t="str">
        <f t="shared" si="0"/>
        <v>Biologia</v>
      </c>
      <c r="B26" s="78" t="str">
        <f>VLOOKUP(C26,Tabela2[],2,FALSE)</f>
        <v>Bacharelado em Ciências Biológicas</v>
      </c>
      <c r="C26" s="4" t="s">
        <v>60</v>
      </c>
      <c r="D26" s="4" t="s">
        <v>116</v>
      </c>
      <c r="E26" s="4" t="s">
        <v>112</v>
      </c>
      <c r="F26" s="80">
        <v>30</v>
      </c>
      <c r="G26" s="4" t="s">
        <v>570</v>
      </c>
    </row>
    <row r="27" spans="1:7">
      <c r="A27" s="79" t="str">
        <f t="shared" si="0"/>
        <v>Biologia</v>
      </c>
      <c r="B27" s="78" t="str">
        <f>VLOOKUP(C27,Tabela2[],2,FALSE)</f>
        <v>Bacharelado em Ciências Biológicas</v>
      </c>
      <c r="C27" s="4" t="s">
        <v>45</v>
      </c>
      <c r="D27" s="4" t="s">
        <v>46</v>
      </c>
      <c r="E27" s="4" t="s">
        <v>110</v>
      </c>
      <c r="F27" s="80">
        <v>50</v>
      </c>
      <c r="G27" s="4" t="s">
        <v>570</v>
      </c>
    </row>
    <row r="28" spans="1:7">
      <c r="A28" s="79" t="str">
        <f t="shared" si="0"/>
        <v>Química</v>
      </c>
      <c r="B28" s="78" t="str">
        <f>VLOOKUP(C28,Tabela2[],2,FALSE)</f>
        <v>Bacharelado em Química</v>
      </c>
      <c r="C28" s="4" t="s">
        <v>53</v>
      </c>
      <c r="D28" s="4" t="s">
        <v>54</v>
      </c>
      <c r="E28" s="4" t="s">
        <v>110</v>
      </c>
      <c r="F28" s="80">
        <v>50</v>
      </c>
      <c r="G28" s="4" t="s">
        <v>570</v>
      </c>
    </row>
    <row r="29" spans="1:7">
      <c r="A29" s="79" t="str">
        <f t="shared" si="0"/>
        <v>Física</v>
      </c>
      <c r="B29" s="78" t="str">
        <f>VLOOKUP(C29,Tabela2[],2,FALSE)</f>
        <v>Bacharelado em Física</v>
      </c>
      <c r="C29" s="4" t="s">
        <v>488</v>
      </c>
      <c r="D29" s="4" t="s">
        <v>262</v>
      </c>
      <c r="E29" s="4" t="s">
        <v>112</v>
      </c>
      <c r="F29" s="80">
        <v>30</v>
      </c>
      <c r="G29" s="4" t="s">
        <v>570</v>
      </c>
    </row>
    <row r="30" spans="1:7">
      <c r="A30" s="79" t="str">
        <f t="shared" si="0"/>
        <v>Biologia</v>
      </c>
      <c r="B30" s="78" t="str">
        <f>VLOOKUP(C30,Tabela2[],2,FALSE)</f>
        <v>Licenciatura em Ciências Biológicas</v>
      </c>
      <c r="C30" s="4" t="s">
        <v>68</v>
      </c>
      <c r="D30" s="4" t="s">
        <v>127</v>
      </c>
      <c r="E30" s="4" t="s">
        <v>112</v>
      </c>
      <c r="F30" s="80">
        <v>30</v>
      </c>
      <c r="G30" s="4" t="s">
        <v>570</v>
      </c>
    </row>
    <row r="31" spans="1:7">
      <c r="A31" s="79" t="str">
        <f t="shared" si="0"/>
        <v>Física</v>
      </c>
      <c r="B31" s="78" t="str">
        <f>VLOOKUP(C31,Tabela2[],2,FALSE)</f>
        <v>Bacharelado em Física</v>
      </c>
      <c r="C31" s="4" t="s">
        <v>70</v>
      </c>
      <c r="D31" s="4" t="s">
        <v>143</v>
      </c>
      <c r="E31" s="4" t="s">
        <v>110</v>
      </c>
      <c r="F31" s="80">
        <v>50</v>
      </c>
      <c r="G31" s="4" t="s">
        <v>570</v>
      </c>
    </row>
    <row r="32" spans="1:7">
      <c r="A32" s="79" t="str">
        <f t="shared" si="0"/>
        <v>Física</v>
      </c>
      <c r="B32" s="78" t="str">
        <f>VLOOKUP(C32,Tabela2[],2,FALSE)</f>
        <v>Bacharelado em Física</v>
      </c>
      <c r="C32" s="4" t="s">
        <v>22</v>
      </c>
      <c r="D32" s="4" t="s">
        <v>23</v>
      </c>
      <c r="E32" s="4" t="s">
        <v>109</v>
      </c>
      <c r="F32" s="80">
        <v>100</v>
      </c>
      <c r="G32" s="4" t="s">
        <v>570</v>
      </c>
    </row>
    <row r="33" spans="1:7">
      <c r="A33" s="79" t="str">
        <f t="shared" si="0"/>
        <v>Física</v>
      </c>
      <c r="B33" s="78" t="str">
        <f>VLOOKUP(C33,Tabela2[],2,FALSE)</f>
        <v>Bacharelado em Física</v>
      </c>
      <c r="C33" s="4" t="s">
        <v>71</v>
      </c>
      <c r="D33" s="4" t="s">
        <v>134</v>
      </c>
      <c r="E33" s="4" t="s">
        <v>110</v>
      </c>
      <c r="F33" s="80">
        <v>50</v>
      </c>
      <c r="G33" s="4" t="s">
        <v>570</v>
      </c>
    </row>
    <row r="34" spans="1:7">
      <c r="A34" s="79" t="str">
        <f t="shared" si="0"/>
        <v>Química</v>
      </c>
      <c r="B34" s="78" t="str">
        <f>VLOOKUP(C34,Tabela2[],2,FALSE)</f>
        <v>Bacharelado em Química</v>
      </c>
      <c r="C34" s="4" t="s">
        <v>72</v>
      </c>
      <c r="D34" s="4" t="s">
        <v>10</v>
      </c>
      <c r="E34" s="4" t="s">
        <v>136</v>
      </c>
      <c r="F34" s="80">
        <v>100</v>
      </c>
      <c r="G34" s="4" t="s">
        <v>570</v>
      </c>
    </row>
    <row r="35" spans="1:7">
      <c r="A35" s="79" t="str">
        <f t="shared" si="0"/>
        <v>Física</v>
      </c>
      <c r="B35" s="78" t="str">
        <f>VLOOKUP(C35,Tabela2[],2,FALSE)</f>
        <v>Bacharelado em Física</v>
      </c>
      <c r="C35" s="4" t="s">
        <v>73</v>
      </c>
      <c r="D35" s="4" t="s">
        <v>130</v>
      </c>
      <c r="E35" s="4" t="s">
        <v>112</v>
      </c>
      <c r="F35" s="80">
        <v>30</v>
      </c>
      <c r="G35" s="4" t="s">
        <v>570</v>
      </c>
    </row>
    <row r="36" spans="1:7">
      <c r="A36" s="79" t="str">
        <f t="shared" si="0"/>
        <v>Filosofia</v>
      </c>
      <c r="B36" s="78" t="str">
        <f>VLOOKUP(C36,Tabela2[],2,FALSE)</f>
        <v>Bacharelado em Filosofia</v>
      </c>
      <c r="C36" s="4" t="s">
        <v>74</v>
      </c>
      <c r="D36" s="4" t="s">
        <v>111</v>
      </c>
      <c r="E36" s="4" t="s">
        <v>110</v>
      </c>
      <c r="F36" s="80">
        <v>50</v>
      </c>
      <c r="G36" s="4" t="s">
        <v>570</v>
      </c>
    </row>
    <row r="37" spans="1:7">
      <c r="A37" s="79" t="str">
        <f t="shared" si="0"/>
        <v>Física</v>
      </c>
      <c r="B37" s="78" t="str">
        <f>VLOOKUP(C37,Tabela2[],2,FALSE)</f>
        <v>Licenciatura em Física</v>
      </c>
      <c r="C37" s="4" t="s">
        <v>37</v>
      </c>
      <c r="D37" s="4" t="s">
        <v>38</v>
      </c>
      <c r="E37" s="4" t="s">
        <v>110</v>
      </c>
      <c r="F37" s="80">
        <v>50</v>
      </c>
      <c r="G37" s="4" t="s">
        <v>570</v>
      </c>
    </row>
    <row r="38" spans="1:7">
      <c r="A38" s="79" t="str">
        <f t="shared" si="0"/>
        <v>Filosofia</v>
      </c>
      <c r="B38" s="78" t="str">
        <f>VLOOKUP(C38,Tabela2[],2,FALSE)</f>
        <v>Bacharelado em Filosofia</v>
      </c>
      <c r="C38" s="4" t="s">
        <v>76</v>
      </c>
      <c r="D38" s="4" t="s">
        <v>122</v>
      </c>
      <c r="E38" s="4" t="s">
        <v>112</v>
      </c>
      <c r="F38" s="80">
        <v>30</v>
      </c>
      <c r="G38" s="4" t="s">
        <v>570</v>
      </c>
    </row>
    <row r="39" spans="1:7">
      <c r="A39" s="79" t="str">
        <f t="shared" si="0"/>
        <v>Biologia</v>
      </c>
      <c r="B39" s="78" t="str">
        <f>VLOOKUP(C39,Tabela2[],2,FALSE)</f>
        <v>Bacharelado em Ciências Biológicas</v>
      </c>
      <c r="C39" s="4" t="s">
        <v>77</v>
      </c>
      <c r="D39" s="4" t="s">
        <v>210</v>
      </c>
      <c r="E39" s="4" t="s">
        <v>112</v>
      </c>
      <c r="F39" s="80">
        <v>30</v>
      </c>
      <c r="G39" s="4" t="s">
        <v>570</v>
      </c>
    </row>
    <row r="40" spans="1:7">
      <c r="A40" s="79" t="str">
        <f t="shared" si="0"/>
        <v>Química</v>
      </c>
      <c r="B40" s="78" t="str">
        <f>VLOOKUP(C40,Tabela2[],2,FALSE)</f>
        <v>Licenciatura em Química</v>
      </c>
      <c r="C40" s="4" t="s">
        <v>79</v>
      </c>
      <c r="D40" s="4" t="s">
        <v>128</v>
      </c>
      <c r="E40" s="4" t="s">
        <v>112</v>
      </c>
      <c r="F40" s="80">
        <v>30</v>
      </c>
      <c r="G40" s="4" t="s">
        <v>570</v>
      </c>
    </row>
    <row r="41" spans="1:7">
      <c r="A41" s="79" t="str">
        <f t="shared" si="0"/>
        <v>Biologia</v>
      </c>
      <c r="B41" s="78" t="str">
        <f>VLOOKUP(C41,Tabela2[],2,FALSE)</f>
        <v>Bacharelado em Ciências Biológicas</v>
      </c>
      <c r="C41" s="4" t="s">
        <v>81</v>
      </c>
      <c r="D41" s="4" t="s">
        <v>271</v>
      </c>
      <c r="E41" s="4" t="s">
        <v>112</v>
      </c>
      <c r="F41" s="80">
        <v>30</v>
      </c>
      <c r="G41" s="4" t="s">
        <v>570</v>
      </c>
    </row>
    <row r="42" spans="1:7">
      <c r="A42" s="79" t="str">
        <f t="shared" si="0"/>
        <v>Física</v>
      </c>
      <c r="B42" s="78" t="str">
        <f>VLOOKUP(C42,Tabela2[],2,FALSE)</f>
        <v>Licenciatura em Física</v>
      </c>
      <c r="C42" s="4" t="s">
        <v>84</v>
      </c>
      <c r="D42" s="4" t="s">
        <v>86</v>
      </c>
      <c r="E42" s="4" t="s">
        <v>110</v>
      </c>
      <c r="F42" s="80">
        <v>50</v>
      </c>
      <c r="G42" s="4" t="s">
        <v>570</v>
      </c>
    </row>
    <row r="43" spans="1:7">
      <c r="A43" s="79" t="str">
        <f t="shared" si="0"/>
        <v>Filosofia</v>
      </c>
      <c r="B43" s="78" t="str">
        <f>VLOOKUP(C43,Tabela2[],2,FALSE)</f>
        <v>Bacharelado em Filosofia</v>
      </c>
      <c r="C43" s="4" t="s">
        <v>85</v>
      </c>
      <c r="D43" s="4" t="s">
        <v>189</v>
      </c>
      <c r="E43" s="4" t="s">
        <v>112</v>
      </c>
      <c r="F43" s="80">
        <v>30</v>
      </c>
      <c r="G43" s="4" t="s">
        <v>570</v>
      </c>
    </row>
    <row r="44" spans="1:7">
      <c r="A44" s="79" t="str">
        <f t="shared" si="0"/>
        <v>Filosofia</v>
      </c>
      <c r="B44" s="78" t="str">
        <f>VLOOKUP(C44,Tabela2[],2,FALSE)</f>
        <v>Licenciatura em Filosofia</v>
      </c>
      <c r="C44" s="4" t="s">
        <v>368</v>
      </c>
      <c r="D44" s="4" t="s">
        <v>21</v>
      </c>
      <c r="E44" s="4" t="s">
        <v>110</v>
      </c>
      <c r="F44" s="80">
        <v>50</v>
      </c>
      <c r="G44" s="4" t="s">
        <v>570</v>
      </c>
    </row>
    <row r="45" spans="1:7">
      <c r="A45" s="79" t="str">
        <f t="shared" si="0"/>
        <v>Química</v>
      </c>
      <c r="B45" s="78" t="str">
        <f>VLOOKUP(C45,Tabela2[],2,FALSE)</f>
        <v>Bacharelado em Química</v>
      </c>
      <c r="C45" s="4" t="s">
        <v>97</v>
      </c>
      <c r="D45" s="4" t="s">
        <v>213</v>
      </c>
      <c r="E45" s="4" t="s">
        <v>124</v>
      </c>
      <c r="F45" s="80">
        <v>70</v>
      </c>
      <c r="G45" s="4" t="s">
        <v>570</v>
      </c>
    </row>
    <row r="46" spans="1:7">
      <c r="A46" s="79" t="str">
        <f t="shared" si="0"/>
        <v>Filosofia</v>
      </c>
      <c r="B46" s="78" t="str">
        <f>VLOOKUP(C46,Tabela2[],2,FALSE)</f>
        <v>Bacharelado em Filosofia</v>
      </c>
      <c r="C46" s="4" t="s">
        <v>98</v>
      </c>
      <c r="D46" s="4" t="s">
        <v>225</v>
      </c>
      <c r="E46" s="4" t="s">
        <v>110</v>
      </c>
      <c r="F46" s="80">
        <v>50</v>
      </c>
      <c r="G46" s="4" t="s">
        <v>570</v>
      </c>
    </row>
    <row r="47" spans="1:7">
      <c r="A47" s="79" t="str">
        <f t="shared" si="0"/>
        <v>Física</v>
      </c>
      <c r="B47" s="78" t="str">
        <f>VLOOKUP(C47,Tabela2[],2,FALSE)</f>
        <v>Bacharelado em Física</v>
      </c>
      <c r="C47" s="4" t="s">
        <v>100</v>
      </c>
      <c r="D47" s="4" t="s">
        <v>231</v>
      </c>
      <c r="E47" s="4" t="s">
        <v>110</v>
      </c>
      <c r="F47" s="80">
        <v>50</v>
      </c>
      <c r="G47" s="4" t="s">
        <v>570</v>
      </c>
    </row>
    <row r="48" spans="1:7">
      <c r="A48" s="79" t="str">
        <f t="shared" si="0"/>
        <v>Física</v>
      </c>
      <c r="B48" s="78" t="str">
        <f>VLOOKUP(C48,Tabela2[],2,FALSE)</f>
        <v>Bacharelado em Física</v>
      </c>
      <c r="C48" s="4" t="s">
        <v>17</v>
      </c>
      <c r="D48" s="4" t="s">
        <v>18</v>
      </c>
      <c r="E48" s="4" t="s">
        <v>110</v>
      </c>
      <c r="F48" s="80">
        <v>50</v>
      </c>
      <c r="G48" s="4" t="s">
        <v>570</v>
      </c>
    </row>
    <row r="49" spans="1:7">
      <c r="A49" s="79" t="str">
        <f t="shared" si="0"/>
        <v>Química</v>
      </c>
      <c r="B49" s="78" t="str">
        <f>VLOOKUP(C49,Tabela2[],2,FALSE)</f>
        <v>Bacharelado em Química</v>
      </c>
      <c r="C49" s="4" t="s">
        <v>102</v>
      </c>
      <c r="D49" s="4" t="s">
        <v>135</v>
      </c>
      <c r="E49" s="4" t="s">
        <v>124</v>
      </c>
      <c r="F49" s="80">
        <v>70</v>
      </c>
      <c r="G49" s="4" t="s">
        <v>570</v>
      </c>
    </row>
    <row r="50" spans="1:7">
      <c r="A50" s="79" t="str">
        <f t="shared" si="0"/>
        <v>Física</v>
      </c>
      <c r="B50" s="78" t="str">
        <f>VLOOKUP(C50,Tabela2[],2,FALSE)</f>
        <v>Bacharelado em Física</v>
      </c>
      <c r="C50" s="4" t="s">
        <v>7</v>
      </c>
      <c r="D50" s="4" t="s">
        <v>8</v>
      </c>
      <c r="E50" s="4" t="s">
        <v>125</v>
      </c>
      <c r="F50" s="80">
        <v>100</v>
      </c>
      <c r="G50" s="4" t="s">
        <v>570</v>
      </c>
    </row>
    <row r="51" spans="1:7">
      <c r="A51" s="79" t="str">
        <f t="shared" si="0"/>
        <v>Filosofia</v>
      </c>
      <c r="B51" s="78" t="str">
        <f>VLOOKUP(C51,Tabela2[],2,FALSE)</f>
        <v>Licenciatura em Filosofia</v>
      </c>
      <c r="C51" s="4" t="s">
        <v>103</v>
      </c>
      <c r="D51" s="4" t="s">
        <v>129</v>
      </c>
      <c r="E51" s="4" t="s">
        <v>112</v>
      </c>
      <c r="F51" s="80">
        <v>30</v>
      </c>
      <c r="G51" s="4" t="s">
        <v>570</v>
      </c>
    </row>
    <row r="52" spans="1:7">
      <c r="A52" s="88" t="str">
        <f t="shared" si="0"/>
        <v>Filosofia</v>
      </c>
      <c r="B52" s="58" t="str">
        <f>VLOOKUP(C52,Tabela2[],2,FALSE)</f>
        <v>Licenciatura em Filosofia</v>
      </c>
      <c r="C52" s="58" t="s">
        <v>104</v>
      </c>
      <c r="D52" s="58" t="s">
        <v>398</v>
      </c>
      <c r="E52" s="58" t="s">
        <v>397</v>
      </c>
      <c r="F52" s="61">
        <v>30</v>
      </c>
      <c r="G52" s="58" t="s">
        <v>569</v>
      </c>
    </row>
    <row r="53" spans="1:7">
      <c r="A53" s="79" t="str">
        <f t="shared" si="0"/>
        <v>Física</v>
      </c>
      <c r="B53" s="78" t="str">
        <f>VLOOKUP(C53,Tabela2[],2,FALSE)</f>
        <v>Bacharelado em Física</v>
      </c>
      <c r="C53" s="4" t="s">
        <v>105</v>
      </c>
      <c r="D53" s="4" t="s">
        <v>138</v>
      </c>
      <c r="E53" s="4" t="s">
        <v>137</v>
      </c>
      <c r="F53" s="80">
        <v>30</v>
      </c>
      <c r="G53" s="4" t="s">
        <v>570</v>
      </c>
    </row>
    <row r="54" spans="1:7">
      <c r="A54" s="79" t="str">
        <f t="shared" si="0"/>
        <v>Biologia</v>
      </c>
      <c r="B54" s="78" t="str">
        <f>VLOOKUP(C54,Tabela2[],2,FALSE)</f>
        <v>Bacharelado em Ciências Biológicas</v>
      </c>
      <c r="C54" s="4" t="s">
        <v>13</v>
      </c>
      <c r="D54" s="4" t="s">
        <v>14</v>
      </c>
      <c r="E54" s="4" t="s">
        <v>110</v>
      </c>
      <c r="F54" s="80">
        <v>50</v>
      </c>
      <c r="G54" s="4" t="s">
        <v>570</v>
      </c>
    </row>
    <row r="55" spans="1:7">
      <c r="A55" s="79" t="str">
        <f t="shared" si="0"/>
        <v>Filosofia</v>
      </c>
      <c r="B55" s="78" t="str">
        <f>VLOOKUP(C55,Tabela2[],2,FALSE)</f>
        <v>Bacharelado em Filosofia</v>
      </c>
      <c r="C55" s="4" t="s">
        <v>107</v>
      </c>
      <c r="D55" s="4" t="s">
        <v>123</v>
      </c>
      <c r="E55" s="4" t="s">
        <v>112</v>
      </c>
      <c r="F55" s="80">
        <v>30</v>
      </c>
      <c r="G55" s="4" t="s">
        <v>570</v>
      </c>
    </row>
    <row r="56" spans="1:7">
      <c r="A56" s="85" t="str">
        <f t="shared" si="0"/>
        <v>Química</v>
      </c>
      <c r="B56" s="86" t="str">
        <f>VLOOKUP(C56,Tabela2[],2,FALSE)</f>
        <v>Bacharelado em Química</v>
      </c>
      <c r="C56" s="87" t="s">
        <v>67</v>
      </c>
      <c r="D56" s="87" t="s">
        <v>399</v>
      </c>
      <c r="E56" s="87" t="s">
        <v>389</v>
      </c>
      <c r="F56" s="77">
        <v>100</v>
      </c>
      <c r="G56" s="4" t="s">
        <v>570</v>
      </c>
    </row>
    <row r="59" spans="1:7">
      <c r="A59" s="57" t="s">
        <v>576</v>
      </c>
      <c r="B59" s="57" t="s">
        <v>379</v>
      </c>
      <c r="C59" s="60" t="s">
        <v>377</v>
      </c>
      <c r="D59" s="63" t="s">
        <v>408</v>
      </c>
      <c r="E59" s="57" t="s">
        <v>419</v>
      </c>
      <c r="F59" s="56" t="s">
        <v>576</v>
      </c>
    </row>
    <row r="60" spans="1:7">
      <c r="A60" s="59">
        <f>COUNTIF(Tabela3[Instância],"ConsEPE")</f>
        <v>51</v>
      </c>
      <c r="B60" s="59">
        <f>SUMIF(Tabela3[Instância],"ConsEPE",Tabela3[% de Conversão])/100</f>
        <v>25.2</v>
      </c>
      <c r="C60" s="66" t="s">
        <v>402</v>
      </c>
      <c r="D60" s="64" t="s">
        <v>421</v>
      </c>
      <c r="E60" s="57">
        <f>SUMIF(Tabela3[Área],D60,Tabela3[% de Conversão])/100</f>
        <v>6.1</v>
      </c>
      <c r="F60" s="57">
        <f>COUNTIF(Tabela3[Área],D60)</f>
        <v>13</v>
      </c>
    </row>
    <row r="61" spans="1:7">
      <c r="A61" s="58">
        <f>COUNTIF(Tabela3[Instância],"ConsCCNH")</f>
        <v>2</v>
      </c>
      <c r="B61" s="58">
        <f>SUMIF(Tabela3[Instância],"ConsCCNH",Tabela3[% de Conversão])/100</f>
        <v>1.3</v>
      </c>
      <c r="C61" s="61" t="s">
        <v>403</v>
      </c>
      <c r="D61" s="65" t="s">
        <v>431</v>
      </c>
      <c r="E61" s="4">
        <f>SUMIF(Tabela3[Curso Alocação],D61,Tabela3[% de Conversão])/100</f>
        <v>5.3</v>
      </c>
      <c r="F61" s="4">
        <f>COUNTIF(Tabela3[Curso Alocação],D61)</f>
        <v>11</v>
      </c>
    </row>
    <row r="62" spans="1:7">
      <c r="A62" s="94">
        <f>A60+A61</f>
        <v>53</v>
      </c>
      <c r="B62" s="94">
        <f>B60+B61</f>
        <v>26.5</v>
      </c>
      <c r="C62" s="94" t="s">
        <v>575</v>
      </c>
      <c r="D62" s="65" t="s">
        <v>428</v>
      </c>
      <c r="E62" s="4">
        <f>SUMIF(Tabela3[Curso Alocação],D62,Tabela3[% de Conversão])/100</f>
        <v>0.8</v>
      </c>
      <c r="F62" s="4">
        <f>COUNTIF(Tabela3[Curso Alocação],D62)</f>
        <v>2</v>
      </c>
    </row>
    <row r="63" spans="1:7">
      <c r="D63" s="64" t="s">
        <v>411</v>
      </c>
      <c r="E63" s="57">
        <f>SUMIF(Tabela3[Área],D63,Tabela3[% de Conversão])/100</f>
        <v>5.3</v>
      </c>
      <c r="F63" s="57">
        <f>COUNTIF(Tabela3[Área],D63)</f>
        <v>12</v>
      </c>
    </row>
    <row r="64" spans="1:7">
      <c r="D64" s="65" t="s">
        <v>435</v>
      </c>
      <c r="E64" s="4">
        <f>SUMIF(Tabela3[Curso Alocação],D64,Tabela3[% de Conversão])/100</f>
        <v>2.7</v>
      </c>
      <c r="F64" s="4">
        <f>COUNTIF(Tabela3[Curso Alocação],D64)</f>
        <v>7</v>
      </c>
      <c r="G64" t="s">
        <v>571</v>
      </c>
    </row>
    <row r="65" spans="4:6">
      <c r="D65" s="65" t="s">
        <v>432</v>
      </c>
      <c r="E65" s="4">
        <f>SUMIF(Tabela3[Curso Alocação],D65,Tabela3[% de Conversão])/100</f>
        <v>2.6</v>
      </c>
      <c r="F65" s="4">
        <f>COUNTIF(Tabela3[Curso Alocação],D65)</f>
        <v>5</v>
      </c>
    </row>
    <row r="66" spans="4:6">
      <c r="D66" s="64" t="s">
        <v>414</v>
      </c>
      <c r="E66" s="57">
        <f>SUMIF(Tabela3[Área],D66,Tabela3[% de Conversão])/100</f>
        <v>7.3</v>
      </c>
      <c r="F66" s="57">
        <f>COUNTIF(Tabela3[Área],D66)</f>
        <v>15</v>
      </c>
    </row>
    <row r="67" spans="4:6">
      <c r="D67" s="65" t="s">
        <v>429</v>
      </c>
      <c r="E67" s="4">
        <f>SUMIF(Tabela3[Curso Alocação],D67,Tabela3[% de Conversão])/100</f>
        <v>6</v>
      </c>
      <c r="F67" s="4">
        <f>COUNTIF(Tabela3[Curso Alocação],D67)</f>
        <v>12</v>
      </c>
    </row>
    <row r="68" spans="4:6">
      <c r="D68" s="65" t="s">
        <v>452</v>
      </c>
      <c r="E68" s="4">
        <f>SUMIF(Tabela3[Curso Alocação],D68,Tabela3[% de Conversão])/100</f>
        <v>1.3</v>
      </c>
      <c r="F68" s="4">
        <f>COUNTIF(Tabela3[Curso Alocação],D68)</f>
        <v>3</v>
      </c>
    </row>
    <row r="69" spans="4:6">
      <c r="D69" s="64" t="s">
        <v>416</v>
      </c>
      <c r="E69" s="57">
        <f>SUMIF(Tabela3[Área],D69,Tabela3[% de Conversão])/100</f>
        <v>7.8</v>
      </c>
      <c r="F69" s="57">
        <f>COUNTIF(Tabela3[Área],D69)</f>
        <v>13</v>
      </c>
    </row>
    <row r="70" spans="4:6">
      <c r="D70" s="65" t="s">
        <v>426</v>
      </c>
      <c r="E70" s="4">
        <f>SUMIF(Tabela3[Curso Alocação],D70,Tabela3[% de Conversão])/100</f>
        <v>6.5</v>
      </c>
      <c r="F70" s="4">
        <f>COUNTIF(Tabela3[Curso Alocação],D70)</f>
        <v>10</v>
      </c>
    </row>
    <row r="71" spans="4:6">
      <c r="D71" s="65" t="s">
        <v>437</v>
      </c>
      <c r="E71" s="4">
        <f>SUMIF(Tabela3[Curso Alocação],D71,Tabela3[% de Conversão])/100</f>
        <v>1.3</v>
      </c>
      <c r="F71" s="4">
        <f>COUNTIF(Tabela3[Curso Alocação],D71)</f>
        <v>3</v>
      </c>
    </row>
  </sheetData>
  <hyperlinks>
    <hyperlink ref="C60" r:id="rId1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5"/>
  <sheetViews>
    <sheetView workbookViewId="0">
      <selection activeCell="B1" sqref="B1"/>
    </sheetView>
  </sheetViews>
  <sheetFormatPr defaultRowHeight="14.4"/>
  <cols>
    <col min="1" max="1" width="17.88671875" bestFit="1" customWidth="1"/>
    <col min="2" max="2" width="32.88671875" bestFit="1" customWidth="1"/>
    <col min="3" max="3" width="40.109375" bestFit="1" customWidth="1"/>
    <col min="4" max="4" width="52.88671875" customWidth="1"/>
    <col min="5" max="5" width="30.6640625" bestFit="1" customWidth="1"/>
    <col min="6" max="6" width="17.88671875" customWidth="1"/>
    <col min="7" max="7" width="11.109375" bestFit="1" customWidth="1"/>
  </cols>
  <sheetData>
    <row r="1" spans="1:7">
      <c r="A1" s="93" t="s">
        <v>577</v>
      </c>
    </row>
    <row r="3" spans="1:7">
      <c r="A3" s="81" t="s">
        <v>401</v>
      </c>
      <c r="B3" s="82" t="s">
        <v>303</v>
      </c>
      <c r="C3" s="83" t="s">
        <v>0</v>
      </c>
      <c r="D3" s="83" t="s">
        <v>385</v>
      </c>
      <c r="E3" s="83" t="s">
        <v>386</v>
      </c>
      <c r="F3" s="84" t="s">
        <v>387</v>
      </c>
      <c r="G3" s="89" t="s">
        <v>568</v>
      </c>
    </row>
    <row r="4" spans="1:7">
      <c r="A4" s="88" t="str">
        <f>IF(OR(B4="Bacharelado em Química",B4="Licenciatura em Química"),"Química",IF(OR(B4="Bacharelado em Física",B4="Licenciatura em Física"),"Física",IF(OR(B4="Bacharelado em Ciências Biológicas",B4="Licenciatura em Ciências Biológicas"),"Biologia",IF(OR(B4="Bacharelado em Filosofia",B4="Licenciatura em Filosofia"),"Filosofia"))))</f>
        <v>Química</v>
      </c>
      <c r="B4" s="58" t="str">
        <f>VLOOKUP(C4,Tabela2[],2,FALSE)</f>
        <v>Bacharelado em Química</v>
      </c>
      <c r="C4" s="58" t="s">
        <v>425</v>
      </c>
      <c r="D4" s="58" t="s">
        <v>319</v>
      </c>
      <c r="E4" s="58" t="s">
        <v>400</v>
      </c>
      <c r="F4" s="61">
        <v>100</v>
      </c>
      <c r="G4" s="90" t="s">
        <v>569</v>
      </c>
    </row>
    <row r="5" spans="1:7">
      <c r="A5" s="79" t="str">
        <f t="shared" ref="A5:A50" si="0">IF(OR(B5="Bacharelado em Química",B5="Licenciatura em Química"),"Química",IF(OR(B5="Bacharelado em Física",B5="Licenciatura em Física"),"Física",IF(OR(B5="Bacharelado em Ciências Biológicas",B5="Licenciatura em Ciências Biológicas"),"Biologia",IF(OR(B5="Bacharelado em Filosofia",B5="Licenciatura em Filosofia"),"Filosofia"))))</f>
        <v>Física</v>
      </c>
      <c r="B5" s="78" t="str">
        <f>VLOOKUP(C5,Tabela2[],2,FALSE)</f>
        <v>Bacharelado em Física</v>
      </c>
      <c r="C5" s="4" t="s">
        <v>16</v>
      </c>
      <c r="D5" s="4" t="s">
        <v>114</v>
      </c>
      <c r="E5" s="4" t="s">
        <v>112</v>
      </c>
      <c r="F5" s="80">
        <v>30</v>
      </c>
      <c r="G5" s="4" t="s">
        <v>570</v>
      </c>
    </row>
    <row r="6" spans="1:7">
      <c r="A6" s="79" t="str">
        <f t="shared" si="0"/>
        <v>Química</v>
      </c>
      <c r="B6" s="78" t="str">
        <f>VLOOKUP(C6,Tabela2[],2,FALSE)</f>
        <v>Licenciatura em Química</v>
      </c>
      <c r="C6" s="4" t="s">
        <v>24</v>
      </c>
      <c r="D6" s="4" t="s">
        <v>101</v>
      </c>
      <c r="E6" s="4" t="s">
        <v>110</v>
      </c>
      <c r="F6" s="80">
        <v>50</v>
      </c>
      <c r="G6" s="4" t="s">
        <v>570</v>
      </c>
    </row>
    <row r="7" spans="1:7">
      <c r="A7" s="79" t="str">
        <f t="shared" si="0"/>
        <v>Filosofia</v>
      </c>
      <c r="B7" s="78" t="str">
        <f>VLOOKUP(C7,Tabela2[],2,FALSE)</f>
        <v>Licenciatura em Filosofia</v>
      </c>
      <c r="C7" s="4" t="s">
        <v>32</v>
      </c>
      <c r="D7" s="4" t="s">
        <v>94</v>
      </c>
      <c r="E7" s="4" t="s">
        <v>110</v>
      </c>
      <c r="F7" s="80">
        <v>50</v>
      </c>
      <c r="G7" s="4" t="s">
        <v>570</v>
      </c>
    </row>
    <row r="8" spans="1:7">
      <c r="A8" s="79" t="str">
        <f t="shared" si="0"/>
        <v>Química</v>
      </c>
      <c r="B8" s="78" t="str">
        <f>VLOOKUP(C8,Tabela2[],2,FALSE)</f>
        <v>Bacharelado em Química</v>
      </c>
      <c r="C8" s="4" t="s">
        <v>33</v>
      </c>
      <c r="D8" s="4" t="s">
        <v>40</v>
      </c>
      <c r="E8" s="4" t="s">
        <v>110</v>
      </c>
      <c r="F8" s="80">
        <v>50</v>
      </c>
      <c r="G8" s="4" t="s">
        <v>570</v>
      </c>
    </row>
    <row r="9" spans="1:7">
      <c r="A9" s="79" t="str">
        <f t="shared" si="0"/>
        <v>Química</v>
      </c>
      <c r="B9" s="78" t="str">
        <f>VLOOKUP(C9,Tabela2[],2,FALSE)</f>
        <v>Bacharelado em Química</v>
      </c>
      <c r="C9" s="4" t="s">
        <v>39</v>
      </c>
      <c r="D9" s="4" t="s">
        <v>131</v>
      </c>
      <c r="E9" s="4" t="s">
        <v>112</v>
      </c>
      <c r="F9" s="80">
        <v>30</v>
      </c>
      <c r="G9" s="4" t="s">
        <v>570</v>
      </c>
    </row>
    <row r="10" spans="1:7">
      <c r="A10" s="79" t="str">
        <f t="shared" si="0"/>
        <v>Filosofia</v>
      </c>
      <c r="B10" s="78" t="str">
        <f>VLOOKUP(C10,Tabela2[],2,FALSE)</f>
        <v>Bacharelado em Filosofia</v>
      </c>
      <c r="C10" s="4" t="s">
        <v>41</v>
      </c>
      <c r="D10" s="4" t="s">
        <v>108</v>
      </c>
      <c r="E10" s="4" t="s">
        <v>110</v>
      </c>
      <c r="F10" s="80">
        <v>50</v>
      </c>
      <c r="G10" s="4" t="s">
        <v>570</v>
      </c>
    </row>
    <row r="11" spans="1:7">
      <c r="A11" s="79" t="str">
        <f t="shared" si="0"/>
        <v>Biologia</v>
      </c>
      <c r="B11" s="78" t="str">
        <f>VLOOKUP(C11,Tabela2[],2,FALSE)</f>
        <v>Bacharelado em Ciências Biológicas</v>
      </c>
      <c r="C11" s="4" t="s">
        <v>42</v>
      </c>
      <c r="D11" s="4" t="s">
        <v>390</v>
      </c>
      <c r="E11" s="4" t="s">
        <v>391</v>
      </c>
      <c r="F11" s="80">
        <v>30</v>
      </c>
      <c r="G11" s="4" t="s">
        <v>570</v>
      </c>
    </row>
    <row r="12" spans="1:7">
      <c r="A12" s="79" t="str">
        <f t="shared" si="0"/>
        <v>Biologia</v>
      </c>
      <c r="B12" s="78" t="str">
        <f>VLOOKUP(C12,Tabela2[],2,FALSE)</f>
        <v>Bacharelado em Ciências Biológicas</v>
      </c>
      <c r="C12" s="4" t="s">
        <v>43</v>
      </c>
      <c r="D12" s="4" t="s">
        <v>392</v>
      </c>
      <c r="E12" s="4" t="s">
        <v>136</v>
      </c>
      <c r="F12" s="80">
        <v>100</v>
      </c>
      <c r="G12" s="4" t="s">
        <v>570</v>
      </c>
    </row>
    <row r="13" spans="1:7">
      <c r="A13" s="79" t="str">
        <f t="shared" si="0"/>
        <v>Biologia</v>
      </c>
      <c r="B13" s="78" t="str">
        <f>VLOOKUP(C13,Tabela2[],2,FALSE)</f>
        <v>Bacharelado em Ciências Biológicas</v>
      </c>
      <c r="C13" s="4" t="s">
        <v>44</v>
      </c>
      <c r="D13" s="4" t="s">
        <v>208</v>
      </c>
      <c r="E13" s="4" t="s">
        <v>112</v>
      </c>
      <c r="F13" s="80">
        <v>30</v>
      </c>
      <c r="G13" s="4" t="s">
        <v>570</v>
      </c>
    </row>
    <row r="14" spans="1:7">
      <c r="A14" s="79" t="str">
        <f t="shared" si="0"/>
        <v>Biologia</v>
      </c>
      <c r="B14" s="78" t="str">
        <f>VLOOKUP(C14,Tabela2[],2,FALSE)</f>
        <v>Bacharelado em Ciências Biológicas</v>
      </c>
      <c r="C14" s="4" t="s">
        <v>48</v>
      </c>
      <c r="D14" s="4" t="s">
        <v>78</v>
      </c>
      <c r="E14" s="4" t="s">
        <v>110</v>
      </c>
      <c r="F14" s="80">
        <v>50</v>
      </c>
      <c r="G14" s="4" t="s">
        <v>570</v>
      </c>
    </row>
    <row r="15" spans="1:7">
      <c r="A15" s="79" t="str">
        <f t="shared" si="0"/>
        <v>Física</v>
      </c>
      <c r="B15" s="78" t="str">
        <f>VLOOKUP(C15,Tabela2[],2,FALSE)</f>
        <v>Bacharelado em Física</v>
      </c>
      <c r="C15" s="4" t="s">
        <v>30</v>
      </c>
      <c r="D15" s="4" t="s">
        <v>31</v>
      </c>
      <c r="E15" s="4" t="s">
        <v>110</v>
      </c>
      <c r="F15" s="80">
        <v>50</v>
      </c>
      <c r="G15" s="4" t="s">
        <v>570</v>
      </c>
    </row>
    <row r="16" spans="1:7">
      <c r="A16" s="79" t="str">
        <f t="shared" si="0"/>
        <v>Biologia</v>
      </c>
      <c r="B16" s="78" t="str">
        <f>VLOOKUP(C16,Tabela2[],2,FALSE)</f>
        <v>Licenciatura em Ciências Biológicas</v>
      </c>
      <c r="C16" s="4" t="s">
        <v>50</v>
      </c>
      <c r="D16" s="4" t="s">
        <v>69</v>
      </c>
      <c r="E16" s="4" t="s">
        <v>110</v>
      </c>
      <c r="F16" s="80">
        <v>50</v>
      </c>
      <c r="G16" s="4" t="s">
        <v>570</v>
      </c>
    </row>
    <row r="17" spans="1:7">
      <c r="A17" s="79" t="str">
        <f t="shared" si="0"/>
        <v>Química</v>
      </c>
      <c r="B17" s="78" t="str">
        <f>VLOOKUP(C17,Tabela2[],2,FALSE)</f>
        <v>Bacharelado em Química</v>
      </c>
      <c r="C17" s="4" t="s">
        <v>51</v>
      </c>
      <c r="D17" s="4" t="s">
        <v>82</v>
      </c>
      <c r="E17" s="4" t="s">
        <v>110</v>
      </c>
      <c r="F17" s="80">
        <v>50</v>
      </c>
      <c r="G17" s="4" t="s">
        <v>570</v>
      </c>
    </row>
    <row r="18" spans="1:7">
      <c r="A18" s="79" t="str">
        <f t="shared" si="0"/>
        <v>Química</v>
      </c>
      <c r="B18" s="78" t="str">
        <f>VLOOKUP(C18,Tabela2[],2,FALSE)</f>
        <v>Bacharelado em Química</v>
      </c>
      <c r="C18" s="4" t="s">
        <v>52</v>
      </c>
      <c r="D18" s="4" t="s">
        <v>133</v>
      </c>
      <c r="E18" s="4" t="s">
        <v>112</v>
      </c>
      <c r="F18" s="80">
        <v>30</v>
      </c>
      <c r="G18" s="4" t="s">
        <v>570</v>
      </c>
    </row>
    <row r="19" spans="1:7">
      <c r="A19" s="79" t="str">
        <f t="shared" si="0"/>
        <v>Química</v>
      </c>
      <c r="B19" s="78" t="str">
        <f>VLOOKUP(C19,Tabela2[],2,FALSE)</f>
        <v>Licenciatura em Química</v>
      </c>
      <c r="C19" s="4" t="s">
        <v>55</v>
      </c>
      <c r="D19" s="4" t="s">
        <v>80</v>
      </c>
      <c r="E19" s="4" t="s">
        <v>110</v>
      </c>
      <c r="F19" s="80">
        <v>50</v>
      </c>
      <c r="G19" s="4" t="s">
        <v>570</v>
      </c>
    </row>
    <row r="20" spans="1:7">
      <c r="A20" s="79" t="str">
        <f t="shared" si="0"/>
        <v>Física</v>
      </c>
      <c r="B20" s="78" t="str">
        <f>VLOOKUP(C20,Tabela2[],2,FALSE)</f>
        <v>Bacharelado em Física</v>
      </c>
      <c r="C20" s="4" t="s">
        <v>477</v>
      </c>
      <c r="D20" s="4" t="s">
        <v>296</v>
      </c>
      <c r="E20" s="4" t="s">
        <v>112</v>
      </c>
      <c r="F20" s="80">
        <v>30</v>
      </c>
      <c r="G20" s="4" t="s">
        <v>570</v>
      </c>
    </row>
    <row r="21" spans="1:7">
      <c r="A21" s="79" t="str">
        <f t="shared" si="0"/>
        <v>Física</v>
      </c>
      <c r="B21" s="78" t="str">
        <f>VLOOKUP(C21,Tabela2[],2,FALSE)</f>
        <v>Licenciatura em Física</v>
      </c>
      <c r="C21" s="4" t="s">
        <v>59</v>
      </c>
      <c r="D21" s="4" t="s">
        <v>126</v>
      </c>
      <c r="E21" s="4" t="s">
        <v>112</v>
      </c>
      <c r="F21" s="80">
        <v>30</v>
      </c>
      <c r="G21" s="4" t="s">
        <v>570</v>
      </c>
    </row>
    <row r="22" spans="1:7">
      <c r="A22" s="79" t="str">
        <f t="shared" si="0"/>
        <v>Biologia</v>
      </c>
      <c r="B22" s="78" t="str">
        <f>VLOOKUP(C22,Tabela2[],2,FALSE)</f>
        <v>Bacharelado em Ciências Biológicas</v>
      </c>
      <c r="C22" s="4" t="s">
        <v>60</v>
      </c>
      <c r="D22" s="4" t="s">
        <v>116</v>
      </c>
      <c r="E22" s="4" t="s">
        <v>112</v>
      </c>
      <c r="F22" s="80">
        <v>30</v>
      </c>
      <c r="G22" s="4" t="s">
        <v>570</v>
      </c>
    </row>
    <row r="23" spans="1:7">
      <c r="A23" s="79" t="str">
        <f t="shared" si="0"/>
        <v>Biologia</v>
      </c>
      <c r="B23" s="78" t="str">
        <f>VLOOKUP(C23,Tabela2[],2,FALSE)</f>
        <v>Bacharelado em Ciências Biológicas</v>
      </c>
      <c r="C23" s="4" t="s">
        <v>45</v>
      </c>
      <c r="D23" s="4" t="s">
        <v>46</v>
      </c>
      <c r="E23" s="4" t="s">
        <v>110</v>
      </c>
      <c r="F23" s="80">
        <v>50</v>
      </c>
      <c r="G23" s="4" t="s">
        <v>570</v>
      </c>
    </row>
    <row r="24" spans="1:7">
      <c r="A24" s="79" t="str">
        <f t="shared" si="0"/>
        <v>Química</v>
      </c>
      <c r="B24" s="78" t="str">
        <f>VLOOKUP(C24,Tabela2[],2,FALSE)</f>
        <v>Bacharelado em Química</v>
      </c>
      <c r="C24" s="4" t="s">
        <v>53</v>
      </c>
      <c r="D24" s="4" t="s">
        <v>54</v>
      </c>
      <c r="E24" s="4" t="s">
        <v>110</v>
      </c>
      <c r="F24" s="80">
        <v>50</v>
      </c>
      <c r="G24" s="4" t="s">
        <v>570</v>
      </c>
    </row>
    <row r="25" spans="1:7">
      <c r="A25" s="79" t="str">
        <f t="shared" si="0"/>
        <v>Física</v>
      </c>
      <c r="B25" s="78" t="str">
        <f>VLOOKUP(C25,Tabela2[],2,FALSE)</f>
        <v>Bacharelado em Física</v>
      </c>
      <c r="C25" s="4" t="s">
        <v>488</v>
      </c>
      <c r="D25" s="4" t="s">
        <v>262</v>
      </c>
      <c r="E25" s="4" t="s">
        <v>112</v>
      </c>
      <c r="F25" s="80">
        <v>30</v>
      </c>
      <c r="G25" s="4" t="s">
        <v>570</v>
      </c>
    </row>
    <row r="26" spans="1:7">
      <c r="A26" s="79" t="str">
        <f t="shared" si="0"/>
        <v>Biologia</v>
      </c>
      <c r="B26" s="78" t="str">
        <f>VLOOKUP(C26,Tabela2[],2,FALSE)</f>
        <v>Licenciatura em Ciências Biológicas</v>
      </c>
      <c r="C26" s="4" t="s">
        <v>68</v>
      </c>
      <c r="D26" s="4" t="s">
        <v>127</v>
      </c>
      <c r="E26" s="4" t="s">
        <v>112</v>
      </c>
      <c r="F26" s="80">
        <v>30</v>
      </c>
      <c r="G26" s="4" t="s">
        <v>570</v>
      </c>
    </row>
    <row r="27" spans="1:7">
      <c r="A27" s="79" t="str">
        <f t="shared" si="0"/>
        <v>Física</v>
      </c>
      <c r="B27" s="78" t="str">
        <f>VLOOKUP(C27,Tabela2[],2,FALSE)</f>
        <v>Bacharelado em Física</v>
      </c>
      <c r="C27" s="4" t="s">
        <v>70</v>
      </c>
      <c r="D27" s="4" t="s">
        <v>143</v>
      </c>
      <c r="E27" s="4" t="s">
        <v>110</v>
      </c>
      <c r="F27" s="80">
        <v>50</v>
      </c>
      <c r="G27" s="4" t="s">
        <v>570</v>
      </c>
    </row>
    <row r="28" spans="1:7">
      <c r="A28" s="79" t="str">
        <f t="shared" si="0"/>
        <v>Física</v>
      </c>
      <c r="B28" s="78" t="str">
        <f>VLOOKUP(C28,Tabela2[],2,FALSE)</f>
        <v>Bacharelado em Física</v>
      </c>
      <c r="C28" s="4" t="s">
        <v>22</v>
      </c>
      <c r="D28" s="4" t="s">
        <v>23</v>
      </c>
      <c r="E28" s="4" t="s">
        <v>109</v>
      </c>
      <c r="F28" s="80">
        <v>100</v>
      </c>
      <c r="G28" s="4" t="s">
        <v>570</v>
      </c>
    </row>
    <row r="29" spans="1:7">
      <c r="A29" s="79" t="str">
        <f t="shared" si="0"/>
        <v>Física</v>
      </c>
      <c r="B29" s="78" t="str">
        <f>VLOOKUP(C29,Tabela2[],2,FALSE)</f>
        <v>Bacharelado em Física</v>
      </c>
      <c r="C29" s="4" t="s">
        <v>71</v>
      </c>
      <c r="D29" s="4" t="s">
        <v>134</v>
      </c>
      <c r="E29" s="4" t="s">
        <v>110</v>
      </c>
      <c r="F29" s="80">
        <v>50</v>
      </c>
      <c r="G29" s="4" t="s">
        <v>570</v>
      </c>
    </row>
    <row r="30" spans="1:7">
      <c r="A30" s="79" t="str">
        <f t="shared" si="0"/>
        <v>Química</v>
      </c>
      <c r="B30" s="78" t="str">
        <f>VLOOKUP(C30,Tabela2[],2,FALSE)</f>
        <v>Bacharelado em Química</v>
      </c>
      <c r="C30" s="4" t="s">
        <v>72</v>
      </c>
      <c r="D30" s="4" t="s">
        <v>10</v>
      </c>
      <c r="E30" s="4" t="s">
        <v>136</v>
      </c>
      <c r="F30" s="80">
        <v>100</v>
      </c>
      <c r="G30" s="4" t="s">
        <v>570</v>
      </c>
    </row>
    <row r="31" spans="1:7">
      <c r="A31" s="79" t="str">
        <f t="shared" si="0"/>
        <v>Física</v>
      </c>
      <c r="B31" s="78" t="str">
        <f>VLOOKUP(C31,Tabela2[],2,FALSE)</f>
        <v>Bacharelado em Física</v>
      </c>
      <c r="C31" s="4" t="s">
        <v>73</v>
      </c>
      <c r="D31" s="4" t="s">
        <v>130</v>
      </c>
      <c r="E31" s="4" t="s">
        <v>112</v>
      </c>
      <c r="F31" s="80">
        <v>30</v>
      </c>
      <c r="G31" s="4" t="s">
        <v>570</v>
      </c>
    </row>
    <row r="32" spans="1:7">
      <c r="A32" s="79" t="str">
        <f t="shared" si="0"/>
        <v>Filosofia</v>
      </c>
      <c r="B32" s="78" t="str">
        <f>VLOOKUP(C32,Tabela2[],2,FALSE)</f>
        <v>Bacharelado em Filosofia</v>
      </c>
      <c r="C32" s="4" t="s">
        <v>74</v>
      </c>
      <c r="D32" s="4" t="s">
        <v>111</v>
      </c>
      <c r="E32" s="4" t="s">
        <v>110</v>
      </c>
      <c r="F32" s="80">
        <v>50</v>
      </c>
      <c r="G32" s="4" t="s">
        <v>570</v>
      </c>
    </row>
    <row r="33" spans="1:7">
      <c r="A33" s="79" t="str">
        <f t="shared" si="0"/>
        <v>Física</v>
      </c>
      <c r="B33" s="78" t="str">
        <f>VLOOKUP(C33,Tabela2[],2,FALSE)</f>
        <v>Licenciatura em Física</v>
      </c>
      <c r="C33" s="4" t="s">
        <v>37</v>
      </c>
      <c r="D33" s="4" t="s">
        <v>38</v>
      </c>
      <c r="E33" s="4" t="s">
        <v>110</v>
      </c>
      <c r="F33" s="80">
        <v>50</v>
      </c>
      <c r="G33" s="4" t="s">
        <v>570</v>
      </c>
    </row>
    <row r="34" spans="1:7">
      <c r="A34" s="79" t="str">
        <f t="shared" si="0"/>
        <v>Filosofia</v>
      </c>
      <c r="B34" s="78" t="str">
        <f>VLOOKUP(C34,Tabela2[],2,FALSE)</f>
        <v>Bacharelado em Filosofia</v>
      </c>
      <c r="C34" s="4" t="s">
        <v>76</v>
      </c>
      <c r="D34" s="4" t="s">
        <v>122</v>
      </c>
      <c r="E34" s="4" t="s">
        <v>112</v>
      </c>
      <c r="F34" s="80">
        <v>30</v>
      </c>
      <c r="G34" s="4" t="s">
        <v>570</v>
      </c>
    </row>
    <row r="35" spans="1:7">
      <c r="A35" s="79" t="str">
        <f t="shared" si="0"/>
        <v>Biologia</v>
      </c>
      <c r="B35" s="78" t="str">
        <f>VLOOKUP(C35,Tabela2[],2,FALSE)</f>
        <v>Bacharelado em Ciências Biológicas</v>
      </c>
      <c r="C35" s="4" t="s">
        <v>77</v>
      </c>
      <c r="D35" s="4" t="s">
        <v>210</v>
      </c>
      <c r="E35" s="4" t="s">
        <v>112</v>
      </c>
      <c r="F35" s="80">
        <v>30</v>
      </c>
      <c r="G35" s="4" t="s">
        <v>570</v>
      </c>
    </row>
    <row r="36" spans="1:7">
      <c r="A36" s="79" t="str">
        <f t="shared" si="0"/>
        <v>Química</v>
      </c>
      <c r="B36" s="78" t="str">
        <f>VLOOKUP(C36,Tabela2[],2,FALSE)</f>
        <v>Licenciatura em Química</v>
      </c>
      <c r="C36" s="4" t="s">
        <v>79</v>
      </c>
      <c r="D36" s="4" t="s">
        <v>128</v>
      </c>
      <c r="E36" s="4" t="s">
        <v>112</v>
      </c>
      <c r="F36" s="80">
        <v>30</v>
      </c>
      <c r="G36" s="4" t="s">
        <v>570</v>
      </c>
    </row>
    <row r="37" spans="1:7">
      <c r="A37" s="79" t="str">
        <f t="shared" si="0"/>
        <v>Biologia</v>
      </c>
      <c r="B37" s="78" t="str">
        <f>VLOOKUP(C37,Tabela2[],2,FALSE)</f>
        <v>Bacharelado em Ciências Biológicas</v>
      </c>
      <c r="C37" s="4" t="s">
        <v>81</v>
      </c>
      <c r="D37" s="4" t="s">
        <v>271</v>
      </c>
      <c r="E37" s="4" t="s">
        <v>112</v>
      </c>
      <c r="F37" s="80">
        <v>30</v>
      </c>
      <c r="G37" s="4" t="s">
        <v>570</v>
      </c>
    </row>
    <row r="38" spans="1:7">
      <c r="A38" s="79" t="str">
        <f t="shared" si="0"/>
        <v>Física</v>
      </c>
      <c r="B38" s="78" t="str">
        <f>VLOOKUP(C38,Tabela2[],2,FALSE)</f>
        <v>Licenciatura em Física</v>
      </c>
      <c r="C38" s="4" t="s">
        <v>84</v>
      </c>
      <c r="D38" s="4" t="s">
        <v>86</v>
      </c>
      <c r="E38" s="4" t="s">
        <v>110</v>
      </c>
      <c r="F38" s="80">
        <v>50</v>
      </c>
      <c r="G38" s="4" t="s">
        <v>570</v>
      </c>
    </row>
    <row r="39" spans="1:7">
      <c r="A39" s="79" t="str">
        <f t="shared" si="0"/>
        <v>Filosofia</v>
      </c>
      <c r="B39" s="78" t="str">
        <f>VLOOKUP(C39,Tabela2[],2,FALSE)</f>
        <v>Bacharelado em Filosofia</v>
      </c>
      <c r="C39" s="4" t="s">
        <v>85</v>
      </c>
      <c r="D39" s="4" t="s">
        <v>189</v>
      </c>
      <c r="E39" s="4" t="s">
        <v>112</v>
      </c>
      <c r="F39" s="80">
        <v>30</v>
      </c>
      <c r="G39" s="4" t="s">
        <v>570</v>
      </c>
    </row>
    <row r="40" spans="1:7">
      <c r="A40" s="79" t="str">
        <f t="shared" si="0"/>
        <v>Filosofia</v>
      </c>
      <c r="B40" s="78" t="str">
        <f>VLOOKUP(C40,Tabela2[],2,FALSE)</f>
        <v>Licenciatura em Filosofia</v>
      </c>
      <c r="C40" s="4" t="s">
        <v>368</v>
      </c>
      <c r="D40" s="4" t="s">
        <v>21</v>
      </c>
      <c r="E40" s="4" t="s">
        <v>110</v>
      </c>
      <c r="F40" s="80">
        <v>50</v>
      </c>
      <c r="G40" s="4" t="s">
        <v>570</v>
      </c>
    </row>
    <row r="41" spans="1:7">
      <c r="A41" s="79" t="str">
        <f t="shared" si="0"/>
        <v>Química</v>
      </c>
      <c r="B41" s="78" t="str">
        <f>VLOOKUP(C41,Tabela2[],2,FALSE)</f>
        <v>Bacharelado em Química</v>
      </c>
      <c r="C41" s="4" t="s">
        <v>97</v>
      </c>
      <c r="D41" s="4" t="s">
        <v>213</v>
      </c>
      <c r="E41" s="4" t="s">
        <v>124</v>
      </c>
      <c r="F41" s="80">
        <v>70</v>
      </c>
      <c r="G41" s="4" t="s">
        <v>570</v>
      </c>
    </row>
    <row r="42" spans="1:7">
      <c r="A42" s="79" t="str">
        <f t="shared" si="0"/>
        <v>Filosofia</v>
      </c>
      <c r="B42" s="78" t="str">
        <f>VLOOKUP(C42,Tabela2[],2,FALSE)</f>
        <v>Bacharelado em Filosofia</v>
      </c>
      <c r="C42" s="4" t="s">
        <v>98</v>
      </c>
      <c r="D42" s="4" t="s">
        <v>225</v>
      </c>
      <c r="E42" s="4" t="s">
        <v>110</v>
      </c>
      <c r="F42" s="80">
        <v>50</v>
      </c>
      <c r="G42" s="4" t="s">
        <v>570</v>
      </c>
    </row>
    <row r="43" spans="1:7">
      <c r="A43" s="79" t="str">
        <f t="shared" si="0"/>
        <v>Física</v>
      </c>
      <c r="B43" s="78" t="str">
        <f>VLOOKUP(C43,Tabela2[],2,FALSE)</f>
        <v>Bacharelado em Física</v>
      </c>
      <c r="C43" s="4" t="s">
        <v>100</v>
      </c>
      <c r="D43" s="4" t="s">
        <v>231</v>
      </c>
      <c r="E43" s="4" t="s">
        <v>110</v>
      </c>
      <c r="F43" s="80">
        <v>50</v>
      </c>
      <c r="G43" s="4" t="s">
        <v>570</v>
      </c>
    </row>
    <row r="44" spans="1:7">
      <c r="A44" s="79" t="str">
        <f t="shared" si="0"/>
        <v>Física</v>
      </c>
      <c r="B44" s="78" t="str">
        <f>VLOOKUP(C44,Tabela2[],2,FALSE)</f>
        <v>Bacharelado em Física</v>
      </c>
      <c r="C44" s="4" t="s">
        <v>17</v>
      </c>
      <c r="D44" s="4" t="s">
        <v>18</v>
      </c>
      <c r="E44" s="4" t="s">
        <v>110</v>
      </c>
      <c r="F44" s="80">
        <v>50</v>
      </c>
      <c r="G44" s="4" t="s">
        <v>570</v>
      </c>
    </row>
    <row r="45" spans="1:7">
      <c r="A45" s="79" t="str">
        <f t="shared" si="0"/>
        <v>Química</v>
      </c>
      <c r="B45" s="78" t="str">
        <f>VLOOKUP(C45,Tabela2[],2,FALSE)</f>
        <v>Bacharelado em Química</v>
      </c>
      <c r="C45" s="4" t="s">
        <v>102</v>
      </c>
      <c r="D45" s="4" t="s">
        <v>135</v>
      </c>
      <c r="E45" s="4" t="s">
        <v>124</v>
      </c>
      <c r="F45" s="80">
        <v>70</v>
      </c>
      <c r="G45" s="4" t="s">
        <v>570</v>
      </c>
    </row>
    <row r="46" spans="1:7">
      <c r="A46" s="79" t="str">
        <f t="shared" si="0"/>
        <v>Física</v>
      </c>
      <c r="B46" s="78" t="str">
        <f>VLOOKUP(C46,Tabela2[],2,FALSE)</f>
        <v>Bacharelado em Física</v>
      </c>
      <c r="C46" s="4" t="s">
        <v>7</v>
      </c>
      <c r="D46" s="4" t="s">
        <v>8</v>
      </c>
      <c r="E46" s="4" t="s">
        <v>125</v>
      </c>
      <c r="F46" s="80">
        <v>100</v>
      </c>
      <c r="G46" s="4" t="s">
        <v>570</v>
      </c>
    </row>
    <row r="47" spans="1:7">
      <c r="A47" s="79" t="str">
        <f t="shared" si="0"/>
        <v>Filosofia</v>
      </c>
      <c r="B47" s="78" t="str">
        <f>VLOOKUP(C47,Tabela2[],2,FALSE)</f>
        <v>Licenciatura em Filosofia</v>
      </c>
      <c r="C47" s="4" t="s">
        <v>103</v>
      </c>
      <c r="D47" s="4" t="s">
        <v>129</v>
      </c>
      <c r="E47" s="4" t="s">
        <v>112</v>
      </c>
      <c r="F47" s="80">
        <v>30</v>
      </c>
      <c r="G47" s="4" t="s">
        <v>570</v>
      </c>
    </row>
    <row r="48" spans="1:7">
      <c r="A48" s="88" t="str">
        <f t="shared" si="0"/>
        <v>Filosofia</v>
      </c>
      <c r="B48" s="58" t="str">
        <f>VLOOKUP(C48,Tabela2[],2,FALSE)</f>
        <v>Licenciatura em Filosofia</v>
      </c>
      <c r="C48" s="58" t="s">
        <v>104</v>
      </c>
      <c r="D48" s="58" t="s">
        <v>398</v>
      </c>
      <c r="E48" s="58" t="s">
        <v>397</v>
      </c>
      <c r="F48" s="61">
        <v>30</v>
      </c>
      <c r="G48" s="58" t="s">
        <v>569</v>
      </c>
    </row>
    <row r="49" spans="1:7">
      <c r="A49" s="79" t="str">
        <f t="shared" si="0"/>
        <v>Biologia</v>
      </c>
      <c r="B49" s="78" t="str">
        <f>VLOOKUP(C49,Tabela2[],2,FALSE)</f>
        <v>Bacharelado em Ciências Biológicas</v>
      </c>
      <c r="C49" s="4" t="s">
        <v>13</v>
      </c>
      <c r="D49" s="4" t="s">
        <v>14</v>
      </c>
      <c r="E49" s="4" t="s">
        <v>110</v>
      </c>
      <c r="F49" s="80">
        <v>50</v>
      </c>
      <c r="G49" s="4" t="s">
        <v>570</v>
      </c>
    </row>
    <row r="50" spans="1:7">
      <c r="A50" s="79" t="str">
        <f t="shared" si="0"/>
        <v>Filosofia</v>
      </c>
      <c r="B50" s="78" t="str">
        <f>VLOOKUP(C50,Tabela2[],2,FALSE)</f>
        <v>Bacharelado em Filosofia</v>
      </c>
      <c r="C50" s="4" t="s">
        <v>107</v>
      </c>
      <c r="D50" s="4" t="s">
        <v>123</v>
      </c>
      <c r="E50" s="4" t="s">
        <v>112</v>
      </c>
      <c r="F50" s="80">
        <v>30</v>
      </c>
      <c r="G50" s="4" t="s">
        <v>570</v>
      </c>
    </row>
    <row r="53" spans="1:7">
      <c r="A53" s="57" t="s">
        <v>576</v>
      </c>
      <c r="B53" s="57" t="s">
        <v>379</v>
      </c>
      <c r="C53" s="60" t="s">
        <v>377</v>
      </c>
      <c r="D53" s="63" t="s">
        <v>408</v>
      </c>
      <c r="E53" s="57" t="s">
        <v>419</v>
      </c>
      <c r="F53" s="56" t="s">
        <v>576</v>
      </c>
    </row>
    <row r="54" spans="1:7">
      <c r="A54" s="59">
        <f>COUNTIF(Tabela36[Instância],"ConsEPE")</f>
        <v>45</v>
      </c>
      <c r="B54" s="59">
        <f>SUMIF(Tabela36[Instância],"ConsEPE",Tabela36[% de Conversão])/100</f>
        <v>21.3</v>
      </c>
      <c r="C54" s="66" t="s">
        <v>402</v>
      </c>
      <c r="D54" s="64" t="s">
        <v>421</v>
      </c>
      <c r="E54" s="57">
        <f>SUMIF(Tabela36[Área],D54,Tabela36[% de Conversão])/100</f>
        <v>4.8</v>
      </c>
      <c r="F54" s="57">
        <f>COUNTIF(Tabela36[Área],D54)</f>
        <v>11</v>
      </c>
    </row>
    <row r="55" spans="1:7">
      <c r="A55" s="58">
        <f>COUNTIF(Tabela36[Instância],"ConsCCNH")</f>
        <v>2</v>
      </c>
      <c r="B55" s="58">
        <f>SUMIF(Tabela36[Instância],"ConsCCNH",Tabela36[% de Conversão])/100</f>
        <v>1.3</v>
      </c>
      <c r="C55" s="61" t="s">
        <v>403</v>
      </c>
      <c r="D55" s="65" t="s">
        <v>431</v>
      </c>
      <c r="E55" s="4">
        <f>SUMIF(Tabela36[Curso Alocação],D55,Tabela36[% de Conversão])/100</f>
        <v>4</v>
      </c>
      <c r="F55" s="4">
        <f>COUNTIF(Tabela36[Curso Alocação],D55)</f>
        <v>9</v>
      </c>
    </row>
    <row r="56" spans="1:7">
      <c r="A56" s="94">
        <f>A54+A55</f>
        <v>47</v>
      </c>
      <c r="B56" s="94">
        <f>B54+B55</f>
        <v>22.6</v>
      </c>
      <c r="C56" s="94" t="s">
        <v>575</v>
      </c>
      <c r="D56" s="65" t="s">
        <v>428</v>
      </c>
      <c r="E56" s="4">
        <f>SUMIF(Tabela36[Curso Alocação],D56,Tabela36[% de Conversão])/100</f>
        <v>0.8</v>
      </c>
      <c r="F56" s="4">
        <f>COUNTIF(Tabela36[Curso Alocação],D56)</f>
        <v>2</v>
      </c>
    </row>
    <row r="57" spans="1:7">
      <c r="D57" s="64" t="s">
        <v>411</v>
      </c>
      <c r="E57" s="57">
        <f>SUMIF(Tabela36[Área],D57,Tabela36[% de Conversão])/100</f>
        <v>4</v>
      </c>
      <c r="F57" s="57">
        <f>COUNTIF(Tabela36[Área],D57)</f>
        <v>10</v>
      </c>
    </row>
    <row r="58" spans="1:7">
      <c r="D58" s="65" t="s">
        <v>435</v>
      </c>
      <c r="E58" s="4">
        <f>SUMIF(Tabela36[Curso Alocação],D58,Tabela36[% de Conversão])/100</f>
        <v>2.4</v>
      </c>
      <c r="F58" s="4">
        <f>COUNTIF(Tabela36[Curso Alocação],D58)</f>
        <v>6</v>
      </c>
      <c r="G58" t="s">
        <v>571</v>
      </c>
    </row>
    <row r="59" spans="1:7">
      <c r="D59" s="65" t="s">
        <v>432</v>
      </c>
      <c r="E59" s="4">
        <f>SUMIF(Tabela36[Curso Alocação],D59,Tabela36[% de Conversão])/100</f>
        <v>1.6</v>
      </c>
      <c r="F59" s="4">
        <f>COUNTIF(Tabela36[Curso Alocação],D59)</f>
        <v>4</v>
      </c>
    </row>
    <row r="60" spans="1:7">
      <c r="D60" s="64" t="s">
        <v>414</v>
      </c>
      <c r="E60" s="57">
        <f>SUMIF(Tabela36[Área],D60,Tabela36[% de Conversão])/100</f>
        <v>7</v>
      </c>
      <c r="F60" s="57">
        <f>COUNTIF(Tabela36[Área],D60)</f>
        <v>14</v>
      </c>
    </row>
    <row r="61" spans="1:7">
      <c r="D61" s="65" t="s">
        <v>429</v>
      </c>
      <c r="E61" s="4">
        <f>SUMIF(Tabela36[Curso Alocação],D61,Tabela36[% de Conversão])/100</f>
        <v>5.7</v>
      </c>
      <c r="F61" s="4">
        <f>COUNTIF(Tabela36[Curso Alocação],D61)</f>
        <v>11</v>
      </c>
    </row>
    <row r="62" spans="1:7">
      <c r="D62" s="65" t="s">
        <v>452</v>
      </c>
      <c r="E62" s="4">
        <f>SUMIF(Tabela36[Curso Alocação],D62,Tabela36[% de Conversão])/100</f>
        <v>1.3</v>
      </c>
      <c r="F62" s="4">
        <f>COUNTIF(Tabela36[Curso Alocação],D62)</f>
        <v>3</v>
      </c>
    </row>
    <row r="63" spans="1:7">
      <c r="D63" s="64" t="s">
        <v>416</v>
      </c>
      <c r="E63" s="57">
        <f>SUMIF(Tabela36[Área],D63,Tabela36[% de Conversão])/100</f>
        <v>6.8</v>
      </c>
      <c r="F63" s="57">
        <f>COUNTIF(Tabela36[Área],D63)</f>
        <v>12</v>
      </c>
    </row>
    <row r="64" spans="1:7">
      <c r="D64" s="65" t="s">
        <v>426</v>
      </c>
      <c r="E64" s="4">
        <f>SUMIF(Tabela36[Curso Alocação],D64,Tabela36[% de Conversão])/100</f>
        <v>5.5</v>
      </c>
      <c r="F64" s="4">
        <f>COUNTIF(Tabela36[Curso Alocação],D64)</f>
        <v>9</v>
      </c>
    </row>
    <row r="65" spans="4:6">
      <c r="D65" s="65" t="s">
        <v>437</v>
      </c>
      <c r="E65" s="4">
        <f>SUMIF(Tabela36[Curso Alocação],D65,Tabela36[% de Conversão])/100</f>
        <v>1.3</v>
      </c>
      <c r="F65" s="4">
        <f>COUNTIF(Tabela36[Curso Alocação],D65)</f>
        <v>3</v>
      </c>
    </row>
  </sheetData>
  <hyperlinks>
    <hyperlink ref="C54" r:id="rId1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7"/>
  <sheetViews>
    <sheetView workbookViewId="0">
      <selection activeCell="A65" sqref="A65"/>
    </sheetView>
  </sheetViews>
  <sheetFormatPr defaultRowHeight="14.4"/>
  <cols>
    <col min="1" max="1" width="17.88671875" bestFit="1" customWidth="1"/>
    <col min="2" max="2" width="32.88671875" bestFit="1" customWidth="1"/>
    <col min="3" max="3" width="40.109375" bestFit="1" customWidth="1"/>
    <col min="4" max="4" width="52.88671875" customWidth="1"/>
    <col min="5" max="5" width="30.6640625" bestFit="1" customWidth="1"/>
    <col min="6" max="6" width="17.88671875" customWidth="1"/>
    <col min="7" max="7" width="11.109375" bestFit="1" customWidth="1"/>
  </cols>
  <sheetData>
    <row r="1" spans="1:7">
      <c r="A1" s="93" t="s">
        <v>574</v>
      </c>
    </row>
    <row r="3" spans="1:7">
      <c r="A3" s="81" t="s">
        <v>401</v>
      </c>
      <c r="B3" s="82" t="s">
        <v>303</v>
      </c>
      <c r="C3" s="83" t="s">
        <v>0</v>
      </c>
      <c r="D3" s="83" t="s">
        <v>385</v>
      </c>
      <c r="E3" s="83" t="s">
        <v>386</v>
      </c>
      <c r="F3" s="84" t="s">
        <v>387</v>
      </c>
      <c r="G3" s="89" t="s">
        <v>568</v>
      </c>
    </row>
    <row r="4" spans="1:7">
      <c r="A4" s="88" t="str">
        <f>IF(OR(B4="Bacharelado em Química",B4="Licenciatura em Química"),"Química",IF(OR(B4="Bacharelado em Física",B4="Licenciatura em Física"),"Física",IF(OR(B4="Bacharelado em Ciências Biológicas",B4="Licenciatura em Ciências Biológicas"),"Biologia",IF(OR(B4="Bacharelado em Filosofia",B4="Licenciatura em Filosofia"),"Filosofia"))))</f>
        <v>Química</v>
      </c>
      <c r="B4" s="58" t="str">
        <f>VLOOKUP(C4,Tabela2[],2,FALSE)</f>
        <v>Bacharelado em Química</v>
      </c>
      <c r="C4" s="58" t="s">
        <v>425</v>
      </c>
      <c r="D4" s="58" t="s">
        <v>319</v>
      </c>
      <c r="E4" s="58" t="s">
        <v>400</v>
      </c>
      <c r="F4" s="61">
        <v>100</v>
      </c>
      <c r="G4" s="90" t="s">
        <v>569</v>
      </c>
    </row>
    <row r="5" spans="1:7">
      <c r="A5" s="79" t="str">
        <f t="shared" ref="A5:A62" si="0">IF(OR(B5="Bacharelado em Química",B5="Licenciatura em Química"),"Química",IF(OR(B5="Bacharelado em Física",B5="Licenciatura em Física"),"Física",IF(OR(B5="Bacharelado em Ciências Biológicas",B5="Licenciatura em Ciências Biológicas"),"Biologia",IF(OR(B5="Bacharelado em Filosofia",B5="Licenciatura em Filosofia"),"Filosofia"))))</f>
        <v>Física</v>
      </c>
      <c r="B5" s="78" t="str">
        <f>VLOOKUP(C5,Tabela2[],2,FALSE)</f>
        <v>Bacharelado em Física</v>
      </c>
      <c r="C5" s="4" t="s">
        <v>16</v>
      </c>
      <c r="D5" s="4" t="s">
        <v>114</v>
      </c>
      <c r="E5" s="4" t="s">
        <v>112</v>
      </c>
      <c r="F5" s="80">
        <v>30</v>
      </c>
      <c r="G5" s="4" t="s">
        <v>570</v>
      </c>
    </row>
    <row r="6" spans="1:7">
      <c r="A6" s="79" t="str">
        <f t="shared" si="0"/>
        <v>Química</v>
      </c>
      <c r="B6" s="78" t="str">
        <f>VLOOKUP(C6,Tabela2[],2,FALSE)</f>
        <v>Licenciatura em Química</v>
      </c>
      <c r="C6" s="4" t="s">
        <v>24</v>
      </c>
      <c r="D6" s="4" t="s">
        <v>101</v>
      </c>
      <c r="E6" s="4" t="s">
        <v>110</v>
      </c>
      <c r="F6" s="80">
        <v>50</v>
      </c>
      <c r="G6" s="4" t="s">
        <v>570</v>
      </c>
    </row>
    <row r="7" spans="1:7">
      <c r="A7" s="79" t="str">
        <f t="shared" si="0"/>
        <v>Biologia</v>
      </c>
      <c r="B7" s="78" t="str">
        <f>VLOOKUP(C7,Tabela2[],2,FALSE)</f>
        <v>Bacharelado em Ciências Biológicas</v>
      </c>
      <c r="C7" s="4" t="s">
        <v>26</v>
      </c>
      <c r="D7" s="4" t="s">
        <v>140</v>
      </c>
      <c r="E7" s="4" t="s">
        <v>139</v>
      </c>
      <c r="F7" s="80">
        <v>30</v>
      </c>
      <c r="G7" s="4" t="s">
        <v>570</v>
      </c>
    </row>
    <row r="8" spans="1:7">
      <c r="A8" s="79" t="str">
        <f t="shared" si="0"/>
        <v>Filosofia</v>
      </c>
      <c r="B8" s="78" t="str">
        <f>VLOOKUP(C8,Tabela2[],2,FALSE)</f>
        <v>Licenciatura em Filosofia</v>
      </c>
      <c r="C8" s="4" t="s">
        <v>32</v>
      </c>
      <c r="D8" s="4" t="s">
        <v>94</v>
      </c>
      <c r="E8" s="4" t="s">
        <v>110</v>
      </c>
      <c r="F8" s="80">
        <v>50</v>
      </c>
      <c r="G8" s="4" t="s">
        <v>570</v>
      </c>
    </row>
    <row r="9" spans="1:7">
      <c r="A9" s="79" t="str">
        <f t="shared" si="0"/>
        <v>Química</v>
      </c>
      <c r="B9" s="78" t="str">
        <f>VLOOKUP(C9,Tabela2[],2,FALSE)</f>
        <v>Bacharelado em Química</v>
      </c>
      <c r="C9" s="4" t="s">
        <v>33</v>
      </c>
      <c r="D9" s="4" t="s">
        <v>40</v>
      </c>
      <c r="E9" s="4" t="s">
        <v>110</v>
      </c>
      <c r="F9" s="80">
        <v>50</v>
      </c>
      <c r="G9" s="4" t="s">
        <v>570</v>
      </c>
    </row>
    <row r="10" spans="1:7">
      <c r="A10" s="79" t="str">
        <f t="shared" si="0"/>
        <v>Biologia</v>
      </c>
      <c r="B10" s="78" t="str">
        <f>VLOOKUP(C10,Tabela2[],2,FALSE)</f>
        <v>Bacharelado em Ciências Biológicas</v>
      </c>
      <c r="C10" s="4" t="s">
        <v>35</v>
      </c>
      <c r="D10" s="4" t="s">
        <v>388</v>
      </c>
      <c r="E10" s="4" t="s">
        <v>389</v>
      </c>
      <c r="F10" s="80">
        <v>100</v>
      </c>
      <c r="G10" s="4" t="s">
        <v>570</v>
      </c>
    </row>
    <row r="11" spans="1:7">
      <c r="A11" s="79" t="str">
        <f t="shared" si="0"/>
        <v>Química</v>
      </c>
      <c r="B11" s="78" t="str">
        <f>VLOOKUP(C11,Tabela2[],2,FALSE)</f>
        <v>Bacharelado em Química</v>
      </c>
      <c r="C11" s="4" t="s">
        <v>39</v>
      </c>
      <c r="D11" s="4" t="s">
        <v>131</v>
      </c>
      <c r="E11" s="4" t="s">
        <v>112</v>
      </c>
      <c r="F11" s="80">
        <v>30</v>
      </c>
      <c r="G11" s="4" t="s">
        <v>570</v>
      </c>
    </row>
    <row r="12" spans="1:7">
      <c r="A12" s="79" t="str">
        <f t="shared" si="0"/>
        <v>Filosofia</v>
      </c>
      <c r="B12" s="78" t="str">
        <f>VLOOKUP(C12,Tabela2[],2,FALSE)</f>
        <v>Bacharelado em Filosofia</v>
      </c>
      <c r="C12" s="4" t="s">
        <v>41</v>
      </c>
      <c r="D12" s="4" t="s">
        <v>108</v>
      </c>
      <c r="E12" s="4" t="s">
        <v>110</v>
      </c>
      <c r="F12" s="80">
        <v>50</v>
      </c>
      <c r="G12" s="4" t="s">
        <v>570</v>
      </c>
    </row>
    <row r="13" spans="1:7">
      <c r="A13" s="79" t="str">
        <f t="shared" si="0"/>
        <v>Biologia</v>
      </c>
      <c r="B13" s="78" t="str">
        <f>VLOOKUP(C13,Tabela2[],2,FALSE)</f>
        <v>Bacharelado em Ciências Biológicas</v>
      </c>
      <c r="C13" s="4" t="s">
        <v>42</v>
      </c>
      <c r="D13" s="4" t="s">
        <v>390</v>
      </c>
      <c r="E13" s="4" t="s">
        <v>391</v>
      </c>
      <c r="F13" s="80">
        <v>30</v>
      </c>
      <c r="G13" s="4" t="s">
        <v>570</v>
      </c>
    </row>
    <row r="14" spans="1:7">
      <c r="A14" s="79" t="str">
        <f t="shared" si="0"/>
        <v>Biologia</v>
      </c>
      <c r="B14" s="78" t="str">
        <f>VLOOKUP(C14,Tabela2[],2,FALSE)</f>
        <v>Bacharelado em Ciências Biológicas</v>
      </c>
      <c r="C14" s="4" t="s">
        <v>43</v>
      </c>
      <c r="D14" s="4" t="s">
        <v>392</v>
      </c>
      <c r="E14" s="4" t="s">
        <v>136</v>
      </c>
      <c r="F14" s="80">
        <v>100</v>
      </c>
      <c r="G14" s="4" t="s">
        <v>570</v>
      </c>
    </row>
    <row r="15" spans="1:7">
      <c r="A15" s="79" t="str">
        <f t="shared" si="0"/>
        <v>Biologia</v>
      </c>
      <c r="B15" s="78" t="str">
        <f>VLOOKUP(C15,Tabela2[],2,FALSE)</f>
        <v>Bacharelado em Ciências Biológicas</v>
      </c>
      <c r="C15" s="4" t="s">
        <v>44</v>
      </c>
      <c r="D15" s="4" t="s">
        <v>208</v>
      </c>
      <c r="E15" s="4" t="s">
        <v>112</v>
      </c>
      <c r="F15" s="80">
        <v>30</v>
      </c>
      <c r="G15" s="4" t="s">
        <v>570</v>
      </c>
    </row>
    <row r="16" spans="1:7" s="92" customFormat="1">
      <c r="A16" s="91" t="str">
        <f t="shared" si="0"/>
        <v>Química</v>
      </c>
      <c r="B16" s="1" t="str">
        <f>VLOOKUP(C16,Tabela2[],2,FALSE)</f>
        <v>Bacharelado em Química</v>
      </c>
      <c r="C16" s="1" t="s">
        <v>47</v>
      </c>
      <c r="D16" s="1" t="s">
        <v>393</v>
      </c>
      <c r="E16" s="1" t="s">
        <v>112</v>
      </c>
      <c r="F16" s="62">
        <v>30</v>
      </c>
      <c r="G16" s="1" t="s">
        <v>572</v>
      </c>
    </row>
    <row r="17" spans="1:7">
      <c r="A17" s="79" t="str">
        <f t="shared" si="0"/>
        <v>Filosofia</v>
      </c>
      <c r="B17" s="78" t="str">
        <f>VLOOKUP(C17,Tabela2[],2,FALSE)</f>
        <v>Licenciatura em Filosofia</v>
      </c>
      <c r="C17" s="4" t="s">
        <v>9</v>
      </c>
      <c r="D17" s="4" t="s">
        <v>142</v>
      </c>
      <c r="E17" s="4" t="s">
        <v>125</v>
      </c>
      <c r="F17" s="80">
        <v>100</v>
      </c>
      <c r="G17" s="4" t="s">
        <v>570</v>
      </c>
    </row>
    <row r="18" spans="1:7">
      <c r="A18" s="79" t="str">
        <f t="shared" si="0"/>
        <v>Biologia</v>
      </c>
      <c r="B18" s="78" t="str">
        <f>VLOOKUP(C18,Tabela2[],2,FALSE)</f>
        <v>Bacharelado em Ciências Biológicas</v>
      </c>
      <c r="C18" s="4" t="s">
        <v>48</v>
      </c>
      <c r="D18" s="4" t="s">
        <v>78</v>
      </c>
      <c r="E18" s="4" t="s">
        <v>110</v>
      </c>
      <c r="F18" s="80">
        <v>50</v>
      </c>
      <c r="G18" s="4" t="s">
        <v>570</v>
      </c>
    </row>
    <row r="19" spans="1:7">
      <c r="A19" s="79" t="str">
        <f t="shared" si="0"/>
        <v>Física</v>
      </c>
      <c r="B19" s="78" t="str">
        <f>VLOOKUP(C19,Tabela2[],2,FALSE)</f>
        <v>Bacharelado em Física</v>
      </c>
      <c r="C19" s="4" t="s">
        <v>30</v>
      </c>
      <c r="D19" s="4" t="s">
        <v>31</v>
      </c>
      <c r="E19" s="4" t="s">
        <v>110</v>
      </c>
      <c r="F19" s="80">
        <v>50</v>
      </c>
      <c r="G19" s="4" t="s">
        <v>570</v>
      </c>
    </row>
    <row r="20" spans="1:7" s="92" customFormat="1">
      <c r="A20" s="91" t="str">
        <f t="shared" si="0"/>
        <v>Física</v>
      </c>
      <c r="B20" s="1" t="str">
        <f>VLOOKUP(C20,Tabela2[],2,FALSE)</f>
        <v>Bacharelado em Física</v>
      </c>
      <c r="C20" s="1" t="s">
        <v>471</v>
      </c>
      <c r="D20" s="1" t="s">
        <v>394</v>
      </c>
      <c r="E20" s="1" t="s">
        <v>391</v>
      </c>
      <c r="F20" s="62">
        <v>30</v>
      </c>
      <c r="G20" s="1" t="s">
        <v>572</v>
      </c>
    </row>
    <row r="21" spans="1:7">
      <c r="A21" s="79" t="str">
        <f t="shared" si="0"/>
        <v>Biologia</v>
      </c>
      <c r="B21" s="78" t="str">
        <f>VLOOKUP(C21,Tabela2[],2,FALSE)</f>
        <v>Licenciatura em Ciências Biológicas</v>
      </c>
      <c r="C21" s="4" t="s">
        <v>50</v>
      </c>
      <c r="D21" s="4" t="s">
        <v>69</v>
      </c>
      <c r="E21" s="4" t="s">
        <v>110</v>
      </c>
      <c r="F21" s="80">
        <v>50</v>
      </c>
      <c r="G21" s="4" t="s">
        <v>570</v>
      </c>
    </row>
    <row r="22" spans="1:7">
      <c r="A22" s="79" t="str">
        <f t="shared" si="0"/>
        <v>Química</v>
      </c>
      <c r="B22" s="78" t="str">
        <f>VLOOKUP(C22,Tabela2[],2,FALSE)</f>
        <v>Bacharelado em Química</v>
      </c>
      <c r="C22" s="4" t="s">
        <v>51</v>
      </c>
      <c r="D22" s="4" t="s">
        <v>82</v>
      </c>
      <c r="E22" s="4" t="s">
        <v>110</v>
      </c>
      <c r="F22" s="80">
        <v>50</v>
      </c>
      <c r="G22" s="4" t="s">
        <v>570</v>
      </c>
    </row>
    <row r="23" spans="1:7">
      <c r="A23" s="79" t="str">
        <f t="shared" si="0"/>
        <v>Filosofia</v>
      </c>
      <c r="B23" s="78" t="str">
        <f>VLOOKUP(C23,Tabela2[],2,FALSE)</f>
        <v>Bacharelado em Filosofia</v>
      </c>
      <c r="C23" s="4" t="s">
        <v>4</v>
      </c>
      <c r="D23" s="4" t="s">
        <v>396</v>
      </c>
      <c r="E23" s="4" t="s">
        <v>395</v>
      </c>
      <c r="F23" s="80">
        <v>30</v>
      </c>
      <c r="G23" s="4" t="s">
        <v>570</v>
      </c>
    </row>
    <row r="24" spans="1:7">
      <c r="A24" s="79" t="str">
        <f t="shared" si="0"/>
        <v>Química</v>
      </c>
      <c r="B24" s="78" t="str">
        <f>VLOOKUP(C24,Tabela2[],2,FALSE)</f>
        <v>Bacharelado em Química</v>
      </c>
      <c r="C24" s="4" t="s">
        <v>52</v>
      </c>
      <c r="D24" s="4" t="s">
        <v>133</v>
      </c>
      <c r="E24" s="4" t="s">
        <v>112</v>
      </c>
      <c r="F24" s="80">
        <v>30</v>
      </c>
      <c r="G24" s="4" t="s">
        <v>570</v>
      </c>
    </row>
    <row r="25" spans="1:7">
      <c r="A25" s="79" t="str">
        <f t="shared" si="0"/>
        <v>Química</v>
      </c>
      <c r="B25" s="78" t="str">
        <f>VLOOKUP(C25,Tabela2[],2,FALSE)</f>
        <v>Licenciatura em Química</v>
      </c>
      <c r="C25" s="4" t="s">
        <v>55</v>
      </c>
      <c r="D25" s="4" t="s">
        <v>80</v>
      </c>
      <c r="E25" s="4" t="s">
        <v>110</v>
      </c>
      <c r="F25" s="80">
        <v>50</v>
      </c>
      <c r="G25" s="4" t="s">
        <v>570</v>
      </c>
    </row>
    <row r="26" spans="1:7">
      <c r="A26" s="79" t="str">
        <f t="shared" si="0"/>
        <v>Física</v>
      </c>
      <c r="B26" s="78" t="str">
        <f>VLOOKUP(C26,Tabela2[],2,FALSE)</f>
        <v>Bacharelado em Física</v>
      </c>
      <c r="C26" s="4" t="s">
        <v>477</v>
      </c>
      <c r="D26" s="4" t="s">
        <v>296</v>
      </c>
      <c r="E26" s="4" t="s">
        <v>112</v>
      </c>
      <c r="F26" s="80">
        <v>30</v>
      </c>
      <c r="G26" s="4" t="s">
        <v>570</v>
      </c>
    </row>
    <row r="27" spans="1:7">
      <c r="A27" s="79" t="str">
        <f t="shared" si="0"/>
        <v>Física</v>
      </c>
      <c r="B27" s="78" t="str">
        <f>VLOOKUP(C27,Tabela2[],2,FALSE)</f>
        <v>Licenciatura em Física</v>
      </c>
      <c r="C27" s="4" t="s">
        <v>59</v>
      </c>
      <c r="D27" s="4" t="s">
        <v>126</v>
      </c>
      <c r="E27" s="4" t="s">
        <v>112</v>
      </c>
      <c r="F27" s="80">
        <v>30</v>
      </c>
      <c r="G27" s="4" t="s">
        <v>570</v>
      </c>
    </row>
    <row r="28" spans="1:7">
      <c r="A28" s="79" t="str">
        <f t="shared" si="0"/>
        <v>Biologia</v>
      </c>
      <c r="B28" s="78" t="str">
        <f>VLOOKUP(C28,Tabela2[],2,FALSE)</f>
        <v>Bacharelado em Ciências Biológicas</v>
      </c>
      <c r="C28" s="4" t="s">
        <v>60</v>
      </c>
      <c r="D28" s="4" t="s">
        <v>116</v>
      </c>
      <c r="E28" s="4" t="s">
        <v>112</v>
      </c>
      <c r="F28" s="80">
        <v>30</v>
      </c>
      <c r="G28" s="4" t="s">
        <v>570</v>
      </c>
    </row>
    <row r="29" spans="1:7">
      <c r="A29" s="79" t="str">
        <f t="shared" si="0"/>
        <v>Biologia</v>
      </c>
      <c r="B29" s="78" t="str">
        <f>VLOOKUP(C29,Tabela2[],2,FALSE)</f>
        <v>Bacharelado em Ciências Biológicas</v>
      </c>
      <c r="C29" s="4" t="s">
        <v>45</v>
      </c>
      <c r="D29" s="4" t="s">
        <v>46</v>
      </c>
      <c r="E29" s="4" t="s">
        <v>110</v>
      </c>
      <c r="F29" s="80">
        <v>50</v>
      </c>
      <c r="G29" s="4" t="s">
        <v>570</v>
      </c>
    </row>
    <row r="30" spans="1:7" s="92" customFormat="1">
      <c r="A30" s="91" t="str">
        <f t="shared" si="0"/>
        <v>Biologia</v>
      </c>
      <c r="B30" s="1" t="str">
        <f>VLOOKUP(C30,Tabela2[],2,FALSE)</f>
        <v>Bacharelado em Ciências Biológicas</v>
      </c>
      <c r="C30" s="1" t="s">
        <v>61</v>
      </c>
      <c r="D30" s="1" t="s">
        <v>113</v>
      </c>
      <c r="E30" s="1" t="s">
        <v>397</v>
      </c>
      <c r="F30" s="62">
        <v>30</v>
      </c>
      <c r="G30" s="1" t="s">
        <v>572</v>
      </c>
    </row>
    <row r="31" spans="1:7" s="92" customFormat="1">
      <c r="A31" s="91" t="str">
        <f t="shared" si="0"/>
        <v>Biologia</v>
      </c>
      <c r="B31" s="1" t="str">
        <f>VLOOKUP(C31,Tabela2[],2,FALSE)</f>
        <v>Bacharelado em Ciências Biológicas</v>
      </c>
      <c r="C31" s="1" t="s">
        <v>57</v>
      </c>
      <c r="D31" s="1" t="s">
        <v>118</v>
      </c>
      <c r="E31" s="1" t="s">
        <v>112</v>
      </c>
      <c r="F31" s="62">
        <v>30</v>
      </c>
      <c r="G31" s="1" t="s">
        <v>572</v>
      </c>
    </row>
    <row r="32" spans="1:7">
      <c r="A32" s="79" t="str">
        <f t="shared" si="0"/>
        <v>Química</v>
      </c>
      <c r="B32" s="78" t="str">
        <f>VLOOKUP(C32,Tabela2[],2,FALSE)</f>
        <v>Bacharelado em Química</v>
      </c>
      <c r="C32" s="4" t="s">
        <v>53</v>
      </c>
      <c r="D32" s="4" t="s">
        <v>54</v>
      </c>
      <c r="E32" s="4" t="s">
        <v>110</v>
      </c>
      <c r="F32" s="80">
        <v>50</v>
      </c>
      <c r="G32" s="4" t="s">
        <v>570</v>
      </c>
    </row>
    <row r="33" spans="1:7">
      <c r="A33" s="79" t="str">
        <f t="shared" si="0"/>
        <v>Física</v>
      </c>
      <c r="B33" s="78" t="str">
        <f>VLOOKUP(C33,Tabela2[],2,FALSE)</f>
        <v>Bacharelado em Física</v>
      </c>
      <c r="C33" s="4" t="s">
        <v>488</v>
      </c>
      <c r="D33" s="4" t="s">
        <v>262</v>
      </c>
      <c r="E33" s="4" t="s">
        <v>112</v>
      </c>
      <c r="F33" s="80">
        <v>30</v>
      </c>
      <c r="G33" s="4" t="s">
        <v>570</v>
      </c>
    </row>
    <row r="34" spans="1:7">
      <c r="A34" s="79" t="str">
        <f t="shared" si="0"/>
        <v>Biologia</v>
      </c>
      <c r="B34" s="78" t="str">
        <f>VLOOKUP(C34,Tabela2[],2,FALSE)</f>
        <v>Licenciatura em Ciências Biológicas</v>
      </c>
      <c r="C34" s="4" t="s">
        <v>68</v>
      </c>
      <c r="D34" s="4" t="s">
        <v>127</v>
      </c>
      <c r="E34" s="4" t="s">
        <v>112</v>
      </c>
      <c r="F34" s="80">
        <v>30</v>
      </c>
      <c r="G34" s="4" t="s">
        <v>570</v>
      </c>
    </row>
    <row r="35" spans="1:7">
      <c r="A35" s="79" t="str">
        <f t="shared" si="0"/>
        <v>Física</v>
      </c>
      <c r="B35" s="78" t="str">
        <f>VLOOKUP(C35,Tabela2[],2,FALSE)</f>
        <v>Bacharelado em Física</v>
      </c>
      <c r="C35" s="4" t="s">
        <v>70</v>
      </c>
      <c r="D35" s="4" t="s">
        <v>143</v>
      </c>
      <c r="E35" s="4" t="s">
        <v>110</v>
      </c>
      <c r="F35" s="80">
        <v>50</v>
      </c>
      <c r="G35" s="4" t="s">
        <v>570</v>
      </c>
    </row>
    <row r="36" spans="1:7">
      <c r="A36" s="79" t="str">
        <f t="shared" si="0"/>
        <v>Física</v>
      </c>
      <c r="B36" s="78" t="str">
        <f>VLOOKUP(C36,Tabela2[],2,FALSE)</f>
        <v>Bacharelado em Física</v>
      </c>
      <c r="C36" s="4" t="s">
        <v>22</v>
      </c>
      <c r="D36" s="4" t="s">
        <v>23</v>
      </c>
      <c r="E36" s="4" t="s">
        <v>109</v>
      </c>
      <c r="F36" s="80">
        <v>100</v>
      </c>
      <c r="G36" s="4" t="s">
        <v>570</v>
      </c>
    </row>
    <row r="37" spans="1:7">
      <c r="A37" s="79" t="str">
        <f t="shared" si="0"/>
        <v>Física</v>
      </c>
      <c r="B37" s="78" t="str">
        <f>VLOOKUP(C37,Tabela2[],2,FALSE)</f>
        <v>Bacharelado em Física</v>
      </c>
      <c r="C37" s="4" t="s">
        <v>71</v>
      </c>
      <c r="D37" s="4" t="s">
        <v>134</v>
      </c>
      <c r="E37" s="4" t="s">
        <v>110</v>
      </c>
      <c r="F37" s="80">
        <v>50</v>
      </c>
      <c r="G37" s="4" t="s">
        <v>570</v>
      </c>
    </row>
    <row r="38" spans="1:7">
      <c r="A38" s="79" t="str">
        <f t="shared" si="0"/>
        <v>Química</v>
      </c>
      <c r="B38" s="78" t="str">
        <f>VLOOKUP(C38,Tabela2[],2,FALSE)</f>
        <v>Bacharelado em Química</v>
      </c>
      <c r="C38" s="4" t="s">
        <v>72</v>
      </c>
      <c r="D38" s="4" t="s">
        <v>10</v>
      </c>
      <c r="E38" s="4" t="s">
        <v>136</v>
      </c>
      <c r="F38" s="80">
        <v>100</v>
      </c>
      <c r="G38" s="4" t="s">
        <v>570</v>
      </c>
    </row>
    <row r="39" spans="1:7">
      <c r="A39" s="79" t="str">
        <f t="shared" si="0"/>
        <v>Física</v>
      </c>
      <c r="B39" s="78" t="str">
        <f>VLOOKUP(C39,Tabela2[],2,FALSE)</f>
        <v>Bacharelado em Física</v>
      </c>
      <c r="C39" s="4" t="s">
        <v>73</v>
      </c>
      <c r="D39" s="4" t="s">
        <v>130</v>
      </c>
      <c r="E39" s="4" t="s">
        <v>112</v>
      </c>
      <c r="F39" s="80">
        <v>30</v>
      </c>
      <c r="G39" s="4" t="s">
        <v>570</v>
      </c>
    </row>
    <row r="40" spans="1:7">
      <c r="A40" s="79" t="str">
        <f t="shared" si="0"/>
        <v>Filosofia</v>
      </c>
      <c r="B40" s="78" t="str">
        <f>VLOOKUP(C40,Tabela2[],2,FALSE)</f>
        <v>Bacharelado em Filosofia</v>
      </c>
      <c r="C40" s="4" t="s">
        <v>74</v>
      </c>
      <c r="D40" s="4" t="s">
        <v>111</v>
      </c>
      <c r="E40" s="4" t="s">
        <v>110</v>
      </c>
      <c r="F40" s="80">
        <v>50</v>
      </c>
      <c r="G40" s="4" t="s">
        <v>570</v>
      </c>
    </row>
    <row r="41" spans="1:7">
      <c r="A41" s="79" t="str">
        <f t="shared" si="0"/>
        <v>Física</v>
      </c>
      <c r="B41" s="78" t="str">
        <f>VLOOKUP(C41,Tabela2[],2,FALSE)</f>
        <v>Licenciatura em Física</v>
      </c>
      <c r="C41" s="4" t="s">
        <v>37</v>
      </c>
      <c r="D41" s="4" t="s">
        <v>38</v>
      </c>
      <c r="E41" s="4" t="s">
        <v>110</v>
      </c>
      <c r="F41" s="80">
        <v>50</v>
      </c>
      <c r="G41" s="4" t="s">
        <v>570</v>
      </c>
    </row>
    <row r="42" spans="1:7">
      <c r="A42" s="79" t="str">
        <f t="shared" si="0"/>
        <v>Filosofia</v>
      </c>
      <c r="B42" s="78" t="str">
        <f>VLOOKUP(C42,Tabela2[],2,FALSE)</f>
        <v>Bacharelado em Filosofia</v>
      </c>
      <c r="C42" s="4" t="s">
        <v>76</v>
      </c>
      <c r="D42" s="4" t="s">
        <v>122</v>
      </c>
      <c r="E42" s="4" t="s">
        <v>112</v>
      </c>
      <c r="F42" s="80">
        <v>30</v>
      </c>
      <c r="G42" s="4" t="s">
        <v>570</v>
      </c>
    </row>
    <row r="43" spans="1:7">
      <c r="A43" s="79" t="str">
        <f t="shared" si="0"/>
        <v>Biologia</v>
      </c>
      <c r="B43" s="78" t="str">
        <f>VLOOKUP(C43,Tabela2[],2,FALSE)</f>
        <v>Bacharelado em Ciências Biológicas</v>
      </c>
      <c r="C43" s="4" t="s">
        <v>77</v>
      </c>
      <c r="D43" s="4" t="s">
        <v>210</v>
      </c>
      <c r="E43" s="4" t="s">
        <v>112</v>
      </c>
      <c r="F43" s="80">
        <v>30</v>
      </c>
      <c r="G43" s="4" t="s">
        <v>570</v>
      </c>
    </row>
    <row r="44" spans="1:7">
      <c r="A44" s="79" t="str">
        <f t="shared" si="0"/>
        <v>Química</v>
      </c>
      <c r="B44" s="78" t="str">
        <f>VLOOKUP(C44,Tabela2[],2,FALSE)</f>
        <v>Licenciatura em Química</v>
      </c>
      <c r="C44" s="4" t="s">
        <v>79</v>
      </c>
      <c r="D44" s="4" t="s">
        <v>128</v>
      </c>
      <c r="E44" s="4" t="s">
        <v>112</v>
      </c>
      <c r="F44" s="80">
        <v>30</v>
      </c>
      <c r="G44" s="4" t="s">
        <v>570</v>
      </c>
    </row>
    <row r="45" spans="1:7">
      <c r="A45" s="79" t="str">
        <f t="shared" si="0"/>
        <v>Biologia</v>
      </c>
      <c r="B45" s="78" t="str">
        <f>VLOOKUP(C45,Tabela2[],2,FALSE)</f>
        <v>Bacharelado em Ciências Biológicas</v>
      </c>
      <c r="C45" s="4" t="s">
        <v>81</v>
      </c>
      <c r="D45" s="4" t="s">
        <v>271</v>
      </c>
      <c r="E45" s="4" t="s">
        <v>112</v>
      </c>
      <c r="F45" s="80">
        <v>30</v>
      </c>
      <c r="G45" s="4" t="s">
        <v>570</v>
      </c>
    </row>
    <row r="46" spans="1:7">
      <c r="A46" s="79" t="str">
        <f t="shared" si="0"/>
        <v>Física</v>
      </c>
      <c r="B46" s="78" t="str">
        <f>VLOOKUP(C46,Tabela2[],2,FALSE)</f>
        <v>Licenciatura em Física</v>
      </c>
      <c r="C46" s="4" t="s">
        <v>84</v>
      </c>
      <c r="D46" s="4" t="s">
        <v>86</v>
      </c>
      <c r="E46" s="4" t="s">
        <v>110</v>
      </c>
      <c r="F46" s="80">
        <v>50</v>
      </c>
      <c r="G46" s="4" t="s">
        <v>570</v>
      </c>
    </row>
    <row r="47" spans="1:7">
      <c r="A47" s="79" t="str">
        <f t="shared" si="0"/>
        <v>Filosofia</v>
      </c>
      <c r="B47" s="78" t="str">
        <f>VLOOKUP(C47,Tabela2[],2,FALSE)</f>
        <v>Bacharelado em Filosofia</v>
      </c>
      <c r="C47" s="4" t="s">
        <v>85</v>
      </c>
      <c r="D47" s="4" t="s">
        <v>189</v>
      </c>
      <c r="E47" s="4" t="s">
        <v>112</v>
      </c>
      <c r="F47" s="80">
        <v>30</v>
      </c>
      <c r="G47" s="4" t="s">
        <v>570</v>
      </c>
    </row>
    <row r="48" spans="1:7" s="92" customFormat="1">
      <c r="A48" s="91" t="str">
        <f t="shared" si="0"/>
        <v>Biologia</v>
      </c>
      <c r="B48" s="1" t="str">
        <f>VLOOKUP(C48,Tabela2[],2,FALSE)</f>
        <v>Bacharelado em Ciências Biológicas</v>
      </c>
      <c r="C48" s="1" t="s">
        <v>90</v>
      </c>
      <c r="D48" s="1" t="s">
        <v>120</v>
      </c>
      <c r="E48" s="1" t="s">
        <v>112</v>
      </c>
      <c r="F48" s="62">
        <v>30</v>
      </c>
      <c r="G48" s="1" t="s">
        <v>572</v>
      </c>
    </row>
    <row r="49" spans="1:7">
      <c r="A49" s="79" t="str">
        <f t="shared" si="0"/>
        <v>Filosofia</v>
      </c>
      <c r="B49" s="78" t="str">
        <f>VLOOKUP(C49,Tabela2[],2,FALSE)</f>
        <v>Licenciatura em Filosofia</v>
      </c>
      <c r="C49" s="4" t="s">
        <v>368</v>
      </c>
      <c r="D49" s="4" t="s">
        <v>21</v>
      </c>
      <c r="E49" s="4" t="s">
        <v>110</v>
      </c>
      <c r="F49" s="80">
        <v>50</v>
      </c>
      <c r="G49" s="4" t="s">
        <v>570</v>
      </c>
    </row>
    <row r="50" spans="1:7">
      <c r="A50" s="79" t="str">
        <f t="shared" si="0"/>
        <v>Química</v>
      </c>
      <c r="B50" s="78" t="str">
        <f>VLOOKUP(C50,Tabela2[],2,FALSE)</f>
        <v>Bacharelado em Química</v>
      </c>
      <c r="C50" s="4" t="s">
        <v>97</v>
      </c>
      <c r="D50" s="4" t="s">
        <v>213</v>
      </c>
      <c r="E50" s="4" t="s">
        <v>124</v>
      </c>
      <c r="F50" s="80">
        <v>70</v>
      </c>
      <c r="G50" s="4" t="s">
        <v>570</v>
      </c>
    </row>
    <row r="51" spans="1:7">
      <c r="A51" s="79" t="str">
        <f t="shared" si="0"/>
        <v>Filosofia</v>
      </c>
      <c r="B51" s="78" t="str">
        <f>VLOOKUP(C51,Tabela2[],2,FALSE)</f>
        <v>Bacharelado em Filosofia</v>
      </c>
      <c r="C51" s="4" t="s">
        <v>98</v>
      </c>
      <c r="D51" s="4" t="s">
        <v>225</v>
      </c>
      <c r="E51" s="4" t="s">
        <v>110</v>
      </c>
      <c r="F51" s="80">
        <v>50</v>
      </c>
      <c r="G51" s="4" t="s">
        <v>570</v>
      </c>
    </row>
    <row r="52" spans="1:7">
      <c r="A52" s="79" t="str">
        <f t="shared" si="0"/>
        <v>Física</v>
      </c>
      <c r="B52" s="78" t="str">
        <f>VLOOKUP(C52,Tabela2[],2,FALSE)</f>
        <v>Bacharelado em Física</v>
      </c>
      <c r="C52" s="4" t="s">
        <v>100</v>
      </c>
      <c r="D52" s="4" t="s">
        <v>231</v>
      </c>
      <c r="E52" s="4" t="s">
        <v>110</v>
      </c>
      <c r="F52" s="80">
        <v>50</v>
      </c>
      <c r="G52" s="4" t="s">
        <v>570</v>
      </c>
    </row>
    <row r="53" spans="1:7">
      <c r="A53" s="79" t="str">
        <f t="shared" si="0"/>
        <v>Física</v>
      </c>
      <c r="B53" s="78" t="str">
        <f>VLOOKUP(C53,Tabela2[],2,FALSE)</f>
        <v>Bacharelado em Física</v>
      </c>
      <c r="C53" s="4" t="s">
        <v>17</v>
      </c>
      <c r="D53" s="4" t="s">
        <v>18</v>
      </c>
      <c r="E53" s="4" t="s">
        <v>110</v>
      </c>
      <c r="F53" s="80">
        <v>50</v>
      </c>
      <c r="G53" s="4" t="s">
        <v>570</v>
      </c>
    </row>
    <row r="54" spans="1:7">
      <c r="A54" s="79" t="str">
        <f t="shared" si="0"/>
        <v>Química</v>
      </c>
      <c r="B54" s="78" t="str">
        <f>VLOOKUP(C54,Tabela2[],2,FALSE)</f>
        <v>Bacharelado em Química</v>
      </c>
      <c r="C54" s="4" t="s">
        <v>102</v>
      </c>
      <c r="D54" s="4" t="s">
        <v>135</v>
      </c>
      <c r="E54" s="4" t="s">
        <v>124</v>
      </c>
      <c r="F54" s="80">
        <v>70</v>
      </c>
      <c r="G54" s="4" t="s">
        <v>570</v>
      </c>
    </row>
    <row r="55" spans="1:7">
      <c r="A55" s="79" t="str">
        <f t="shared" si="0"/>
        <v>Física</v>
      </c>
      <c r="B55" s="78" t="str">
        <f>VLOOKUP(C55,Tabela2[],2,FALSE)</f>
        <v>Bacharelado em Física</v>
      </c>
      <c r="C55" s="4" t="s">
        <v>7</v>
      </c>
      <c r="D55" s="4" t="s">
        <v>8</v>
      </c>
      <c r="E55" s="4" t="s">
        <v>125</v>
      </c>
      <c r="F55" s="80">
        <v>100</v>
      </c>
      <c r="G55" s="4" t="s">
        <v>570</v>
      </c>
    </row>
    <row r="56" spans="1:7">
      <c r="A56" s="79" t="str">
        <f t="shared" si="0"/>
        <v>Filosofia</v>
      </c>
      <c r="B56" s="78" t="str">
        <f>VLOOKUP(C56,Tabela2[],2,FALSE)</f>
        <v>Licenciatura em Filosofia</v>
      </c>
      <c r="C56" s="4" t="s">
        <v>103</v>
      </c>
      <c r="D56" s="4" t="s">
        <v>129</v>
      </c>
      <c r="E56" s="4" t="s">
        <v>112</v>
      </c>
      <c r="F56" s="80">
        <v>30</v>
      </c>
      <c r="G56" s="4" t="s">
        <v>570</v>
      </c>
    </row>
    <row r="57" spans="1:7">
      <c r="A57" s="88" t="str">
        <f t="shared" si="0"/>
        <v>Filosofia</v>
      </c>
      <c r="B57" s="58" t="str">
        <f>VLOOKUP(C57,Tabela2[],2,FALSE)</f>
        <v>Licenciatura em Filosofia</v>
      </c>
      <c r="C57" s="58" t="s">
        <v>104</v>
      </c>
      <c r="D57" s="58" t="s">
        <v>398</v>
      </c>
      <c r="E57" s="58" t="s">
        <v>397</v>
      </c>
      <c r="F57" s="61">
        <v>30</v>
      </c>
      <c r="G57" s="58" t="s">
        <v>569</v>
      </c>
    </row>
    <row r="58" spans="1:7">
      <c r="A58" s="79" t="str">
        <f t="shared" si="0"/>
        <v>Física</v>
      </c>
      <c r="B58" s="78" t="str">
        <f>VLOOKUP(C58,Tabela2[],2,FALSE)</f>
        <v>Bacharelado em Física</v>
      </c>
      <c r="C58" s="4" t="s">
        <v>105</v>
      </c>
      <c r="D58" s="4" t="s">
        <v>138</v>
      </c>
      <c r="E58" s="4" t="s">
        <v>137</v>
      </c>
      <c r="F58" s="80">
        <v>30</v>
      </c>
      <c r="G58" s="4" t="s">
        <v>570</v>
      </c>
    </row>
    <row r="59" spans="1:7" s="92" customFormat="1">
      <c r="A59" s="91" t="str">
        <f t="shared" si="0"/>
        <v>Biologia</v>
      </c>
      <c r="B59" s="1" t="str">
        <f>VLOOKUP(C59,Tabela2[],2,FALSE)</f>
        <v>Bacharelado em Ciências Biológicas</v>
      </c>
      <c r="C59" s="1" t="s">
        <v>106</v>
      </c>
      <c r="D59" s="1" t="s">
        <v>117</v>
      </c>
      <c r="E59" s="1" t="s">
        <v>112</v>
      </c>
      <c r="F59" s="62">
        <v>30</v>
      </c>
      <c r="G59" s="1" t="s">
        <v>572</v>
      </c>
    </row>
    <row r="60" spans="1:7">
      <c r="A60" s="79" t="str">
        <f t="shared" si="0"/>
        <v>Biologia</v>
      </c>
      <c r="B60" s="78" t="str">
        <f>VLOOKUP(C60,Tabela2[],2,FALSE)</f>
        <v>Bacharelado em Ciências Biológicas</v>
      </c>
      <c r="C60" s="4" t="s">
        <v>13</v>
      </c>
      <c r="D60" s="4" t="s">
        <v>14</v>
      </c>
      <c r="E60" s="4" t="s">
        <v>110</v>
      </c>
      <c r="F60" s="80">
        <v>50</v>
      </c>
      <c r="G60" s="4" t="s">
        <v>570</v>
      </c>
    </row>
    <row r="61" spans="1:7">
      <c r="A61" s="79" t="str">
        <f t="shared" si="0"/>
        <v>Filosofia</v>
      </c>
      <c r="B61" s="78" t="str">
        <f>VLOOKUP(C61,Tabela2[],2,FALSE)</f>
        <v>Bacharelado em Filosofia</v>
      </c>
      <c r="C61" s="4" t="s">
        <v>107</v>
      </c>
      <c r="D61" s="4" t="s">
        <v>123</v>
      </c>
      <c r="E61" s="4" t="s">
        <v>112</v>
      </c>
      <c r="F61" s="80">
        <v>30</v>
      </c>
      <c r="G61" s="4" t="s">
        <v>570</v>
      </c>
    </row>
    <row r="62" spans="1:7">
      <c r="A62" s="85" t="str">
        <f t="shared" si="0"/>
        <v>Química</v>
      </c>
      <c r="B62" s="86" t="str">
        <f>VLOOKUP(C62,Tabela2[],2,FALSE)</f>
        <v>Bacharelado em Química</v>
      </c>
      <c r="C62" s="87" t="s">
        <v>67</v>
      </c>
      <c r="D62" s="87" t="s">
        <v>399</v>
      </c>
      <c r="E62" s="87" t="s">
        <v>389</v>
      </c>
      <c r="F62" s="77">
        <v>100</v>
      </c>
      <c r="G62" s="4" t="s">
        <v>570</v>
      </c>
    </row>
    <row r="65" spans="1:7">
      <c r="A65" s="57" t="s">
        <v>378</v>
      </c>
      <c r="B65" s="57" t="s">
        <v>379</v>
      </c>
      <c r="C65" s="60" t="s">
        <v>377</v>
      </c>
      <c r="D65" s="63" t="s">
        <v>408</v>
      </c>
      <c r="E65" s="57" t="s">
        <v>379</v>
      </c>
      <c r="F65" s="56" t="s">
        <v>378</v>
      </c>
    </row>
    <row r="66" spans="1:7">
      <c r="A66" s="59">
        <f>COUNTIF(Tabela35[Instância],"ConsEPE")</f>
        <v>51</v>
      </c>
      <c r="B66" s="59">
        <f>SUMIF(Tabela35[Instância],"ConsEPE",Tabela35[% de Conversão])/100</f>
        <v>25.2</v>
      </c>
      <c r="C66" s="66" t="s">
        <v>402</v>
      </c>
      <c r="D66" s="64" t="s">
        <v>421</v>
      </c>
      <c r="E66" s="57">
        <f>SUMIF(Tabela35[Área],D66,Tabela35[% de Conversão])/100</f>
        <v>7.3</v>
      </c>
      <c r="F66" s="57">
        <f>COUNTIF(Tabela35[Área],D66)</f>
        <v>17</v>
      </c>
    </row>
    <row r="67" spans="1:7">
      <c r="A67" s="58">
        <f>COUNTIF(Tabela35[Instância],"ConsCCNH")</f>
        <v>2</v>
      </c>
      <c r="B67" s="58">
        <f>SUMIF(Tabela35[Instância],"ConsCCNH",Tabela35[% de Conversão])/100</f>
        <v>1.3</v>
      </c>
      <c r="C67" s="61" t="s">
        <v>403</v>
      </c>
      <c r="D67" s="65" t="s">
        <v>431</v>
      </c>
      <c r="E67" s="4">
        <f>SUMIF(Tabela35[Curso Alocação],D67,Tabela35[% de Conversão])/100</f>
        <v>6.5</v>
      </c>
      <c r="F67" s="4">
        <f>COUNTIF(Tabela35[Curso Alocação],D67)</f>
        <v>15</v>
      </c>
    </row>
    <row r="68" spans="1:7">
      <c r="A68" s="1">
        <f>COUNTIF(Tabela35[Instância],"SUGEPE")</f>
        <v>6</v>
      </c>
      <c r="B68" s="1">
        <f>SUMIF(Tabela35[Instância],"SUGEPE",Tabela35[% de Conversão])/100</f>
        <v>1.8</v>
      </c>
      <c r="C68" s="62" t="s">
        <v>404</v>
      </c>
      <c r="D68" s="65" t="s">
        <v>428</v>
      </c>
      <c r="E68" s="4">
        <f>SUMIF(Tabela35[Curso Alocação],D68,Tabela35[% de Conversão])/100</f>
        <v>0.8</v>
      </c>
      <c r="F68" s="4">
        <f>COUNTIF(Tabela35[Curso Alocação],D68)</f>
        <v>2</v>
      </c>
    </row>
    <row r="69" spans="1:7">
      <c r="A69" s="94">
        <f>A66+A67+A68</f>
        <v>59</v>
      </c>
      <c r="B69" s="94">
        <f>B66+B67+B68</f>
        <v>28.3</v>
      </c>
      <c r="C69" s="94" t="s">
        <v>575</v>
      </c>
      <c r="D69" s="64" t="s">
        <v>411</v>
      </c>
      <c r="E69" s="57">
        <f>SUMIF(Tabela35[Área],D69,Tabela35[% de Conversão])/100</f>
        <v>5.3</v>
      </c>
      <c r="F69" s="57">
        <f>COUNTIF(Tabela35[Área],D69)</f>
        <v>12</v>
      </c>
    </row>
    <row r="70" spans="1:7">
      <c r="D70" s="65" t="s">
        <v>435</v>
      </c>
      <c r="E70" s="4">
        <f>SUMIF(Tabela35[Curso Alocação],D70,Tabela35[% de Conversão])/100</f>
        <v>2.7</v>
      </c>
      <c r="F70" s="4">
        <f>COUNTIF(Tabela35[Curso Alocação],D70)</f>
        <v>7</v>
      </c>
      <c r="G70" t="s">
        <v>571</v>
      </c>
    </row>
    <row r="71" spans="1:7">
      <c r="D71" s="65" t="s">
        <v>432</v>
      </c>
      <c r="E71" s="4">
        <f>SUMIF(Tabela35[Curso Alocação],D71,Tabela35[% de Conversão])/100</f>
        <v>2.6</v>
      </c>
      <c r="F71" s="4">
        <f>COUNTIF(Tabela35[Curso Alocação],D71)</f>
        <v>5</v>
      </c>
    </row>
    <row r="72" spans="1:7">
      <c r="D72" s="64" t="s">
        <v>414</v>
      </c>
      <c r="E72" s="57">
        <f>SUMIF(Tabela35[Área],D72,Tabela35[% de Conversão])/100</f>
        <v>7.6</v>
      </c>
      <c r="F72" s="57">
        <f>COUNTIF(Tabela35[Área],D72)</f>
        <v>16</v>
      </c>
    </row>
    <row r="73" spans="1:7">
      <c r="D73" s="65" t="s">
        <v>429</v>
      </c>
      <c r="E73" s="4">
        <f>SUMIF(Tabela35[Curso Alocação],D73,Tabela35[% de Conversão])/100</f>
        <v>6.3</v>
      </c>
      <c r="F73" s="4">
        <f>COUNTIF(Tabela35[Curso Alocação],D73)</f>
        <v>13</v>
      </c>
    </row>
    <row r="74" spans="1:7">
      <c r="D74" s="65" t="s">
        <v>452</v>
      </c>
      <c r="E74" s="4">
        <f>SUMIF(Tabela35[Curso Alocação],D74,Tabela35[% de Conversão])/100</f>
        <v>1.3</v>
      </c>
      <c r="F74" s="4">
        <f>COUNTIF(Tabela35[Curso Alocação],D74)</f>
        <v>3</v>
      </c>
    </row>
    <row r="75" spans="1:7">
      <c r="D75" s="64" t="s">
        <v>416</v>
      </c>
      <c r="E75" s="57">
        <f>SUMIF(Tabela35[Área],D75,Tabela35[% de Conversão])/100</f>
        <v>8.1</v>
      </c>
      <c r="F75" s="57">
        <f>COUNTIF(Tabela35[Área],D75)</f>
        <v>14</v>
      </c>
    </row>
    <row r="76" spans="1:7">
      <c r="D76" s="65" t="s">
        <v>426</v>
      </c>
      <c r="E76" s="4">
        <f>SUMIF(Tabela35[Curso Alocação],D76,Tabela35[% de Conversão])/100</f>
        <v>6.8</v>
      </c>
      <c r="F76" s="4">
        <f>COUNTIF(Tabela35[Curso Alocação],D76)</f>
        <v>11</v>
      </c>
    </row>
    <row r="77" spans="1:7">
      <c r="D77" s="65" t="s">
        <v>437</v>
      </c>
      <c r="E77" s="4">
        <f>SUMIF(Tabela35[Curso Alocação],D77,Tabela35[% de Conversão])/100</f>
        <v>1.3</v>
      </c>
      <c r="F77" s="4">
        <f>COUNTIF(Tabela35[Curso Alocação],D77)</f>
        <v>3</v>
      </c>
    </row>
  </sheetData>
  <hyperlinks>
    <hyperlink ref="C66" r:id="rId1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1"/>
  <sheetViews>
    <sheetView topLeftCell="G73" workbookViewId="0">
      <selection activeCell="I85" sqref="I85"/>
    </sheetView>
  </sheetViews>
  <sheetFormatPr defaultRowHeight="14.4"/>
  <cols>
    <col min="1" max="1" width="37" bestFit="1" customWidth="1"/>
    <col min="2" max="2" width="11.109375" style="3" bestFit="1" customWidth="1"/>
    <col min="3" max="3" width="86.88671875" bestFit="1" customWidth="1"/>
    <col min="4" max="4" width="38.88671875" bestFit="1" customWidth="1"/>
    <col min="5" max="5" width="31.6640625" style="3" bestFit="1" customWidth="1"/>
    <col min="6" max="6" width="33.44140625" style="3" bestFit="1" customWidth="1"/>
    <col min="7" max="7" width="15.44140625" style="3" bestFit="1" customWidth="1"/>
    <col min="8" max="8" width="29.44140625" bestFit="1" customWidth="1"/>
    <col min="9" max="9" width="145.109375" bestFit="1" customWidth="1"/>
    <col min="10" max="10" width="12" bestFit="1" customWidth="1"/>
    <col min="11" max="11" width="9.5546875" bestFit="1" customWidth="1"/>
    <col min="12" max="12" width="77.33203125" bestFit="1" customWidth="1"/>
    <col min="13" max="13" width="34.109375" bestFit="1" customWidth="1"/>
  </cols>
  <sheetData>
    <row r="1" spans="1:13">
      <c r="A1" s="1" t="s">
        <v>0</v>
      </c>
      <c r="B1" s="2" t="s">
        <v>1</v>
      </c>
      <c r="C1" s="1" t="s">
        <v>149</v>
      </c>
      <c r="D1" s="1" t="s">
        <v>145</v>
      </c>
      <c r="E1" s="2" t="s">
        <v>146</v>
      </c>
      <c r="F1" s="2" t="s">
        <v>147</v>
      </c>
      <c r="G1" s="2" t="s">
        <v>148</v>
      </c>
      <c r="H1" s="1" t="s">
        <v>150</v>
      </c>
      <c r="I1" s="1" t="s">
        <v>151</v>
      </c>
      <c r="J1" s="1" t="s">
        <v>152</v>
      </c>
      <c r="K1" s="1" t="s">
        <v>3</v>
      </c>
      <c r="L1" s="1" t="s">
        <v>153</v>
      </c>
      <c r="M1" s="1" t="s">
        <v>154</v>
      </c>
    </row>
    <row r="2" spans="1:13">
      <c r="A2" s="4" t="s">
        <v>22</v>
      </c>
      <c r="B2" s="5">
        <v>1724836</v>
      </c>
      <c r="C2" s="4" t="s">
        <v>156</v>
      </c>
      <c r="D2" s="4" t="s">
        <v>155</v>
      </c>
      <c r="E2" s="5">
        <v>23</v>
      </c>
      <c r="F2" s="6">
        <v>41670</v>
      </c>
      <c r="G2" s="6">
        <v>41678</v>
      </c>
      <c r="H2" s="4" t="s">
        <v>109</v>
      </c>
      <c r="I2" s="4" t="s">
        <v>23</v>
      </c>
      <c r="J2" s="4" t="s">
        <v>157</v>
      </c>
      <c r="K2" s="4" t="s">
        <v>158</v>
      </c>
      <c r="L2" s="4" t="s">
        <v>159</v>
      </c>
      <c r="M2" s="4" t="s">
        <v>154</v>
      </c>
    </row>
    <row r="3" spans="1:13">
      <c r="A3" s="4" t="s">
        <v>17</v>
      </c>
      <c r="B3" s="5">
        <v>1544235</v>
      </c>
      <c r="C3" s="4" t="s">
        <v>160</v>
      </c>
      <c r="D3" s="4" t="s">
        <v>155</v>
      </c>
      <c r="E3" s="5">
        <v>122</v>
      </c>
      <c r="F3" s="6">
        <v>42549</v>
      </c>
      <c r="G3" s="6">
        <v>42549</v>
      </c>
      <c r="H3" s="4" t="s">
        <v>110</v>
      </c>
      <c r="I3" s="4" t="s">
        <v>18</v>
      </c>
      <c r="J3" s="4" t="s">
        <v>157</v>
      </c>
      <c r="K3" s="4" t="s">
        <v>158</v>
      </c>
      <c r="L3" s="4" t="s">
        <v>161</v>
      </c>
      <c r="M3" s="4" t="s">
        <v>154</v>
      </c>
    </row>
    <row r="4" spans="1:13">
      <c r="A4" s="4" t="s">
        <v>84</v>
      </c>
      <c r="B4" s="5">
        <v>1546618</v>
      </c>
      <c r="C4" s="4" t="s">
        <v>162</v>
      </c>
      <c r="D4" s="4" t="s">
        <v>155</v>
      </c>
      <c r="E4" s="5">
        <v>17</v>
      </c>
      <c r="F4" s="6">
        <v>42759</v>
      </c>
      <c r="G4" s="6">
        <v>42767</v>
      </c>
      <c r="H4" s="4" t="s">
        <v>110</v>
      </c>
      <c r="I4" s="4" t="s">
        <v>86</v>
      </c>
      <c r="J4" s="4" t="s">
        <v>157</v>
      </c>
      <c r="K4" s="4" t="s">
        <v>158</v>
      </c>
      <c r="L4" s="4" t="s">
        <v>163</v>
      </c>
      <c r="M4" s="4" t="s">
        <v>154</v>
      </c>
    </row>
    <row r="5" spans="1:13">
      <c r="A5" s="4" t="s">
        <v>48</v>
      </c>
      <c r="B5" s="5">
        <v>1675708</v>
      </c>
      <c r="C5" s="4" t="s">
        <v>164</v>
      </c>
      <c r="D5" s="4" t="s">
        <v>155</v>
      </c>
      <c r="E5" s="5">
        <v>81</v>
      </c>
      <c r="F5" s="6">
        <v>41759</v>
      </c>
      <c r="G5" s="6">
        <v>41759</v>
      </c>
      <c r="H5" s="4" t="s">
        <v>110</v>
      </c>
      <c r="I5" s="4" t="s">
        <v>78</v>
      </c>
      <c r="J5" s="4" t="s">
        <v>157</v>
      </c>
      <c r="K5" s="4" t="s">
        <v>158</v>
      </c>
      <c r="L5" s="4" t="s">
        <v>165</v>
      </c>
      <c r="M5" s="4" t="s">
        <v>154</v>
      </c>
    </row>
    <row r="6" spans="1:13">
      <c r="A6" s="4" t="s">
        <v>20</v>
      </c>
      <c r="B6" s="5">
        <v>1734910</v>
      </c>
      <c r="C6" s="4" t="s">
        <v>166</v>
      </c>
      <c r="D6" s="4" t="s">
        <v>155</v>
      </c>
      <c r="E6" s="5">
        <v>124</v>
      </c>
      <c r="F6" s="6">
        <v>42551</v>
      </c>
      <c r="G6" s="6">
        <v>42534</v>
      </c>
      <c r="H6" s="4" t="s">
        <v>110</v>
      </c>
      <c r="I6" s="4" t="s">
        <v>21</v>
      </c>
      <c r="J6" s="4" t="s">
        <v>157</v>
      </c>
      <c r="K6" s="4" t="s">
        <v>158</v>
      </c>
      <c r="L6" s="4" t="s">
        <v>167</v>
      </c>
      <c r="M6" s="4" t="s">
        <v>154</v>
      </c>
    </row>
    <row r="7" spans="1:13">
      <c r="A7" s="4" t="s">
        <v>45</v>
      </c>
      <c r="B7" s="5">
        <v>1768895</v>
      </c>
      <c r="C7" s="4" t="s">
        <v>168</v>
      </c>
      <c r="D7" s="4" t="s">
        <v>155</v>
      </c>
      <c r="E7" s="5">
        <v>83</v>
      </c>
      <c r="F7" s="6">
        <v>42858</v>
      </c>
      <c r="G7" s="6">
        <v>42856</v>
      </c>
      <c r="H7" s="4" t="s">
        <v>110</v>
      </c>
      <c r="I7" s="4" t="s">
        <v>46</v>
      </c>
      <c r="J7" s="4" t="s">
        <v>157</v>
      </c>
      <c r="K7" s="4" t="s">
        <v>158</v>
      </c>
      <c r="L7" s="4" t="s">
        <v>169</v>
      </c>
      <c r="M7" s="4" t="s">
        <v>154</v>
      </c>
    </row>
    <row r="8" spans="1:13">
      <c r="A8" s="4" t="s">
        <v>74</v>
      </c>
      <c r="B8" s="5">
        <v>1945050</v>
      </c>
      <c r="C8" s="4" t="s">
        <v>170</v>
      </c>
      <c r="D8" s="4" t="s">
        <v>155</v>
      </c>
      <c r="E8" s="5">
        <v>37</v>
      </c>
      <c r="F8" s="6">
        <v>42787</v>
      </c>
      <c r="G8" s="6">
        <v>42787</v>
      </c>
      <c r="H8" s="4" t="s">
        <v>110</v>
      </c>
      <c r="I8" s="4" t="s">
        <v>111</v>
      </c>
      <c r="J8" s="4" t="s">
        <v>157</v>
      </c>
      <c r="K8" s="4" t="s">
        <v>158</v>
      </c>
      <c r="L8" s="4" t="s">
        <v>171</v>
      </c>
      <c r="M8" s="4" t="s">
        <v>154</v>
      </c>
    </row>
    <row r="9" spans="1:13">
      <c r="A9" s="4" t="s">
        <v>41</v>
      </c>
      <c r="B9" s="5">
        <v>2923651</v>
      </c>
      <c r="C9" s="4" t="s">
        <v>173</v>
      </c>
      <c r="D9" s="4" t="s">
        <v>172</v>
      </c>
      <c r="E9" s="5">
        <v>598</v>
      </c>
      <c r="F9" s="6">
        <v>42661</v>
      </c>
      <c r="G9" s="6">
        <v>42661</v>
      </c>
      <c r="H9" s="4" t="s">
        <v>110</v>
      </c>
      <c r="I9" s="4" t="s">
        <v>108</v>
      </c>
      <c r="J9" s="4" t="s">
        <v>157</v>
      </c>
      <c r="K9" s="4" t="s">
        <v>158</v>
      </c>
      <c r="L9" s="4" t="s">
        <v>174</v>
      </c>
      <c r="M9" s="4" t="s">
        <v>154</v>
      </c>
    </row>
    <row r="10" spans="1:13">
      <c r="A10" s="4" t="s">
        <v>176</v>
      </c>
      <c r="B10" s="5">
        <v>2534593</v>
      </c>
      <c r="C10" s="4" t="s">
        <v>175</v>
      </c>
      <c r="D10" s="4" t="s">
        <v>155</v>
      </c>
      <c r="E10" s="5">
        <v>100</v>
      </c>
      <c r="F10" s="6">
        <v>41053</v>
      </c>
      <c r="G10" s="6">
        <v>41053</v>
      </c>
      <c r="H10" s="4" t="s">
        <v>177</v>
      </c>
      <c r="I10" s="4" t="s">
        <v>178</v>
      </c>
      <c r="J10" s="4" t="s">
        <v>157</v>
      </c>
      <c r="K10" s="4" t="s">
        <v>158</v>
      </c>
      <c r="L10" s="4" t="s">
        <v>179</v>
      </c>
      <c r="M10" s="4" t="s">
        <v>154</v>
      </c>
    </row>
    <row r="11" spans="1:13">
      <c r="A11" s="4" t="s">
        <v>61</v>
      </c>
      <c r="B11" s="5">
        <v>1544372</v>
      </c>
      <c r="C11" s="4" t="s">
        <v>180</v>
      </c>
      <c r="D11" s="4" t="s">
        <v>172</v>
      </c>
      <c r="E11" s="5">
        <v>396</v>
      </c>
      <c r="F11" s="6">
        <v>41873</v>
      </c>
      <c r="G11" s="6">
        <v>41873</v>
      </c>
      <c r="H11" s="4" t="s">
        <v>112</v>
      </c>
      <c r="I11" s="4" t="s">
        <v>113</v>
      </c>
      <c r="J11" s="4" t="s">
        <v>157</v>
      </c>
      <c r="K11" s="4" t="s">
        <v>158</v>
      </c>
      <c r="L11" s="4" t="s">
        <v>181</v>
      </c>
      <c r="M11" s="4" t="s">
        <v>154</v>
      </c>
    </row>
    <row r="12" spans="1:13">
      <c r="A12" s="4" t="s">
        <v>16</v>
      </c>
      <c r="B12" s="5">
        <v>1544374</v>
      </c>
      <c r="C12" s="4" t="s">
        <v>182</v>
      </c>
      <c r="D12" s="4" t="s">
        <v>155</v>
      </c>
      <c r="E12" s="5">
        <v>122</v>
      </c>
      <c r="F12" s="6">
        <v>42549</v>
      </c>
      <c r="G12" s="6">
        <v>42549</v>
      </c>
      <c r="H12" s="4" t="s">
        <v>112</v>
      </c>
      <c r="I12" s="4" t="s">
        <v>114</v>
      </c>
      <c r="J12" s="4" t="s">
        <v>157</v>
      </c>
      <c r="K12" s="4" t="s">
        <v>158</v>
      </c>
      <c r="L12" s="4" t="s">
        <v>161</v>
      </c>
      <c r="M12" s="4" t="s">
        <v>154</v>
      </c>
    </row>
    <row r="13" spans="1:13">
      <c r="A13" s="4" t="s">
        <v>35</v>
      </c>
      <c r="B13" s="5">
        <v>1600878</v>
      </c>
      <c r="C13" s="4" t="s">
        <v>183</v>
      </c>
      <c r="D13" s="4" t="s">
        <v>172</v>
      </c>
      <c r="E13" s="5">
        <v>638</v>
      </c>
      <c r="F13" s="6">
        <v>42818</v>
      </c>
      <c r="G13" s="6">
        <v>42818</v>
      </c>
      <c r="H13" s="4" t="s">
        <v>112</v>
      </c>
      <c r="I13" s="4" t="s">
        <v>184</v>
      </c>
      <c r="J13" s="4" t="s">
        <v>157</v>
      </c>
      <c r="K13" s="4" t="s">
        <v>158</v>
      </c>
      <c r="L13" s="4" t="s">
        <v>185</v>
      </c>
      <c r="M13" s="4" t="s">
        <v>154</v>
      </c>
    </row>
    <row r="14" spans="1:13">
      <c r="A14" s="4" t="s">
        <v>67</v>
      </c>
      <c r="B14" s="5">
        <v>1601156</v>
      </c>
      <c r="C14" s="4" t="s">
        <v>186</v>
      </c>
      <c r="D14" s="4" t="s">
        <v>172</v>
      </c>
      <c r="E14" s="5">
        <v>611</v>
      </c>
      <c r="F14" s="6">
        <v>42713</v>
      </c>
      <c r="G14" s="6">
        <v>42713</v>
      </c>
      <c r="H14" s="4" t="s">
        <v>112</v>
      </c>
      <c r="I14" s="4" t="s">
        <v>115</v>
      </c>
      <c r="J14" s="4" t="s">
        <v>157</v>
      </c>
      <c r="K14" s="4" t="s">
        <v>158</v>
      </c>
      <c r="L14" s="4" t="s">
        <v>187</v>
      </c>
      <c r="M14" s="4" t="s">
        <v>154</v>
      </c>
    </row>
    <row r="15" spans="1:13">
      <c r="A15" s="4" t="s">
        <v>85</v>
      </c>
      <c r="B15" s="5">
        <v>1656374</v>
      </c>
      <c r="C15" s="4" t="s">
        <v>188</v>
      </c>
      <c r="D15" s="4" t="s">
        <v>172</v>
      </c>
      <c r="E15" s="5">
        <v>622</v>
      </c>
      <c r="F15" s="6">
        <v>42759</v>
      </c>
      <c r="G15" s="6">
        <v>42767</v>
      </c>
      <c r="H15" s="4" t="s">
        <v>112</v>
      </c>
      <c r="I15" s="4" t="s">
        <v>189</v>
      </c>
      <c r="J15" s="4" t="s">
        <v>157</v>
      </c>
      <c r="K15" s="4" t="s">
        <v>158</v>
      </c>
      <c r="L15" s="4" t="s">
        <v>163</v>
      </c>
      <c r="M15" s="4" t="s">
        <v>154</v>
      </c>
    </row>
    <row r="16" spans="1:13">
      <c r="A16" s="4" t="s">
        <v>60</v>
      </c>
      <c r="B16" s="5">
        <v>1669156</v>
      </c>
      <c r="C16" s="4" t="s">
        <v>190</v>
      </c>
      <c r="D16" s="4" t="s">
        <v>155</v>
      </c>
      <c r="E16" s="5">
        <v>108</v>
      </c>
      <c r="F16" s="6">
        <v>41432</v>
      </c>
      <c r="G16" s="6">
        <v>41432</v>
      </c>
      <c r="H16" s="4" t="s">
        <v>112</v>
      </c>
      <c r="I16" s="4" t="s">
        <v>116</v>
      </c>
      <c r="J16" s="4" t="s">
        <v>157</v>
      </c>
      <c r="K16" s="4" t="s">
        <v>158</v>
      </c>
      <c r="L16" s="4" t="s">
        <v>181</v>
      </c>
      <c r="M16" s="4" t="s">
        <v>154</v>
      </c>
    </row>
    <row r="17" spans="1:13">
      <c r="A17" s="4" t="s">
        <v>106</v>
      </c>
      <c r="B17" s="5">
        <v>1674592</v>
      </c>
      <c r="C17" s="4" t="s">
        <v>191</v>
      </c>
      <c r="D17" s="4" t="s">
        <v>172</v>
      </c>
      <c r="E17" s="5">
        <v>611</v>
      </c>
      <c r="F17" s="6">
        <v>42713</v>
      </c>
      <c r="G17" s="6">
        <v>42713</v>
      </c>
      <c r="H17" s="4" t="s">
        <v>112</v>
      </c>
      <c r="I17" s="4" t="s">
        <v>117</v>
      </c>
      <c r="J17" s="4" t="s">
        <v>157</v>
      </c>
      <c r="K17" s="4" t="s">
        <v>158</v>
      </c>
      <c r="L17" s="4" t="s">
        <v>181</v>
      </c>
      <c r="M17" s="4" t="s">
        <v>154</v>
      </c>
    </row>
    <row r="18" spans="1:13">
      <c r="A18" s="4" t="s">
        <v>57</v>
      </c>
      <c r="B18" s="5">
        <v>1707133</v>
      </c>
      <c r="C18" s="4" t="s">
        <v>192</v>
      </c>
      <c r="D18" s="4" t="s">
        <v>172</v>
      </c>
      <c r="E18" s="5">
        <v>330</v>
      </c>
      <c r="F18" s="6">
        <v>41611</v>
      </c>
      <c r="G18" s="6">
        <v>41611</v>
      </c>
      <c r="H18" s="4" t="s">
        <v>112</v>
      </c>
      <c r="I18" s="4" t="s">
        <v>118</v>
      </c>
      <c r="J18" s="4" t="s">
        <v>157</v>
      </c>
      <c r="K18" s="4" t="s">
        <v>158</v>
      </c>
      <c r="L18" s="4" t="s">
        <v>181</v>
      </c>
      <c r="M18" s="4" t="s">
        <v>154</v>
      </c>
    </row>
    <row r="19" spans="1:13">
      <c r="A19" s="4" t="s">
        <v>49</v>
      </c>
      <c r="B19" s="5">
        <v>1734908</v>
      </c>
      <c r="C19" s="4" t="s">
        <v>193</v>
      </c>
      <c r="D19" s="4" t="s">
        <v>172</v>
      </c>
      <c r="E19" s="5">
        <v>489</v>
      </c>
      <c r="F19" s="6">
        <v>42244</v>
      </c>
      <c r="G19" s="6">
        <v>42244</v>
      </c>
      <c r="H19" s="4" t="s">
        <v>112</v>
      </c>
      <c r="I19" s="4" t="s">
        <v>194</v>
      </c>
      <c r="J19" s="4" t="s">
        <v>157</v>
      </c>
      <c r="K19" s="4" t="s">
        <v>158</v>
      </c>
      <c r="L19" s="4" t="s">
        <v>195</v>
      </c>
      <c r="M19" s="4" t="s">
        <v>154</v>
      </c>
    </row>
    <row r="20" spans="1:13">
      <c r="A20" s="4" t="s">
        <v>49</v>
      </c>
      <c r="B20" s="5">
        <v>1734908</v>
      </c>
      <c r="C20" s="4" t="s">
        <v>196</v>
      </c>
      <c r="D20" s="4" t="s">
        <v>172</v>
      </c>
      <c r="E20" s="5">
        <v>638</v>
      </c>
      <c r="F20" s="6">
        <v>42818</v>
      </c>
      <c r="G20" s="6">
        <v>42818</v>
      </c>
      <c r="H20" s="4" t="s">
        <v>112</v>
      </c>
      <c r="I20" s="4" t="s">
        <v>119</v>
      </c>
      <c r="J20" s="4" t="s">
        <v>157</v>
      </c>
      <c r="K20" s="4" t="s">
        <v>158</v>
      </c>
      <c r="L20" s="4" t="s">
        <v>195</v>
      </c>
      <c r="M20" s="4" t="s">
        <v>154</v>
      </c>
    </row>
    <row r="21" spans="1:13">
      <c r="A21" s="4" t="s">
        <v>90</v>
      </c>
      <c r="B21" s="5">
        <v>1762353</v>
      </c>
      <c r="C21" s="4" t="s">
        <v>197</v>
      </c>
      <c r="D21" s="4" t="s">
        <v>172</v>
      </c>
      <c r="E21" s="5">
        <v>427</v>
      </c>
      <c r="F21" s="6">
        <v>41992</v>
      </c>
      <c r="G21" s="6">
        <v>41992</v>
      </c>
      <c r="H21" s="4" t="s">
        <v>112</v>
      </c>
      <c r="I21" s="4" t="s">
        <v>120</v>
      </c>
      <c r="J21" s="4" t="s">
        <v>157</v>
      </c>
      <c r="K21" s="4" t="s">
        <v>158</v>
      </c>
      <c r="L21" s="4" t="s">
        <v>181</v>
      </c>
      <c r="M21" s="4" t="s">
        <v>154</v>
      </c>
    </row>
    <row r="22" spans="1:13">
      <c r="A22" s="4" t="s">
        <v>47</v>
      </c>
      <c r="B22" s="5">
        <v>1762430</v>
      </c>
      <c r="C22" s="4" t="s">
        <v>198</v>
      </c>
      <c r="D22" s="4" t="s">
        <v>172</v>
      </c>
      <c r="E22" s="5">
        <v>642</v>
      </c>
      <c r="F22" s="6">
        <v>42832</v>
      </c>
      <c r="G22" s="6">
        <v>42832</v>
      </c>
      <c r="H22" s="4" t="s">
        <v>112</v>
      </c>
      <c r="I22" s="4" t="s">
        <v>199</v>
      </c>
      <c r="J22" s="4" t="s">
        <v>157</v>
      </c>
      <c r="K22" s="4" t="s">
        <v>158</v>
      </c>
      <c r="L22" s="4" t="s">
        <v>200</v>
      </c>
      <c r="M22" s="4" t="s">
        <v>154</v>
      </c>
    </row>
    <row r="23" spans="1:13">
      <c r="A23" s="4" t="s">
        <v>42</v>
      </c>
      <c r="B23" s="5">
        <v>1771857</v>
      </c>
      <c r="C23" s="4" t="s">
        <v>201</v>
      </c>
      <c r="D23" s="4" t="s">
        <v>172</v>
      </c>
      <c r="E23" s="5">
        <v>361</v>
      </c>
      <c r="F23" s="6">
        <v>41740</v>
      </c>
      <c r="G23" s="6">
        <v>41740</v>
      </c>
      <c r="H23" s="4" t="s">
        <v>112</v>
      </c>
      <c r="I23" s="4" t="s">
        <v>121</v>
      </c>
      <c r="J23" s="4" t="s">
        <v>157</v>
      </c>
      <c r="K23" s="4" t="s">
        <v>158</v>
      </c>
      <c r="L23" s="4" t="s">
        <v>202</v>
      </c>
      <c r="M23" s="4" t="s">
        <v>154</v>
      </c>
    </row>
    <row r="24" spans="1:13">
      <c r="A24" s="4" t="s">
        <v>76</v>
      </c>
      <c r="B24" s="5">
        <v>1834566</v>
      </c>
      <c r="C24" s="4" t="s">
        <v>203</v>
      </c>
      <c r="D24" s="4" t="s">
        <v>155</v>
      </c>
      <c r="E24" s="5">
        <v>218</v>
      </c>
      <c r="F24" s="6">
        <v>41954</v>
      </c>
      <c r="G24" s="6">
        <v>41954</v>
      </c>
      <c r="H24" s="4" t="s">
        <v>112</v>
      </c>
      <c r="I24" s="4" t="s">
        <v>122</v>
      </c>
      <c r="J24" s="4" t="s">
        <v>157</v>
      </c>
      <c r="K24" s="4" t="s">
        <v>158</v>
      </c>
      <c r="L24" s="4" t="s">
        <v>181</v>
      </c>
      <c r="M24" s="4" t="s">
        <v>154</v>
      </c>
    </row>
    <row r="25" spans="1:13">
      <c r="A25" s="4" t="s">
        <v>4</v>
      </c>
      <c r="B25" s="5">
        <v>1837751</v>
      </c>
      <c r="C25" s="4" t="s">
        <v>204</v>
      </c>
      <c r="D25" s="4" t="s">
        <v>172</v>
      </c>
      <c r="E25" s="5">
        <v>363</v>
      </c>
      <c r="F25" s="6">
        <v>41751</v>
      </c>
      <c r="G25" s="6">
        <v>41751</v>
      </c>
      <c r="H25" s="4" t="s">
        <v>112</v>
      </c>
      <c r="I25" s="4" t="s">
        <v>205</v>
      </c>
      <c r="J25" s="4" t="s">
        <v>157</v>
      </c>
      <c r="K25" s="4" t="s">
        <v>158</v>
      </c>
      <c r="L25" s="4" t="s">
        <v>206</v>
      </c>
      <c r="M25" s="4" t="s">
        <v>154</v>
      </c>
    </row>
    <row r="26" spans="1:13">
      <c r="A26" s="4" t="s">
        <v>44</v>
      </c>
      <c r="B26" s="5">
        <v>1908726</v>
      </c>
      <c r="C26" s="4" t="s">
        <v>207</v>
      </c>
      <c r="D26" s="4" t="s">
        <v>172</v>
      </c>
      <c r="E26" s="5">
        <v>646</v>
      </c>
      <c r="F26" s="6">
        <v>42857</v>
      </c>
      <c r="G26" s="6">
        <v>42856</v>
      </c>
      <c r="H26" s="4" t="s">
        <v>112</v>
      </c>
      <c r="I26" s="4" t="s">
        <v>208</v>
      </c>
      <c r="J26" s="4" t="s">
        <v>157</v>
      </c>
      <c r="K26" s="4" t="s">
        <v>158</v>
      </c>
      <c r="L26" s="4" t="s">
        <v>169</v>
      </c>
      <c r="M26" s="4" t="s">
        <v>154</v>
      </c>
    </row>
    <row r="27" spans="1:13">
      <c r="A27" s="4" t="s">
        <v>77</v>
      </c>
      <c r="B27" s="5">
        <v>1948411</v>
      </c>
      <c r="C27" s="4" t="s">
        <v>209</v>
      </c>
      <c r="D27" s="4" t="s">
        <v>172</v>
      </c>
      <c r="E27" s="5">
        <v>366</v>
      </c>
      <c r="F27" s="6">
        <v>41765</v>
      </c>
      <c r="G27" s="6">
        <v>41765</v>
      </c>
      <c r="H27" s="4" t="s">
        <v>112</v>
      </c>
      <c r="I27" s="4" t="s">
        <v>210</v>
      </c>
      <c r="J27" s="4" t="s">
        <v>157</v>
      </c>
      <c r="K27" s="4" t="s">
        <v>158</v>
      </c>
      <c r="L27" s="4" t="s">
        <v>165</v>
      </c>
      <c r="M27" s="4" t="s">
        <v>154</v>
      </c>
    </row>
    <row r="28" spans="1:13">
      <c r="A28" s="4" t="s">
        <v>107</v>
      </c>
      <c r="B28" s="5">
        <v>2246171</v>
      </c>
      <c r="C28" s="4" t="s">
        <v>211</v>
      </c>
      <c r="D28" s="4" t="s">
        <v>172</v>
      </c>
      <c r="E28" s="5">
        <v>598</v>
      </c>
      <c r="F28" s="6">
        <v>42661</v>
      </c>
      <c r="G28" s="6">
        <v>42667</v>
      </c>
      <c r="H28" s="4" t="s">
        <v>112</v>
      </c>
      <c r="I28" s="4" t="s">
        <v>123</v>
      </c>
      <c r="J28" s="4" t="s">
        <v>157</v>
      </c>
      <c r="K28" s="4" t="s">
        <v>158</v>
      </c>
      <c r="L28" s="4" t="s">
        <v>174</v>
      </c>
      <c r="M28" s="4" t="s">
        <v>154</v>
      </c>
    </row>
    <row r="29" spans="1:13">
      <c r="A29" s="4" t="s">
        <v>42</v>
      </c>
      <c r="B29" s="5">
        <v>1771857</v>
      </c>
      <c r="C29" s="4" t="s">
        <v>212</v>
      </c>
      <c r="D29" s="4" t="s">
        <v>155</v>
      </c>
      <c r="E29" s="5">
        <v>168</v>
      </c>
      <c r="F29" s="6">
        <v>41884</v>
      </c>
      <c r="G29" s="6">
        <v>41884</v>
      </c>
      <c r="H29" s="4" t="s">
        <v>124</v>
      </c>
      <c r="I29" s="4" t="s">
        <v>213</v>
      </c>
      <c r="J29" s="4" t="s">
        <v>214</v>
      </c>
      <c r="K29" s="4" t="s">
        <v>158</v>
      </c>
      <c r="L29" s="4" t="s">
        <v>202</v>
      </c>
      <c r="M29" s="4"/>
    </row>
    <row r="30" spans="1:13">
      <c r="A30" s="4" t="s">
        <v>16</v>
      </c>
      <c r="B30" s="5">
        <v>1544374</v>
      </c>
      <c r="C30" s="4" t="s">
        <v>182</v>
      </c>
      <c r="D30" s="4" t="s">
        <v>155</v>
      </c>
      <c r="E30" s="5">
        <v>122</v>
      </c>
      <c r="F30" s="6">
        <v>42549</v>
      </c>
      <c r="G30" s="6">
        <v>42549</v>
      </c>
      <c r="H30" s="4" t="s">
        <v>110</v>
      </c>
      <c r="I30" s="4" t="s">
        <v>18</v>
      </c>
      <c r="J30" s="4" t="s">
        <v>214</v>
      </c>
      <c r="K30" s="4" t="s">
        <v>158</v>
      </c>
      <c r="L30" s="4" t="s">
        <v>161</v>
      </c>
      <c r="M30" s="4"/>
    </row>
    <row r="31" spans="1:13">
      <c r="A31" s="4" t="s">
        <v>35</v>
      </c>
      <c r="B31" s="5">
        <v>1600878</v>
      </c>
      <c r="C31" s="4" t="s">
        <v>183</v>
      </c>
      <c r="D31" s="4" t="s">
        <v>172</v>
      </c>
      <c r="E31" s="5">
        <v>638</v>
      </c>
      <c r="F31" s="6">
        <v>42818</v>
      </c>
      <c r="G31" s="6">
        <v>42818</v>
      </c>
      <c r="H31" s="4" t="s">
        <v>112</v>
      </c>
      <c r="I31" s="4" t="s">
        <v>118</v>
      </c>
      <c r="J31" s="4" t="s">
        <v>214</v>
      </c>
      <c r="K31" s="4" t="s">
        <v>158</v>
      </c>
      <c r="L31" s="4" t="s">
        <v>185</v>
      </c>
      <c r="M31" s="4"/>
    </row>
    <row r="32" spans="1:13">
      <c r="A32" s="4" t="s">
        <v>85</v>
      </c>
      <c r="B32" s="5">
        <v>1656374</v>
      </c>
      <c r="C32" s="4" t="s">
        <v>188</v>
      </c>
      <c r="D32" s="4" t="s">
        <v>172</v>
      </c>
      <c r="E32" s="5">
        <v>622</v>
      </c>
      <c r="F32" s="6">
        <v>42759</v>
      </c>
      <c r="G32" s="6">
        <v>42767</v>
      </c>
      <c r="H32" s="4" t="s">
        <v>110</v>
      </c>
      <c r="I32" s="4" t="s">
        <v>86</v>
      </c>
      <c r="J32" s="4" t="s">
        <v>214</v>
      </c>
      <c r="K32" s="4" t="s">
        <v>158</v>
      </c>
      <c r="L32" s="4" t="s">
        <v>163</v>
      </c>
      <c r="M32" s="4"/>
    </row>
    <row r="33" spans="1:13">
      <c r="A33" s="4" t="s">
        <v>19</v>
      </c>
      <c r="B33" s="5">
        <v>1801755</v>
      </c>
      <c r="C33" s="4" t="s">
        <v>215</v>
      </c>
      <c r="D33" s="4" t="s">
        <v>172</v>
      </c>
      <c r="E33" s="5">
        <v>567</v>
      </c>
      <c r="F33" s="6">
        <v>42552</v>
      </c>
      <c r="G33" s="6">
        <v>42552</v>
      </c>
      <c r="H33" s="4" t="s">
        <v>110</v>
      </c>
      <c r="I33" s="4" t="s">
        <v>21</v>
      </c>
      <c r="J33" s="4" t="s">
        <v>214</v>
      </c>
      <c r="K33" s="4" t="s">
        <v>158</v>
      </c>
      <c r="L33" s="4" t="s">
        <v>167</v>
      </c>
      <c r="M33" s="4"/>
    </row>
    <row r="34" spans="1:13">
      <c r="A34" s="4" t="s">
        <v>44</v>
      </c>
      <c r="B34" s="5">
        <v>1908726</v>
      </c>
      <c r="C34" s="4" t="s">
        <v>207</v>
      </c>
      <c r="D34" s="4" t="s">
        <v>172</v>
      </c>
      <c r="E34" s="5">
        <v>646</v>
      </c>
      <c r="F34" s="6">
        <v>42857</v>
      </c>
      <c r="G34" s="6">
        <v>42857</v>
      </c>
      <c r="H34" s="4" t="s">
        <v>110</v>
      </c>
      <c r="I34" s="4" t="s">
        <v>46</v>
      </c>
      <c r="J34" s="4" t="s">
        <v>214</v>
      </c>
      <c r="K34" s="4" t="s">
        <v>158</v>
      </c>
      <c r="L34" s="4" t="s">
        <v>169</v>
      </c>
      <c r="M34" s="4"/>
    </row>
    <row r="35" spans="1:13">
      <c r="A35" s="4" t="s">
        <v>77</v>
      </c>
      <c r="B35" s="5">
        <v>1948411</v>
      </c>
      <c r="C35" s="4" t="s">
        <v>209</v>
      </c>
      <c r="D35" s="4" t="s">
        <v>172</v>
      </c>
      <c r="E35" s="5">
        <v>366</v>
      </c>
      <c r="F35" s="6">
        <v>41765</v>
      </c>
      <c r="G35" s="6">
        <v>41765</v>
      </c>
      <c r="H35" s="4" t="s">
        <v>110</v>
      </c>
      <c r="I35" s="4" t="s">
        <v>78</v>
      </c>
      <c r="J35" s="4" t="s">
        <v>214</v>
      </c>
      <c r="K35" s="4" t="s">
        <v>158</v>
      </c>
      <c r="L35" s="4" t="s">
        <v>165</v>
      </c>
      <c r="M35" s="4"/>
    </row>
    <row r="36" spans="1:13">
      <c r="A36" s="4" t="s">
        <v>107</v>
      </c>
      <c r="B36" s="5">
        <v>2246171</v>
      </c>
      <c r="C36" s="4" t="s">
        <v>211</v>
      </c>
      <c r="D36" s="4" t="s">
        <v>172</v>
      </c>
      <c r="E36" s="5">
        <v>598</v>
      </c>
      <c r="F36" s="6">
        <v>42661</v>
      </c>
      <c r="G36" s="6">
        <v>42661</v>
      </c>
      <c r="H36" s="4" t="s">
        <v>110</v>
      </c>
      <c r="I36" s="4" t="s">
        <v>108</v>
      </c>
      <c r="J36" s="4" t="s">
        <v>214</v>
      </c>
      <c r="K36" s="4" t="s">
        <v>158</v>
      </c>
      <c r="L36" s="4" t="s">
        <v>174</v>
      </c>
      <c r="M36" s="4"/>
    </row>
    <row r="37" spans="1:13">
      <c r="A37" s="4" t="s">
        <v>217</v>
      </c>
      <c r="B37" s="5">
        <v>1875346</v>
      </c>
      <c r="C37" s="4" t="s">
        <v>216</v>
      </c>
      <c r="D37" s="4" t="s">
        <v>172</v>
      </c>
      <c r="E37" s="5">
        <v>542</v>
      </c>
      <c r="F37" s="6">
        <v>42451</v>
      </c>
      <c r="G37" s="6">
        <v>42451</v>
      </c>
      <c r="H37" s="4" t="s">
        <v>177</v>
      </c>
      <c r="I37" s="4" t="s">
        <v>178</v>
      </c>
      <c r="J37" s="4" t="s">
        <v>214</v>
      </c>
      <c r="K37" s="4" t="s">
        <v>158</v>
      </c>
      <c r="L37" s="4" t="s">
        <v>179</v>
      </c>
      <c r="M37" s="4"/>
    </row>
    <row r="38" spans="1:13">
      <c r="A38" s="4" t="s">
        <v>219</v>
      </c>
      <c r="B38" s="5">
        <v>1876301</v>
      </c>
      <c r="C38" s="4" t="s">
        <v>218</v>
      </c>
      <c r="D38" s="4" t="s">
        <v>172</v>
      </c>
      <c r="E38" s="5">
        <v>351</v>
      </c>
      <c r="F38" s="6">
        <v>41698</v>
      </c>
      <c r="G38" s="6">
        <v>41698</v>
      </c>
      <c r="H38" s="4" t="s">
        <v>177</v>
      </c>
      <c r="I38" s="4" t="s">
        <v>220</v>
      </c>
      <c r="J38" s="4" t="s">
        <v>214</v>
      </c>
      <c r="K38" s="4" t="s">
        <v>158</v>
      </c>
      <c r="L38" s="4" t="s">
        <v>221</v>
      </c>
      <c r="M38" s="4"/>
    </row>
    <row r="39" spans="1:13">
      <c r="A39" s="4" t="s">
        <v>85</v>
      </c>
      <c r="B39" s="5">
        <v>1656374</v>
      </c>
      <c r="C39" s="4" t="s">
        <v>222</v>
      </c>
      <c r="D39" s="4" t="s">
        <v>172</v>
      </c>
      <c r="E39" s="5">
        <v>364</v>
      </c>
      <c r="F39" s="6">
        <v>41754</v>
      </c>
      <c r="G39" s="6">
        <v>41754</v>
      </c>
      <c r="H39" s="4" t="s">
        <v>112</v>
      </c>
      <c r="I39" s="4" t="s">
        <v>223</v>
      </c>
      <c r="J39" s="4" t="s">
        <v>214</v>
      </c>
      <c r="K39" s="4" t="s">
        <v>158</v>
      </c>
      <c r="L39" s="4" t="s">
        <v>163</v>
      </c>
      <c r="M39" s="4"/>
    </row>
    <row r="40" spans="1:13">
      <c r="A40" s="4" t="s">
        <v>49</v>
      </c>
      <c r="B40" s="5">
        <v>1734908</v>
      </c>
      <c r="C40" s="4" t="s">
        <v>196</v>
      </c>
      <c r="D40" s="4" t="s">
        <v>172</v>
      </c>
      <c r="E40" s="5">
        <v>638</v>
      </c>
      <c r="F40" s="6">
        <v>42818</v>
      </c>
      <c r="G40" s="6">
        <v>42818</v>
      </c>
      <c r="H40" s="4" t="s">
        <v>112</v>
      </c>
      <c r="I40" s="4" t="s">
        <v>117</v>
      </c>
      <c r="J40" s="4" t="s">
        <v>214</v>
      </c>
      <c r="K40" s="4" t="s">
        <v>158</v>
      </c>
      <c r="L40" s="4" t="s">
        <v>195</v>
      </c>
      <c r="M40" s="4"/>
    </row>
    <row r="41" spans="1:13">
      <c r="A41" s="4" t="s">
        <v>47</v>
      </c>
      <c r="B41" s="5">
        <v>1762430</v>
      </c>
      <c r="C41" s="4" t="s">
        <v>198</v>
      </c>
      <c r="D41" s="4" t="s">
        <v>172</v>
      </c>
      <c r="E41" s="5">
        <v>642</v>
      </c>
      <c r="F41" s="6">
        <v>42832</v>
      </c>
      <c r="G41" s="6">
        <v>42832</v>
      </c>
      <c r="H41" s="4" t="s">
        <v>112</v>
      </c>
      <c r="I41" s="4" t="s">
        <v>115</v>
      </c>
      <c r="J41" s="4" t="s">
        <v>214</v>
      </c>
      <c r="K41" s="4" t="s">
        <v>158</v>
      </c>
      <c r="L41" s="4" t="s">
        <v>200</v>
      </c>
      <c r="M41" s="4"/>
    </row>
    <row r="42" spans="1:13">
      <c r="A42" s="4" t="s">
        <v>98</v>
      </c>
      <c r="B42" s="5">
        <v>1997745</v>
      </c>
      <c r="C42" s="4" t="s">
        <v>224</v>
      </c>
      <c r="D42" s="4" t="s">
        <v>155</v>
      </c>
      <c r="E42" s="5">
        <v>182</v>
      </c>
      <c r="F42" s="6">
        <v>42999</v>
      </c>
      <c r="G42" s="6">
        <v>42999</v>
      </c>
      <c r="H42" s="4" t="s">
        <v>110</v>
      </c>
      <c r="I42" s="4" t="s">
        <v>225</v>
      </c>
      <c r="J42" s="4" t="s">
        <v>157</v>
      </c>
      <c r="K42" s="4" t="s">
        <v>158</v>
      </c>
      <c r="L42" s="4" t="s">
        <v>226</v>
      </c>
      <c r="M42" s="4" t="s">
        <v>154</v>
      </c>
    </row>
    <row r="43" spans="1:13">
      <c r="A43" s="4" t="s">
        <v>98</v>
      </c>
      <c r="B43" s="5">
        <v>1997745</v>
      </c>
      <c r="C43" s="4" t="s">
        <v>224</v>
      </c>
      <c r="D43" s="4" t="s">
        <v>155</v>
      </c>
      <c r="E43" s="5">
        <v>182</v>
      </c>
      <c r="F43" s="6">
        <v>42999</v>
      </c>
      <c r="G43" s="6">
        <v>42999</v>
      </c>
      <c r="H43" s="4" t="s">
        <v>110</v>
      </c>
      <c r="I43" s="4" t="s">
        <v>227</v>
      </c>
      <c r="J43" s="4" t="s">
        <v>214</v>
      </c>
      <c r="K43" s="4" t="s">
        <v>158</v>
      </c>
      <c r="L43" s="4" t="s">
        <v>226</v>
      </c>
      <c r="M43" s="4"/>
    </row>
    <row r="44" spans="1:13">
      <c r="A44" s="4" t="s">
        <v>24</v>
      </c>
      <c r="B44" s="5">
        <v>2855140</v>
      </c>
      <c r="C44" s="4" t="s">
        <v>228</v>
      </c>
      <c r="D44" s="4" t="s">
        <v>155</v>
      </c>
      <c r="E44" s="5">
        <v>207</v>
      </c>
      <c r="F44" s="6">
        <v>43035</v>
      </c>
      <c r="G44" s="6">
        <v>43037</v>
      </c>
      <c r="H44" s="4" t="s">
        <v>110</v>
      </c>
      <c r="I44" s="4" t="s">
        <v>101</v>
      </c>
      <c r="J44" s="4" t="s">
        <v>157</v>
      </c>
      <c r="K44" s="4" t="s">
        <v>158</v>
      </c>
      <c r="L44" s="4" t="s">
        <v>229</v>
      </c>
      <c r="M44" s="4" t="s">
        <v>154</v>
      </c>
    </row>
    <row r="45" spans="1:13">
      <c r="A45" s="4" t="s">
        <v>100</v>
      </c>
      <c r="B45" s="5">
        <v>1676343</v>
      </c>
      <c r="C45" s="4" t="s">
        <v>230</v>
      </c>
      <c r="D45" s="4" t="s">
        <v>155</v>
      </c>
      <c r="E45" s="5">
        <v>207</v>
      </c>
      <c r="F45" s="6">
        <v>43035</v>
      </c>
      <c r="G45" s="6">
        <v>43037</v>
      </c>
      <c r="H45" s="4" t="s">
        <v>110</v>
      </c>
      <c r="I45" s="4" t="s">
        <v>231</v>
      </c>
      <c r="J45" s="4" t="s">
        <v>157</v>
      </c>
      <c r="K45" s="4" t="s">
        <v>158</v>
      </c>
      <c r="L45" s="4" t="s">
        <v>229</v>
      </c>
      <c r="M45" s="4" t="s">
        <v>154</v>
      </c>
    </row>
    <row r="46" spans="1:13">
      <c r="A46" s="4" t="s">
        <v>100</v>
      </c>
      <c r="B46" s="5">
        <v>1676343</v>
      </c>
      <c r="C46" s="4" t="s">
        <v>230</v>
      </c>
      <c r="D46" s="4" t="s">
        <v>155</v>
      </c>
      <c r="E46" s="5">
        <v>207</v>
      </c>
      <c r="F46" s="6">
        <v>43035</v>
      </c>
      <c r="G46" s="6">
        <v>43037</v>
      </c>
      <c r="H46" s="4" t="s">
        <v>110</v>
      </c>
      <c r="I46" s="4" t="s">
        <v>101</v>
      </c>
      <c r="J46" s="4" t="s">
        <v>214</v>
      </c>
      <c r="K46" s="4" t="s">
        <v>158</v>
      </c>
      <c r="L46" s="4" t="s">
        <v>229</v>
      </c>
      <c r="M46" s="4"/>
    </row>
    <row r="47" spans="1:13">
      <c r="A47" s="4" t="s">
        <v>7</v>
      </c>
      <c r="B47" s="5">
        <v>1350754</v>
      </c>
      <c r="C47" s="4" t="s">
        <v>232</v>
      </c>
      <c r="D47" s="4" t="s">
        <v>155</v>
      </c>
      <c r="E47" s="5">
        <v>228</v>
      </c>
      <c r="F47" s="6">
        <v>43068</v>
      </c>
      <c r="G47" s="6">
        <v>43070</v>
      </c>
      <c r="H47" s="4" t="s">
        <v>125</v>
      </c>
      <c r="I47" s="4" t="s">
        <v>8</v>
      </c>
      <c r="J47" s="4" t="s">
        <v>157</v>
      </c>
      <c r="K47" s="4" t="s">
        <v>158</v>
      </c>
      <c r="L47" s="4" t="s">
        <v>181</v>
      </c>
      <c r="M47" s="4" t="s">
        <v>154</v>
      </c>
    </row>
    <row r="48" spans="1:13">
      <c r="A48" s="4" t="s">
        <v>97</v>
      </c>
      <c r="B48" s="5">
        <v>1544394</v>
      </c>
      <c r="C48" s="4" t="s">
        <v>233</v>
      </c>
      <c r="D48" s="4" t="s">
        <v>155</v>
      </c>
      <c r="E48" s="5">
        <v>228</v>
      </c>
      <c r="F48" s="6">
        <v>43068</v>
      </c>
      <c r="G48" s="6">
        <v>43070</v>
      </c>
      <c r="H48" s="4" t="s">
        <v>124</v>
      </c>
      <c r="I48" s="4" t="s">
        <v>213</v>
      </c>
      <c r="J48" s="4" t="s">
        <v>157</v>
      </c>
      <c r="K48" s="4" t="s">
        <v>158</v>
      </c>
      <c r="L48" s="4" t="s">
        <v>181</v>
      </c>
      <c r="M48" s="4" t="s">
        <v>154</v>
      </c>
    </row>
    <row r="49" spans="1:13">
      <c r="A49" s="4" t="s">
        <v>97</v>
      </c>
      <c r="B49" s="5">
        <v>1544394</v>
      </c>
      <c r="C49" s="4" t="s">
        <v>233</v>
      </c>
      <c r="D49" s="4" t="s">
        <v>155</v>
      </c>
      <c r="E49" s="5">
        <v>228</v>
      </c>
      <c r="F49" s="6">
        <v>43068</v>
      </c>
      <c r="G49" s="6">
        <v>43070</v>
      </c>
      <c r="H49" s="4" t="s">
        <v>125</v>
      </c>
      <c r="I49" s="4" t="s">
        <v>8</v>
      </c>
      <c r="J49" s="4" t="s">
        <v>214</v>
      </c>
      <c r="K49" s="4" t="s">
        <v>158</v>
      </c>
      <c r="L49" s="4" t="s">
        <v>181</v>
      </c>
      <c r="M49" s="4"/>
    </row>
    <row r="50" spans="1:13">
      <c r="A50" s="4" t="s">
        <v>235</v>
      </c>
      <c r="B50" s="5">
        <v>1759318</v>
      </c>
      <c r="C50" s="4" t="s">
        <v>234</v>
      </c>
      <c r="D50" s="4" t="s">
        <v>155</v>
      </c>
      <c r="E50" s="5">
        <v>28</v>
      </c>
      <c r="F50" s="6">
        <v>41680</v>
      </c>
      <c r="G50" s="6">
        <v>41680</v>
      </c>
      <c r="H50" s="4" t="s">
        <v>177</v>
      </c>
      <c r="I50" s="4" t="s">
        <v>220</v>
      </c>
      <c r="J50" s="4" t="s">
        <v>157</v>
      </c>
      <c r="K50" s="4" t="s">
        <v>158</v>
      </c>
      <c r="L50" s="4" t="s">
        <v>221</v>
      </c>
      <c r="M50" s="4" t="s">
        <v>154</v>
      </c>
    </row>
    <row r="51" spans="1:13">
      <c r="A51" s="4" t="s">
        <v>37</v>
      </c>
      <c r="B51" s="5">
        <v>1488255</v>
      </c>
      <c r="C51" s="4" t="s">
        <v>236</v>
      </c>
      <c r="D51" s="4" t="s">
        <v>155</v>
      </c>
      <c r="E51" s="5">
        <v>242</v>
      </c>
      <c r="F51" s="6">
        <v>43088</v>
      </c>
      <c r="G51" s="6">
        <v>43101</v>
      </c>
      <c r="H51" s="4" t="s">
        <v>110</v>
      </c>
      <c r="I51" s="4" t="s">
        <v>38</v>
      </c>
      <c r="J51" s="4" t="s">
        <v>157</v>
      </c>
      <c r="K51" s="4" t="s">
        <v>158</v>
      </c>
      <c r="L51" s="4" t="s">
        <v>237</v>
      </c>
      <c r="M51" s="4" t="s">
        <v>154</v>
      </c>
    </row>
    <row r="52" spans="1:13">
      <c r="A52" s="4" t="s">
        <v>50</v>
      </c>
      <c r="B52" s="5">
        <v>2044591</v>
      </c>
      <c r="C52" s="4" t="s">
        <v>238</v>
      </c>
      <c r="D52" s="4" t="s">
        <v>155</v>
      </c>
      <c r="E52" s="5">
        <v>242</v>
      </c>
      <c r="F52" s="6">
        <v>43088</v>
      </c>
      <c r="G52" s="6">
        <v>43101</v>
      </c>
      <c r="H52" s="4" t="s">
        <v>110</v>
      </c>
      <c r="I52" s="4" t="s">
        <v>69</v>
      </c>
      <c r="J52" s="4" t="s">
        <v>157</v>
      </c>
      <c r="K52" s="4" t="s">
        <v>158</v>
      </c>
      <c r="L52" s="4" t="s">
        <v>239</v>
      </c>
      <c r="M52" s="4" t="s">
        <v>154</v>
      </c>
    </row>
    <row r="53" spans="1:13">
      <c r="A53" s="4" t="s">
        <v>55</v>
      </c>
      <c r="B53" s="5">
        <v>2139326</v>
      </c>
      <c r="C53" s="4" t="s">
        <v>240</v>
      </c>
      <c r="D53" s="4" t="s">
        <v>155</v>
      </c>
      <c r="E53" s="5">
        <v>242</v>
      </c>
      <c r="F53" s="6">
        <v>43088</v>
      </c>
      <c r="G53" s="6">
        <v>43101</v>
      </c>
      <c r="H53" s="4" t="s">
        <v>110</v>
      </c>
      <c r="I53" s="4" t="s">
        <v>80</v>
      </c>
      <c r="J53" s="4" t="s">
        <v>157</v>
      </c>
      <c r="K53" s="4" t="s">
        <v>158</v>
      </c>
      <c r="L53" s="4" t="s">
        <v>241</v>
      </c>
      <c r="M53" s="4" t="s">
        <v>154</v>
      </c>
    </row>
    <row r="54" spans="1:13">
      <c r="A54" s="4" t="s">
        <v>32</v>
      </c>
      <c r="B54" s="5">
        <v>2244785</v>
      </c>
      <c r="C54" s="4" t="s">
        <v>242</v>
      </c>
      <c r="D54" s="4" t="s">
        <v>155</v>
      </c>
      <c r="E54" s="5">
        <v>242</v>
      </c>
      <c r="F54" s="6">
        <v>43088</v>
      </c>
      <c r="G54" s="6">
        <v>43101</v>
      </c>
      <c r="H54" s="4" t="s">
        <v>110</v>
      </c>
      <c r="I54" s="4" t="s">
        <v>94</v>
      </c>
      <c r="J54" s="4" t="s">
        <v>157</v>
      </c>
      <c r="K54" s="4" t="s">
        <v>158</v>
      </c>
      <c r="L54" s="4" t="s">
        <v>243</v>
      </c>
      <c r="M54" s="4" t="s">
        <v>154</v>
      </c>
    </row>
    <row r="55" spans="1:13">
      <c r="A55" s="4" t="s">
        <v>30</v>
      </c>
      <c r="B55" s="5">
        <v>1675617</v>
      </c>
      <c r="C55" s="4" t="s">
        <v>244</v>
      </c>
      <c r="D55" s="4" t="s">
        <v>155</v>
      </c>
      <c r="E55" s="5">
        <v>242</v>
      </c>
      <c r="F55" s="6">
        <v>43088</v>
      </c>
      <c r="G55" s="6">
        <v>43101</v>
      </c>
      <c r="H55" s="4" t="s">
        <v>110</v>
      </c>
      <c r="I55" s="4" t="s">
        <v>31</v>
      </c>
      <c r="J55" s="4" t="s">
        <v>157</v>
      </c>
      <c r="K55" s="4" t="s">
        <v>158</v>
      </c>
      <c r="L55" s="4" t="s">
        <v>245</v>
      </c>
      <c r="M55" s="4" t="s">
        <v>154</v>
      </c>
    </row>
    <row r="56" spans="1:13">
      <c r="A56" s="4" t="s">
        <v>33</v>
      </c>
      <c r="B56" s="5">
        <v>1671688</v>
      </c>
      <c r="C56" s="4" t="s">
        <v>246</v>
      </c>
      <c r="D56" s="4" t="s">
        <v>155</v>
      </c>
      <c r="E56" s="5">
        <v>242</v>
      </c>
      <c r="F56" s="6">
        <v>43088</v>
      </c>
      <c r="G56" s="6">
        <v>43101</v>
      </c>
      <c r="H56" s="4" t="s">
        <v>110</v>
      </c>
      <c r="I56" s="4" t="s">
        <v>40</v>
      </c>
      <c r="J56" s="4" t="s">
        <v>157</v>
      </c>
      <c r="K56" s="4" t="s">
        <v>158</v>
      </c>
      <c r="L56" s="4" t="s">
        <v>247</v>
      </c>
      <c r="M56" s="4" t="s">
        <v>154</v>
      </c>
    </row>
    <row r="57" spans="1:13">
      <c r="A57" s="4" t="s">
        <v>13</v>
      </c>
      <c r="B57" s="5">
        <v>1763457</v>
      </c>
      <c r="C57" s="4" t="s">
        <v>248</v>
      </c>
      <c r="D57" s="4" t="s">
        <v>155</v>
      </c>
      <c r="E57" s="5">
        <v>242</v>
      </c>
      <c r="F57" s="6">
        <v>43088</v>
      </c>
      <c r="G57" s="6">
        <v>43101</v>
      </c>
      <c r="H57" s="4" t="s">
        <v>110</v>
      </c>
      <c r="I57" s="4" t="s">
        <v>14</v>
      </c>
      <c r="J57" s="4" t="s">
        <v>157</v>
      </c>
      <c r="K57" s="4" t="s">
        <v>158</v>
      </c>
      <c r="L57" s="4" t="s">
        <v>202</v>
      </c>
      <c r="M57" s="4" t="s">
        <v>154</v>
      </c>
    </row>
    <row r="58" spans="1:13">
      <c r="A58" s="4" t="s">
        <v>59</v>
      </c>
      <c r="B58" s="5">
        <v>1690814</v>
      </c>
      <c r="C58" s="4" t="s">
        <v>249</v>
      </c>
      <c r="D58" s="4" t="s">
        <v>172</v>
      </c>
      <c r="E58" s="5">
        <v>709</v>
      </c>
      <c r="F58" s="6">
        <v>43088</v>
      </c>
      <c r="G58" s="6">
        <v>43101</v>
      </c>
      <c r="H58" s="4" t="s">
        <v>112</v>
      </c>
      <c r="I58" s="4" t="s">
        <v>126</v>
      </c>
      <c r="J58" s="4" t="s">
        <v>157</v>
      </c>
      <c r="K58" s="4" t="s">
        <v>158</v>
      </c>
      <c r="L58" s="4" t="s">
        <v>237</v>
      </c>
      <c r="M58" s="4" t="s">
        <v>154</v>
      </c>
    </row>
    <row r="59" spans="1:13">
      <c r="A59" s="4" t="s">
        <v>59</v>
      </c>
      <c r="B59" s="5">
        <v>1690814</v>
      </c>
      <c r="C59" s="4" t="s">
        <v>249</v>
      </c>
      <c r="D59" s="4" t="s">
        <v>172</v>
      </c>
      <c r="E59" s="5">
        <v>709</v>
      </c>
      <c r="F59" s="6">
        <v>43088</v>
      </c>
      <c r="G59" s="6">
        <v>43101</v>
      </c>
      <c r="H59" s="4" t="s">
        <v>110</v>
      </c>
      <c r="I59" s="4" t="s">
        <v>38</v>
      </c>
      <c r="J59" s="4" t="s">
        <v>214</v>
      </c>
      <c r="K59" s="4" t="s">
        <v>158</v>
      </c>
      <c r="L59" s="4" t="s">
        <v>237</v>
      </c>
      <c r="M59" s="4"/>
    </row>
    <row r="60" spans="1:13">
      <c r="A60" s="4" t="s">
        <v>68</v>
      </c>
      <c r="B60" s="5">
        <v>1031422</v>
      </c>
      <c r="C60" s="4" t="s">
        <v>250</v>
      </c>
      <c r="D60" s="4" t="s">
        <v>172</v>
      </c>
      <c r="E60" s="5">
        <v>709</v>
      </c>
      <c r="F60" s="6">
        <v>43088</v>
      </c>
      <c r="G60" s="6">
        <v>43101</v>
      </c>
      <c r="H60" s="4" t="s">
        <v>112</v>
      </c>
      <c r="I60" s="4" t="s">
        <v>127</v>
      </c>
      <c r="J60" s="4" t="s">
        <v>157</v>
      </c>
      <c r="K60" s="4" t="s">
        <v>158</v>
      </c>
      <c r="L60" s="4" t="s">
        <v>239</v>
      </c>
      <c r="M60" s="4" t="s">
        <v>154</v>
      </c>
    </row>
    <row r="61" spans="1:13">
      <c r="A61" s="4" t="s">
        <v>68</v>
      </c>
      <c r="B61" s="5">
        <v>1031422</v>
      </c>
      <c r="C61" s="4" t="s">
        <v>250</v>
      </c>
      <c r="D61" s="4" t="s">
        <v>172</v>
      </c>
      <c r="E61" s="5">
        <v>709</v>
      </c>
      <c r="F61" s="6">
        <v>43088</v>
      </c>
      <c r="G61" s="6">
        <v>43101</v>
      </c>
      <c r="H61" s="4" t="s">
        <v>110</v>
      </c>
      <c r="I61" s="4" t="s">
        <v>69</v>
      </c>
      <c r="J61" s="4" t="s">
        <v>214</v>
      </c>
      <c r="K61" s="4" t="s">
        <v>158</v>
      </c>
      <c r="L61" s="4" t="s">
        <v>239</v>
      </c>
      <c r="M61" s="4"/>
    </row>
    <row r="62" spans="1:13">
      <c r="A62" s="4" t="s">
        <v>79</v>
      </c>
      <c r="B62" s="5">
        <v>1658927</v>
      </c>
      <c r="C62" s="4" t="s">
        <v>251</v>
      </c>
      <c r="D62" s="4" t="s">
        <v>172</v>
      </c>
      <c r="E62" s="5">
        <v>709</v>
      </c>
      <c r="F62" s="6">
        <v>43088</v>
      </c>
      <c r="G62" s="6">
        <v>43101</v>
      </c>
      <c r="H62" s="4" t="s">
        <v>112</v>
      </c>
      <c r="I62" s="4" t="s">
        <v>128</v>
      </c>
      <c r="J62" s="4" t="s">
        <v>157</v>
      </c>
      <c r="K62" s="4" t="s">
        <v>158</v>
      </c>
      <c r="L62" s="4" t="s">
        <v>241</v>
      </c>
      <c r="M62" s="4" t="s">
        <v>154</v>
      </c>
    </row>
    <row r="63" spans="1:13">
      <c r="A63" s="4" t="s">
        <v>79</v>
      </c>
      <c r="B63" s="5">
        <v>1658927</v>
      </c>
      <c r="C63" s="4" t="s">
        <v>251</v>
      </c>
      <c r="D63" s="4" t="s">
        <v>172</v>
      </c>
      <c r="E63" s="5">
        <v>709</v>
      </c>
      <c r="F63" s="6">
        <v>43088</v>
      </c>
      <c r="G63" s="6">
        <v>43101</v>
      </c>
      <c r="H63" s="4" t="s">
        <v>110</v>
      </c>
      <c r="I63" s="4" t="s">
        <v>80</v>
      </c>
      <c r="J63" s="4" t="s">
        <v>214</v>
      </c>
      <c r="K63" s="4" t="s">
        <v>158</v>
      </c>
      <c r="L63" s="4" t="s">
        <v>241</v>
      </c>
      <c r="M63" s="4"/>
    </row>
    <row r="64" spans="1:13">
      <c r="A64" s="4" t="s">
        <v>103</v>
      </c>
      <c r="B64" s="5">
        <v>2249486</v>
      </c>
      <c r="C64" s="4" t="s">
        <v>252</v>
      </c>
      <c r="D64" s="4" t="s">
        <v>172</v>
      </c>
      <c r="E64" s="5">
        <v>709</v>
      </c>
      <c r="F64" s="6">
        <v>43088</v>
      </c>
      <c r="G64" s="6">
        <v>43101</v>
      </c>
      <c r="H64" s="4" t="s">
        <v>112</v>
      </c>
      <c r="I64" s="4" t="s">
        <v>129</v>
      </c>
      <c r="J64" s="4" t="s">
        <v>157</v>
      </c>
      <c r="K64" s="4" t="s">
        <v>158</v>
      </c>
      <c r="L64" s="4" t="s">
        <v>243</v>
      </c>
      <c r="M64" s="4" t="s">
        <v>154</v>
      </c>
    </row>
    <row r="65" spans="1:13">
      <c r="A65" s="4" t="s">
        <v>103</v>
      </c>
      <c r="B65" s="5">
        <v>2249486</v>
      </c>
      <c r="C65" s="4" t="s">
        <v>252</v>
      </c>
      <c r="D65" s="4" t="s">
        <v>172</v>
      </c>
      <c r="E65" s="5">
        <v>709</v>
      </c>
      <c r="F65" s="6">
        <v>43088</v>
      </c>
      <c r="G65" s="6">
        <v>43101</v>
      </c>
      <c r="H65" s="4" t="s">
        <v>110</v>
      </c>
      <c r="I65" s="4" t="s">
        <v>94</v>
      </c>
      <c r="J65" s="4" t="s">
        <v>214</v>
      </c>
      <c r="K65" s="4" t="s">
        <v>158</v>
      </c>
      <c r="L65" s="4" t="s">
        <v>243</v>
      </c>
      <c r="M65" s="4"/>
    </row>
    <row r="66" spans="1:13">
      <c r="A66" s="4" t="s">
        <v>73</v>
      </c>
      <c r="B66" s="5">
        <v>2226644</v>
      </c>
      <c r="C66" s="4" t="s">
        <v>253</v>
      </c>
      <c r="D66" s="4" t="s">
        <v>172</v>
      </c>
      <c r="E66" s="5">
        <v>709</v>
      </c>
      <c r="F66" s="6">
        <v>43088</v>
      </c>
      <c r="G66" s="6">
        <v>43101</v>
      </c>
      <c r="H66" s="4" t="s">
        <v>112</v>
      </c>
      <c r="I66" s="4" t="s">
        <v>130</v>
      </c>
      <c r="J66" s="4" t="s">
        <v>157</v>
      </c>
      <c r="K66" s="4" t="s">
        <v>158</v>
      </c>
      <c r="L66" s="4" t="s">
        <v>245</v>
      </c>
      <c r="M66" s="4" t="s">
        <v>154</v>
      </c>
    </row>
    <row r="67" spans="1:13">
      <c r="A67" s="4" t="s">
        <v>73</v>
      </c>
      <c r="B67" s="5">
        <v>2226644</v>
      </c>
      <c r="C67" s="4" t="s">
        <v>253</v>
      </c>
      <c r="D67" s="4" t="s">
        <v>172</v>
      </c>
      <c r="E67" s="5">
        <v>709</v>
      </c>
      <c r="F67" s="6">
        <v>43088</v>
      </c>
      <c r="G67" s="6">
        <v>43101</v>
      </c>
      <c r="H67" s="4" t="s">
        <v>110</v>
      </c>
      <c r="I67" s="4" t="s">
        <v>31</v>
      </c>
      <c r="J67" s="4" t="s">
        <v>214</v>
      </c>
      <c r="K67" s="4" t="s">
        <v>158</v>
      </c>
      <c r="L67" s="4" t="s">
        <v>245</v>
      </c>
      <c r="M67" s="4"/>
    </row>
    <row r="68" spans="1:13">
      <c r="A68" s="4" t="s">
        <v>39</v>
      </c>
      <c r="B68" s="5">
        <v>2046361</v>
      </c>
      <c r="C68" s="4" t="s">
        <v>254</v>
      </c>
      <c r="D68" s="4" t="s">
        <v>172</v>
      </c>
      <c r="E68" s="5">
        <v>709</v>
      </c>
      <c r="F68" s="6">
        <v>43088</v>
      </c>
      <c r="G68" s="6">
        <v>43101</v>
      </c>
      <c r="H68" s="4" t="s">
        <v>112</v>
      </c>
      <c r="I68" s="4" t="s">
        <v>131</v>
      </c>
      <c r="J68" s="4" t="s">
        <v>157</v>
      </c>
      <c r="K68" s="4" t="s">
        <v>158</v>
      </c>
      <c r="L68" s="4" t="s">
        <v>247</v>
      </c>
      <c r="M68" s="4" t="s">
        <v>154</v>
      </c>
    </row>
    <row r="69" spans="1:13">
      <c r="A69" s="4" t="s">
        <v>39</v>
      </c>
      <c r="B69" s="5">
        <v>2046361</v>
      </c>
      <c r="C69" s="4" t="s">
        <v>254</v>
      </c>
      <c r="D69" s="4" t="s">
        <v>172</v>
      </c>
      <c r="E69" s="5">
        <v>709</v>
      </c>
      <c r="F69" s="6">
        <v>43088</v>
      </c>
      <c r="G69" s="6">
        <v>43101</v>
      </c>
      <c r="H69" s="4" t="s">
        <v>110</v>
      </c>
      <c r="I69" s="4" t="s">
        <v>40</v>
      </c>
      <c r="J69" s="4" t="s">
        <v>214</v>
      </c>
      <c r="K69" s="4" t="s">
        <v>158</v>
      </c>
      <c r="L69" s="4" t="s">
        <v>247</v>
      </c>
      <c r="M69" s="4"/>
    </row>
    <row r="70" spans="1:13">
      <c r="A70" s="4" t="s">
        <v>42</v>
      </c>
      <c r="B70" s="5">
        <v>1771857</v>
      </c>
      <c r="C70" s="4" t="s">
        <v>255</v>
      </c>
      <c r="D70" s="4" t="s">
        <v>172</v>
      </c>
      <c r="E70" s="5">
        <v>709</v>
      </c>
      <c r="F70" s="6">
        <v>43088</v>
      </c>
      <c r="G70" s="6">
        <v>43101</v>
      </c>
      <c r="H70" s="4" t="s">
        <v>112</v>
      </c>
      <c r="I70" s="4" t="s">
        <v>132</v>
      </c>
      <c r="J70" s="4" t="s">
        <v>157</v>
      </c>
      <c r="K70" s="4" t="s">
        <v>158</v>
      </c>
      <c r="L70" s="4" t="s">
        <v>202</v>
      </c>
      <c r="M70" s="4" t="s">
        <v>154</v>
      </c>
    </row>
    <row r="71" spans="1:13">
      <c r="A71" s="4" t="s">
        <v>42</v>
      </c>
      <c r="B71" s="5">
        <v>1771857</v>
      </c>
      <c r="C71" s="4" t="s">
        <v>255</v>
      </c>
      <c r="D71" s="4" t="s">
        <v>172</v>
      </c>
      <c r="E71" s="5">
        <v>709</v>
      </c>
      <c r="F71" s="6">
        <v>43088</v>
      </c>
      <c r="G71" s="6">
        <v>43101</v>
      </c>
      <c r="H71" s="4" t="s">
        <v>110</v>
      </c>
      <c r="I71" s="4" t="s">
        <v>14</v>
      </c>
      <c r="J71" s="4" t="s">
        <v>214</v>
      </c>
      <c r="K71" s="4" t="s">
        <v>158</v>
      </c>
      <c r="L71" s="4" t="s">
        <v>202</v>
      </c>
      <c r="M71" s="4"/>
    </row>
    <row r="72" spans="1:13">
      <c r="A72" s="4" t="s">
        <v>53</v>
      </c>
      <c r="B72" s="5">
        <v>1838759</v>
      </c>
      <c r="C72" s="4" t="s">
        <v>256</v>
      </c>
      <c r="D72" s="4" t="s">
        <v>155</v>
      </c>
      <c r="E72" s="5">
        <v>245</v>
      </c>
      <c r="F72" s="6">
        <v>43091</v>
      </c>
      <c r="G72" s="6">
        <v>43108</v>
      </c>
      <c r="H72" s="4" t="s">
        <v>110</v>
      </c>
      <c r="I72" s="4" t="s">
        <v>54</v>
      </c>
      <c r="J72" s="4" t="s">
        <v>157</v>
      </c>
      <c r="K72" s="4" t="s">
        <v>158</v>
      </c>
      <c r="L72" s="4" t="s">
        <v>257</v>
      </c>
      <c r="M72" s="4" t="s">
        <v>154</v>
      </c>
    </row>
    <row r="73" spans="1:13">
      <c r="A73" s="4" t="s">
        <v>52</v>
      </c>
      <c r="B73" s="5">
        <v>1939561</v>
      </c>
      <c r="C73" s="4" t="s">
        <v>258</v>
      </c>
      <c r="D73" s="4" t="s">
        <v>172</v>
      </c>
      <c r="E73" s="5">
        <v>710</v>
      </c>
      <c r="F73" s="6">
        <v>43091</v>
      </c>
      <c r="G73" s="6">
        <v>43108</v>
      </c>
      <c r="H73" s="4" t="s">
        <v>112</v>
      </c>
      <c r="I73" s="4" t="s">
        <v>133</v>
      </c>
      <c r="J73" s="4" t="s">
        <v>157</v>
      </c>
      <c r="K73" s="4" t="s">
        <v>158</v>
      </c>
      <c r="L73" s="4" t="s">
        <v>257</v>
      </c>
      <c r="M73" s="4" t="s">
        <v>154</v>
      </c>
    </row>
    <row r="74" spans="1:13">
      <c r="A74" s="4" t="s">
        <v>52</v>
      </c>
      <c r="B74" s="5">
        <v>1939561</v>
      </c>
      <c r="C74" s="4" t="s">
        <v>258</v>
      </c>
      <c r="D74" s="4" t="s">
        <v>172</v>
      </c>
      <c r="E74" s="5">
        <v>710</v>
      </c>
      <c r="F74" s="6">
        <v>43091</v>
      </c>
      <c r="G74" s="6">
        <v>43108</v>
      </c>
      <c r="H74" s="4" t="s">
        <v>110</v>
      </c>
      <c r="I74" s="4" t="s">
        <v>54</v>
      </c>
      <c r="J74" s="4" t="s">
        <v>214</v>
      </c>
      <c r="K74" s="4" t="s">
        <v>158</v>
      </c>
      <c r="L74" s="4" t="s">
        <v>257</v>
      </c>
      <c r="M74" s="4"/>
    </row>
    <row r="75" spans="1:13">
      <c r="A75" s="4" t="s">
        <v>71</v>
      </c>
      <c r="B75" s="5">
        <v>1780373</v>
      </c>
      <c r="C75" s="4" t="s">
        <v>259</v>
      </c>
      <c r="D75" s="4" t="s">
        <v>155</v>
      </c>
      <c r="E75" s="5">
        <v>24</v>
      </c>
      <c r="F75" s="6">
        <v>43133</v>
      </c>
      <c r="G75" s="6">
        <v>43133</v>
      </c>
      <c r="H75" s="4" t="s">
        <v>110</v>
      </c>
      <c r="I75" s="4" t="s">
        <v>134</v>
      </c>
      <c r="J75" s="4" t="s">
        <v>157</v>
      </c>
      <c r="K75" s="4" t="s">
        <v>158</v>
      </c>
      <c r="L75" s="4" t="s">
        <v>260</v>
      </c>
      <c r="M75" s="4" t="s">
        <v>154</v>
      </c>
    </row>
    <row r="76" spans="1:13">
      <c r="A76" s="4" t="s">
        <v>65</v>
      </c>
      <c r="B76" s="5">
        <v>1762438</v>
      </c>
      <c r="C76" s="4" t="s">
        <v>261</v>
      </c>
      <c r="D76" s="4" t="s">
        <v>172</v>
      </c>
      <c r="E76" s="5">
        <v>720</v>
      </c>
      <c r="F76" s="6">
        <v>43133</v>
      </c>
      <c r="G76" s="6">
        <v>43133</v>
      </c>
      <c r="H76" s="4" t="s">
        <v>112</v>
      </c>
      <c r="I76" s="4" t="s">
        <v>262</v>
      </c>
      <c r="J76" s="4" t="s">
        <v>157</v>
      </c>
      <c r="K76" s="4" t="s">
        <v>158</v>
      </c>
      <c r="L76" s="4" t="s">
        <v>260</v>
      </c>
      <c r="M76" s="4" t="s">
        <v>154</v>
      </c>
    </row>
    <row r="77" spans="1:13">
      <c r="A77" s="4" t="s">
        <v>65</v>
      </c>
      <c r="B77" s="5">
        <v>1762438</v>
      </c>
      <c r="C77" s="4" t="s">
        <v>261</v>
      </c>
      <c r="D77" s="4" t="s">
        <v>172</v>
      </c>
      <c r="E77" s="5">
        <v>720</v>
      </c>
      <c r="F77" s="6">
        <v>43133</v>
      </c>
      <c r="G77" s="6">
        <v>43133</v>
      </c>
      <c r="H77" s="4" t="s">
        <v>110</v>
      </c>
      <c r="I77" s="4" t="s">
        <v>134</v>
      </c>
      <c r="J77" s="4" t="s">
        <v>214</v>
      </c>
      <c r="K77" s="4" t="s">
        <v>158</v>
      </c>
      <c r="L77" s="4" t="s">
        <v>260</v>
      </c>
      <c r="M77" s="4"/>
    </row>
    <row r="78" spans="1:13">
      <c r="A78" s="4" t="s">
        <v>4</v>
      </c>
      <c r="B78" s="5">
        <v>1837751</v>
      </c>
      <c r="C78" s="4" t="s">
        <v>263</v>
      </c>
      <c r="D78" s="4" t="s">
        <v>155</v>
      </c>
      <c r="E78" s="5">
        <v>33</v>
      </c>
      <c r="F78" s="6">
        <v>43150</v>
      </c>
      <c r="G78" s="6">
        <v>43150</v>
      </c>
      <c r="H78" s="4" t="s">
        <v>264</v>
      </c>
      <c r="I78" s="4" t="s">
        <v>265</v>
      </c>
      <c r="J78" s="4" t="s">
        <v>157</v>
      </c>
      <c r="K78" s="4" t="s">
        <v>158</v>
      </c>
      <c r="L78" s="4" t="s">
        <v>206</v>
      </c>
      <c r="M78" s="4" t="s">
        <v>154</v>
      </c>
    </row>
    <row r="79" spans="1:13">
      <c r="A79" s="4" t="s">
        <v>102</v>
      </c>
      <c r="B79" s="5">
        <v>1623562</v>
      </c>
      <c r="C79" s="4" t="s">
        <v>266</v>
      </c>
      <c r="D79" s="4" t="s">
        <v>155</v>
      </c>
      <c r="E79" s="5">
        <v>33</v>
      </c>
      <c r="F79" s="6">
        <v>43150</v>
      </c>
      <c r="G79" s="6">
        <v>43150</v>
      </c>
      <c r="H79" s="4" t="s">
        <v>124</v>
      </c>
      <c r="I79" s="4" t="s">
        <v>135</v>
      </c>
      <c r="J79" s="4" t="s">
        <v>157</v>
      </c>
      <c r="K79" s="4" t="s">
        <v>158</v>
      </c>
      <c r="L79" s="4" t="s">
        <v>267</v>
      </c>
      <c r="M79" s="4" t="s">
        <v>154</v>
      </c>
    </row>
    <row r="80" spans="1:13">
      <c r="A80" s="4" t="s">
        <v>51</v>
      </c>
      <c r="B80" s="5">
        <v>1768959</v>
      </c>
      <c r="C80" s="4" t="s">
        <v>268</v>
      </c>
      <c r="D80" s="4" t="s">
        <v>155</v>
      </c>
      <c r="E80" s="5">
        <v>37</v>
      </c>
      <c r="F80" s="6">
        <v>43154</v>
      </c>
      <c r="G80" s="6">
        <v>43160</v>
      </c>
      <c r="H80" s="4" t="s">
        <v>110</v>
      </c>
      <c r="I80" s="4" t="s">
        <v>82</v>
      </c>
      <c r="J80" s="4" t="s">
        <v>157</v>
      </c>
      <c r="K80" s="4" t="s">
        <v>158</v>
      </c>
      <c r="L80" s="4" t="s">
        <v>269</v>
      </c>
      <c r="M80" s="4" t="s">
        <v>154</v>
      </c>
    </row>
    <row r="81" spans="1:13">
      <c r="A81" s="4" t="s">
        <v>81</v>
      </c>
      <c r="B81" s="5">
        <v>1601025</v>
      </c>
      <c r="C81" s="4" t="s">
        <v>270</v>
      </c>
      <c r="D81" s="4" t="s">
        <v>172</v>
      </c>
      <c r="E81" s="5">
        <v>725</v>
      </c>
      <c r="F81" s="6">
        <v>43154</v>
      </c>
      <c r="G81" s="6">
        <v>43160</v>
      </c>
      <c r="H81" s="4" t="s">
        <v>112</v>
      </c>
      <c r="I81" s="4" t="s">
        <v>271</v>
      </c>
      <c r="J81" s="4" t="s">
        <v>157</v>
      </c>
      <c r="K81" s="4" t="s">
        <v>158</v>
      </c>
      <c r="L81" s="4" t="s">
        <v>269</v>
      </c>
      <c r="M81" s="4" t="s">
        <v>154</v>
      </c>
    </row>
    <row r="82" spans="1:13">
      <c r="A82" s="4" t="s">
        <v>81</v>
      </c>
      <c r="B82" s="5">
        <v>1601025</v>
      </c>
      <c r="C82" s="4" t="s">
        <v>270</v>
      </c>
      <c r="D82" s="4" t="s">
        <v>172</v>
      </c>
      <c r="E82" s="5">
        <v>725</v>
      </c>
      <c r="F82" s="6">
        <v>43154</v>
      </c>
      <c r="G82" s="6">
        <v>43160</v>
      </c>
      <c r="H82" s="4" t="s">
        <v>110</v>
      </c>
      <c r="I82" s="4" t="s">
        <v>82</v>
      </c>
      <c r="J82" s="4" t="s">
        <v>214</v>
      </c>
      <c r="K82" s="4" t="s">
        <v>158</v>
      </c>
      <c r="L82" s="4" t="s">
        <v>269</v>
      </c>
      <c r="M82" s="4"/>
    </row>
    <row r="83" spans="1:13">
      <c r="A83" s="4" t="s">
        <v>102</v>
      </c>
      <c r="B83" s="5">
        <v>1623562</v>
      </c>
      <c r="C83" s="4" t="s">
        <v>272</v>
      </c>
      <c r="D83" s="4" t="s">
        <v>172</v>
      </c>
      <c r="E83" s="5">
        <v>728</v>
      </c>
      <c r="F83" s="6">
        <v>43164</v>
      </c>
      <c r="G83" s="6">
        <v>43164</v>
      </c>
      <c r="H83" s="4" t="s">
        <v>136</v>
      </c>
      <c r="I83" s="4" t="s">
        <v>273</v>
      </c>
      <c r="J83" s="4" t="s">
        <v>214</v>
      </c>
      <c r="K83" s="4" t="s">
        <v>158</v>
      </c>
      <c r="L83" s="4" t="s">
        <v>267</v>
      </c>
      <c r="M83" s="4"/>
    </row>
    <row r="84" spans="1:13">
      <c r="A84" s="4" t="s">
        <v>49</v>
      </c>
      <c r="B84" s="5">
        <v>1734908</v>
      </c>
      <c r="C84" s="4" t="s">
        <v>274</v>
      </c>
      <c r="D84" s="4" t="s">
        <v>172</v>
      </c>
      <c r="E84" s="5">
        <v>728</v>
      </c>
      <c r="F84" s="6">
        <v>43165</v>
      </c>
      <c r="G84" s="6">
        <v>43165</v>
      </c>
      <c r="H84" s="4" t="s">
        <v>124</v>
      </c>
      <c r="I84" s="4" t="s">
        <v>135</v>
      </c>
      <c r="J84" s="4" t="s">
        <v>214</v>
      </c>
      <c r="K84" s="4" t="s">
        <v>158</v>
      </c>
      <c r="L84" s="4" t="s">
        <v>195</v>
      </c>
      <c r="M84" s="4"/>
    </row>
    <row r="85" spans="1:13">
      <c r="A85" s="4" t="s">
        <v>4</v>
      </c>
      <c r="B85" s="5">
        <v>1837751</v>
      </c>
      <c r="C85" s="4" t="s">
        <v>275</v>
      </c>
      <c r="D85" s="4" t="s">
        <v>172</v>
      </c>
      <c r="E85" s="5">
        <v>729</v>
      </c>
      <c r="F85" s="6">
        <v>43168</v>
      </c>
      <c r="G85" s="6">
        <v>43168</v>
      </c>
      <c r="H85" s="4" t="s">
        <v>112</v>
      </c>
      <c r="I85" s="4" t="s">
        <v>276</v>
      </c>
      <c r="J85" s="4" t="s">
        <v>157</v>
      </c>
      <c r="K85" s="4" t="s">
        <v>158</v>
      </c>
      <c r="L85" s="4" t="s">
        <v>206</v>
      </c>
      <c r="M85" s="4" t="s">
        <v>154</v>
      </c>
    </row>
    <row r="86" spans="1:13">
      <c r="A86" s="4" t="s">
        <v>4</v>
      </c>
      <c r="B86" s="5">
        <v>1837751</v>
      </c>
      <c r="C86" s="4" t="s">
        <v>275</v>
      </c>
      <c r="D86" s="4" t="s">
        <v>172</v>
      </c>
      <c r="E86" s="5">
        <v>729</v>
      </c>
      <c r="F86" s="6">
        <v>43168</v>
      </c>
      <c r="G86" s="6">
        <v>43168</v>
      </c>
      <c r="H86" s="4" t="s">
        <v>110</v>
      </c>
      <c r="I86" s="4" t="s">
        <v>111</v>
      </c>
      <c r="J86" s="4" t="s">
        <v>214</v>
      </c>
      <c r="K86" s="4" t="s">
        <v>158</v>
      </c>
      <c r="L86" s="4" t="s">
        <v>206</v>
      </c>
      <c r="M86" s="4"/>
    </row>
    <row r="87" spans="1:13">
      <c r="A87" s="4" t="s">
        <v>105</v>
      </c>
      <c r="B87" s="5">
        <v>2249395</v>
      </c>
      <c r="C87" s="4" t="s">
        <v>277</v>
      </c>
      <c r="D87" s="4" t="s">
        <v>172</v>
      </c>
      <c r="E87" s="5">
        <v>729</v>
      </c>
      <c r="F87" s="6">
        <v>43168</v>
      </c>
      <c r="G87" s="6">
        <v>43168</v>
      </c>
      <c r="H87" s="4" t="s">
        <v>137</v>
      </c>
      <c r="I87" s="4" t="s">
        <v>138</v>
      </c>
      <c r="J87" s="4" t="s">
        <v>157</v>
      </c>
      <c r="K87" s="4" t="s">
        <v>158</v>
      </c>
      <c r="L87" s="4" t="s">
        <v>278</v>
      </c>
      <c r="M87" s="4" t="s">
        <v>154</v>
      </c>
    </row>
    <row r="88" spans="1:13">
      <c r="A88" s="4" t="s">
        <v>25</v>
      </c>
      <c r="B88" s="5">
        <v>1600860</v>
      </c>
      <c r="C88" s="4" t="s">
        <v>279</v>
      </c>
      <c r="D88" s="4" t="s">
        <v>172</v>
      </c>
      <c r="E88" s="5">
        <v>729</v>
      </c>
      <c r="F88" s="6">
        <v>43168</v>
      </c>
      <c r="G88" s="6">
        <v>43168</v>
      </c>
      <c r="H88" s="4" t="s">
        <v>137</v>
      </c>
      <c r="I88" s="4" t="s">
        <v>138</v>
      </c>
      <c r="J88" s="4" t="s">
        <v>214</v>
      </c>
      <c r="K88" s="4" t="s">
        <v>158</v>
      </c>
      <c r="L88" s="4" t="s">
        <v>181</v>
      </c>
      <c r="M88" s="4"/>
    </row>
    <row r="89" spans="1:13">
      <c r="A89" s="4" t="s">
        <v>26</v>
      </c>
      <c r="B89" s="5">
        <v>1942856</v>
      </c>
      <c r="C89" s="4" t="s">
        <v>280</v>
      </c>
      <c r="D89" s="4" t="s">
        <v>172</v>
      </c>
      <c r="E89" s="5">
        <v>729</v>
      </c>
      <c r="F89" s="6">
        <v>43168</v>
      </c>
      <c r="G89" s="6">
        <v>43168</v>
      </c>
      <c r="H89" s="4" t="s">
        <v>139</v>
      </c>
      <c r="I89" s="4" t="s">
        <v>140</v>
      </c>
      <c r="J89" s="4" t="s">
        <v>157</v>
      </c>
      <c r="K89" s="4" t="s">
        <v>158</v>
      </c>
      <c r="L89" s="4" t="s">
        <v>281</v>
      </c>
      <c r="M89" s="4" t="s">
        <v>154</v>
      </c>
    </row>
    <row r="90" spans="1:13">
      <c r="A90" s="4" t="s">
        <v>87</v>
      </c>
      <c r="B90" s="5">
        <v>1762355</v>
      </c>
      <c r="C90" s="4" t="s">
        <v>282</v>
      </c>
      <c r="D90" s="4" t="s">
        <v>172</v>
      </c>
      <c r="E90" s="5">
        <v>729</v>
      </c>
      <c r="F90" s="6">
        <v>43168</v>
      </c>
      <c r="G90" s="6">
        <v>43168</v>
      </c>
      <c r="H90" s="4" t="s">
        <v>139</v>
      </c>
      <c r="I90" s="4" t="s">
        <v>140</v>
      </c>
      <c r="J90" s="4" t="s">
        <v>214</v>
      </c>
      <c r="K90" s="4" t="s">
        <v>158</v>
      </c>
      <c r="L90" s="4" t="s">
        <v>281</v>
      </c>
      <c r="M90" s="4"/>
    </row>
    <row r="91" spans="1:13">
      <c r="A91" s="4" t="s">
        <v>72</v>
      </c>
      <c r="B91" s="5">
        <v>1604147</v>
      </c>
      <c r="C91" s="4" t="s">
        <v>283</v>
      </c>
      <c r="D91" s="4" t="s">
        <v>155</v>
      </c>
      <c r="E91" s="5">
        <v>50</v>
      </c>
      <c r="F91" s="6">
        <v>43173</v>
      </c>
      <c r="G91" s="6">
        <v>43173</v>
      </c>
      <c r="H91" s="4" t="s">
        <v>136</v>
      </c>
      <c r="I91" s="4" t="s">
        <v>10</v>
      </c>
      <c r="J91" s="4" t="s">
        <v>157</v>
      </c>
      <c r="K91" s="4" t="s">
        <v>158</v>
      </c>
      <c r="L91" s="4" t="s">
        <v>284</v>
      </c>
      <c r="M91" s="4" t="s">
        <v>154</v>
      </c>
    </row>
    <row r="92" spans="1:13">
      <c r="A92" s="4" t="s">
        <v>49</v>
      </c>
      <c r="B92" s="5">
        <v>1734908</v>
      </c>
      <c r="C92" s="4" t="s">
        <v>285</v>
      </c>
      <c r="D92" s="4" t="s">
        <v>155</v>
      </c>
      <c r="E92" s="5">
        <v>29</v>
      </c>
      <c r="F92" s="6">
        <v>43140</v>
      </c>
      <c r="G92" s="6">
        <v>43140</v>
      </c>
      <c r="H92" s="4" t="s">
        <v>177</v>
      </c>
      <c r="I92" s="4" t="s">
        <v>286</v>
      </c>
      <c r="J92" s="4" t="s">
        <v>157</v>
      </c>
      <c r="K92" s="4" t="s">
        <v>158</v>
      </c>
      <c r="L92" s="4" t="s">
        <v>195</v>
      </c>
      <c r="M92" s="4" t="s">
        <v>154</v>
      </c>
    </row>
    <row r="93" spans="1:13">
      <c r="A93" s="4" t="s">
        <v>43</v>
      </c>
      <c r="B93" s="5">
        <v>1676326</v>
      </c>
      <c r="C93" s="4" t="s">
        <v>287</v>
      </c>
      <c r="D93" s="4" t="s">
        <v>155</v>
      </c>
      <c r="E93" s="5">
        <v>57</v>
      </c>
      <c r="F93" s="6">
        <v>43182</v>
      </c>
      <c r="G93" s="6">
        <v>43182</v>
      </c>
      <c r="H93" s="4" t="s">
        <v>136</v>
      </c>
      <c r="I93" s="4" t="s">
        <v>5</v>
      </c>
      <c r="J93" s="4" t="s">
        <v>157</v>
      </c>
      <c r="K93" s="4" t="s">
        <v>158</v>
      </c>
      <c r="L93" s="4" t="s">
        <v>288</v>
      </c>
      <c r="M93" s="4" t="s">
        <v>154</v>
      </c>
    </row>
    <row r="94" spans="1:13">
      <c r="A94" s="4" t="s">
        <v>67</v>
      </c>
      <c r="B94" s="5">
        <v>1601156</v>
      </c>
      <c r="C94" s="4" t="s">
        <v>289</v>
      </c>
      <c r="D94" s="4" t="s">
        <v>155</v>
      </c>
      <c r="E94" s="5">
        <v>57</v>
      </c>
      <c r="F94" s="6">
        <v>43182</v>
      </c>
      <c r="G94" s="6">
        <v>43182</v>
      </c>
      <c r="H94" s="4" t="s">
        <v>125</v>
      </c>
      <c r="I94" s="4" t="s">
        <v>141</v>
      </c>
      <c r="J94" s="4" t="s">
        <v>157</v>
      </c>
      <c r="K94" s="4" t="s">
        <v>158</v>
      </c>
      <c r="L94" s="4" t="s">
        <v>290</v>
      </c>
      <c r="M94" s="4" t="s">
        <v>154</v>
      </c>
    </row>
    <row r="95" spans="1:13">
      <c r="A95" s="4" t="s">
        <v>47</v>
      </c>
      <c r="B95" s="5">
        <v>1762430</v>
      </c>
      <c r="C95" s="4" t="s">
        <v>291</v>
      </c>
      <c r="D95" s="4" t="s">
        <v>172</v>
      </c>
      <c r="E95" s="5">
        <v>735</v>
      </c>
      <c r="F95" s="6">
        <v>43193</v>
      </c>
      <c r="G95" s="6">
        <v>43193</v>
      </c>
      <c r="H95" s="4" t="s">
        <v>125</v>
      </c>
      <c r="I95" s="4" t="s">
        <v>141</v>
      </c>
      <c r="J95" s="4" t="s">
        <v>214</v>
      </c>
      <c r="K95" s="4" t="s">
        <v>158</v>
      </c>
      <c r="L95" s="4" t="s">
        <v>200</v>
      </c>
      <c r="M95" s="4"/>
    </row>
    <row r="96" spans="1:13">
      <c r="A96" s="4" t="s">
        <v>9</v>
      </c>
      <c r="B96" s="5">
        <v>1802167</v>
      </c>
      <c r="C96" s="4" t="s">
        <v>292</v>
      </c>
      <c r="D96" s="4" t="s">
        <v>155</v>
      </c>
      <c r="E96" s="5">
        <v>67</v>
      </c>
      <c r="F96" s="6">
        <v>43199</v>
      </c>
      <c r="G96" s="6">
        <v>43199</v>
      </c>
      <c r="H96" s="4" t="s">
        <v>125</v>
      </c>
      <c r="I96" s="4" t="s">
        <v>142</v>
      </c>
      <c r="J96" s="4" t="s">
        <v>157</v>
      </c>
      <c r="K96" s="4" t="s">
        <v>158</v>
      </c>
      <c r="L96" s="4" t="s">
        <v>293</v>
      </c>
      <c r="M96" s="4" t="s">
        <v>154</v>
      </c>
    </row>
    <row r="97" spans="1:13">
      <c r="A97" s="4" t="s">
        <v>35</v>
      </c>
      <c r="B97" s="5">
        <v>1600878</v>
      </c>
      <c r="C97" s="4" t="s">
        <v>294</v>
      </c>
      <c r="D97" s="4" t="s">
        <v>155</v>
      </c>
      <c r="E97" s="5">
        <v>67</v>
      </c>
      <c r="F97" s="6">
        <v>43199</v>
      </c>
      <c r="G97" s="6">
        <v>43199</v>
      </c>
      <c r="H97" s="4" t="s">
        <v>125</v>
      </c>
      <c r="I97" s="4" t="s">
        <v>15</v>
      </c>
      <c r="J97" s="4" t="s">
        <v>157</v>
      </c>
      <c r="K97" s="4" t="s">
        <v>158</v>
      </c>
      <c r="L97" s="4" t="s">
        <v>185</v>
      </c>
      <c r="M97" s="4" t="s">
        <v>154</v>
      </c>
    </row>
    <row r="98" spans="1:13">
      <c r="A98" s="4" t="s">
        <v>56</v>
      </c>
      <c r="B98" s="5">
        <v>1760527</v>
      </c>
      <c r="C98" s="4" t="s">
        <v>295</v>
      </c>
      <c r="D98" s="4" t="s">
        <v>172</v>
      </c>
      <c r="E98" s="5">
        <v>739</v>
      </c>
      <c r="F98" s="6">
        <v>43207</v>
      </c>
      <c r="G98" s="6">
        <v>43221</v>
      </c>
      <c r="H98" s="4" t="s">
        <v>112</v>
      </c>
      <c r="I98" s="4" t="s">
        <v>296</v>
      </c>
      <c r="J98" s="4" t="s">
        <v>157</v>
      </c>
      <c r="K98" s="4" t="s">
        <v>158</v>
      </c>
      <c r="L98" s="4" t="s">
        <v>297</v>
      </c>
      <c r="M98" s="4" t="s">
        <v>154</v>
      </c>
    </row>
    <row r="99" spans="1:13">
      <c r="A99" s="4" t="s">
        <v>56</v>
      </c>
      <c r="B99" s="5">
        <v>1760527</v>
      </c>
      <c r="C99" s="4" t="s">
        <v>295</v>
      </c>
      <c r="D99" s="4" t="s">
        <v>172</v>
      </c>
      <c r="E99" s="5">
        <v>739</v>
      </c>
      <c r="F99" s="6">
        <v>43207</v>
      </c>
      <c r="G99" s="6">
        <v>43221</v>
      </c>
      <c r="H99" s="4" t="s">
        <v>110</v>
      </c>
      <c r="I99" s="4" t="s">
        <v>143</v>
      </c>
      <c r="J99" s="4" t="s">
        <v>214</v>
      </c>
      <c r="K99" s="4" t="s">
        <v>158</v>
      </c>
      <c r="L99" s="4" t="s">
        <v>297</v>
      </c>
      <c r="M99" s="4"/>
    </row>
    <row r="100" spans="1:13">
      <c r="A100" s="4" t="s">
        <v>70</v>
      </c>
      <c r="B100" s="5">
        <v>2605463</v>
      </c>
      <c r="C100" s="4" t="s">
        <v>298</v>
      </c>
      <c r="D100" s="4" t="s">
        <v>155</v>
      </c>
      <c r="E100" s="5">
        <v>73</v>
      </c>
      <c r="F100" s="6">
        <v>43207</v>
      </c>
      <c r="G100" s="6">
        <v>43207</v>
      </c>
      <c r="H100" s="4" t="s">
        <v>110</v>
      </c>
      <c r="I100" s="4" t="s">
        <v>143</v>
      </c>
      <c r="J100" s="4" t="s">
        <v>157</v>
      </c>
      <c r="K100" s="4" t="s">
        <v>158</v>
      </c>
      <c r="L100" s="4" t="s">
        <v>297</v>
      </c>
      <c r="M100" s="4" t="s">
        <v>154</v>
      </c>
    </row>
    <row r="101" spans="1:13">
      <c r="A101" s="4" t="s">
        <v>104</v>
      </c>
      <c r="B101" s="5">
        <v>2244904</v>
      </c>
      <c r="C101" s="4" t="s">
        <v>299</v>
      </c>
      <c r="D101" s="4" t="s">
        <v>172</v>
      </c>
      <c r="E101" s="5">
        <v>740</v>
      </c>
      <c r="F101" s="6">
        <v>43210</v>
      </c>
      <c r="G101" s="6">
        <v>43210</v>
      </c>
      <c r="H101" s="4" t="s">
        <v>112</v>
      </c>
      <c r="I101" s="4" t="s">
        <v>144</v>
      </c>
      <c r="J101" s="4" t="s">
        <v>157</v>
      </c>
      <c r="K101" s="4" t="s">
        <v>158</v>
      </c>
      <c r="L101" s="4" t="s">
        <v>181</v>
      </c>
      <c r="M101" s="4" t="s">
        <v>154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5" zoomScaleNormal="85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D58" sqref="D58"/>
    </sheetView>
  </sheetViews>
  <sheetFormatPr defaultColWidth="9.109375" defaultRowHeight="13.8"/>
  <cols>
    <col min="1" max="1" width="36.33203125" style="10" bestFit="1" customWidth="1"/>
    <col min="2" max="2" width="9.5546875" style="8" customWidth="1"/>
    <col min="3" max="3" width="8.109375" style="8" customWidth="1"/>
    <col min="4" max="4" width="18.44140625" style="8" bestFit="1" customWidth="1"/>
    <col min="5" max="8" width="13.88671875" style="9" customWidth="1"/>
    <col min="9" max="9" width="19.33203125" style="9" bestFit="1" customWidth="1"/>
    <col min="10" max="10" width="11.44140625" style="8" bestFit="1" customWidth="1"/>
    <col min="11" max="11" width="92.6640625" style="10" bestFit="1" customWidth="1"/>
    <col min="12" max="12" width="21.109375" style="11" bestFit="1" customWidth="1"/>
    <col min="13" max="13" width="11" style="10" bestFit="1" customWidth="1"/>
    <col min="14" max="14" width="21" style="10" bestFit="1" customWidth="1"/>
    <col min="15" max="15" width="18.33203125" style="10" bestFit="1" customWidth="1"/>
    <col min="16" max="16" width="21.6640625" style="10" bestFit="1" customWidth="1"/>
    <col min="17" max="16384" width="9.109375" style="10"/>
  </cols>
  <sheetData>
    <row r="1" spans="1:16">
      <c r="A1" s="7" t="s">
        <v>300</v>
      </c>
    </row>
    <row r="2" spans="1:16">
      <c r="A2" s="10" t="s">
        <v>301</v>
      </c>
      <c r="B2" s="8" t="s">
        <v>302</v>
      </c>
      <c r="C2" s="8" t="s">
        <v>303</v>
      </c>
      <c r="D2" s="8" t="s">
        <v>304</v>
      </c>
      <c r="E2" s="9" t="s">
        <v>305</v>
      </c>
      <c r="F2" s="9" t="s">
        <v>306</v>
      </c>
      <c r="G2" s="9" t="s">
        <v>307</v>
      </c>
      <c r="H2" s="9" t="s">
        <v>308</v>
      </c>
      <c r="I2" s="9" t="s">
        <v>309</v>
      </c>
      <c r="J2" s="8" t="s">
        <v>310</v>
      </c>
      <c r="K2" s="8" t="s">
        <v>2</v>
      </c>
      <c r="L2" s="12" t="s">
        <v>311</v>
      </c>
      <c r="M2" s="13" t="s">
        <v>312</v>
      </c>
      <c r="N2" s="13" t="s">
        <v>313</v>
      </c>
      <c r="O2" s="13" t="s">
        <v>314</v>
      </c>
      <c r="P2" s="13" t="s">
        <v>315</v>
      </c>
    </row>
    <row r="3" spans="1:16" s="21" customFormat="1">
      <c r="A3" s="14" t="s">
        <v>6</v>
      </c>
      <c r="B3" s="15">
        <v>2556391</v>
      </c>
      <c r="C3" s="15" t="s">
        <v>316</v>
      </c>
      <c r="D3" s="15" t="s">
        <v>317</v>
      </c>
      <c r="E3" s="16">
        <v>41865</v>
      </c>
      <c r="F3" s="16">
        <v>42370</v>
      </c>
      <c r="G3" s="16">
        <v>42735</v>
      </c>
      <c r="H3" s="16">
        <v>42736</v>
      </c>
      <c r="I3" s="16">
        <v>43100</v>
      </c>
      <c r="J3" s="17" t="s">
        <v>318</v>
      </c>
      <c r="K3" s="14" t="s">
        <v>319</v>
      </c>
      <c r="L3" s="18">
        <v>1</v>
      </c>
      <c r="M3" s="19">
        <f>Tabela1[[#This Row],[Término 2016]]-Tabela1[[#This Row],[Início 2016]]</f>
        <v>365</v>
      </c>
      <c r="N3" s="20">
        <f>Tabela1[[#This Row],[Dias 2016]]/365*Tabela1[[#This Row],[Redução Porcentagem]]*18</f>
        <v>18</v>
      </c>
      <c r="O3" s="19">
        <f>Tabela1[[#This Row],[Previsão Término]]-Tabela1[[#This Row],[Inicio 2017]]</f>
        <v>364</v>
      </c>
      <c r="P3" s="20">
        <f>Tabela1[[#This Row],[Previsão Dias 2017]]/365*Tabela1[[#This Row],[Redução Porcentagem]]*18</f>
        <v>17.950684931506849</v>
      </c>
    </row>
    <row r="4" spans="1:16">
      <c r="A4" s="10" t="s">
        <v>11</v>
      </c>
      <c r="B4" s="8">
        <v>1676378</v>
      </c>
      <c r="C4" s="8" t="s">
        <v>320</v>
      </c>
      <c r="D4" s="8" t="s">
        <v>110</v>
      </c>
      <c r="E4" s="9">
        <v>42373</v>
      </c>
      <c r="F4" s="22">
        <f>Tabela1[[#This Row],[Início]]</f>
        <v>42373</v>
      </c>
      <c r="G4" s="22">
        <v>42735</v>
      </c>
      <c r="H4" s="22">
        <v>42736</v>
      </c>
      <c r="I4" s="22">
        <v>43100</v>
      </c>
      <c r="J4" s="8" t="s">
        <v>318</v>
      </c>
      <c r="K4" s="10" t="s">
        <v>321</v>
      </c>
      <c r="L4" s="12">
        <v>0.5</v>
      </c>
      <c r="M4" s="13">
        <f>Tabela1[[#This Row],[Término 2016]]-Tabela1[[#This Row],[Início 2016]]</f>
        <v>362</v>
      </c>
      <c r="N4" s="23">
        <f>Tabela1[[#This Row],[Dias 2016]]/365*Tabela1[[#This Row],[Redução Porcentagem]]*18</f>
        <v>8.9260273972602739</v>
      </c>
      <c r="O4" s="13">
        <f>Tabela1[[#This Row],[Previsão Término]]-Tabela1[[#This Row],[Inicio 2017]]</f>
        <v>364</v>
      </c>
      <c r="P4" s="23">
        <f>Tabela1[[#This Row],[Previsão Dias 2017]]/365*Tabela1[[#This Row],[Redução Porcentagem]]*18</f>
        <v>8.9753424657534246</v>
      </c>
    </row>
    <row r="5" spans="1:16">
      <c r="A5" s="10" t="s">
        <v>12</v>
      </c>
      <c r="B5" s="8">
        <v>1848397</v>
      </c>
      <c r="C5" s="8" t="s">
        <v>322</v>
      </c>
      <c r="D5" s="8" t="s">
        <v>112</v>
      </c>
      <c r="E5" s="9">
        <v>42360</v>
      </c>
      <c r="F5" s="22">
        <v>42370</v>
      </c>
      <c r="G5" s="22">
        <v>42735</v>
      </c>
      <c r="H5" s="22">
        <v>42736</v>
      </c>
      <c r="I5" s="22">
        <v>43100</v>
      </c>
      <c r="J5" s="8" t="s">
        <v>318</v>
      </c>
      <c r="K5" s="10" t="s">
        <v>323</v>
      </c>
      <c r="L5" s="12">
        <v>0.3</v>
      </c>
      <c r="M5" s="13">
        <f>Tabela1[[#This Row],[Término 2016]]-Tabela1[[#This Row],[Início 2016]]</f>
        <v>365</v>
      </c>
      <c r="N5" s="23">
        <f>Tabela1[[#This Row],[Dias 2016]]/365*Tabela1[[#This Row],[Redução Porcentagem]]*18</f>
        <v>5.3999999999999995</v>
      </c>
      <c r="O5" s="13">
        <f>Tabela1[[#This Row],[Previsão Término]]-Tabela1[[#This Row],[Inicio 2017]]</f>
        <v>364</v>
      </c>
      <c r="P5" s="23">
        <f>Tabela1[[#This Row],[Previsão Dias 2017]]/365*Tabela1[[#This Row],[Redução Porcentagem]]*18</f>
        <v>5.385205479452055</v>
      </c>
    </row>
    <row r="6" spans="1:16">
      <c r="A6" s="10" t="s">
        <v>16</v>
      </c>
      <c r="B6" s="8">
        <v>1544374</v>
      </c>
      <c r="C6" s="8" t="s">
        <v>320</v>
      </c>
      <c r="D6" s="8" t="s">
        <v>112</v>
      </c>
      <c r="E6" s="9">
        <v>42548</v>
      </c>
      <c r="F6" s="22">
        <f>Tabela1[[#This Row],[Início]]</f>
        <v>42548</v>
      </c>
      <c r="G6" s="22">
        <v>42735</v>
      </c>
      <c r="H6" s="22">
        <v>42736</v>
      </c>
      <c r="I6" s="22">
        <v>43100</v>
      </c>
      <c r="J6" s="8" t="s">
        <v>318</v>
      </c>
      <c r="K6" s="10" t="s">
        <v>324</v>
      </c>
      <c r="L6" s="12">
        <v>0.3</v>
      </c>
      <c r="M6" s="13">
        <f>Tabela1[[#This Row],[Término 2016]]-Tabela1[[#This Row],[Início 2016]]</f>
        <v>187</v>
      </c>
      <c r="N6" s="23">
        <f>Tabela1[[#This Row],[Dias 2016]]/365*Tabela1[[#This Row],[Redução Porcentagem]]*18</f>
        <v>2.7665753424657531</v>
      </c>
      <c r="O6" s="13">
        <f>Tabela1[[#This Row],[Previsão Término]]-Tabela1[[#This Row],[Inicio 2017]]</f>
        <v>364</v>
      </c>
      <c r="P6" s="23">
        <f>Tabela1[[#This Row],[Previsão Dias 2017]]/365*Tabela1[[#This Row],[Redução Porcentagem]]*18</f>
        <v>5.385205479452055</v>
      </c>
    </row>
    <row r="7" spans="1:16">
      <c r="A7" s="10" t="s">
        <v>19</v>
      </c>
      <c r="B7" s="8">
        <v>1801755</v>
      </c>
      <c r="C7" s="8" t="s">
        <v>325</v>
      </c>
      <c r="D7" s="8" t="s">
        <v>112</v>
      </c>
      <c r="E7" s="9">
        <v>42550</v>
      </c>
      <c r="F7" s="22">
        <f>Tabela1[[#This Row],[Início]]</f>
        <v>42550</v>
      </c>
      <c r="G7" s="22">
        <v>42735</v>
      </c>
      <c r="H7" s="22">
        <v>42736</v>
      </c>
      <c r="I7" s="22">
        <v>43100</v>
      </c>
      <c r="J7" s="8" t="s">
        <v>318</v>
      </c>
      <c r="K7" s="10" t="s">
        <v>326</v>
      </c>
      <c r="L7" s="12">
        <v>0.3</v>
      </c>
      <c r="M7" s="13">
        <f>Tabela1[[#This Row],[Término 2016]]-Tabela1[[#This Row],[Início 2016]]</f>
        <v>185</v>
      </c>
      <c r="N7" s="23">
        <f>Tabela1[[#This Row],[Dias 2016]]/365*Tabela1[[#This Row],[Redução Porcentagem]]*18</f>
        <v>2.7369863013698632</v>
      </c>
      <c r="O7" s="13">
        <f>Tabela1[[#This Row],[Previsão Término]]-Tabela1[[#This Row],[Inicio 2017]]</f>
        <v>364</v>
      </c>
      <c r="P7" s="23">
        <f>Tabela1[[#This Row],[Previsão Dias 2017]]/365*Tabela1[[#This Row],[Redução Porcentagem]]*18</f>
        <v>5.385205479452055</v>
      </c>
    </row>
    <row r="8" spans="1:16">
      <c r="A8" s="10" t="s">
        <v>28</v>
      </c>
      <c r="B8" s="8">
        <v>1765448</v>
      </c>
      <c r="D8" s="8" t="s">
        <v>112</v>
      </c>
      <c r="E8" s="9">
        <v>42360</v>
      </c>
      <c r="F8" s="22">
        <v>42370</v>
      </c>
      <c r="G8" s="9">
        <v>42599</v>
      </c>
      <c r="H8" s="22" t="s">
        <v>327</v>
      </c>
      <c r="I8" s="22" t="s">
        <v>327</v>
      </c>
      <c r="J8" s="8" t="s">
        <v>318</v>
      </c>
      <c r="K8" s="10" t="s">
        <v>328</v>
      </c>
      <c r="L8" s="12">
        <v>0.3</v>
      </c>
      <c r="M8" s="13">
        <f>Tabela1[[#This Row],[Término 2016]]-Tabela1[[#This Row],[Início 2016]]</f>
        <v>229</v>
      </c>
      <c r="N8" s="23">
        <f>Tabela1[[#This Row],[Dias 2016]]/365*Tabela1[[#This Row],[Redução Porcentagem]]*18</f>
        <v>3.3879452054794519</v>
      </c>
      <c r="O8" s="13" t="e">
        <f>Tabela1[[#This Row],[Previsão Término]]-Tabela1[[#This Row],[Inicio 2017]]</f>
        <v>#VALUE!</v>
      </c>
      <c r="P8" s="23" t="e">
        <f>Tabela1[[#This Row],[Previsão Dias 2017]]/365*Tabela1[[#This Row],[Redução Porcentagem]]*18</f>
        <v>#VALUE!</v>
      </c>
    </row>
    <row r="9" spans="1:16">
      <c r="A9" s="10" t="s">
        <v>29</v>
      </c>
      <c r="B9" s="8">
        <v>1939597</v>
      </c>
      <c r="C9" s="8" t="s">
        <v>320</v>
      </c>
      <c r="D9" s="8" t="s">
        <v>112</v>
      </c>
      <c r="E9" s="9">
        <v>42360</v>
      </c>
      <c r="F9" s="22">
        <v>42370</v>
      </c>
      <c r="G9" s="22">
        <v>42735</v>
      </c>
      <c r="H9" s="22">
        <v>42736</v>
      </c>
      <c r="I9" s="22">
        <v>43100</v>
      </c>
      <c r="J9" s="8" t="s">
        <v>318</v>
      </c>
      <c r="K9" s="10" t="s">
        <v>329</v>
      </c>
      <c r="L9" s="12">
        <v>0.3</v>
      </c>
      <c r="M9" s="13">
        <f>Tabela1[[#This Row],[Término 2016]]-Tabela1[[#This Row],[Início 2016]]</f>
        <v>365</v>
      </c>
      <c r="N9" s="23">
        <f>Tabela1[[#This Row],[Dias 2016]]/365*Tabela1[[#This Row],[Redução Porcentagem]]*18</f>
        <v>5.3999999999999995</v>
      </c>
      <c r="O9" s="13">
        <f>Tabela1[[#This Row],[Previsão Término]]-Tabela1[[#This Row],[Inicio 2017]]</f>
        <v>364</v>
      </c>
      <c r="P9" s="23">
        <f>Tabela1[[#This Row],[Previsão Dias 2017]]/365*Tabela1[[#This Row],[Redução Porcentagem]]*18</f>
        <v>5.385205479452055</v>
      </c>
    </row>
    <row r="10" spans="1:16">
      <c r="A10" s="10" t="s">
        <v>32</v>
      </c>
      <c r="B10" s="8">
        <v>2244785</v>
      </c>
      <c r="C10" s="8" t="s">
        <v>325</v>
      </c>
      <c r="D10" s="8" t="s">
        <v>112</v>
      </c>
      <c r="E10" s="9">
        <v>42667</v>
      </c>
      <c r="F10" s="22">
        <f>Tabela1[[#This Row],[Início]]</f>
        <v>42667</v>
      </c>
      <c r="G10" s="22">
        <v>42735</v>
      </c>
      <c r="H10" s="22">
        <v>42736</v>
      </c>
      <c r="I10" s="22">
        <v>43100</v>
      </c>
      <c r="J10" s="8" t="s">
        <v>318</v>
      </c>
      <c r="K10" s="10" t="s">
        <v>330</v>
      </c>
      <c r="L10" s="12">
        <v>0.3</v>
      </c>
      <c r="M10" s="13">
        <f>Tabela1[[#This Row],[Término 2016]]-Tabela1[[#This Row],[Início 2016]]</f>
        <v>68</v>
      </c>
      <c r="N10" s="23">
        <f>Tabela1[[#This Row],[Dias 2016]]/365*Tabela1[[#This Row],[Redução Porcentagem]]*18</f>
        <v>1.006027397260274</v>
      </c>
      <c r="O10" s="13">
        <f>Tabela1[[#This Row],[Previsão Término]]-Tabela1[[#This Row],[Inicio 2017]]</f>
        <v>364</v>
      </c>
      <c r="P10" s="23">
        <f>Tabela1[[#This Row],[Previsão Dias 2017]]/365*Tabela1[[#This Row],[Redução Porcentagem]]*18</f>
        <v>5.385205479452055</v>
      </c>
    </row>
    <row r="11" spans="1:16" s="24" customFormat="1">
      <c r="A11" s="24" t="s">
        <v>32</v>
      </c>
      <c r="B11" s="25">
        <v>2244785</v>
      </c>
      <c r="C11" s="25"/>
      <c r="D11" s="25" t="s">
        <v>112</v>
      </c>
      <c r="E11" s="26">
        <v>42611</v>
      </c>
      <c r="F11" s="27">
        <f>Tabela1[[#This Row],[Início]]</f>
        <v>42611</v>
      </c>
      <c r="G11" s="26">
        <v>42667</v>
      </c>
      <c r="H11" s="27" t="s">
        <v>327</v>
      </c>
      <c r="I11" s="27" t="s">
        <v>327</v>
      </c>
      <c r="J11" s="25" t="s">
        <v>318</v>
      </c>
      <c r="K11" s="24" t="s">
        <v>331</v>
      </c>
      <c r="L11" s="28">
        <v>0.3</v>
      </c>
      <c r="M11" s="29">
        <f>Tabela1[[#This Row],[Término 2016]]-Tabela1[[#This Row],[Início 2016]]</f>
        <v>56</v>
      </c>
      <c r="N11" s="30">
        <f>Tabela1[[#This Row],[Dias 2016]]/365*Tabela1[[#This Row],[Redução Porcentagem]]*18</f>
        <v>0.82849315068493157</v>
      </c>
      <c r="O11" s="29" t="e">
        <f>Tabela1[[#This Row],[Previsão Término]]-Tabela1[[#This Row],[Inicio 2017]]</f>
        <v>#VALUE!</v>
      </c>
      <c r="P11" s="30" t="e">
        <f>Tabela1[[#This Row],[Previsão Dias 2017]]/365*Tabela1[[#This Row],[Redução Porcentagem]]*18</f>
        <v>#VALUE!</v>
      </c>
    </row>
    <row r="12" spans="1:16">
      <c r="A12" s="10" t="s">
        <v>33</v>
      </c>
      <c r="B12" s="8">
        <v>1671688</v>
      </c>
      <c r="C12" s="8" t="s">
        <v>316</v>
      </c>
      <c r="D12" s="8" t="s">
        <v>112</v>
      </c>
      <c r="E12" s="9">
        <v>42667</v>
      </c>
      <c r="F12" s="22">
        <f>Tabela1[[#This Row],[Início]]</f>
        <v>42667</v>
      </c>
      <c r="G12" s="22">
        <v>42735</v>
      </c>
      <c r="H12" s="22">
        <v>42736</v>
      </c>
      <c r="I12" s="22">
        <v>43100</v>
      </c>
      <c r="J12" s="8" t="s">
        <v>318</v>
      </c>
      <c r="K12" s="10" t="s">
        <v>332</v>
      </c>
      <c r="L12" s="12">
        <v>0.3</v>
      </c>
      <c r="M12" s="13">
        <f>Tabela1[[#This Row],[Término 2016]]-Tabela1[[#This Row],[Início 2016]]</f>
        <v>68</v>
      </c>
      <c r="N12" s="23">
        <f>Tabela1[[#This Row],[Dias 2016]]/365*Tabela1[[#This Row],[Redução Porcentagem]]*18</f>
        <v>1.006027397260274</v>
      </c>
      <c r="O12" s="13">
        <f>Tabela1[[#This Row],[Previsão Término]]-Tabela1[[#This Row],[Inicio 2017]]</f>
        <v>364</v>
      </c>
      <c r="P12" s="23">
        <f>Tabela1[[#This Row],[Previsão Dias 2017]]/365*Tabela1[[#This Row],[Redução Porcentagem]]*18</f>
        <v>5.385205479452055</v>
      </c>
    </row>
    <row r="13" spans="1:16" s="24" customFormat="1">
      <c r="A13" s="24" t="s">
        <v>33</v>
      </c>
      <c r="B13" s="25">
        <v>1671688</v>
      </c>
      <c r="C13" s="25"/>
      <c r="D13" s="25" t="s">
        <v>112</v>
      </c>
      <c r="E13" s="26">
        <v>42579</v>
      </c>
      <c r="F13" s="27">
        <f>Tabela1[[#This Row],[Início]]</f>
        <v>42579</v>
      </c>
      <c r="G13" s="26">
        <v>42667</v>
      </c>
      <c r="H13" s="27" t="s">
        <v>327</v>
      </c>
      <c r="I13" s="27" t="s">
        <v>327</v>
      </c>
      <c r="J13" s="25" t="s">
        <v>318</v>
      </c>
      <c r="K13" s="24" t="s">
        <v>333</v>
      </c>
      <c r="L13" s="28">
        <v>0.3</v>
      </c>
      <c r="M13" s="29">
        <f>Tabela1[[#This Row],[Término 2016]]-Tabela1[[#This Row],[Início 2016]]</f>
        <v>88</v>
      </c>
      <c r="N13" s="30">
        <f>Tabela1[[#This Row],[Dias 2016]]/365*Tabela1[[#This Row],[Redução Porcentagem]]*18</f>
        <v>1.3019178082191782</v>
      </c>
      <c r="O13" s="29" t="e">
        <f>Tabela1[[#This Row],[Previsão Término]]-Tabela1[[#This Row],[Inicio 2017]]</f>
        <v>#VALUE!</v>
      </c>
      <c r="P13" s="30" t="e">
        <f>Tabela1[[#This Row],[Previsão Dias 2017]]/365*Tabela1[[#This Row],[Redução Porcentagem]]*18</f>
        <v>#VALUE!</v>
      </c>
    </row>
    <row r="14" spans="1:16" s="31" customFormat="1">
      <c r="A14" s="31" t="s">
        <v>27</v>
      </c>
      <c r="B14" s="32">
        <v>1763479</v>
      </c>
      <c r="C14" s="32"/>
      <c r="D14" s="32" t="s">
        <v>317</v>
      </c>
      <c r="E14" s="33">
        <v>41871</v>
      </c>
      <c r="F14" s="34">
        <v>42370</v>
      </c>
      <c r="G14" s="34">
        <v>42735</v>
      </c>
      <c r="H14" s="34" t="s">
        <v>327</v>
      </c>
      <c r="I14" s="34" t="s">
        <v>327</v>
      </c>
      <c r="J14" s="32" t="s">
        <v>318</v>
      </c>
      <c r="K14" s="31" t="s">
        <v>334</v>
      </c>
      <c r="L14" s="35">
        <v>0.3</v>
      </c>
      <c r="M14" s="36">
        <f>Tabela1[[#This Row],[Término 2016]]-Tabela1[[#This Row],[Início 2016]]</f>
        <v>365</v>
      </c>
      <c r="N14" s="37">
        <f>Tabela1[[#This Row],[Dias 2016]]/365*Tabela1[[#This Row],[Redução Porcentagem]]*18</f>
        <v>5.3999999999999995</v>
      </c>
      <c r="O14" s="36" t="e">
        <f>Tabela1[[#This Row],[Previsão Término]]-Tabela1[[#This Row],[Inicio 2017]]</f>
        <v>#VALUE!</v>
      </c>
      <c r="P14" s="37" t="e">
        <f>Tabela1[[#This Row],[Previsão Dias 2017]]/365*Tabela1[[#This Row],[Redução Porcentagem]]*18</f>
        <v>#VALUE!</v>
      </c>
    </row>
    <row r="15" spans="1:16" s="31" customFormat="1">
      <c r="A15" s="31" t="s">
        <v>35</v>
      </c>
      <c r="B15" s="32">
        <v>1600878</v>
      </c>
      <c r="C15" s="32" t="s">
        <v>322</v>
      </c>
      <c r="D15" s="32" t="s">
        <v>317</v>
      </c>
      <c r="E15" s="33">
        <v>42356</v>
      </c>
      <c r="F15" s="34">
        <v>42370</v>
      </c>
      <c r="G15" s="34">
        <v>42735</v>
      </c>
      <c r="H15" s="34">
        <v>42736</v>
      </c>
      <c r="I15" s="34">
        <v>43100</v>
      </c>
      <c r="J15" s="32" t="s">
        <v>318</v>
      </c>
      <c r="K15" s="31" t="s">
        <v>335</v>
      </c>
      <c r="L15" s="35">
        <v>0.3</v>
      </c>
      <c r="M15" s="36">
        <f>Tabela1[[#This Row],[Término 2016]]-Tabela1[[#This Row],[Início 2016]]</f>
        <v>365</v>
      </c>
      <c r="N15" s="37">
        <f>Tabela1[[#This Row],[Dias 2016]]/365*Tabela1[[#This Row],[Redução Porcentagem]]*18</f>
        <v>5.3999999999999995</v>
      </c>
      <c r="O15" s="36">
        <f>Tabela1[[#This Row],[Previsão Término]]-Tabela1[[#This Row],[Inicio 2017]]</f>
        <v>364</v>
      </c>
      <c r="P15" s="37">
        <f>Tabela1[[#This Row],[Previsão Dias 2017]]/365*Tabela1[[#This Row],[Redução Porcentagem]]*18</f>
        <v>5.385205479452055</v>
      </c>
    </row>
    <row r="16" spans="1:16">
      <c r="A16" s="10" t="s">
        <v>36</v>
      </c>
      <c r="B16" s="8">
        <v>1660201</v>
      </c>
      <c r="C16" s="8" t="s">
        <v>336</v>
      </c>
      <c r="D16" s="8" t="s">
        <v>110</v>
      </c>
      <c r="E16" s="9">
        <v>42373</v>
      </c>
      <c r="F16" s="22">
        <f>Tabela1[[#This Row],[Início]]</f>
        <v>42373</v>
      </c>
      <c r="G16" s="22">
        <v>42735</v>
      </c>
      <c r="H16" s="22">
        <v>42736</v>
      </c>
      <c r="I16" s="22">
        <v>43100</v>
      </c>
      <c r="J16" s="8" t="s">
        <v>318</v>
      </c>
      <c r="K16" s="10" t="s">
        <v>337</v>
      </c>
      <c r="L16" s="12">
        <v>0.5</v>
      </c>
      <c r="M16" s="13">
        <f>Tabela1[[#This Row],[Término 2016]]-Tabela1[[#This Row],[Início 2016]]</f>
        <v>362</v>
      </c>
      <c r="N16" s="23">
        <f>Tabela1[[#This Row],[Dias 2016]]/365*Tabela1[[#This Row],[Redução Porcentagem]]*18</f>
        <v>8.9260273972602739</v>
      </c>
      <c r="O16" s="13">
        <f>Tabela1[[#This Row],[Previsão Término]]-Tabela1[[#This Row],[Inicio 2017]]</f>
        <v>364</v>
      </c>
      <c r="P16" s="23">
        <f>Tabela1[[#This Row],[Previsão Dias 2017]]/365*Tabela1[[#This Row],[Redução Porcentagem]]*18</f>
        <v>8.9753424657534246</v>
      </c>
    </row>
    <row r="17" spans="1:16">
      <c r="A17" s="10" t="s">
        <v>41</v>
      </c>
      <c r="B17" s="8">
        <v>2923651</v>
      </c>
      <c r="C17" s="8" t="s">
        <v>338</v>
      </c>
      <c r="D17" s="8" t="s">
        <v>110</v>
      </c>
      <c r="E17" s="9">
        <v>42661</v>
      </c>
      <c r="F17" s="22">
        <f>Tabela1[[#This Row],[Início]]</f>
        <v>42661</v>
      </c>
      <c r="G17" s="22">
        <v>42735</v>
      </c>
      <c r="H17" s="22">
        <v>42736</v>
      </c>
      <c r="I17" s="22">
        <v>43100</v>
      </c>
      <c r="J17" s="8" t="s">
        <v>318</v>
      </c>
      <c r="K17" s="10" t="s">
        <v>339</v>
      </c>
      <c r="L17" s="12">
        <v>0.5</v>
      </c>
      <c r="M17" s="13">
        <f>Tabela1[[#This Row],[Término 2016]]-Tabela1[[#This Row],[Início 2016]]</f>
        <v>74</v>
      </c>
      <c r="N17" s="23">
        <f>Tabela1[[#This Row],[Dias 2016]]/365*Tabela1[[#This Row],[Redução Porcentagem]]*18</f>
        <v>1.8246575342465754</v>
      </c>
      <c r="O17" s="13">
        <f>Tabela1[[#This Row],[Previsão Término]]-Tabela1[[#This Row],[Inicio 2017]]</f>
        <v>364</v>
      </c>
      <c r="P17" s="23">
        <f>Tabela1[[#This Row],[Previsão Dias 2017]]/365*Tabela1[[#This Row],[Redução Porcentagem]]*18</f>
        <v>8.9753424657534246</v>
      </c>
    </row>
    <row r="18" spans="1:16" s="31" customFormat="1">
      <c r="A18" s="31" t="s">
        <v>42</v>
      </c>
      <c r="B18" s="32">
        <v>1771857</v>
      </c>
      <c r="C18" s="32" t="s">
        <v>322</v>
      </c>
      <c r="D18" s="32" t="s">
        <v>317</v>
      </c>
      <c r="E18" s="33">
        <v>41733</v>
      </c>
      <c r="F18" s="34">
        <v>42370</v>
      </c>
      <c r="G18" s="34">
        <v>42735</v>
      </c>
      <c r="H18" s="34">
        <v>42736</v>
      </c>
      <c r="I18" s="34">
        <v>43100</v>
      </c>
      <c r="J18" s="32" t="s">
        <v>318</v>
      </c>
      <c r="K18" s="31" t="s">
        <v>121</v>
      </c>
      <c r="L18" s="35">
        <v>0.3</v>
      </c>
      <c r="M18" s="36">
        <f>Tabela1[[#This Row],[Término 2016]]-Tabela1[[#This Row],[Início 2016]]</f>
        <v>365</v>
      </c>
      <c r="N18" s="37">
        <f>Tabela1[[#This Row],[Dias 2016]]/365*Tabela1[[#This Row],[Redução Porcentagem]]*18</f>
        <v>5.3999999999999995</v>
      </c>
      <c r="O18" s="36">
        <f>Tabela1[[#This Row],[Previsão Término]]-Tabela1[[#This Row],[Inicio 2017]]</f>
        <v>364</v>
      </c>
      <c r="P18" s="37">
        <f>Tabela1[[#This Row],[Previsão Dias 2017]]/365*Tabela1[[#This Row],[Redução Porcentagem]]*18</f>
        <v>5.385205479452055</v>
      </c>
    </row>
    <row r="19" spans="1:16">
      <c r="A19" s="10" t="s">
        <v>43</v>
      </c>
      <c r="B19" s="8">
        <v>1676326</v>
      </c>
      <c r="C19" s="8" t="s">
        <v>322</v>
      </c>
      <c r="D19" s="8" t="s">
        <v>110</v>
      </c>
      <c r="E19" s="9">
        <v>42153</v>
      </c>
      <c r="F19" s="22">
        <v>42370</v>
      </c>
      <c r="G19" s="22">
        <v>42735</v>
      </c>
      <c r="H19" s="22">
        <v>42736</v>
      </c>
      <c r="I19" s="9">
        <v>42884</v>
      </c>
      <c r="J19" s="8" t="s">
        <v>318</v>
      </c>
      <c r="K19" s="10" t="s">
        <v>340</v>
      </c>
      <c r="L19" s="12">
        <v>0.5</v>
      </c>
      <c r="M19" s="13">
        <f>Tabela1[[#This Row],[Término 2016]]-Tabela1[[#This Row],[Início 2016]]</f>
        <v>365</v>
      </c>
      <c r="N19" s="23">
        <f>Tabela1[[#This Row],[Dias 2016]]/365*Tabela1[[#This Row],[Redução Porcentagem]]*18</f>
        <v>9</v>
      </c>
      <c r="O19" s="13">
        <f>Tabela1[[#This Row],[Previsão Término]]-Tabela1[[#This Row],[Inicio 2017]]</f>
        <v>148</v>
      </c>
      <c r="P19" s="23">
        <f>Tabela1[[#This Row],[Previsão Dias 2017]]/365*Tabela1[[#This Row],[Redução Porcentagem]]*18</f>
        <v>3.6493150684931508</v>
      </c>
    </row>
    <row r="20" spans="1:16">
      <c r="A20" s="10" t="s">
        <v>9</v>
      </c>
      <c r="B20" s="8">
        <v>1802167</v>
      </c>
      <c r="C20" s="8" t="s">
        <v>325</v>
      </c>
      <c r="D20" s="8" t="s">
        <v>136</v>
      </c>
      <c r="E20" s="9">
        <v>41723</v>
      </c>
      <c r="F20" s="22">
        <v>42370</v>
      </c>
      <c r="G20" s="9">
        <v>42735</v>
      </c>
      <c r="H20" s="22">
        <v>42736</v>
      </c>
      <c r="I20" s="22">
        <v>43100</v>
      </c>
      <c r="J20" s="8" t="s">
        <v>318</v>
      </c>
      <c r="K20" s="10" t="s">
        <v>341</v>
      </c>
      <c r="L20" s="12">
        <v>1</v>
      </c>
      <c r="M20" s="13">
        <f>Tabela1[[#This Row],[Término 2016]]-Tabela1[[#This Row],[Início 2016]]</f>
        <v>365</v>
      </c>
      <c r="N20" s="23">
        <f>Tabela1[[#This Row],[Dias 2016]]/365*Tabela1[[#This Row],[Redução Porcentagem]]*18</f>
        <v>18</v>
      </c>
      <c r="O20" s="13">
        <f>Tabela1[[#This Row],[Previsão Término]]-Tabela1[[#This Row],[Inicio 2017]]</f>
        <v>364</v>
      </c>
      <c r="P20" s="23">
        <f>Tabela1[[#This Row],[Previsão Dias 2017]]/365*Tabela1[[#This Row],[Redução Porcentagem]]*18</f>
        <v>17.950684931506849</v>
      </c>
    </row>
    <row r="21" spans="1:16">
      <c r="A21" s="10" t="s">
        <v>48</v>
      </c>
      <c r="B21" s="8">
        <v>1675708</v>
      </c>
      <c r="C21" s="8" t="s">
        <v>322</v>
      </c>
      <c r="D21" s="8" t="s">
        <v>110</v>
      </c>
      <c r="E21" s="9">
        <v>41759</v>
      </c>
      <c r="F21" s="22">
        <v>42370</v>
      </c>
      <c r="G21" s="22">
        <v>42735</v>
      </c>
      <c r="H21" s="22">
        <v>42736</v>
      </c>
      <c r="I21" s="22">
        <v>43100</v>
      </c>
      <c r="J21" s="8" t="s">
        <v>318</v>
      </c>
      <c r="K21" s="10" t="s">
        <v>78</v>
      </c>
      <c r="L21" s="12">
        <v>0.5</v>
      </c>
      <c r="M21" s="13">
        <f>Tabela1[[#This Row],[Término 2016]]-Tabela1[[#This Row],[Início 2016]]</f>
        <v>365</v>
      </c>
      <c r="N21" s="23">
        <f>Tabela1[[#This Row],[Dias 2016]]/365*Tabela1[[#This Row],[Redução Porcentagem]]*18</f>
        <v>9</v>
      </c>
      <c r="O21" s="13">
        <f>Tabela1[[#This Row],[Previsão Término]]-Tabela1[[#This Row],[Inicio 2017]]</f>
        <v>364</v>
      </c>
      <c r="P21" s="23">
        <f>Tabela1[[#This Row],[Previsão Dias 2017]]/365*Tabela1[[#This Row],[Redução Porcentagem]]*18</f>
        <v>8.9753424657534246</v>
      </c>
    </row>
    <row r="22" spans="1:16">
      <c r="A22" s="10" t="s">
        <v>50</v>
      </c>
      <c r="B22" s="8">
        <v>2044591</v>
      </c>
      <c r="C22" s="8" t="s">
        <v>342</v>
      </c>
      <c r="D22" s="8" t="s">
        <v>110</v>
      </c>
      <c r="E22" s="9">
        <v>42373</v>
      </c>
      <c r="F22" s="22">
        <f>Tabela1[[#This Row],[Início]]</f>
        <v>42373</v>
      </c>
      <c r="G22" s="22">
        <v>42735</v>
      </c>
      <c r="H22" s="22">
        <v>42736</v>
      </c>
      <c r="I22" s="22">
        <v>43100</v>
      </c>
      <c r="J22" s="8" t="s">
        <v>318</v>
      </c>
      <c r="K22" s="10" t="s">
        <v>343</v>
      </c>
      <c r="L22" s="12">
        <v>0.5</v>
      </c>
      <c r="M22" s="13">
        <f>Tabela1[[#This Row],[Término 2016]]-Tabela1[[#This Row],[Início 2016]]</f>
        <v>362</v>
      </c>
      <c r="N22" s="23">
        <f>Tabela1[[#This Row],[Dias 2016]]/365*Tabela1[[#This Row],[Redução Porcentagem]]*18</f>
        <v>8.9260273972602739</v>
      </c>
      <c r="O22" s="13">
        <f>Tabela1[[#This Row],[Previsão Término]]-Tabela1[[#This Row],[Inicio 2017]]</f>
        <v>364</v>
      </c>
      <c r="P22" s="23">
        <f>Tabela1[[#This Row],[Previsão Dias 2017]]/365*Tabela1[[#This Row],[Redução Porcentagem]]*18</f>
        <v>8.9753424657534246</v>
      </c>
    </row>
    <row r="23" spans="1:16">
      <c r="A23" s="10" t="s">
        <v>51</v>
      </c>
      <c r="B23" s="8">
        <v>1768959</v>
      </c>
      <c r="C23" s="8" t="s">
        <v>316</v>
      </c>
      <c r="D23" s="8" t="s">
        <v>110</v>
      </c>
      <c r="E23" s="9">
        <v>42430</v>
      </c>
      <c r="F23" s="22">
        <f>Tabela1[[#This Row],[Início]]</f>
        <v>42430</v>
      </c>
      <c r="G23" s="22">
        <v>42735</v>
      </c>
      <c r="H23" s="22">
        <v>42736</v>
      </c>
      <c r="I23" s="22">
        <v>43100</v>
      </c>
      <c r="J23" s="8" t="s">
        <v>318</v>
      </c>
      <c r="K23" s="10" t="s">
        <v>344</v>
      </c>
      <c r="L23" s="12">
        <v>0.5</v>
      </c>
      <c r="M23" s="13">
        <f>Tabela1[[#This Row],[Término 2016]]-Tabela1[[#This Row],[Início 2016]]</f>
        <v>305</v>
      </c>
      <c r="N23" s="23">
        <f>Tabela1[[#This Row],[Dias 2016]]/365*Tabela1[[#This Row],[Redução Porcentagem]]*18</f>
        <v>7.5205479452054798</v>
      </c>
      <c r="O23" s="13">
        <f>Tabela1[[#This Row],[Previsão Término]]-Tabela1[[#This Row],[Inicio 2017]]</f>
        <v>364</v>
      </c>
      <c r="P23" s="23">
        <f>Tabela1[[#This Row],[Previsão Dias 2017]]/365*Tabela1[[#This Row],[Redução Porcentagem]]*18</f>
        <v>8.9753424657534246</v>
      </c>
    </row>
    <row r="24" spans="1:16" s="31" customFormat="1">
      <c r="A24" s="31" t="s">
        <v>4</v>
      </c>
      <c r="B24" s="32">
        <v>1837751</v>
      </c>
      <c r="C24" s="32"/>
      <c r="D24" s="32" t="s">
        <v>112</v>
      </c>
      <c r="E24" s="33">
        <v>42583</v>
      </c>
      <c r="F24" s="34">
        <f>Tabela1[[#This Row],[Início]]</f>
        <v>42583</v>
      </c>
      <c r="G24" s="34">
        <v>42735</v>
      </c>
      <c r="H24" s="34" t="s">
        <v>327</v>
      </c>
      <c r="I24" s="34" t="s">
        <v>327</v>
      </c>
      <c r="J24" s="32" t="s">
        <v>318</v>
      </c>
      <c r="K24" s="31" t="s">
        <v>345</v>
      </c>
      <c r="L24" s="35">
        <v>0.3</v>
      </c>
      <c r="M24" s="36">
        <f>Tabela1[[#This Row],[Término 2016]]-Tabela1[[#This Row],[Início 2016]]</f>
        <v>152</v>
      </c>
      <c r="N24" s="37">
        <f>Tabela1[[#This Row],[Dias 2016]]/365*Tabela1[[#This Row],[Redução Porcentagem]]*18</f>
        <v>2.2487671232876711</v>
      </c>
      <c r="O24" s="36" t="e">
        <f>Tabela1[[#This Row],[Previsão Término]]-Tabela1[[#This Row],[Inicio 2017]]</f>
        <v>#VALUE!</v>
      </c>
      <c r="P24" s="37" t="e">
        <f>Tabela1[[#This Row],[Previsão Dias 2017]]/365*Tabela1[[#This Row],[Redução Porcentagem]]*18</f>
        <v>#VALUE!</v>
      </c>
    </row>
    <row r="25" spans="1:16">
      <c r="A25" s="10" t="s">
        <v>4</v>
      </c>
      <c r="B25" s="8">
        <v>1837751</v>
      </c>
      <c r="C25" s="8" t="s">
        <v>338</v>
      </c>
      <c r="D25" s="8" t="s">
        <v>136</v>
      </c>
      <c r="E25" s="9">
        <v>42583</v>
      </c>
      <c r="F25" s="22">
        <f>Tabela1[[#This Row],[Início]]</f>
        <v>42583</v>
      </c>
      <c r="G25" s="9">
        <v>42735</v>
      </c>
      <c r="H25" s="22">
        <v>42736</v>
      </c>
      <c r="I25" s="22">
        <v>43100</v>
      </c>
      <c r="J25" s="8" t="s">
        <v>318</v>
      </c>
      <c r="K25" s="10" t="s">
        <v>346</v>
      </c>
      <c r="L25" s="12">
        <v>1</v>
      </c>
      <c r="M25" s="13">
        <f>Tabela1[[#This Row],[Término 2016]]-Tabela1[[#This Row],[Início 2016]]</f>
        <v>152</v>
      </c>
      <c r="N25" s="23">
        <f>Tabela1[[#This Row],[Dias 2016]]/365*Tabela1[[#This Row],[Redução Porcentagem]]*18</f>
        <v>7.4958904109589044</v>
      </c>
      <c r="O25" s="13">
        <f>Tabela1[[#This Row],[Previsão Término]]-Tabela1[[#This Row],[Inicio 2017]]</f>
        <v>364</v>
      </c>
      <c r="P25" s="23">
        <f>Tabela1[[#This Row],[Previsão Dias 2017]]/365*Tabela1[[#This Row],[Redução Porcentagem]]*18</f>
        <v>17.950684931506849</v>
      </c>
    </row>
    <row r="26" spans="1:16">
      <c r="A26" s="10" t="s">
        <v>55</v>
      </c>
      <c r="B26" s="8">
        <v>2139326</v>
      </c>
      <c r="C26" s="8" t="s">
        <v>347</v>
      </c>
      <c r="D26" s="8" t="s">
        <v>112</v>
      </c>
      <c r="E26" s="9">
        <v>42360</v>
      </c>
      <c r="F26" s="22">
        <v>42370</v>
      </c>
      <c r="G26" s="22">
        <v>42735</v>
      </c>
      <c r="H26" s="22">
        <v>42736</v>
      </c>
      <c r="I26" s="22">
        <v>43100</v>
      </c>
      <c r="J26" s="8" t="s">
        <v>318</v>
      </c>
      <c r="K26" s="10" t="s">
        <v>348</v>
      </c>
      <c r="L26" s="12">
        <v>0.3</v>
      </c>
      <c r="M26" s="13">
        <f>Tabela1[[#This Row],[Término 2016]]-Tabela1[[#This Row],[Início 2016]]</f>
        <v>365</v>
      </c>
      <c r="N26" s="23">
        <f>Tabela1[[#This Row],[Dias 2016]]/365*Tabela1[[#This Row],[Redução Porcentagem]]*18</f>
        <v>5.3999999999999995</v>
      </c>
      <c r="O26" s="13">
        <f>Tabela1[[#This Row],[Previsão Término]]-Tabela1[[#This Row],[Inicio 2017]]</f>
        <v>364</v>
      </c>
      <c r="P26" s="23">
        <f>Tabela1[[#This Row],[Previsão Dias 2017]]/365*Tabela1[[#This Row],[Redução Porcentagem]]*18</f>
        <v>5.385205479452055</v>
      </c>
    </row>
    <row r="27" spans="1:16">
      <c r="A27" s="10" t="s">
        <v>58</v>
      </c>
      <c r="B27" s="8">
        <v>1544365</v>
      </c>
      <c r="C27" s="8" t="s">
        <v>316</v>
      </c>
      <c r="D27" s="8" t="s">
        <v>110</v>
      </c>
      <c r="E27" s="9">
        <v>42373</v>
      </c>
      <c r="F27" s="22">
        <f>Tabela1[[#This Row],[Início]]</f>
        <v>42373</v>
      </c>
      <c r="G27" s="22">
        <v>42735</v>
      </c>
      <c r="H27" s="22">
        <v>42736</v>
      </c>
      <c r="I27" s="22">
        <v>43100</v>
      </c>
      <c r="J27" s="8" t="s">
        <v>318</v>
      </c>
      <c r="K27" s="10" t="s">
        <v>349</v>
      </c>
      <c r="L27" s="12">
        <v>0.5</v>
      </c>
      <c r="M27" s="13">
        <f>Tabela1[[#This Row],[Término 2016]]-Tabela1[[#This Row],[Início 2016]]</f>
        <v>362</v>
      </c>
      <c r="N27" s="23">
        <f>Tabela1[[#This Row],[Dias 2016]]/365*Tabela1[[#This Row],[Redução Porcentagem]]*18</f>
        <v>8.9260273972602739</v>
      </c>
      <c r="O27" s="13">
        <f>Tabela1[[#This Row],[Previsão Término]]-Tabela1[[#This Row],[Inicio 2017]]</f>
        <v>364</v>
      </c>
      <c r="P27" s="23">
        <f>Tabela1[[#This Row],[Previsão Dias 2017]]/365*Tabela1[[#This Row],[Redução Porcentagem]]*18</f>
        <v>8.9753424657534246</v>
      </c>
    </row>
    <row r="28" spans="1:16" s="31" customFormat="1">
      <c r="A28" s="31" t="s">
        <v>61</v>
      </c>
      <c r="B28" s="32">
        <v>1544372</v>
      </c>
      <c r="C28" s="32" t="s">
        <v>322</v>
      </c>
      <c r="D28" s="32" t="s">
        <v>317</v>
      </c>
      <c r="E28" s="33">
        <v>41871</v>
      </c>
      <c r="F28" s="34">
        <v>42370</v>
      </c>
      <c r="G28" s="34">
        <v>42735</v>
      </c>
      <c r="H28" s="34">
        <v>42736</v>
      </c>
      <c r="I28" s="34">
        <v>43100</v>
      </c>
      <c r="J28" s="32" t="s">
        <v>318</v>
      </c>
      <c r="K28" s="31" t="s">
        <v>113</v>
      </c>
      <c r="L28" s="35">
        <v>0.3</v>
      </c>
      <c r="M28" s="36">
        <f>Tabela1[[#This Row],[Término 2016]]-Tabela1[[#This Row],[Início 2016]]</f>
        <v>365</v>
      </c>
      <c r="N28" s="37">
        <f>Tabela1[[#This Row],[Dias 2016]]/365*Tabela1[[#This Row],[Redução Porcentagem]]*18</f>
        <v>5.3999999999999995</v>
      </c>
      <c r="O28" s="36">
        <f>Tabela1[[#This Row],[Previsão Término]]-Tabela1[[#This Row],[Inicio 2017]]</f>
        <v>364</v>
      </c>
      <c r="P28" s="37">
        <f>Tabela1[[#This Row],[Previsão Dias 2017]]/365*Tabela1[[#This Row],[Redução Porcentagem]]*18</f>
        <v>5.385205479452055</v>
      </c>
    </row>
    <row r="29" spans="1:16" s="38" customFormat="1">
      <c r="A29" s="38" t="s">
        <v>62</v>
      </c>
      <c r="B29" s="39">
        <v>1600858</v>
      </c>
      <c r="C29" s="39" t="s">
        <v>320</v>
      </c>
      <c r="D29" s="39" t="s">
        <v>177</v>
      </c>
      <c r="E29" s="40">
        <v>41698</v>
      </c>
      <c r="F29" s="41">
        <v>42370</v>
      </c>
      <c r="G29" s="41">
        <v>42735</v>
      </c>
      <c r="H29" s="41">
        <v>42736</v>
      </c>
      <c r="I29" s="41">
        <v>43100</v>
      </c>
      <c r="J29" s="39" t="s">
        <v>318</v>
      </c>
      <c r="K29" s="38" t="s">
        <v>286</v>
      </c>
      <c r="L29" s="42">
        <v>0.5</v>
      </c>
      <c r="M29" s="43">
        <f>Tabela1[[#This Row],[Término 2016]]-Tabela1[[#This Row],[Início 2016]]</f>
        <v>365</v>
      </c>
      <c r="N29" s="44">
        <f>Tabela1[[#This Row],[Dias 2016]]/365*Tabela1[[#This Row],[Redução Porcentagem]]*18</f>
        <v>9</v>
      </c>
      <c r="O29" s="43">
        <f>Tabela1[[#This Row],[Previsão Término]]-Tabela1[[#This Row],[Inicio 2017]]</f>
        <v>364</v>
      </c>
      <c r="P29" s="44">
        <f>Tabela1[[#This Row],[Previsão Dias 2017]]/365*Tabela1[[#This Row],[Redução Porcentagem]]*18</f>
        <v>8.9753424657534246</v>
      </c>
    </row>
    <row r="30" spans="1:16">
      <c r="A30" s="10" t="s">
        <v>63</v>
      </c>
      <c r="B30" s="8">
        <v>1864481</v>
      </c>
      <c r="D30" s="8" t="s">
        <v>112</v>
      </c>
      <c r="E30" s="9">
        <v>42360</v>
      </c>
      <c r="F30" s="22">
        <v>42370</v>
      </c>
      <c r="G30" s="9">
        <v>42565</v>
      </c>
      <c r="H30" s="22" t="s">
        <v>327</v>
      </c>
      <c r="I30" s="22" t="s">
        <v>327</v>
      </c>
      <c r="J30" s="8" t="s">
        <v>318</v>
      </c>
      <c r="K30" s="10" t="s">
        <v>350</v>
      </c>
      <c r="L30" s="12">
        <v>0.3</v>
      </c>
      <c r="M30" s="13">
        <f>Tabela1[[#This Row],[Término 2016]]-Tabela1[[#This Row],[Início 2016]]</f>
        <v>195</v>
      </c>
      <c r="N30" s="23">
        <f>Tabela1[[#This Row],[Dias 2016]]/365*Tabela1[[#This Row],[Redução Porcentagem]]*18</f>
        <v>2.8849315068493153</v>
      </c>
      <c r="O30" s="13" t="e">
        <f>Tabela1[[#This Row],[Previsão Término]]-Tabela1[[#This Row],[Inicio 2017]]</f>
        <v>#VALUE!</v>
      </c>
      <c r="P30" s="23" t="e">
        <f>Tabela1[[#This Row],[Previsão Dias 2017]]/365*Tabela1[[#This Row],[Redução Porcentagem]]*18</f>
        <v>#VALUE!</v>
      </c>
    </row>
    <row r="31" spans="1:16" s="31" customFormat="1">
      <c r="A31" s="31" t="s">
        <v>351</v>
      </c>
      <c r="B31" s="32">
        <v>1707133</v>
      </c>
      <c r="C31" s="32" t="s">
        <v>322</v>
      </c>
      <c r="D31" s="32" t="s">
        <v>112</v>
      </c>
      <c r="E31" s="33">
        <v>41611</v>
      </c>
      <c r="F31" s="34">
        <v>42370</v>
      </c>
      <c r="G31" s="34">
        <v>42735</v>
      </c>
      <c r="H31" s="34">
        <v>42736</v>
      </c>
      <c r="I31" s="34">
        <v>43100</v>
      </c>
      <c r="J31" s="32" t="s">
        <v>318</v>
      </c>
      <c r="K31" s="31" t="s">
        <v>352</v>
      </c>
      <c r="L31" s="35">
        <v>0.3</v>
      </c>
      <c r="M31" s="36">
        <f>Tabela1[[#This Row],[Término 2016]]-Tabela1[[#This Row],[Início 2016]]</f>
        <v>365</v>
      </c>
      <c r="N31" s="37">
        <f>Tabela1[[#This Row],[Dias 2016]]/365*Tabela1[[#This Row],[Redução Porcentagem]]*18</f>
        <v>5.3999999999999995</v>
      </c>
      <c r="O31" s="36">
        <f>Tabela1[[#This Row],[Previsão Término]]-Tabela1[[#This Row],[Inicio 2017]]</f>
        <v>364</v>
      </c>
      <c r="P31" s="37">
        <f>Tabela1[[#This Row],[Previsão Dias 2017]]/365*Tabela1[[#This Row],[Redução Porcentagem]]*18</f>
        <v>5.385205479452055</v>
      </c>
    </row>
    <row r="32" spans="1:16">
      <c r="A32" s="10" t="s">
        <v>64</v>
      </c>
      <c r="B32" s="8">
        <v>1543683</v>
      </c>
      <c r="C32" s="8" t="s">
        <v>316</v>
      </c>
      <c r="D32" s="8" t="s">
        <v>112</v>
      </c>
      <c r="E32" s="9">
        <v>42360</v>
      </c>
      <c r="F32" s="22">
        <v>42370</v>
      </c>
      <c r="G32" s="22">
        <v>42735</v>
      </c>
      <c r="H32" s="22">
        <v>42736</v>
      </c>
      <c r="I32" s="22">
        <v>43091</v>
      </c>
      <c r="J32" s="8" t="s">
        <v>318</v>
      </c>
      <c r="K32" s="10" t="s">
        <v>353</v>
      </c>
      <c r="L32" s="12">
        <v>0.3</v>
      </c>
      <c r="M32" s="13">
        <f>Tabela1[[#This Row],[Término 2016]]-Tabela1[[#This Row],[Início 2016]]</f>
        <v>365</v>
      </c>
      <c r="N32" s="23">
        <f>Tabela1[[#This Row],[Dias 2016]]/365*Tabela1[[#This Row],[Redução Porcentagem]]*18</f>
        <v>5.3999999999999995</v>
      </c>
      <c r="O32" s="13">
        <f>Tabela1[[#This Row],[Previsão Término]]-Tabela1[[#This Row],[Inicio 2017]]</f>
        <v>355</v>
      </c>
      <c r="P32" s="23">
        <f>Tabela1[[#This Row],[Previsão Dias 2017]]/365*Tabela1[[#This Row],[Redução Porcentagem]]*18</f>
        <v>5.2520547945205474</v>
      </c>
    </row>
    <row r="33" spans="1:16">
      <c r="A33" s="10" t="s">
        <v>53</v>
      </c>
      <c r="B33" s="8">
        <v>1838759</v>
      </c>
      <c r="C33" s="8" t="s">
        <v>316</v>
      </c>
      <c r="D33" s="8" t="s">
        <v>110</v>
      </c>
      <c r="E33" s="9">
        <v>42373</v>
      </c>
      <c r="F33" s="22">
        <f>Tabela1[[#This Row],[Início]]</f>
        <v>42373</v>
      </c>
      <c r="G33" s="22">
        <v>42735</v>
      </c>
      <c r="H33" s="22">
        <v>42736</v>
      </c>
      <c r="I33" s="22">
        <v>43100</v>
      </c>
      <c r="J33" s="8" t="s">
        <v>318</v>
      </c>
      <c r="K33" s="10" t="s">
        <v>54</v>
      </c>
      <c r="L33" s="12">
        <v>0.5</v>
      </c>
      <c r="M33" s="13">
        <f>Tabela1[[#This Row],[Término 2016]]-Tabela1[[#This Row],[Início 2016]]</f>
        <v>362</v>
      </c>
      <c r="N33" s="23">
        <f>Tabela1[[#This Row],[Dias 2016]]/365*Tabela1[[#This Row],[Redução Porcentagem]]*18</f>
        <v>8.9260273972602739</v>
      </c>
      <c r="O33" s="13">
        <f>Tabela1[[#This Row],[Previsão Término]]-Tabela1[[#This Row],[Inicio 2017]]</f>
        <v>364</v>
      </c>
      <c r="P33" s="23">
        <f>Tabela1[[#This Row],[Previsão Dias 2017]]/365*Tabela1[[#This Row],[Redução Porcentagem]]*18</f>
        <v>8.9753424657534246</v>
      </c>
    </row>
    <row r="34" spans="1:16">
      <c r="A34" s="10" t="s">
        <v>66</v>
      </c>
      <c r="B34" s="8">
        <v>1546626</v>
      </c>
      <c r="C34" s="8" t="s">
        <v>320</v>
      </c>
      <c r="D34" s="8" t="s">
        <v>110</v>
      </c>
      <c r="E34" s="9">
        <v>41857</v>
      </c>
      <c r="F34" s="22">
        <v>42370</v>
      </c>
      <c r="G34" s="22">
        <v>42735</v>
      </c>
      <c r="H34" s="22">
        <v>42736</v>
      </c>
      <c r="I34" s="22">
        <v>43100</v>
      </c>
      <c r="J34" s="8" t="s">
        <v>318</v>
      </c>
      <c r="K34" s="10" t="s">
        <v>354</v>
      </c>
      <c r="L34" s="12">
        <v>0.5</v>
      </c>
      <c r="M34" s="13">
        <f>Tabela1[[#This Row],[Término 2016]]-Tabela1[[#This Row],[Início 2016]]</f>
        <v>365</v>
      </c>
      <c r="N34" s="23">
        <f>Tabela1[[#This Row],[Dias 2016]]/365*Tabela1[[#This Row],[Redução Porcentagem]]*18</f>
        <v>9</v>
      </c>
      <c r="O34" s="13">
        <f>Tabela1[[#This Row],[Previsão Término]]-Tabela1[[#This Row],[Inicio 2017]]</f>
        <v>364</v>
      </c>
      <c r="P34" s="23">
        <f>Tabela1[[#This Row],[Previsão Dias 2017]]/365*Tabela1[[#This Row],[Redução Porcentagem]]*18</f>
        <v>8.9753424657534246</v>
      </c>
    </row>
    <row r="35" spans="1:16">
      <c r="A35" s="10" t="s">
        <v>22</v>
      </c>
      <c r="B35" s="8">
        <v>1724836</v>
      </c>
      <c r="C35" s="8" t="s">
        <v>320</v>
      </c>
      <c r="D35" s="8" t="s">
        <v>109</v>
      </c>
      <c r="E35" s="9">
        <v>41678</v>
      </c>
      <c r="F35" s="22">
        <v>42370</v>
      </c>
      <c r="G35" s="22">
        <v>42735</v>
      </c>
      <c r="H35" s="22">
        <v>42736</v>
      </c>
      <c r="I35" s="22">
        <v>43100</v>
      </c>
      <c r="J35" s="8" t="s">
        <v>318</v>
      </c>
      <c r="K35" s="10" t="s">
        <v>23</v>
      </c>
      <c r="L35" s="12">
        <v>1</v>
      </c>
      <c r="M35" s="13">
        <f>Tabela1[[#This Row],[Término 2016]]-Tabela1[[#This Row],[Início 2016]]</f>
        <v>365</v>
      </c>
      <c r="N35" s="23">
        <f>Tabela1[[#This Row],[Dias 2016]]/365*Tabela1[[#This Row],[Redução Porcentagem]]*18</f>
        <v>18</v>
      </c>
      <c r="O35" s="13">
        <f>Tabela1[[#This Row],[Previsão Término]]-Tabela1[[#This Row],[Inicio 2017]]</f>
        <v>364</v>
      </c>
      <c r="P35" s="23">
        <f>Tabela1[[#This Row],[Previsão Dias 2017]]/365*Tabela1[[#This Row],[Redução Porcentagem]]*18</f>
        <v>17.950684931506849</v>
      </c>
    </row>
    <row r="36" spans="1:16">
      <c r="A36" s="10" t="s">
        <v>72</v>
      </c>
      <c r="B36" s="8">
        <v>1604147</v>
      </c>
      <c r="C36" s="8" t="s">
        <v>316</v>
      </c>
      <c r="D36" s="8" t="s">
        <v>125</v>
      </c>
      <c r="E36" s="9">
        <v>42507</v>
      </c>
      <c r="F36" s="9">
        <v>42507</v>
      </c>
      <c r="G36" s="9">
        <v>42735</v>
      </c>
      <c r="H36" s="22">
        <v>42736</v>
      </c>
      <c r="I36" s="22">
        <v>43100</v>
      </c>
      <c r="J36" s="8" t="s">
        <v>318</v>
      </c>
      <c r="K36" s="10" t="s">
        <v>355</v>
      </c>
      <c r="L36" s="12">
        <v>0.7</v>
      </c>
      <c r="M36" s="13">
        <f>Tabela1[[#This Row],[Término 2016]]-Tabela1[[#This Row],[Início 2016]]</f>
        <v>228</v>
      </c>
      <c r="N36" s="23">
        <f>Tabela1[[#This Row],[Dias 2016]]/365*Tabela1[[#This Row],[Redução Porcentagem]]*18</f>
        <v>7.8706849315068483</v>
      </c>
      <c r="O36" s="13">
        <f>Tabela1[[#This Row],[Previsão Término]]-Tabela1[[#This Row],[Inicio 2017]]</f>
        <v>364</v>
      </c>
      <c r="P36" s="23">
        <f>Tabela1[[#This Row],[Previsão Dias 2017]]/365*Tabela1[[#This Row],[Redução Porcentagem]]*18</f>
        <v>12.565479452054793</v>
      </c>
    </row>
    <row r="37" spans="1:16">
      <c r="A37" s="10" t="s">
        <v>75</v>
      </c>
      <c r="B37" s="8">
        <v>1762413</v>
      </c>
      <c r="D37" s="8" t="s">
        <v>125</v>
      </c>
      <c r="E37" s="9">
        <v>42205</v>
      </c>
      <c r="F37" s="9">
        <v>42370</v>
      </c>
      <c r="G37" s="9">
        <v>42492</v>
      </c>
      <c r="H37" s="22" t="s">
        <v>327</v>
      </c>
      <c r="I37" s="22" t="s">
        <v>327</v>
      </c>
      <c r="J37" s="8" t="s">
        <v>318</v>
      </c>
      <c r="K37" s="10" t="s">
        <v>355</v>
      </c>
      <c r="L37" s="12">
        <v>0.7</v>
      </c>
      <c r="M37" s="13">
        <f>Tabela1[[#This Row],[Término 2016]]-Tabela1[[#This Row],[Início 2016]]</f>
        <v>122</v>
      </c>
      <c r="N37" s="23">
        <f>Tabela1[[#This Row],[Dias 2016]]/365*Tabela1[[#This Row],[Redução Porcentagem]]*18</f>
        <v>4.2115068493150689</v>
      </c>
      <c r="O37" s="13" t="e">
        <f>Tabela1[[#This Row],[Previsão Término]]-Tabela1[[#This Row],[Inicio 2017]]</f>
        <v>#VALUE!</v>
      </c>
      <c r="P37" s="23" t="e">
        <f>Tabela1[[#This Row],[Previsão Dias 2017]]/365*Tabela1[[#This Row],[Redução Porcentagem]]*18</f>
        <v>#VALUE!</v>
      </c>
    </row>
    <row r="38" spans="1:16">
      <c r="A38" s="10" t="s">
        <v>37</v>
      </c>
      <c r="B38" s="8">
        <v>1488255</v>
      </c>
      <c r="C38" s="8" t="s">
        <v>336</v>
      </c>
      <c r="D38" s="8" t="s">
        <v>112</v>
      </c>
      <c r="E38" s="9">
        <v>42360</v>
      </c>
      <c r="F38" s="9">
        <v>42370</v>
      </c>
      <c r="G38" s="22">
        <v>42735</v>
      </c>
      <c r="H38" s="22">
        <v>42736</v>
      </c>
      <c r="I38" s="22">
        <v>43100</v>
      </c>
      <c r="J38" s="8" t="s">
        <v>318</v>
      </c>
      <c r="K38" s="10" t="s">
        <v>356</v>
      </c>
      <c r="L38" s="12">
        <v>0.3</v>
      </c>
      <c r="M38" s="13">
        <f>Tabela1[[#This Row],[Término 2016]]-Tabela1[[#This Row],[Início 2016]]</f>
        <v>365</v>
      </c>
      <c r="N38" s="23">
        <f>Tabela1[[#This Row],[Dias 2016]]/365*Tabela1[[#This Row],[Redução Porcentagem]]*18</f>
        <v>5.3999999999999995</v>
      </c>
      <c r="O38" s="13">
        <f>Tabela1[[#This Row],[Previsão Término]]-Tabela1[[#This Row],[Inicio 2017]]</f>
        <v>364</v>
      </c>
      <c r="P38" s="23">
        <f>Tabela1[[#This Row],[Previsão Dias 2017]]/365*Tabela1[[#This Row],[Redução Porcentagem]]*18</f>
        <v>5.385205479452055</v>
      </c>
    </row>
    <row r="39" spans="1:16">
      <c r="A39" s="10" t="s">
        <v>76</v>
      </c>
      <c r="B39" s="8">
        <v>1834566</v>
      </c>
      <c r="D39" s="8" t="s">
        <v>112</v>
      </c>
      <c r="E39" s="9">
        <v>41953</v>
      </c>
      <c r="F39" s="9">
        <v>42370</v>
      </c>
      <c r="G39" s="9">
        <v>42667</v>
      </c>
      <c r="H39" s="22" t="s">
        <v>327</v>
      </c>
      <c r="I39" s="22" t="s">
        <v>327</v>
      </c>
      <c r="J39" s="8" t="s">
        <v>318</v>
      </c>
      <c r="K39" s="10" t="s">
        <v>122</v>
      </c>
      <c r="L39" s="12">
        <v>0.3</v>
      </c>
      <c r="M39" s="13">
        <f>Tabela1[[#This Row],[Término 2016]]-Tabela1[[#This Row],[Início 2016]]</f>
        <v>297</v>
      </c>
      <c r="N39" s="23">
        <f>Tabela1[[#This Row],[Dias 2016]]/365*Tabela1[[#This Row],[Redução Porcentagem]]*18</f>
        <v>4.3939726027397255</v>
      </c>
      <c r="O39" s="13" t="e">
        <f>Tabela1[[#This Row],[Previsão Término]]-Tabela1[[#This Row],[Inicio 2017]]</f>
        <v>#VALUE!</v>
      </c>
      <c r="P39" s="23" t="e">
        <f>Tabela1[[#This Row],[Previsão Dias 2017]]/365*Tabela1[[#This Row],[Redução Porcentagem]]*18</f>
        <v>#VALUE!</v>
      </c>
    </row>
    <row r="40" spans="1:16">
      <c r="A40" s="10" t="s">
        <v>34</v>
      </c>
      <c r="B40" s="8">
        <v>1640114</v>
      </c>
      <c r="C40" s="8" t="s">
        <v>322</v>
      </c>
      <c r="D40" s="8" t="s">
        <v>136</v>
      </c>
      <c r="E40" s="9">
        <v>42073</v>
      </c>
      <c r="F40" s="9">
        <v>42370</v>
      </c>
      <c r="G40" s="9">
        <v>42735</v>
      </c>
      <c r="H40" s="22">
        <v>42736</v>
      </c>
      <c r="I40" s="9">
        <v>43100</v>
      </c>
      <c r="J40" s="8" t="s">
        <v>318</v>
      </c>
      <c r="K40" s="10" t="s">
        <v>357</v>
      </c>
      <c r="L40" s="12">
        <v>1</v>
      </c>
      <c r="M40" s="13">
        <f>Tabela1[[#This Row],[Término 2016]]-Tabela1[[#This Row],[Início 2016]]</f>
        <v>365</v>
      </c>
      <c r="N40" s="23">
        <f>Tabela1[[#This Row],[Dias 2016]]/365*Tabela1[[#This Row],[Redução Porcentagem]]*18</f>
        <v>18</v>
      </c>
      <c r="O40" s="13">
        <f>Tabela1[[#This Row],[Previsão Término]]-Tabela1[[#This Row],[Inicio 2017]]</f>
        <v>364</v>
      </c>
      <c r="P40" s="23">
        <f>Tabela1[[#This Row],[Previsão Dias 2017]]/365*Tabela1[[#This Row],[Redução Porcentagem]]*18</f>
        <v>17.950684931506849</v>
      </c>
    </row>
    <row r="41" spans="1:16">
      <c r="A41" s="10" t="s">
        <v>81</v>
      </c>
      <c r="B41" s="8">
        <v>1601025</v>
      </c>
      <c r="C41" s="8" t="s">
        <v>322</v>
      </c>
      <c r="D41" s="8" t="s">
        <v>112</v>
      </c>
      <c r="E41" s="9">
        <v>42430</v>
      </c>
      <c r="F41" s="9">
        <v>42430</v>
      </c>
      <c r="G41" s="22">
        <v>42735</v>
      </c>
      <c r="H41" s="22">
        <v>42736</v>
      </c>
      <c r="I41" s="22">
        <v>43100</v>
      </c>
      <c r="J41" s="8" t="s">
        <v>318</v>
      </c>
      <c r="K41" s="10" t="s">
        <v>271</v>
      </c>
      <c r="L41" s="12">
        <v>0.3</v>
      </c>
      <c r="M41" s="13">
        <f>Tabela1[[#This Row],[Término 2016]]-Tabela1[[#This Row],[Início 2016]]</f>
        <v>305</v>
      </c>
      <c r="N41" s="23">
        <f>Tabela1[[#This Row],[Dias 2016]]/365*Tabela1[[#This Row],[Redução Porcentagem]]*18</f>
        <v>4.5123287671232868</v>
      </c>
      <c r="O41" s="13">
        <f>Tabela1[[#This Row],[Previsão Término]]-Tabela1[[#This Row],[Inicio 2017]]</f>
        <v>364</v>
      </c>
      <c r="P41" s="23">
        <f>Tabela1[[#This Row],[Previsão Dias 2017]]/365*Tabela1[[#This Row],[Redução Porcentagem]]*18</f>
        <v>5.385205479452055</v>
      </c>
    </row>
    <row r="42" spans="1:16">
      <c r="A42" s="10" t="s">
        <v>83</v>
      </c>
      <c r="B42" s="8">
        <v>1545741</v>
      </c>
      <c r="C42" s="8" t="s">
        <v>320</v>
      </c>
      <c r="D42" s="8" t="s">
        <v>112</v>
      </c>
      <c r="E42" s="9">
        <v>42360</v>
      </c>
      <c r="F42" s="9">
        <v>42370</v>
      </c>
      <c r="G42" s="22">
        <v>42735</v>
      </c>
      <c r="H42" s="22">
        <v>42736</v>
      </c>
      <c r="I42" s="22">
        <v>43091</v>
      </c>
      <c r="J42" s="8" t="s">
        <v>318</v>
      </c>
      <c r="K42" s="10" t="s">
        <v>358</v>
      </c>
      <c r="L42" s="12">
        <v>0.3</v>
      </c>
      <c r="M42" s="13">
        <f>Tabela1[[#This Row],[Término 2016]]-Tabela1[[#This Row],[Início 2016]]</f>
        <v>365</v>
      </c>
      <c r="N42" s="23">
        <f>Tabela1[[#This Row],[Dias 2016]]/365*Tabela1[[#This Row],[Redução Porcentagem]]*18</f>
        <v>5.3999999999999995</v>
      </c>
      <c r="O42" s="13">
        <f>Tabela1[[#This Row],[Previsão Término]]-Tabela1[[#This Row],[Inicio 2017]]</f>
        <v>355</v>
      </c>
      <c r="P42" s="23">
        <f>Tabela1[[#This Row],[Previsão Dias 2017]]/365*Tabela1[[#This Row],[Redução Porcentagem]]*18</f>
        <v>5.2520547945205474</v>
      </c>
    </row>
    <row r="43" spans="1:16">
      <c r="A43" s="10" t="s">
        <v>85</v>
      </c>
      <c r="B43" s="8">
        <v>1656374</v>
      </c>
      <c r="C43" s="8" t="s">
        <v>338</v>
      </c>
      <c r="D43" s="8" t="s">
        <v>110</v>
      </c>
      <c r="E43" s="9">
        <v>42021</v>
      </c>
      <c r="F43" s="9">
        <v>42370</v>
      </c>
      <c r="G43" s="22">
        <v>42735</v>
      </c>
      <c r="H43" s="22">
        <v>42736</v>
      </c>
      <c r="I43" s="9">
        <v>42752</v>
      </c>
      <c r="J43" s="8" t="s">
        <v>318</v>
      </c>
      <c r="K43" s="10" t="s">
        <v>359</v>
      </c>
      <c r="L43" s="12">
        <v>0.5</v>
      </c>
      <c r="M43" s="13">
        <f>Tabela1[[#This Row],[Término 2016]]-Tabela1[[#This Row],[Início 2016]]</f>
        <v>365</v>
      </c>
      <c r="N43" s="23">
        <f>Tabela1[[#This Row],[Dias 2016]]/365*Tabela1[[#This Row],[Redução Porcentagem]]*18</f>
        <v>9</v>
      </c>
      <c r="O43" s="13">
        <f>Tabela1[[#This Row],[Previsão Término]]-Tabela1[[#This Row],[Inicio 2017]]</f>
        <v>16</v>
      </c>
      <c r="P43" s="23">
        <f>Tabela1[[#This Row],[Previsão Dias 2017]]/365*Tabela1[[#This Row],[Redução Porcentagem]]*18</f>
        <v>0.39452054794520547</v>
      </c>
    </row>
    <row r="44" spans="1:16" s="31" customFormat="1">
      <c r="A44" s="31" t="s">
        <v>88</v>
      </c>
      <c r="B44" s="32">
        <v>2129321</v>
      </c>
      <c r="C44" s="32" t="s">
        <v>316</v>
      </c>
      <c r="D44" s="32" t="s">
        <v>317</v>
      </c>
      <c r="E44" s="33">
        <v>42426</v>
      </c>
      <c r="F44" s="33">
        <f>Tabela1[[#This Row],[Início]]</f>
        <v>42426</v>
      </c>
      <c r="G44" s="34">
        <v>42735</v>
      </c>
      <c r="H44" s="34">
        <v>42736</v>
      </c>
      <c r="I44" s="34">
        <v>43100</v>
      </c>
      <c r="J44" s="32" t="s">
        <v>318</v>
      </c>
      <c r="K44" s="31" t="s">
        <v>360</v>
      </c>
      <c r="L44" s="35">
        <v>0.3</v>
      </c>
      <c r="M44" s="36">
        <f>Tabela1[[#This Row],[Término 2016]]-Tabela1[[#This Row],[Início 2016]]</f>
        <v>309</v>
      </c>
      <c r="N44" s="37">
        <f>Tabela1[[#This Row],[Dias 2016]]/365*Tabela1[[#This Row],[Redução Porcentagem]]*18</f>
        <v>4.5715068493150675</v>
      </c>
      <c r="O44" s="36">
        <f>Tabela1[[#This Row],[Previsão Término]]-Tabela1[[#This Row],[Inicio 2017]]</f>
        <v>364</v>
      </c>
      <c r="P44" s="37">
        <f>Tabela1[[#This Row],[Previsão Dias 2017]]/365*Tabela1[[#This Row],[Redução Porcentagem]]*18</f>
        <v>5.385205479452055</v>
      </c>
    </row>
    <row r="45" spans="1:16">
      <c r="A45" s="10" t="s">
        <v>89</v>
      </c>
      <c r="B45" s="8">
        <v>1802150</v>
      </c>
      <c r="C45" s="8" t="s">
        <v>347</v>
      </c>
      <c r="D45" s="8" t="s">
        <v>110</v>
      </c>
      <c r="E45" s="9">
        <v>42373</v>
      </c>
      <c r="F45" s="9">
        <f>Tabela1[[#This Row],[Início]]</f>
        <v>42373</v>
      </c>
      <c r="G45" s="22">
        <v>42735</v>
      </c>
      <c r="H45" s="22">
        <v>42736</v>
      </c>
      <c r="I45" s="22">
        <v>43100</v>
      </c>
      <c r="J45" s="8" t="s">
        <v>318</v>
      </c>
      <c r="K45" s="10" t="s">
        <v>361</v>
      </c>
      <c r="L45" s="12">
        <v>0.5</v>
      </c>
      <c r="M45" s="13">
        <f>Tabela1[[#This Row],[Término 2016]]-Tabela1[[#This Row],[Início 2016]]</f>
        <v>362</v>
      </c>
      <c r="N45" s="23">
        <f>Tabela1[[#This Row],[Dias 2016]]/365*Tabela1[[#This Row],[Redução Porcentagem]]*18</f>
        <v>8.9260273972602739</v>
      </c>
      <c r="O45" s="13">
        <f>Tabela1[[#This Row],[Previsão Término]]-Tabela1[[#This Row],[Inicio 2017]]</f>
        <v>364</v>
      </c>
      <c r="P45" s="23">
        <f>Tabela1[[#This Row],[Previsão Dias 2017]]/365*Tabela1[[#This Row],[Redução Porcentagem]]*18</f>
        <v>8.9753424657534246</v>
      </c>
    </row>
    <row r="46" spans="1:16" s="31" customFormat="1">
      <c r="A46" s="31" t="s">
        <v>90</v>
      </c>
      <c r="B46" s="32">
        <v>1762353</v>
      </c>
      <c r="C46" s="32" t="s">
        <v>322</v>
      </c>
      <c r="D46" s="32" t="s">
        <v>112</v>
      </c>
      <c r="E46" s="33">
        <v>41992</v>
      </c>
      <c r="F46" s="33">
        <v>42370</v>
      </c>
      <c r="G46" s="34">
        <v>42735</v>
      </c>
      <c r="H46" s="34">
        <v>42736</v>
      </c>
      <c r="I46" s="34">
        <v>43100</v>
      </c>
      <c r="J46" s="32" t="s">
        <v>318</v>
      </c>
      <c r="K46" s="31" t="s">
        <v>120</v>
      </c>
      <c r="L46" s="35">
        <v>0.3</v>
      </c>
      <c r="M46" s="36">
        <f>Tabela1[[#This Row],[Término 2016]]-Tabela1[[#This Row],[Início 2016]]</f>
        <v>365</v>
      </c>
      <c r="N46" s="37">
        <f>Tabela1[[#This Row],[Dias 2016]]/365*Tabela1[[#This Row],[Redução Porcentagem]]*18</f>
        <v>5.3999999999999995</v>
      </c>
      <c r="O46" s="36">
        <f>Tabela1[[#This Row],[Previsão Término]]-Tabela1[[#This Row],[Inicio 2017]]</f>
        <v>364</v>
      </c>
      <c r="P46" s="37">
        <f>Tabela1[[#This Row],[Previsão Dias 2017]]/365*Tabela1[[#This Row],[Redução Porcentagem]]*18</f>
        <v>5.385205479452055</v>
      </c>
    </row>
    <row r="47" spans="1:16">
      <c r="A47" s="10" t="s">
        <v>91</v>
      </c>
      <c r="B47" s="8">
        <v>1619011</v>
      </c>
      <c r="D47" s="8" t="s">
        <v>112</v>
      </c>
      <c r="E47" s="9">
        <v>42360</v>
      </c>
      <c r="F47" s="9" t="s">
        <v>327</v>
      </c>
      <c r="G47" s="22" t="s">
        <v>327</v>
      </c>
      <c r="H47" s="22" t="s">
        <v>327</v>
      </c>
      <c r="I47" s="22"/>
      <c r="J47" s="8" t="s">
        <v>318</v>
      </c>
      <c r="K47" s="10" t="s">
        <v>362</v>
      </c>
      <c r="L47" s="12">
        <v>0.3</v>
      </c>
      <c r="M47" s="13" t="e">
        <f>Tabela1[[#This Row],[Término 2016]]-Tabela1[[#This Row],[Início 2016]]</f>
        <v>#VALUE!</v>
      </c>
      <c r="N47" s="23" t="e">
        <f>Tabela1[[#This Row],[Dias 2016]]/365*Tabela1[[#This Row],[Redução Porcentagem]]*18</f>
        <v>#VALUE!</v>
      </c>
      <c r="O47" s="13" t="e">
        <f>Tabela1[[#This Row],[Previsão Término]]-Tabela1[[#This Row],[Inicio 2017]]</f>
        <v>#VALUE!</v>
      </c>
      <c r="P47" s="23" t="e">
        <f>Tabela1[[#This Row],[Previsão Dias 2017]]/365*Tabela1[[#This Row],[Redução Porcentagem]]*18</f>
        <v>#VALUE!</v>
      </c>
    </row>
    <row r="48" spans="1:16">
      <c r="A48" s="10" t="s">
        <v>92</v>
      </c>
      <c r="B48" s="8">
        <v>1902464</v>
      </c>
      <c r="C48" s="8" t="s">
        <v>338</v>
      </c>
      <c r="D48" s="8" t="s">
        <v>110</v>
      </c>
      <c r="E48" s="9">
        <v>42207</v>
      </c>
      <c r="F48" s="9">
        <v>42370</v>
      </c>
      <c r="G48" s="22">
        <v>42735</v>
      </c>
      <c r="H48" s="22">
        <v>42736</v>
      </c>
      <c r="I48" s="9">
        <v>42938</v>
      </c>
      <c r="J48" s="8" t="s">
        <v>318</v>
      </c>
      <c r="K48" s="10" t="s">
        <v>363</v>
      </c>
      <c r="L48" s="12">
        <v>0.5</v>
      </c>
      <c r="M48" s="13">
        <f>Tabela1[[#This Row],[Término 2016]]-Tabela1[[#This Row],[Início 2016]]</f>
        <v>365</v>
      </c>
      <c r="N48" s="23">
        <f>Tabela1[[#This Row],[Dias 2016]]/365*Tabela1[[#This Row],[Redução Porcentagem]]*18</f>
        <v>9</v>
      </c>
      <c r="O48" s="13">
        <f>Tabela1[[#This Row],[Previsão Término]]-Tabela1[[#This Row],[Inicio 2017]]</f>
        <v>202</v>
      </c>
      <c r="P48" s="23">
        <f>Tabela1[[#This Row],[Previsão Dias 2017]]/365*Tabela1[[#This Row],[Redução Porcentagem]]*18</f>
        <v>4.9808219178082185</v>
      </c>
    </row>
    <row r="49" spans="1:16">
      <c r="A49" s="10" t="s">
        <v>93</v>
      </c>
      <c r="B49" s="8">
        <v>1947221</v>
      </c>
      <c r="C49" s="8" t="s">
        <v>325</v>
      </c>
      <c r="D49" s="8" t="s">
        <v>110</v>
      </c>
      <c r="E49" s="9">
        <v>42373</v>
      </c>
      <c r="F49" s="9">
        <f>Tabela1[[#This Row],[Início]]</f>
        <v>42373</v>
      </c>
      <c r="G49" s="22">
        <v>42735</v>
      </c>
      <c r="H49" s="22">
        <v>42736</v>
      </c>
      <c r="I49" s="9">
        <v>43037</v>
      </c>
      <c r="J49" s="8" t="s">
        <v>318</v>
      </c>
      <c r="K49" s="10" t="s">
        <v>364</v>
      </c>
      <c r="L49" s="12">
        <v>0.5</v>
      </c>
      <c r="M49" s="13">
        <f>Tabela1[[#This Row],[Término 2016]]-Tabela1[[#This Row],[Início 2016]]</f>
        <v>362</v>
      </c>
      <c r="N49" s="23">
        <f>Tabela1[[#This Row],[Dias 2016]]/365*Tabela1[[#This Row],[Redução Porcentagem]]*18</f>
        <v>8.9260273972602739</v>
      </c>
      <c r="O49" s="13">
        <f>Tabela1[[#This Row],[Previsão Término]]-Tabela1[[#This Row],[Inicio 2017]]</f>
        <v>301</v>
      </c>
      <c r="P49" s="23">
        <f>Tabela1[[#This Row],[Previsão Dias 2017]]/365*Tabela1[[#This Row],[Redução Porcentagem]]*18</f>
        <v>7.4219178082191783</v>
      </c>
    </row>
    <row r="50" spans="1:16" s="21" customFormat="1">
      <c r="A50" s="21" t="s">
        <v>365</v>
      </c>
      <c r="B50" s="17">
        <v>1707641</v>
      </c>
      <c r="C50" s="17" t="s">
        <v>342</v>
      </c>
      <c r="D50" s="17" t="s">
        <v>317</v>
      </c>
      <c r="E50" s="45">
        <v>41726</v>
      </c>
      <c r="F50" s="45">
        <v>42370</v>
      </c>
      <c r="G50" s="16">
        <v>42735</v>
      </c>
      <c r="H50" s="16">
        <v>42736</v>
      </c>
      <c r="I50" s="16">
        <v>43100</v>
      </c>
      <c r="J50" s="17" t="s">
        <v>318</v>
      </c>
      <c r="K50" s="21" t="s">
        <v>223</v>
      </c>
      <c r="L50" s="18">
        <v>0.3</v>
      </c>
      <c r="M50" s="19">
        <f>Tabela1[[#This Row],[Término 2016]]-Tabela1[[#This Row],[Início 2016]]</f>
        <v>365</v>
      </c>
      <c r="N50" s="20">
        <f>Tabela1[[#This Row],[Dias 2016]]/365*Tabela1[[#This Row],[Redução Porcentagem]]*18</f>
        <v>5.3999999999999995</v>
      </c>
      <c r="O50" s="19">
        <f>Tabela1[[#This Row],[Previsão Término]]-Tabela1[[#This Row],[Inicio 2017]]</f>
        <v>364</v>
      </c>
      <c r="P50" s="20">
        <f>Tabela1[[#This Row],[Previsão Dias 2017]]/365*Tabela1[[#This Row],[Redução Porcentagem]]*18</f>
        <v>5.385205479452055</v>
      </c>
    </row>
    <row r="51" spans="1:16">
      <c r="A51" s="10" t="s">
        <v>95</v>
      </c>
      <c r="B51" s="8">
        <v>1364215</v>
      </c>
      <c r="C51" s="8" t="s">
        <v>342</v>
      </c>
      <c r="D51" s="8" t="s">
        <v>112</v>
      </c>
      <c r="E51" s="9">
        <v>42373</v>
      </c>
      <c r="F51" s="9">
        <f>Tabela1[[#This Row],[Início]]</f>
        <v>42373</v>
      </c>
      <c r="G51" s="22">
        <v>42735</v>
      </c>
      <c r="H51" s="22">
        <v>42736</v>
      </c>
      <c r="I51" s="22">
        <v>43100</v>
      </c>
      <c r="J51" s="8" t="s">
        <v>318</v>
      </c>
      <c r="K51" s="10" t="s">
        <v>366</v>
      </c>
      <c r="L51" s="12">
        <v>0.3</v>
      </c>
      <c r="M51" s="13">
        <f>Tabela1[[#This Row],[Término 2016]]-Tabela1[[#This Row],[Início 2016]]</f>
        <v>362</v>
      </c>
      <c r="N51" s="23">
        <f>Tabela1[[#This Row],[Dias 2016]]/365*Tabela1[[#This Row],[Redução Porcentagem]]*18</f>
        <v>5.3556164383561642</v>
      </c>
      <c r="O51" s="13">
        <f>Tabela1[[#This Row],[Previsão Término]]-Tabela1[[#This Row],[Inicio 2017]]</f>
        <v>364</v>
      </c>
      <c r="P51" s="23">
        <f>Tabela1[[#This Row],[Previsão Dias 2017]]/365*Tabela1[[#This Row],[Redução Porcentagem]]*18</f>
        <v>5.385205479452055</v>
      </c>
    </row>
    <row r="52" spans="1:16">
      <c r="A52" s="10" t="s">
        <v>96</v>
      </c>
      <c r="B52" s="8">
        <v>1834571</v>
      </c>
      <c r="C52" s="8" t="s">
        <v>322</v>
      </c>
      <c r="D52" s="8" t="s">
        <v>110</v>
      </c>
      <c r="E52" s="9">
        <v>42373</v>
      </c>
      <c r="F52" s="9">
        <f>Tabela1[[#This Row],[Início]]</f>
        <v>42373</v>
      </c>
      <c r="G52" s="22">
        <v>42735</v>
      </c>
      <c r="H52" s="22">
        <v>42736</v>
      </c>
      <c r="I52" s="22">
        <v>43100</v>
      </c>
      <c r="J52" s="8" t="s">
        <v>318</v>
      </c>
      <c r="K52" s="10" t="s">
        <v>367</v>
      </c>
      <c r="L52" s="12">
        <v>0.5</v>
      </c>
      <c r="M52" s="13">
        <f>Tabela1[[#This Row],[Término 2016]]-Tabela1[[#This Row],[Início 2016]]</f>
        <v>362</v>
      </c>
      <c r="N52" s="23">
        <f>Tabela1[[#This Row],[Dias 2016]]/365*Tabela1[[#This Row],[Redução Porcentagem]]*18</f>
        <v>8.9260273972602739</v>
      </c>
      <c r="O52" s="13">
        <f>Tabela1[[#This Row],[Previsão Término]]-Tabela1[[#This Row],[Inicio 2017]]</f>
        <v>364</v>
      </c>
      <c r="P52" s="23">
        <f>Tabela1[[#This Row],[Previsão Dias 2017]]/365*Tabela1[[#This Row],[Redução Porcentagem]]*18</f>
        <v>8.9753424657534246</v>
      </c>
    </row>
    <row r="53" spans="1:16">
      <c r="A53" s="10" t="s">
        <v>368</v>
      </c>
      <c r="B53" s="8">
        <v>1734910</v>
      </c>
      <c r="C53" s="8" t="s">
        <v>325</v>
      </c>
      <c r="D53" s="8" t="s">
        <v>110</v>
      </c>
      <c r="E53" s="9">
        <v>42551</v>
      </c>
      <c r="F53" s="9">
        <f>Tabela1[[#This Row],[Início]]</f>
        <v>42551</v>
      </c>
      <c r="G53" s="22">
        <v>42735</v>
      </c>
      <c r="H53" s="22">
        <v>42736</v>
      </c>
      <c r="I53" s="22">
        <v>43100</v>
      </c>
      <c r="J53" s="8" t="s">
        <v>318</v>
      </c>
      <c r="K53" s="10" t="s">
        <v>369</v>
      </c>
      <c r="L53" s="12">
        <v>0.5</v>
      </c>
      <c r="M53" s="13">
        <f>Tabela1[[#This Row],[Término 2016]]-Tabela1[[#This Row],[Início 2016]]</f>
        <v>184</v>
      </c>
      <c r="N53" s="23">
        <f>Tabela1[[#This Row],[Dias 2016]]/365*Tabela1[[#This Row],[Redução Porcentagem]]*18</f>
        <v>4.536986301369863</v>
      </c>
      <c r="O53" s="13">
        <f>Tabela1[[#This Row],[Previsão Término]]-Tabela1[[#This Row],[Inicio 2017]]</f>
        <v>364</v>
      </c>
      <c r="P53" s="23">
        <f>Tabela1[[#This Row],[Previsão Dias 2017]]/365*Tabela1[[#This Row],[Redução Porcentagem]]*18</f>
        <v>8.9753424657534246</v>
      </c>
    </row>
    <row r="54" spans="1:16">
      <c r="A54" s="10" t="s">
        <v>97</v>
      </c>
      <c r="B54" s="8">
        <v>1544394</v>
      </c>
      <c r="C54" s="8" t="s">
        <v>316</v>
      </c>
      <c r="D54" s="8" t="s">
        <v>124</v>
      </c>
      <c r="E54" s="9">
        <v>41609</v>
      </c>
      <c r="F54" s="9">
        <v>42370</v>
      </c>
      <c r="G54" s="22">
        <v>42735</v>
      </c>
      <c r="H54" s="22">
        <v>42736</v>
      </c>
      <c r="I54" s="22">
        <v>43100</v>
      </c>
      <c r="J54" s="8" t="s">
        <v>318</v>
      </c>
      <c r="K54" s="10" t="s">
        <v>370</v>
      </c>
      <c r="L54" s="12">
        <v>0.7</v>
      </c>
      <c r="M54" s="13">
        <f>Tabela1[[#This Row],[Término 2016]]-Tabela1[[#This Row],[Início 2016]]</f>
        <v>365</v>
      </c>
      <c r="N54" s="23">
        <f>Tabela1[[#This Row],[Dias 2016]]/365*Tabela1[[#This Row],[Redução Porcentagem]]*18</f>
        <v>12.6</v>
      </c>
      <c r="O54" s="13">
        <f>Tabela1[[#This Row],[Previsão Término]]-Tabela1[[#This Row],[Inicio 2017]]</f>
        <v>364</v>
      </c>
      <c r="P54" s="23">
        <f>Tabela1[[#This Row],[Previsão Dias 2017]]/365*Tabela1[[#This Row],[Redução Porcentagem]]*18</f>
        <v>12.565479452054793</v>
      </c>
    </row>
    <row r="55" spans="1:16">
      <c r="A55" s="10" t="s">
        <v>99</v>
      </c>
      <c r="B55" s="8">
        <v>1734906</v>
      </c>
      <c r="D55" s="8" t="s">
        <v>110</v>
      </c>
      <c r="E55" s="9">
        <v>41953</v>
      </c>
      <c r="F55" s="9">
        <v>42370</v>
      </c>
      <c r="G55" s="9">
        <v>42660</v>
      </c>
      <c r="H55" s="22" t="s">
        <v>327</v>
      </c>
      <c r="I55" s="22" t="s">
        <v>327</v>
      </c>
      <c r="J55" s="8" t="s">
        <v>318</v>
      </c>
      <c r="K55" s="10" t="s">
        <v>339</v>
      </c>
      <c r="L55" s="12">
        <v>0.5</v>
      </c>
      <c r="M55" s="13">
        <f>Tabela1[[#This Row],[Término 2016]]-Tabela1[[#This Row],[Início 2016]]</f>
        <v>290</v>
      </c>
      <c r="N55" s="23">
        <f>Tabela1[[#This Row],[Dias 2016]]/365*Tabela1[[#This Row],[Redução Porcentagem]]*18</f>
        <v>7.1506849315068486</v>
      </c>
      <c r="O55" s="13" t="e">
        <f>Tabela1[[#This Row],[Previsão Término]]-Tabela1[[#This Row],[Inicio 2017]]</f>
        <v>#VALUE!</v>
      </c>
      <c r="P55" s="23" t="e">
        <f>Tabela1[[#This Row],[Previsão Dias 2017]]/365*Tabela1[[#This Row],[Redução Porcentagem]]*18</f>
        <v>#VALUE!</v>
      </c>
    </row>
    <row r="56" spans="1:16">
      <c r="A56" s="10" t="s">
        <v>371</v>
      </c>
      <c r="B56" s="8">
        <v>1676343</v>
      </c>
      <c r="C56" s="8" t="s">
        <v>320</v>
      </c>
      <c r="D56" s="8" t="s">
        <v>110</v>
      </c>
      <c r="E56" s="9">
        <v>42306</v>
      </c>
      <c r="F56" s="9">
        <v>42370</v>
      </c>
      <c r="G56" s="22">
        <v>42735</v>
      </c>
      <c r="H56" s="22">
        <v>42736</v>
      </c>
      <c r="I56" s="9">
        <v>43037</v>
      </c>
      <c r="J56" s="8" t="s">
        <v>318</v>
      </c>
      <c r="K56" s="10" t="s">
        <v>372</v>
      </c>
      <c r="L56" s="12">
        <v>0.5</v>
      </c>
      <c r="M56" s="13">
        <f>Tabela1[[#This Row],[Término 2016]]-Tabela1[[#This Row],[Início 2016]]</f>
        <v>365</v>
      </c>
      <c r="N56" s="23">
        <f>Tabela1[[#This Row],[Dias 2016]]/365*Tabela1[[#This Row],[Redução Porcentagem]]*18</f>
        <v>9</v>
      </c>
      <c r="O56" s="13">
        <f>Tabela1[[#This Row],[Previsão Término]]-Tabela1[[#This Row],[Inicio 2017]]</f>
        <v>301</v>
      </c>
      <c r="P56" s="23">
        <f>Tabela1[[#This Row],[Previsão Dias 2017]]/365*Tabela1[[#This Row],[Redução Porcentagem]]*18</f>
        <v>7.4219178082191783</v>
      </c>
    </row>
    <row r="57" spans="1:16">
      <c r="A57" s="10" t="s">
        <v>17</v>
      </c>
      <c r="B57" s="8">
        <v>1544235</v>
      </c>
      <c r="C57" s="8" t="s">
        <v>320</v>
      </c>
      <c r="D57" s="8" t="s">
        <v>110</v>
      </c>
      <c r="E57" s="9">
        <v>42549</v>
      </c>
      <c r="F57" s="9">
        <f>Tabela1[[#This Row],[Início]]</f>
        <v>42549</v>
      </c>
      <c r="G57" s="22">
        <v>42735</v>
      </c>
      <c r="H57" s="22">
        <v>42736</v>
      </c>
      <c r="I57" s="22">
        <v>43100</v>
      </c>
      <c r="J57" s="8" t="s">
        <v>318</v>
      </c>
      <c r="K57" s="10" t="s">
        <v>18</v>
      </c>
      <c r="L57" s="12">
        <v>0.5</v>
      </c>
      <c r="M57" s="13">
        <f>Tabela1[[#This Row],[Término 2016]]-Tabela1[[#This Row],[Início 2016]]</f>
        <v>186</v>
      </c>
      <c r="N57" s="23">
        <f>Tabela1[[#This Row],[Dias 2016]]/365*Tabela1[[#This Row],[Redução Porcentagem]]*18</f>
        <v>4.5863013698630137</v>
      </c>
      <c r="O57" s="13">
        <f>Tabela1[[#This Row],[Previsão Término]]-Tabela1[[#This Row],[Inicio 2017]]</f>
        <v>364</v>
      </c>
      <c r="P57" s="23">
        <f>Tabela1[[#This Row],[Previsão Dias 2017]]/365*Tabela1[[#This Row],[Redução Porcentagem]]*18</f>
        <v>8.9753424657534246</v>
      </c>
    </row>
    <row r="58" spans="1:16">
      <c r="A58" s="10" t="s">
        <v>7</v>
      </c>
      <c r="B58" s="8">
        <v>1350754</v>
      </c>
      <c r="C58" s="8" t="s">
        <v>320</v>
      </c>
      <c r="D58" s="8" t="s">
        <v>125</v>
      </c>
      <c r="E58" s="9">
        <v>41609</v>
      </c>
      <c r="F58" s="9">
        <v>42370</v>
      </c>
      <c r="G58" s="9">
        <v>42735</v>
      </c>
      <c r="H58" s="22">
        <v>42736</v>
      </c>
      <c r="I58" s="22">
        <v>43100</v>
      </c>
      <c r="J58" s="8" t="s">
        <v>318</v>
      </c>
      <c r="K58" s="10" t="s">
        <v>373</v>
      </c>
      <c r="L58" s="12">
        <v>1</v>
      </c>
      <c r="M58" s="13">
        <f>Tabela1[[#This Row],[Término 2016]]-Tabela1[[#This Row],[Início 2016]]</f>
        <v>365</v>
      </c>
      <c r="N58" s="23">
        <f>Tabela1[[#This Row],[Dias 2016]]/365*Tabela1[[#This Row],[Redução Porcentagem]]*18</f>
        <v>18</v>
      </c>
      <c r="O58" s="13">
        <f>Tabela1[[#This Row],[Previsão Término]]-Tabela1[[#This Row],[Inicio 2017]]</f>
        <v>364</v>
      </c>
      <c r="P58" s="23">
        <f>Tabela1[[#This Row],[Previsão Dias 2017]]/365*Tabela1[[#This Row],[Redução Porcentagem]]*18</f>
        <v>17.950684931506849</v>
      </c>
    </row>
    <row r="59" spans="1:16">
      <c r="A59" s="10" t="s">
        <v>107</v>
      </c>
      <c r="B59" s="8">
        <v>2246171</v>
      </c>
      <c r="C59" s="8" t="s">
        <v>338</v>
      </c>
      <c r="D59" s="8" t="s">
        <v>112</v>
      </c>
      <c r="E59" s="9">
        <v>42667</v>
      </c>
      <c r="F59" s="9">
        <f>Tabela1[[#This Row],[Início]]</f>
        <v>42667</v>
      </c>
      <c r="G59" s="22">
        <v>42735</v>
      </c>
      <c r="H59" s="22">
        <v>42736</v>
      </c>
      <c r="I59" s="22">
        <v>43100</v>
      </c>
      <c r="J59" s="8" t="s">
        <v>318</v>
      </c>
      <c r="K59" s="10" t="s">
        <v>374</v>
      </c>
      <c r="L59" s="12">
        <v>0.3</v>
      </c>
      <c r="M59" s="13">
        <f>Tabela1[[#This Row],[Término 2016]]-Tabela1[[#This Row],[Início 2016]]</f>
        <v>68</v>
      </c>
      <c r="N59" s="23">
        <f>Tabela1[[#This Row],[Dias 2016]]/365*Tabela1[[#This Row],[Redução Porcentagem]]*18</f>
        <v>1.006027397260274</v>
      </c>
      <c r="O59" s="13">
        <f>Tabela1[[#This Row],[Previsão Término]]-Tabela1[[#This Row],[Inicio 2017]]</f>
        <v>364</v>
      </c>
      <c r="P59" s="23">
        <f>Tabela1[[#This Row],[Previsão Dias 2017]]/365*Tabela1[[#This Row],[Redução Porcentagem]]*18</f>
        <v>5.385205479452055</v>
      </c>
    </row>
    <row r="60" spans="1:16">
      <c r="A60" s="10" t="s">
        <v>67</v>
      </c>
      <c r="B60" s="8">
        <v>1601156</v>
      </c>
      <c r="C60" s="8" t="s">
        <v>316</v>
      </c>
      <c r="D60" s="8" t="s">
        <v>124</v>
      </c>
      <c r="E60" s="9">
        <v>42612</v>
      </c>
      <c r="F60" s="9">
        <f>Tabela1[[#This Row],[Início]]</f>
        <v>42612</v>
      </c>
      <c r="G60" s="22">
        <v>42735</v>
      </c>
      <c r="H60" s="22">
        <v>42736</v>
      </c>
      <c r="I60" s="22">
        <v>43100</v>
      </c>
      <c r="J60" s="8" t="s">
        <v>318</v>
      </c>
      <c r="K60" s="10" t="s">
        <v>375</v>
      </c>
      <c r="L60" s="12">
        <v>0.7</v>
      </c>
      <c r="M60" s="13">
        <f>Tabela1[[#This Row],[Término 2016]]-Tabela1[[#This Row],[Início 2016]]</f>
        <v>123</v>
      </c>
      <c r="N60" s="23">
        <f>Tabela1[[#This Row],[Dias 2016]]/365*Tabela1[[#This Row],[Redução Porcentagem]]*18</f>
        <v>4.2460273972602733</v>
      </c>
      <c r="O60" s="13">
        <f>Tabela1[[#This Row],[Previsão Término]]-Tabela1[[#This Row],[Inicio 2017]]</f>
        <v>364</v>
      </c>
      <c r="P60" s="23">
        <f>Tabela1[[#This Row],[Previsão Dias 2017]]/365*Tabela1[[#This Row],[Redução Porcentagem]]*18</f>
        <v>12.565479452054793</v>
      </c>
    </row>
    <row r="61" spans="1:16" s="31" customFormat="1">
      <c r="A61" s="36" t="s">
        <v>102</v>
      </c>
      <c r="B61" s="46">
        <v>1623562</v>
      </c>
      <c r="C61" s="46" t="s">
        <v>316</v>
      </c>
      <c r="D61" s="46" t="s">
        <v>376</v>
      </c>
      <c r="E61" s="47">
        <v>42767</v>
      </c>
      <c r="F61" s="47"/>
      <c r="G61" s="47"/>
      <c r="H61" s="48">
        <v>42767</v>
      </c>
      <c r="I61" s="48">
        <v>43132</v>
      </c>
      <c r="J61" s="46" t="s">
        <v>318</v>
      </c>
      <c r="K61" s="36" t="s">
        <v>376</v>
      </c>
      <c r="L61" s="35">
        <v>0.3</v>
      </c>
      <c r="M61" s="36"/>
      <c r="N61" s="37">
        <f>Tabela1[[#This Row],[Dias 2016]]/365*Tabela1[[#This Row],[Redução Porcentagem]]*18</f>
        <v>0</v>
      </c>
      <c r="O61" s="49">
        <f>Tabela1[[#This Row],[Previsão Término]]-Tabela1[[#This Row],[Inicio 2017]]</f>
        <v>365</v>
      </c>
      <c r="P61" s="37">
        <f>Tabela1[[#This Row],[Previsão Dias 2017]]/365*Tabela1[[#This Row],[Redução Porcentagem]]*18</f>
        <v>5.3999999999999995</v>
      </c>
    </row>
    <row r="63" spans="1:16">
      <c r="A63" s="7" t="s">
        <v>377</v>
      </c>
      <c r="B63" s="50" t="s">
        <v>378</v>
      </c>
      <c r="C63" s="51" t="s">
        <v>379</v>
      </c>
    </row>
    <row r="64" spans="1:16">
      <c r="A64" s="52" t="s">
        <v>380</v>
      </c>
      <c r="B64" s="53">
        <v>43</v>
      </c>
      <c r="C64" s="53">
        <f>2190%</f>
        <v>21.9</v>
      </c>
      <c r="L64" s="11">
        <f>L4+L5+L6+L7+L8+L9+L10+L12+L16+L17+L19+L21+L22+L23+L25+L26+L27+L29+L30+L32+L33+L34+L35+L36+L37+L38+L39+L40+L41+L42+L43+L45+L47+L48+L49+L51+L52+L53+L54+L55+L56+L57+L58+L59+L60</f>
        <v>21.900000000000002</v>
      </c>
    </row>
    <row r="65" spans="1:12">
      <c r="A65" s="21" t="s">
        <v>381</v>
      </c>
      <c r="B65" s="17">
        <v>2</v>
      </c>
      <c r="C65" s="54">
        <f>130%</f>
        <v>1.3</v>
      </c>
      <c r="L65" s="11">
        <f>L50+L3</f>
        <v>1.3</v>
      </c>
    </row>
    <row r="66" spans="1:12">
      <c r="A66" s="31" t="s">
        <v>382</v>
      </c>
      <c r="B66" s="32">
        <v>9</v>
      </c>
      <c r="C66" s="32">
        <f>270%</f>
        <v>2.7</v>
      </c>
      <c r="K66" s="11"/>
      <c r="L66" s="11">
        <f>L61+L46+L44+L31+L28+L24+L18+L15+L14</f>
        <v>2.6999999999999997</v>
      </c>
    </row>
    <row r="68" spans="1:12" ht="14.4">
      <c r="A68" s="55" t="s">
        <v>383</v>
      </c>
    </row>
    <row r="69" spans="1:12">
      <c r="A69" s="10" t="s">
        <v>384</v>
      </c>
    </row>
  </sheetData>
  <conditionalFormatting sqref="B3:C3">
    <cfRule type="duplicateValues" dxfId="24" priority="1"/>
  </conditionalFormatting>
  <hyperlinks>
    <hyperlink ref="A68" r:id="rId1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1" orientation="landscape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workbookViewId="0">
      <selection activeCell="B25" sqref="B25"/>
    </sheetView>
  </sheetViews>
  <sheetFormatPr defaultRowHeight="14.4"/>
  <cols>
    <col min="1" max="1" width="38.33203125" customWidth="1"/>
    <col min="2" max="2" width="51.5546875" bestFit="1" customWidth="1"/>
  </cols>
  <sheetData>
    <row r="1" spans="1:2">
      <c r="A1" s="95" t="s">
        <v>422</v>
      </c>
      <c r="B1" s="95"/>
    </row>
    <row r="2" spans="1:2">
      <c r="A2" s="73" t="s">
        <v>423</v>
      </c>
      <c r="B2" s="74" t="s">
        <v>424</v>
      </c>
    </row>
    <row r="3" spans="1:2">
      <c r="A3" s="67" t="s">
        <v>425</v>
      </c>
      <c r="B3" s="71" t="s">
        <v>426</v>
      </c>
    </row>
    <row r="4" spans="1:2">
      <c r="A4" s="67" t="s">
        <v>427</v>
      </c>
      <c r="B4" s="71" t="s">
        <v>428</v>
      </c>
    </row>
    <row r="5" spans="1:2">
      <c r="A5" s="67" t="s">
        <v>11</v>
      </c>
      <c r="B5" s="71" t="s">
        <v>429</v>
      </c>
    </row>
    <row r="6" spans="1:2">
      <c r="A6" s="67" t="s">
        <v>430</v>
      </c>
      <c r="B6" s="71" t="s">
        <v>431</v>
      </c>
    </row>
    <row r="7" spans="1:2">
      <c r="A7" s="67" t="s">
        <v>16</v>
      </c>
      <c r="B7" s="71" t="s">
        <v>429</v>
      </c>
    </row>
    <row r="8" spans="1:2">
      <c r="A8" s="67" t="s">
        <v>19</v>
      </c>
      <c r="B8" s="71" t="s">
        <v>432</v>
      </c>
    </row>
    <row r="9" spans="1:2">
      <c r="A9" s="67" t="s">
        <v>433</v>
      </c>
      <c r="B9" s="71" t="s">
        <v>426</v>
      </c>
    </row>
    <row r="10" spans="1:2">
      <c r="A10" s="67" t="s">
        <v>434</v>
      </c>
      <c r="B10" s="71" t="s">
        <v>435</v>
      </c>
    </row>
    <row r="11" spans="1:2">
      <c r="A11" s="67" t="s">
        <v>436</v>
      </c>
      <c r="B11" s="71" t="s">
        <v>426</v>
      </c>
    </row>
    <row r="12" spans="1:2">
      <c r="A12" s="67" t="s">
        <v>24</v>
      </c>
      <c r="B12" s="71" t="s">
        <v>437</v>
      </c>
    </row>
    <row r="13" spans="1:2">
      <c r="A13" s="67" t="s">
        <v>438</v>
      </c>
      <c r="B13" s="71" t="s">
        <v>426</v>
      </c>
    </row>
    <row r="14" spans="1:2">
      <c r="A14" s="67" t="s">
        <v>439</v>
      </c>
      <c r="B14" s="71" t="s">
        <v>429</v>
      </c>
    </row>
    <row r="15" spans="1:2">
      <c r="A15" s="67" t="s">
        <v>440</v>
      </c>
      <c r="B15" s="71" t="s">
        <v>426</v>
      </c>
    </row>
    <row r="16" spans="1:2">
      <c r="A16" s="67" t="s">
        <v>441</v>
      </c>
      <c r="B16" s="71" t="s">
        <v>431</v>
      </c>
    </row>
    <row r="17" spans="1:2">
      <c r="A17" s="67" t="s">
        <v>442</v>
      </c>
      <c r="B17" s="71" t="s">
        <v>429</v>
      </c>
    </row>
    <row r="18" spans="1:2">
      <c r="A18" s="67" t="s">
        <v>443</v>
      </c>
      <c r="B18" s="71" t="s">
        <v>431</v>
      </c>
    </row>
    <row r="19" spans="1:2">
      <c r="A19" s="67" t="s">
        <v>26</v>
      </c>
      <c r="B19" s="71" t="s">
        <v>431</v>
      </c>
    </row>
    <row r="20" spans="1:2">
      <c r="A20" s="67" t="s">
        <v>28</v>
      </c>
      <c r="B20" s="71" t="s">
        <v>435</v>
      </c>
    </row>
    <row r="21" spans="1:2">
      <c r="A21" s="67" t="s">
        <v>444</v>
      </c>
      <c r="B21" s="71" t="s">
        <v>435</v>
      </c>
    </row>
    <row r="22" spans="1:2">
      <c r="A22" s="67" t="s">
        <v>445</v>
      </c>
      <c r="B22" s="71" t="s">
        <v>426</v>
      </c>
    </row>
    <row r="23" spans="1:2">
      <c r="A23" s="67" t="s">
        <v>446</v>
      </c>
      <c r="B23" s="71" t="s">
        <v>431</v>
      </c>
    </row>
    <row r="24" spans="1:2">
      <c r="A24" s="67" t="s">
        <v>29</v>
      </c>
      <c r="B24" s="71" t="s">
        <v>429</v>
      </c>
    </row>
    <row r="25" spans="1:2">
      <c r="A25" s="67" t="s">
        <v>32</v>
      </c>
      <c r="B25" s="71" t="s">
        <v>432</v>
      </c>
    </row>
    <row r="26" spans="1:2">
      <c r="A26" s="67" t="s">
        <v>447</v>
      </c>
      <c r="B26" s="71" t="s">
        <v>429</v>
      </c>
    </row>
    <row r="27" spans="1:2">
      <c r="A27" s="67" t="s">
        <v>33</v>
      </c>
      <c r="B27" s="71" t="s">
        <v>426</v>
      </c>
    </row>
    <row r="28" spans="1:2">
      <c r="A28" s="67" t="s">
        <v>448</v>
      </c>
      <c r="B28" s="71" t="s">
        <v>431</v>
      </c>
    </row>
    <row r="29" spans="1:2">
      <c r="A29" s="67" t="s">
        <v>449</v>
      </c>
      <c r="B29" s="71" t="s">
        <v>429</v>
      </c>
    </row>
    <row r="30" spans="1:2">
      <c r="A30" s="67" t="s">
        <v>450</v>
      </c>
      <c r="B30" s="71" t="s">
        <v>431</v>
      </c>
    </row>
    <row r="31" spans="1:2">
      <c r="A31" s="67" t="s">
        <v>35</v>
      </c>
      <c r="B31" s="71" t="s">
        <v>431</v>
      </c>
    </row>
    <row r="32" spans="1:2">
      <c r="A32" s="67" t="s">
        <v>451</v>
      </c>
      <c r="B32" s="71" t="s">
        <v>426</v>
      </c>
    </row>
    <row r="33" spans="1:2">
      <c r="A33" s="67" t="s">
        <v>36</v>
      </c>
      <c r="B33" s="71" t="s">
        <v>452</v>
      </c>
    </row>
    <row r="34" spans="1:2">
      <c r="A34" s="67" t="s">
        <v>453</v>
      </c>
      <c r="B34" s="71" t="s">
        <v>426</v>
      </c>
    </row>
    <row r="35" spans="1:2">
      <c r="A35" s="67" t="s">
        <v>39</v>
      </c>
      <c r="B35" s="71" t="s">
        <v>426</v>
      </c>
    </row>
    <row r="36" spans="1:2">
      <c r="A36" s="67" t="s">
        <v>41</v>
      </c>
      <c r="B36" s="71" t="s">
        <v>435</v>
      </c>
    </row>
    <row r="37" spans="1:2">
      <c r="A37" s="67" t="s">
        <v>454</v>
      </c>
      <c r="B37" s="71" t="s">
        <v>426</v>
      </c>
    </row>
    <row r="38" spans="1:2">
      <c r="A38" s="67" t="s">
        <v>42</v>
      </c>
      <c r="B38" s="71" t="s">
        <v>431</v>
      </c>
    </row>
    <row r="39" spans="1:2">
      <c r="A39" s="67" t="s">
        <v>455</v>
      </c>
      <c r="B39" s="71" t="s">
        <v>435</v>
      </c>
    </row>
    <row r="40" spans="1:2">
      <c r="A40" s="67" t="s">
        <v>456</v>
      </c>
      <c r="B40" s="71" t="s">
        <v>431</v>
      </c>
    </row>
    <row r="41" spans="1:2">
      <c r="A41" s="67" t="s">
        <v>457</v>
      </c>
      <c r="B41" s="71" t="s">
        <v>429</v>
      </c>
    </row>
    <row r="42" spans="1:2">
      <c r="A42" s="67" t="s">
        <v>458</v>
      </c>
      <c r="B42" s="71" t="s">
        <v>426</v>
      </c>
    </row>
    <row r="43" spans="1:2">
      <c r="A43" s="67" t="s">
        <v>43</v>
      </c>
      <c r="B43" s="71" t="s">
        <v>431</v>
      </c>
    </row>
    <row r="44" spans="1:2">
      <c r="A44" s="67" t="s">
        <v>44</v>
      </c>
      <c r="B44" s="71" t="s">
        <v>431</v>
      </c>
    </row>
    <row r="45" spans="1:2">
      <c r="A45" s="67" t="s">
        <v>459</v>
      </c>
      <c r="B45" s="71" t="s">
        <v>437</v>
      </c>
    </row>
    <row r="46" spans="1:2">
      <c r="A46" s="68" t="s">
        <v>460</v>
      </c>
      <c r="B46" s="71" t="s">
        <v>435</v>
      </c>
    </row>
    <row r="47" spans="1:2">
      <c r="A47" s="67" t="s">
        <v>47</v>
      </c>
      <c r="B47" s="71" t="s">
        <v>426</v>
      </c>
    </row>
    <row r="48" spans="1:2">
      <c r="A48" s="67" t="s">
        <v>461</v>
      </c>
      <c r="B48" s="71" t="s">
        <v>431</v>
      </c>
    </row>
    <row r="49" spans="1:2">
      <c r="A49" s="67" t="s">
        <v>9</v>
      </c>
      <c r="B49" s="71" t="s">
        <v>432</v>
      </c>
    </row>
    <row r="50" spans="1:2">
      <c r="A50" s="67" t="s">
        <v>48</v>
      </c>
      <c r="B50" s="71" t="s">
        <v>431</v>
      </c>
    </row>
    <row r="51" spans="1:2">
      <c r="A51" s="67" t="s">
        <v>462</v>
      </c>
      <c r="B51" s="71" t="s">
        <v>431</v>
      </c>
    </row>
    <row r="52" spans="1:2">
      <c r="A52" s="67" t="s">
        <v>463</v>
      </c>
      <c r="B52" s="71" t="s">
        <v>428</v>
      </c>
    </row>
    <row r="53" spans="1:2">
      <c r="A53" s="67" t="s">
        <v>464</v>
      </c>
      <c r="B53" s="71" t="s">
        <v>429</v>
      </c>
    </row>
    <row r="54" spans="1:2">
      <c r="A54" s="67" t="s">
        <v>465</v>
      </c>
      <c r="B54" s="71" t="s">
        <v>426</v>
      </c>
    </row>
    <row r="55" spans="1:2">
      <c r="A55" s="67" t="s">
        <v>466</v>
      </c>
      <c r="B55" s="71" t="s">
        <v>429</v>
      </c>
    </row>
    <row r="56" spans="1:2">
      <c r="A56" s="67" t="s">
        <v>30</v>
      </c>
      <c r="B56" s="71" t="s">
        <v>429</v>
      </c>
    </row>
    <row r="57" spans="1:2">
      <c r="A57" s="67" t="s">
        <v>467</v>
      </c>
      <c r="B57" s="71" t="s">
        <v>426</v>
      </c>
    </row>
    <row r="58" spans="1:2">
      <c r="A58" s="67" t="s">
        <v>468</v>
      </c>
      <c r="B58" s="71" t="s">
        <v>426</v>
      </c>
    </row>
    <row r="59" spans="1:2">
      <c r="A59" s="67" t="s">
        <v>469</v>
      </c>
      <c r="B59" s="71" t="s">
        <v>429</v>
      </c>
    </row>
    <row r="60" spans="1:2">
      <c r="A60" s="67" t="s">
        <v>470</v>
      </c>
      <c r="B60" s="71" t="s">
        <v>431</v>
      </c>
    </row>
    <row r="61" spans="1:2">
      <c r="A61" s="67" t="s">
        <v>471</v>
      </c>
      <c r="B61" s="71" t="s">
        <v>429</v>
      </c>
    </row>
    <row r="62" spans="1:2">
      <c r="A62" s="67" t="s">
        <v>472</v>
      </c>
      <c r="B62" s="71" t="s">
        <v>429</v>
      </c>
    </row>
    <row r="63" spans="1:2">
      <c r="A63" s="67" t="s">
        <v>473</v>
      </c>
      <c r="B63" s="71" t="s">
        <v>431</v>
      </c>
    </row>
    <row r="64" spans="1:2">
      <c r="A64" s="67" t="s">
        <v>50</v>
      </c>
      <c r="B64" s="71" t="s">
        <v>428</v>
      </c>
    </row>
    <row r="65" spans="1:2">
      <c r="A65" s="67" t="s">
        <v>51</v>
      </c>
      <c r="B65" s="71" t="s">
        <v>426</v>
      </c>
    </row>
    <row r="66" spans="1:2">
      <c r="A66" s="67" t="s">
        <v>4</v>
      </c>
      <c r="B66" s="71" t="s">
        <v>435</v>
      </c>
    </row>
    <row r="67" spans="1:2">
      <c r="A67" s="67" t="s">
        <v>52</v>
      </c>
      <c r="B67" s="71" t="s">
        <v>426</v>
      </c>
    </row>
    <row r="68" spans="1:2">
      <c r="A68" s="67" t="s">
        <v>474</v>
      </c>
      <c r="B68" s="71" t="s">
        <v>429</v>
      </c>
    </row>
    <row r="69" spans="1:2">
      <c r="A69" s="67" t="s">
        <v>55</v>
      </c>
      <c r="B69" s="71" t="s">
        <v>437</v>
      </c>
    </row>
    <row r="70" spans="1:2">
      <c r="A70" s="67" t="s">
        <v>475</v>
      </c>
      <c r="B70" s="71" t="s">
        <v>431</v>
      </c>
    </row>
    <row r="71" spans="1:2">
      <c r="A71" s="67" t="s">
        <v>476</v>
      </c>
      <c r="B71" s="71" t="s">
        <v>435</v>
      </c>
    </row>
    <row r="72" spans="1:2">
      <c r="A72" s="67" t="s">
        <v>477</v>
      </c>
      <c r="B72" s="71" t="s">
        <v>429</v>
      </c>
    </row>
    <row r="73" spans="1:2">
      <c r="A73" s="67" t="s">
        <v>478</v>
      </c>
      <c r="B73" s="71" t="s">
        <v>429</v>
      </c>
    </row>
    <row r="74" spans="1:2">
      <c r="A74" s="67" t="s">
        <v>479</v>
      </c>
      <c r="B74" s="71" t="s">
        <v>431</v>
      </c>
    </row>
    <row r="75" spans="1:2">
      <c r="A75" s="67" t="s">
        <v>480</v>
      </c>
      <c r="B75" s="71" t="s">
        <v>429</v>
      </c>
    </row>
    <row r="76" spans="1:2">
      <c r="A76" s="67" t="s">
        <v>58</v>
      </c>
      <c r="B76" s="71" t="s">
        <v>426</v>
      </c>
    </row>
    <row r="77" spans="1:2">
      <c r="A77" s="67" t="s">
        <v>59</v>
      </c>
      <c r="B77" s="71" t="s">
        <v>452</v>
      </c>
    </row>
    <row r="78" spans="1:2">
      <c r="A78" s="67" t="s">
        <v>481</v>
      </c>
      <c r="B78" s="71" t="s">
        <v>435</v>
      </c>
    </row>
    <row r="79" spans="1:2">
      <c r="A79" s="67" t="s">
        <v>482</v>
      </c>
      <c r="B79" s="71" t="s">
        <v>452</v>
      </c>
    </row>
    <row r="80" spans="1:2">
      <c r="A80" s="67" t="s">
        <v>60</v>
      </c>
      <c r="B80" s="71" t="s">
        <v>431</v>
      </c>
    </row>
    <row r="81" spans="1:2">
      <c r="A81" s="67" t="s">
        <v>483</v>
      </c>
      <c r="B81" s="71" t="s">
        <v>429</v>
      </c>
    </row>
    <row r="82" spans="1:2">
      <c r="A82" s="67" t="s">
        <v>484</v>
      </c>
      <c r="B82" s="71" t="s">
        <v>429</v>
      </c>
    </row>
    <row r="83" spans="1:2">
      <c r="A83" s="67" t="s">
        <v>485</v>
      </c>
      <c r="B83" s="71" t="s">
        <v>426</v>
      </c>
    </row>
    <row r="84" spans="1:2">
      <c r="A84" s="67" t="s">
        <v>45</v>
      </c>
      <c r="B84" s="71" t="s">
        <v>431</v>
      </c>
    </row>
    <row r="85" spans="1:2">
      <c r="A85" s="67" t="s">
        <v>486</v>
      </c>
      <c r="B85" s="71" t="s">
        <v>426</v>
      </c>
    </row>
    <row r="86" spans="1:2">
      <c r="A86" s="67" t="s">
        <v>61</v>
      </c>
      <c r="B86" s="71" t="s">
        <v>431</v>
      </c>
    </row>
    <row r="87" spans="1:2">
      <c r="A87" s="67" t="s">
        <v>62</v>
      </c>
      <c r="B87" s="71" t="s">
        <v>429</v>
      </c>
    </row>
    <row r="88" spans="1:2">
      <c r="A88" s="67" t="s">
        <v>63</v>
      </c>
      <c r="B88" s="71" t="s">
        <v>426</v>
      </c>
    </row>
    <row r="89" spans="1:2">
      <c r="A89" s="67" t="s">
        <v>487</v>
      </c>
      <c r="B89" s="71" t="s">
        <v>426</v>
      </c>
    </row>
    <row r="90" spans="1:2">
      <c r="A90" s="67" t="s">
        <v>57</v>
      </c>
      <c r="B90" s="71" t="s">
        <v>431</v>
      </c>
    </row>
    <row r="91" spans="1:2">
      <c r="A91" s="67" t="s">
        <v>64</v>
      </c>
      <c r="B91" s="71" t="s">
        <v>426</v>
      </c>
    </row>
    <row r="92" spans="1:2">
      <c r="A92" s="67" t="s">
        <v>53</v>
      </c>
      <c r="B92" s="71" t="s">
        <v>426</v>
      </c>
    </row>
    <row r="93" spans="1:2">
      <c r="A93" s="67" t="s">
        <v>488</v>
      </c>
      <c r="B93" s="71" t="s">
        <v>429</v>
      </c>
    </row>
    <row r="94" spans="1:2">
      <c r="A94" s="67" t="s">
        <v>489</v>
      </c>
      <c r="B94" s="71" t="s">
        <v>431</v>
      </c>
    </row>
    <row r="95" spans="1:2">
      <c r="A95" s="67" t="s">
        <v>490</v>
      </c>
      <c r="B95" s="71" t="s">
        <v>426</v>
      </c>
    </row>
    <row r="96" spans="1:2">
      <c r="A96" s="67" t="s">
        <v>68</v>
      </c>
      <c r="B96" s="71" t="s">
        <v>428</v>
      </c>
    </row>
    <row r="97" spans="1:2">
      <c r="A97" s="67" t="s">
        <v>70</v>
      </c>
      <c r="B97" s="71" t="s">
        <v>429</v>
      </c>
    </row>
    <row r="98" spans="1:2">
      <c r="A98" s="67" t="s">
        <v>491</v>
      </c>
      <c r="B98" s="71" t="s">
        <v>426</v>
      </c>
    </row>
    <row r="99" spans="1:2">
      <c r="A99" s="67" t="s">
        <v>492</v>
      </c>
      <c r="B99" s="71" t="s">
        <v>452</v>
      </c>
    </row>
    <row r="100" spans="1:2">
      <c r="A100" s="67" t="s">
        <v>493</v>
      </c>
      <c r="B100" s="71" t="s">
        <v>429</v>
      </c>
    </row>
    <row r="101" spans="1:2">
      <c r="A101" s="67" t="s">
        <v>66</v>
      </c>
      <c r="B101" s="71" t="s">
        <v>429</v>
      </c>
    </row>
    <row r="102" spans="1:2">
      <c r="A102" s="67" t="s">
        <v>494</v>
      </c>
      <c r="B102" s="71" t="s">
        <v>435</v>
      </c>
    </row>
    <row r="103" spans="1:2">
      <c r="A103" s="67" t="s">
        <v>495</v>
      </c>
      <c r="B103" s="71" t="s">
        <v>426</v>
      </c>
    </row>
    <row r="104" spans="1:2">
      <c r="A104" s="67" t="s">
        <v>496</v>
      </c>
      <c r="B104" s="71" t="s">
        <v>426</v>
      </c>
    </row>
    <row r="105" spans="1:2">
      <c r="A105" s="67" t="s">
        <v>497</v>
      </c>
      <c r="B105" s="71" t="s">
        <v>426</v>
      </c>
    </row>
    <row r="106" spans="1:2">
      <c r="A106" s="67" t="s">
        <v>498</v>
      </c>
      <c r="B106" s="71" t="s">
        <v>452</v>
      </c>
    </row>
    <row r="107" spans="1:2">
      <c r="A107" s="67" t="s">
        <v>499</v>
      </c>
      <c r="B107" s="71" t="s">
        <v>435</v>
      </c>
    </row>
    <row r="108" spans="1:2">
      <c r="A108" s="67" t="s">
        <v>22</v>
      </c>
      <c r="B108" s="71" t="s">
        <v>429</v>
      </c>
    </row>
    <row r="109" spans="1:2">
      <c r="A109" s="67" t="s">
        <v>71</v>
      </c>
      <c r="B109" s="71" t="s">
        <v>429</v>
      </c>
    </row>
    <row r="110" spans="1:2">
      <c r="A110" s="67" t="s">
        <v>72</v>
      </c>
      <c r="B110" s="71" t="s">
        <v>426</v>
      </c>
    </row>
    <row r="111" spans="1:2">
      <c r="A111" s="67" t="s">
        <v>500</v>
      </c>
      <c r="B111" s="71" t="s">
        <v>429</v>
      </c>
    </row>
    <row r="112" spans="1:2">
      <c r="A112" s="67" t="s">
        <v>501</v>
      </c>
      <c r="B112" s="71" t="s">
        <v>435</v>
      </c>
    </row>
    <row r="113" spans="1:2">
      <c r="A113" s="67" t="s">
        <v>502</v>
      </c>
      <c r="B113" s="71" t="s">
        <v>429</v>
      </c>
    </row>
    <row r="114" spans="1:2">
      <c r="A114" s="69" t="s">
        <v>503</v>
      </c>
      <c r="B114" s="71" t="s">
        <v>435</v>
      </c>
    </row>
    <row r="115" spans="1:2">
      <c r="A115" s="67" t="s">
        <v>73</v>
      </c>
      <c r="B115" s="71" t="s">
        <v>429</v>
      </c>
    </row>
    <row r="116" spans="1:2">
      <c r="A116" s="67" t="s">
        <v>504</v>
      </c>
      <c r="B116" s="71" t="s">
        <v>431</v>
      </c>
    </row>
    <row r="117" spans="1:2">
      <c r="A117" s="67" t="s">
        <v>74</v>
      </c>
      <c r="B117" s="71" t="s">
        <v>435</v>
      </c>
    </row>
    <row r="118" spans="1:2">
      <c r="A118" s="67" t="s">
        <v>505</v>
      </c>
      <c r="B118" s="71" t="s">
        <v>426</v>
      </c>
    </row>
    <row r="119" spans="1:2">
      <c r="A119" s="67" t="s">
        <v>75</v>
      </c>
      <c r="B119" s="71" t="s">
        <v>429</v>
      </c>
    </row>
    <row r="120" spans="1:2">
      <c r="A120" s="67" t="s">
        <v>37</v>
      </c>
      <c r="B120" s="71" t="s">
        <v>452</v>
      </c>
    </row>
    <row r="121" spans="1:2">
      <c r="A121" s="67" t="s">
        <v>506</v>
      </c>
      <c r="B121" s="71" t="s">
        <v>429</v>
      </c>
    </row>
    <row r="122" spans="1:2">
      <c r="A122" s="67" t="s">
        <v>507</v>
      </c>
      <c r="B122" s="71" t="s">
        <v>435</v>
      </c>
    </row>
    <row r="123" spans="1:2">
      <c r="A123" s="67" t="s">
        <v>76</v>
      </c>
      <c r="B123" s="71" t="s">
        <v>435</v>
      </c>
    </row>
    <row r="124" spans="1:2">
      <c r="A124" s="67" t="s">
        <v>508</v>
      </c>
      <c r="B124" s="71" t="s">
        <v>426</v>
      </c>
    </row>
    <row r="125" spans="1:2">
      <c r="A125" s="67" t="s">
        <v>77</v>
      </c>
      <c r="B125" s="71" t="s">
        <v>431</v>
      </c>
    </row>
    <row r="126" spans="1:2">
      <c r="A126" s="67" t="s">
        <v>79</v>
      </c>
      <c r="B126" s="71" t="s">
        <v>437</v>
      </c>
    </row>
    <row r="127" spans="1:2">
      <c r="A127" s="67" t="s">
        <v>34</v>
      </c>
      <c r="B127" s="71" t="s">
        <v>431</v>
      </c>
    </row>
    <row r="128" spans="1:2">
      <c r="A128" s="67" t="s">
        <v>81</v>
      </c>
      <c r="B128" s="71" t="s">
        <v>431</v>
      </c>
    </row>
    <row r="129" spans="1:2">
      <c r="A129" s="67" t="s">
        <v>509</v>
      </c>
      <c r="B129" s="71" t="s">
        <v>431</v>
      </c>
    </row>
    <row r="130" spans="1:2">
      <c r="A130" s="67" t="s">
        <v>510</v>
      </c>
      <c r="B130" s="71" t="s">
        <v>429</v>
      </c>
    </row>
    <row r="131" spans="1:2">
      <c r="A131" s="67" t="s">
        <v>83</v>
      </c>
      <c r="B131" s="71" t="s">
        <v>429</v>
      </c>
    </row>
    <row r="132" spans="1:2">
      <c r="A132" s="67" t="s">
        <v>84</v>
      </c>
      <c r="B132" s="71" t="s">
        <v>452</v>
      </c>
    </row>
    <row r="133" spans="1:2">
      <c r="A133" s="67" t="s">
        <v>511</v>
      </c>
      <c r="B133" s="71" t="s">
        <v>426</v>
      </c>
    </row>
    <row r="134" spans="1:2">
      <c r="A134" s="67" t="s">
        <v>512</v>
      </c>
      <c r="B134" s="71" t="s">
        <v>431</v>
      </c>
    </row>
    <row r="135" spans="1:2">
      <c r="A135" s="67" t="s">
        <v>85</v>
      </c>
      <c r="B135" s="71" t="s">
        <v>435</v>
      </c>
    </row>
    <row r="136" spans="1:2">
      <c r="A136" s="67" t="s">
        <v>513</v>
      </c>
      <c r="B136" s="71" t="s">
        <v>431</v>
      </c>
    </row>
    <row r="137" spans="1:2">
      <c r="A137" s="67" t="s">
        <v>88</v>
      </c>
      <c r="B137" s="71" t="s">
        <v>426</v>
      </c>
    </row>
    <row r="138" spans="1:2">
      <c r="A138" s="67" t="s">
        <v>89</v>
      </c>
      <c r="B138" s="71" t="s">
        <v>437</v>
      </c>
    </row>
    <row r="139" spans="1:2">
      <c r="A139" s="67" t="s">
        <v>514</v>
      </c>
      <c r="B139" s="71" t="s">
        <v>429</v>
      </c>
    </row>
    <row r="140" spans="1:2">
      <c r="A140" s="67" t="s">
        <v>515</v>
      </c>
      <c r="B140" s="71" t="s">
        <v>429</v>
      </c>
    </row>
    <row r="141" spans="1:2">
      <c r="A141" s="67" t="s">
        <v>516</v>
      </c>
      <c r="B141" s="71" t="s">
        <v>429</v>
      </c>
    </row>
    <row r="142" spans="1:2">
      <c r="A142" s="67" t="s">
        <v>517</v>
      </c>
      <c r="B142" s="71" t="s">
        <v>452</v>
      </c>
    </row>
    <row r="143" spans="1:2">
      <c r="A143" s="67" t="s">
        <v>90</v>
      </c>
      <c r="B143" s="71" t="s">
        <v>431</v>
      </c>
    </row>
    <row r="144" spans="1:2">
      <c r="A144" s="67" t="s">
        <v>518</v>
      </c>
      <c r="B144" s="71" t="s">
        <v>452</v>
      </c>
    </row>
    <row r="145" spans="1:2">
      <c r="A145" s="68" t="s">
        <v>92</v>
      </c>
      <c r="B145" s="71" t="s">
        <v>435</v>
      </c>
    </row>
    <row r="146" spans="1:2">
      <c r="A146" s="67" t="s">
        <v>519</v>
      </c>
      <c r="B146" s="71" t="s">
        <v>431</v>
      </c>
    </row>
    <row r="147" spans="1:2">
      <c r="A147" s="67" t="s">
        <v>520</v>
      </c>
      <c r="B147" s="71" t="s">
        <v>452</v>
      </c>
    </row>
    <row r="148" spans="1:2">
      <c r="A148" s="67" t="s">
        <v>93</v>
      </c>
      <c r="B148" s="71" t="s">
        <v>432</v>
      </c>
    </row>
    <row r="149" spans="1:2">
      <c r="A149" s="67" t="s">
        <v>521</v>
      </c>
      <c r="B149" s="71" t="s">
        <v>435</v>
      </c>
    </row>
    <row r="150" spans="1:2">
      <c r="A150" s="67" t="s">
        <v>522</v>
      </c>
      <c r="B150" s="71" t="s">
        <v>426</v>
      </c>
    </row>
    <row r="151" spans="1:2">
      <c r="A151" s="67" t="s">
        <v>523</v>
      </c>
      <c r="B151" s="71" t="s">
        <v>435</v>
      </c>
    </row>
    <row r="152" spans="1:2">
      <c r="A152" s="67" t="s">
        <v>524</v>
      </c>
      <c r="B152" s="71" t="s">
        <v>435</v>
      </c>
    </row>
    <row r="153" spans="1:2">
      <c r="A153" s="67" t="s">
        <v>525</v>
      </c>
      <c r="B153" s="71" t="s">
        <v>426</v>
      </c>
    </row>
    <row r="154" spans="1:2">
      <c r="A154" s="67" t="s">
        <v>526</v>
      </c>
      <c r="B154" s="71" t="s">
        <v>426</v>
      </c>
    </row>
    <row r="155" spans="1:2">
      <c r="A155" s="67" t="s">
        <v>527</v>
      </c>
      <c r="B155" s="71" t="s">
        <v>429</v>
      </c>
    </row>
    <row r="156" spans="1:2">
      <c r="A156" s="67" t="s">
        <v>528</v>
      </c>
      <c r="B156" s="71" t="s">
        <v>429</v>
      </c>
    </row>
    <row r="157" spans="1:2">
      <c r="A157" s="67" t="s">
        <v>529</v>
      </c>
      <c r="B157" s="71" t="s">
        <v>428</v>
      </c>
    </row>
    <row r="158" spans="1:2">
      <c r="A158" s="67" t="s">
        <v>530</v>
      </c>
      <c r="B158" s="71" t="s">
        <v>426</v>
      </c>
    </row>
    <row r="159" spans="1:2">
      <c r="A159" s="67" t="s">
        <v>531</v>
      </c>
      <c r="B159" s="71" t="s">
        <v>435</v>
      </c>
    </row>
    <row r="160" spans="1:2">
      <c r="A160" s="67" t="s">
        <v>532</v>
      </c>
      <c r="B160" s="71" t="s">
        <v>428</v>
      </c>
    </row>
    <row r="161" spans="1:2">
      <c r="A161" s="67" t="s">
        <v>533</v>
      </c>
      <c r="B161" s="71" t="s">
        <v>431</v>
      </c>
    </row>
    <row r="162" spans="1:2">
      <c r="A162" s="67" t="s">
        <v>534</v>
      </c>
      <c r="B162" s="71" t="s">
        <v>431</v>
      </c>
    </row>
    <row r="163" spans="1:2">
      <c r="A163" s="67" t="s">
        <v>535</v>
      </c>
      <c r="B163" s="71" t="s">
        <v>435</v>
      </c>
    </row>
    <row r="164" spans="1:2">
      <c r="A164" s="67" t="s">
        <v>536</v>
      </c>
      <c r="B164" s="71" t="s">
        <v>431</v>
      </c>
    </row>
    <row r="165" spans="1:2">
      <c r="A165" s="67" t="s">
        <v>537</v>
      </c>
      <c r="B165" s="71" t="s">
        <v>426</v>
      </c>
    </row>
    <row r="166" spans="1:2">
      <c r="A166" s="67" t="s">
        <v>538</v>
      </c>
      <c r="B166" s="71" t="s">
        <v>428</v>
      </c>
    </row>
    <row r="167" spans="1:2">
      <c r="A167" s="67" t="s">
        <v>368</v>
      </c>
      <c r="B167" s="71" t="s">
        <v>432</v>
      </c>
    </row>
    <row r="168" spans="1:2">
      <c r="A168" s="67" t="s">
        <v>97</v>
      </c>
      <c r="B168" s="71" t="s">
        <v>426</v>
      </c>
    </row>
    <row r="169" spans="1:2">
      <c r="A169" s="70" t="s">
        <v>98</v>
      </c>
      <c r="B169" s="72" t="s">
        <v>435</v>
      </c>
    </row>
    <row r="170" spans="1:2">
      <c r="A170" s="67" t="s">
        <v>539</v>
      </c>
      <c r="B170" s="71" t="s">
        <v>437</v>
      </c>
    </row>
    <row r="171" spans="1:2">
      <c r="A171" s="67" t="s">
        <v>540</v>
      </c>
      <c r="B171" s="71" t="s">
        <v>435</v>
      </c>
    </row>
    <row r="172" spans="1:2">
      <c r="A172" s="67" t="s">
        <v>99</v>
      </c>
      <c r="B172" s="71" t="s">
        <v>435</v>
      </c>
    </row>
    <row r="173" spans="1:2">
      <c r="A173" s="67" t="s">
        <v>541</v>
      </c>
      <c r="B173" s="71" t="s">
        <v>429</v>
      </c>
    </row>
    <row r="174" spans="1:2">
      <c r="A174" s="67" t="s">
        <v>100</v>
      </c>
      <c r="B174" s="71" t="s">
        <v>429</v>
      </c>
    </row>
    <row r="175" spans="1:2">
      <c r="A175" s="67" t="s">
        <v>542</v>
      </c>
      <c r="B175" s="71" t="s">
        <v>429</v>
      </c>
    </row>
    <row r="176" spans="1:2">
      <c r="A176" s="67" t="s">
        <v>543</v>
      </c>
      <c r="B176" s="71" t="s">
        <v>437</v>
      </c>
    </row>
    <row r="177" spans="1:2">
      <c r="A177" s="67" t="s">
        <v>544</v>
      </c>
      <c r="B177" s="71" t="s">
        <v>429</v>
      </c>
    </row>
    <row r="178" spans="1:2">
      <c r="A178" s="67" t="s">
        <v>545</v>
      </c>
      <c r="B178" s="71" t="s">
        <v>429</v>
      </c>
    </row>
    <row r="179" spans="1:2">
      <c r="A179" s="67" t="s">
        <v>546</v>
      </c>
      <c r="B179" s="71" t="s">
        <v>429</v>
      </c>
    </row>
    <row r="180" spans="1:2">
      <c r="A180" s="67" t="s">
        <v>547</v>
      </c>
      <c r="B180" s="71" t="s">
        <v>429</v>
      </c>
    </row>
    <row r="181" spans="1:2">
      <c r="A181" s="67" t="s">
        <v>548</v>
      </c>
      <c r="B181" s="71" t="s">
        <v>431</v>
      </c>
    </row>
    <row r="182" spans="1:2">
      <c r="A182" s="67" t="s">
        <v>549</v>
      </c>
      <c r="B182" s="71" t="s">
        <v>435</v>
      </c>
    </row>
    <row r="183" spans="1:2">
      <c r="A183" s="67" t="s">
        <v>550</v>
      </c>
      <c r="B183" s="71" t="s">
        <v>431</v>
      </c>
    </row>
    <row r="184" spans="1:2">
      <c r="A184" s="67" t="s">
        <v>551</v>
      </c>
      <c r="B184" s="71" t="s">
        <v>431</v>
      </c>
    </row>
    <row r="185" spans="1:2">
      <c r="A185" s="67" t="s">
        <v>552</v>
      </c>
      <c r="B185" s="71" t="s">
        <v>429</v>
      </c>
    </row>
    <row r="186" spans="1:2">
      <c r="A186" s="67" t="s">
        <v>17</v>
      </c>
      <c r="B186" s="71" t="s">
        <v>429</v>
      </c>
    </row>
    <row r="187" spans="1:2">
      <c r="A187" s="67" t="s">
        <v>102</v>
      </c>
      <c r="B187" s="71" t="s">
        <v>426</v>
      </c>
    </row>
    <row r="188" spans="1:2">
      <c r="A188" s="67" t="s">
        <v>553</v>
      </c>
      <c r="B188" s="71" t="s">
        <v>426</v>
      </c>
    </row>
    <row r="189" spans="1:2">
      <c r="A189" s="67" t="s">
        <v>7</v>
      </c>
      <c r="B189" s="71" t="s">
        <v>429</v>
      </c>
    </row>
    <row r="190" spans="1:2">
      <c r="A190" s="67" t="s">
        <v>554</v>
      </c>
      <c r="B190" s="71" t="s">
        <v>429</v>
      </c>
    </row>
    <row r="191" spans="1:2">
      <c r="A191" s="67" t="s">
        <v>555</v>
      </c>
      <c r="B191" s="71" t="s">
        <v>435</v>
      </c>
    </row>
    <row r="192" spans="1:2">
      <c r="A192" s="67" t="s">
        <v>556</v>
      </c>
      <c r="B192" s="71" t="s">
        <v>431</v>
      </c>
    </row>
    <row r="193" spans="1:2">
      <c r="A193" s="67" t="s">
        <v>557</v>
      </c>
      <c r="B193" s="71" t="s">
        <v>437</v>
      </c>
    </row>
    <row r="194" spans="1:2">
      <c r="A194" s="67" t="s">
        <v>103</v>
      </c>
      <c r="B194" s="71" t="s">
        <v>432</v>
      </c>
    </row>
    <row r="195" spans="1:2">
      <c r="A195" s="67" t="s">
        <v>558</v>
      </c>
      <c r="B195" s="71" t="s">
        <v>431</v>
      </c>
    </row>
    <row r="196" spans="1:2">
      <c r="A196" s="67" t="s">
        <v>559</v>
      </c>
      <c r="B196" s="71" t="s">
        <v>437</v>
      </c>
    </row>
    <row r="197" spans="1:2">
      <c r="A197" s="67" t="s">
        <v>104</v>
      </c>
      <c r="B197" s="71" t="s">
        <v>432</v>
      </c>
    </row>
    <row r="198" spans="1:2">
      <c r="A198" s="67" t="s">
        <v>106</v>
      </c>
      <c r="B198" s="71" t="s">
        <v>431</v>
      </c>
    </row>
    <row r="199" spans="1:2">
      <c r="A199" s="67" t="s">
        <v>105</v>
      </c>
      <c r="B199" s="71" t="s">
        <v>429</v>
      </c>
    </row>
    <row r="200" spans="1:2">
      <c r="A200" s="67" t="s">
        <v>560</v>
      </c>
      <c r="B200" s="71" t="s">
        <v>429</v>
      </c>
    </row>
    <row r="201" spans="1:2">
      <c r="A201" s="67" t="s">
        <v>13</v>
      </c>
      <c r="B201" s="71" t="s">
        <v>431</v>
      </c>
    </row>
    <row r="202" spans="1:2">
      <c r="A202" s="67" t="s">
        <v>561</v>
      </c>
      <c r="B202" s="71" t="s">
        <v>426</v>
      </c>
    </row>
    <row r="203" spans="1:2">
      <c r="A203" s="67" t="s">
        <v>107</v>
      </c>
      <c r="B203" s="71" t="s">
        <v>435</v>
      </c>
    </row>
    <row r="204" spans="1:2">
      <c r="A204" s="67" t="s">
        <v>562</v>
      </c>
      <c r="B204" s="71" t="s">
        <v>429</v>
      </c>
    </row>
    <row r="205" spans="1:2">
      <c r="A205" s="67" t="s">
        <v>563</v>
      </c>
      <c r="B205" s="71" t="s">
        <v>426</v>
      </c>
    </row>
    <row r="206" spans="1:2">
      <c r="A206" s="67" t="s">
        <v>67</v>
      </c>
      <c r="B206" s="71" t="s">
        <v>426</v>
      </c>
    </row>
    <row r="207" spans="1:2">
      <c r="A207" s="67" t="s">
        <v>564</v>
      </c>
      <c r="B207" s="71" t="s">
        <v>429</v>
      </c>
    </row>
    <row r="208" spans="1:2">
      <c r="A208" s="67" t="s">
        <v>565</v>
      </c>
      <c r="B208" s="71" t="s">
        <v>426</v>
      </c>
    </row>
    <row r="209" spans="1:2">
      <c r="A209" s="75" t="s">
        <v>566</v>
      </c>
      <c r="B209" s="76" t="s">
        <v>435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2018</vt:lpstr>
      <vt:lpstr>cenário A - conversões 2018 </vt:lpstr>
      <vt:lpstr>cenário B - estrito</vt:lpstr>
      <vt:lpstr>cenário C - com possíveis conv.</vt:lpstr>
      <vt:lpstr>Publicações</vt:lpstr>
      <vt:lpstr>histórico 2017</vt:lpstr>
      <vt:lpstr>Plan1</vt:lpstr>
      <vt:lpstr>'histórico 2017'!Area_de_impressao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Senigalia</dc:creator>
  <cp:lastModifiedBy>Renato da Silva Correa</cp:lastModifiedBy>
  <dcterms:created xsi:type="dcterms:W3CDTF">2018-04-24T21:14:08Z</dcterms:created>
  <dcterms:modified xsi:type="dcterms:W3CDTF">2018-05-15T13:14:59Z</dcterms:modified>
</cp:coreProperties>
</file>